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0" documentId="13_ncr:1_{DD82514B-A188-4FB3-8079-463BEC07999C}" xr6:coauthVersionLast="45" xr6:coauthVersionMax="45" xr10:uidLastSave="{00000000-0000-0000-0000-000000000000}"/>
  <bookViews>
    <workbookView xWindow="28680" yWindow="-120" windowWidth="29040" windowHeight="15840" tabRatio="879" xr2:uid="{00000000-000D-0000-FFFF-FFFF00000000}"/>
  </bookViews>
  <sheets>
    <sheet name="Balance Sheet" sheetId="2" r:id="rId1"/>
    <sheet name="KU Provision" sheetId="12" r:id="rId2"/>
    <sheet name="Income Tax Detail - Monthly" sheetId="16" r:id="rId3"/>
    <sheet name="Income Tax Detail State" sheetId="23" r:id="rId4"/>
    <sheet name="KU Reg Asset and Liab" sheetId="19" r:id="rId5"/>
  </sheets>
  <definedNames>
    <definedName name="_xlnm.Print_Area" localSheetId="0">'Balance Sheet'!$AG$10:$AS$22</definedName>
    <definedName name="_xlnm.Print_Area" localSheetId="4">'KU Reg Asset and Liab'!$A$1:$I$57</definedName>
    <definedName name="_xlnm.Print_Titles" localSheetId="0">'Balance Sheet'!$A:$A,'Balance Sheet'!$1:$3</definedName>
    <definedName name="_xlnm.Print_Titles" localSheetId="4">'KU Reg Asset and Liab'!$19:$19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2" l="1"/>
  <c r="BB62" i="2" l="1"/>
  <c r="BB73" i="2"/>
  <c r="BB107" i="2"/>
  <c r="BB110" i="2"/>
  <c r="BB111" i="2"/>
  <c r="BB6" i="2"/>
  <c r="BB5" i="2"/>
  <c r="AC62" i="2"/>
  <c r="AC73" i="2"/>
  <c r="AC107" i="2"/>
  <c r="AC110" i="2"/>
  <c r="AC111" i="2"/>
  <c r="AC6" i="2"/>
  <c r="AC7" i="2" s="1"/>
  <c r="AC11" i="2" s="1"/>
  <c r="AC16" i="2" s="1"/>
  <c r="AC5" i="2"/>
  <c r="N6" i="2"/>
  <c r="N122" i="2"/>
  <c r="N21" i="2" s="1"/>
  <c r="N5" i="2"/>
  <c r="BA7" i="2"/>
  <c r="BA11" i="2"/>
  <c r="BA16" i="2" s="1"/>
  <c r="AB7" i="2"/>
  <c r="M7" i="2"/>
  <c r="BB7" i="2" l="1"/>
  <c r="BB11" i="2" s="1"/>
  <c r="BB16" i="2" s="1"/>
  <c r="N7" i="2"/>
  <c r="N11" i="2" s="1"/>
  <c r="N16" i="2" s="1"/>
  <c r="B122" i="2"/>
  <c r="B21" i="2" s="1"/>
  <c r="C122" i="2"/>
  <c r="C21" i="2" s="1"/>
  <c r="D122" i="2"/>
  <c r="D21" i="2" s="1"/>
  <c r="E122" i="2"/>
  <c r="E21" i="2" s="1"/>
  <c r="F122" i="2"/>
  <c r="F21" i="2" s="1"/>
  <c r="G122" i="2"/>
  <c r="G21" i="2" s="1"/>
  <c r="H122" i="2"/>
  <c r="H21" i="2" s="1"/>
  <c r="I122" i="2"/>
  <c r="I21" i="2" s="1"/>
  <c r="J122" i="2"/>
  <c r="J21" i="2" s="1"/>
  <c r="K122" i="2"/>
  <c r="K21" i="2" s="1"/>
  <c r="L122" i="2"/>
  <c r="L21" i="2" s="1"/>
  <c r="B116" i="2"/>
  <c r="B20" i="2" s="1"/>
  <c r="C116" i="2"/>
  <c r="C20" i="2" s="1"/>
  <c r="D116" i="2"/>
  <c r="D20" i="2" s="1"/>
  <c r="E116" i="2"/>
  <c r="E20" i="2" s="1"/>
  <c r="F116" i="2"/>
  <c r="F20" i="2" s="1"/>
  <c r="G116" i="2"/>
  <c r="G20" i="2" s="1"/>
  <c r="H116" i="2"/>
  <c r="H20" i="2" s="1"/>
  <c r="I116" i="2"/>
  <c r="I20" i="2" s="1"/>
  <c r="J116" i="2"/>
  <c r="J20" i="2" s="1"/>
  <c r="K116" i="2"/>
  <c r="K20" i="2" s="1"/>
  <c r="L116" i="2"/>
  <c r="L20" i="2" s="1"/>
  <c r="M116" i="2" l="1"/>
  <c r="M20" i="2" s="1"/>
  <c r="N116" i="2"/>
  <c r="B129" i="2"/>
  <c r="B22" i="2" s="1"/>
  <c r="B23" i="2" s="1"/>
  <c r="B24" i="2" s="1"/>
  <c r="N20" i="2" l="1"/>
  <c r="B132" i="2"/>
  <c r="C129" i="2"/>
  <c r="D129" i="2" l="1"/>
  <c r="D22" i="2" s="1"/>
  <c r="D23" i="2" s="1"/>
  <c r="D24" i="2" s="1"/>
  <c r="D132" i="2"/>
  <c r="C22" i="2"/>
  <c r="C23" i="2" s="1"/>
  <c r="C24" i="2" s="1"/>
  <c r="C132" i="2"/>
  <c r="E129" i="2" l="1"/>
  <c r="E22" i="2" l="1"/>
  <c r="E23" i="2" s="1"/>
  <c r="E24" i="2" s="1"/>
  <c r="E132" i="2"/>
  <c r="F129" i="2"/>
  <c r="G129" i="2" l="1"/>
  <c r="G132" i="2" s="1"/>
  <c r="G22" i="2"/>
  <c r="G23" i="2" s="1"/>
  <c r="G24" i="2" s="1"/>
  <c r="F22" i="2"/>
  <c r="F23" i="2" s="1"/>
  <c r="F24" i="2" s="1"/>
  <c r="F132" i="2"/>
  <c r="H129" i="2" l="1"/>
  <c r="I129" i="2" l="1"/>
  <c r="H22" i="2"/>
  <c r="H23" i="2" s="1"/>
  <c r="H24" i="2" s="1"/>
  <c r="H132" i="2"/>
  <c r="I22" i="2" l="1"/>
  <c r="I23" i="2" s="1"/>
  <c r="I24" i="2" s="1"/>
  <c r="I132" i="2"/>
  <c r="J129" i="2"/>
  <c r="K129" i="2" l="1"/>
  <c r="K132" i="2" s="1"/>
  <c r="J22" i="2"/>
  <c r="J23" i="2" s="1"/>
  <c r="J24" i="2" s="1"/>
  <c r="J132" i="2"/>
  <c r="K22" i="2" l="1"/>
  <c r="K23" i="2" s="1"/>
  <c r="K24" i="2" s="1"/>
  <c r="L129" i="2"/>
  <c r="M129" i="2" l="1"/>
  <c r="M22" i="2" s="1"/>
  <c r="N129" i="2"/>
  <c r="L22" i="2"/>
  <c r="L23" i="2" s="1"/>
  <c r="L24" i="2" s="1"/>
  <c r="L132" i="2"/>
  <c r="N22" i="2" l="1"/>
  <c r="N23" i="2" s="1"/>
  <c r="N24" i="2" s="1"/>
  <c r="N132" i="2"/>
  <c r="N133" i="2" s="1"/>
  <c r="U116" i="2" l="1"/>
  <c r="S116" i="2"/>
  <c r="R116" i="2"/>
  <c r="Q116" i="2"/>
  <c r="T116" i="2"/>
  <c r="P116" i="2"/>
  <c r="O116" i="2"/>
  <c r="B16" i="2"/>
  <c r="B133" i="2" s="1"/>
  <c r="C16" i="2"/>
  <c r="C133" i="2" s="1"/>
  <c r="D16" i="2"/>
  <c r="D133" i="2" s="1"/>
  <c r="E16" i="2"/>
  <c r="E133" i="2" s="1"/>
  <c r="F16" i="2"/>
  <c r="F133" i="2" s="1"/>
  <c r="G16" i="2"/>
  <c r="G133" i="2" s="1"/>
  <c r="H16" i="2"/>
  <c r="H133" i="2" s="1"/>
  <c r="I16" i="2"/>
  <c r="I133" i="2" s="1"/>
  <c r="J16" i="2"/>
  <c r="J133" i="2" s="1"/>
  <c r="K16" i="2"/>
  <c r="K133" i="2" s="1"/>
  <c r="L16" i="2"/>
  <c r="L133" i="2" s="1"/>
  <c r="M122" i="2"/>
  <c r="O122" i="2"/>
  <c r="O21" i="2" s="1"/>
  <c r="P122" i="2"/>
  <c r="P21" i="2" s="1"/>
  <c r="Q122" i="2"/>
  <c r="Q21" i="2" s="1"/>
  <c r="R122" i="2"/>
  <c r="R21" i="2" s="1"/>
  <c r="S122" i="2"/>
  <c r="S21" i="2" s="1"/>
  <c r="T122" i="2"/>
  <c r="T21" i="2" s="1"/>
  <c r="U122" i="2"/>
  <c r="U21" i="2" s="1"/>
  <c r="C17" i="2" l="1"/>
  <c r="K17" i="2"/>
  <c r="J17" i="2"/>
  <c r="I17" i="2"/>
  <c r="H17" i="2"/>
  <c r="G17" i="2"/>
  <c r="F17" i="2"/>
  <c r="E17" i="2"/>
  <c r="L17" i="2"/>
  <c r="D17" i="2"/>
  <c r="M132" i="2"/>
  <c r="M21" i="2"/>
  <c r="M23" i="2" s="1"/>
  <c r="M24" i="2" s="1"/>
  <c r="O20" i="2"/>
  <c r="T20" i="2"/>
  <c r="P20" i="2"/>
  <c r="Q20" i="2"/>
  <c r="R20" i="2"/>
  <c r="S20" i="2"/>
  <c r="U20" i="2"/>
  <c r="P129" i="2" l="1"/>
  <c r="P22" i="2" s="1"/>
  <c r="P23" i="2" s="1"/>
  <c r="P24" i="2" s="1"/>
  <c r="O129" i="2"/>
  <c r="P132" i="2" l="1"/>
  <c r="Q129" i="2"/>
  <c r="O22" i="2"/>
  <c r="O23" i="2" s="1"/>
  <c r="O24" i="2" s="1"/>
  <c r="O132" i="2"/>
  <c r="AT282" i="2"/>
  <c r="AU282" i="2"/>
  <c r="AW282" i="2"/>
  <c r="AX282" i="2"/>
  <c r="AT316" i="2"/>
  <c r="AU316" i="2"/>
  <c r="AW316" i="2"/>
  <c r="AX316" i="2"/>
  <c r="AT318" i="2"/>
  <c r="AU318" i="2"/>
  <c r="AW318" i="2"/>
  <c r="AX318" i="2"/>
  <c r="AT322" i="2"/>
  <c r="AU322" i="2"/>
  <c r="AV322" i="2"/>
  <c r="AW322" i="2"/>
  <c r="AX322" i="2"/>
  <c r="AY322" i="2"/>
  <c r="AT323" i="2"/>
  <c r="AU323" i="2"/>
  <c r="AV323" i="2"/>
  <c r="AW323" i="2"/>
  <c r="AX323" i="2"/>
  <c r="AY323" i="2"/>
  <c r="AT328" i="2"/>
  <c r="AU328" i="2"/>
  <c r="AW328" i="2"/>
  <c r="AX328" i="2"/>
  <c r="AT330" i="2"/>
  <c r="AU330" i="2"/>
  <c r="AW330" i="2"/>
  <c r="AX330" i="2"/>
  <c r="AT331" i="2"/>
  <c r="AU331" i="2"/>
  <c r="AW331" i="2"/>
  <c r="AX331" i="2"/>
  <c r="AT259" i="2"/>
  <c r="AU259" i="2"/>
  <c r="AW259" i="2"/>
  <c r="AX259" i="2"/>
  <c r="AT198" i="2"/>
  <c r="AT269" i="2" s="1"/>
  <c r="AU198" i="2"/>
  <c r="AU269" i="2" s="1"/>
  <c r="AW198" i="2"/>
  <c r="AX198" i="2"/>
  <c r="AX269" i="2" s="1"/>
  <c r="AT199" i="2"/>
  <c r="AT270" i="2" s="1"/>
  <c r="AU199" i="2"/>
  <c r="AU270" i="2" s="1"/>
  <c r="AW199" i="2"/>
  <c r="AW270" i="2" s="1"/>
  <c r="AX199" i="2"/>
  <c r="AX270" i="2" s="1"/>
  <c r="AT200" i="2"/>
  <c r="AT271" i="2" s="1"/>
  <c r="AU200" i="2"/>
  <c r="AU271" i="2" s="1"/>
  <c r="AW200" i="2"/>
  <c r="AW271" i="2" s="1"/>
  <c r="AX200" i="2"/>
  <c r="AX271" i="2" s="1"/>
  <c r="AT201" i="2"/>
  <c r="AT272" i="2" s="1"/>
  <c r="AU201" i="2"/>
  <c r="AU272" i="2" s="1"/>
  <c r="AW201" i="2"/>
  <c r="AW272" i="2" s="1"/>
  <c r="AX201" i="2"/>
  <c r="AX272" i="2" s="1"/>
  <c r="AT202" i="2"/>
  <c r="AT273" i="2" s="1"/>
  <c r="AU202" i="2"/>
  <c r="AU273" i="2" s="1"/>
  <c r="AW202" i="2"/>
  <c r="AW273" i="2" s="1"/>
  <c r="AX202" i="2"/>
  <c r="AX273" i="2" s="1"/>
  <c r="AT203" i="2"/>
  <c r="AT274" i="2" s="1"/>
  <c r="AU203" i="2"/>
  <c r="AU274" i="2" s="1"/>
  <c r="AW203" i="2"/>
  <c r="AW274" i="2" s="1"/>
  <c r="AX203" i="2"/>
  <c r="AX274" i="2" s="1"/>
  <c r="AT204" i="2"/>
  <c r="AT275" i="2" s="1"/>
  <c r="AU204" i="2"/>
  <c r="AU275" i="2" s="1"/>
  <c r="AW204" i="2"/>
  <c r="AW275" i="2" s="1"/>
  <c r="AX204" i="2"/>
  <c r="AX275" i="2" s="1"/>
  <c r="AT205" i="2"/>
  <c r="AT276" i="2" s="1"/>
  <c r="AU205" i="2"/>
  <c r="AU276" i="2" s="1"/>
  <c r="AW205" i="2"/>
  <c r="AW276" i="2" s="1"/>
  <c r="AX205" i="2"/>
  <c r="AX276" i="2" s="1"/>
  <c r="AT206" i="2"/>
  <c r="AT277" i="2" s="1"/>
  <c r="AU206" i="2"/>
  <c r="AU277" i="2" s="1"/>
  <c r="AW206" i="2"/>
  <c r="AW277" i="2" s="1"/>
  <c r="AX206" i="2"/>
  <c r="AX277" i="2" s="1"/>
  <c r="AT207" i="2"/>
  <c r="AT278" i="2" s="1"/>
  <c r="AU207" i="2"/>
  <c r="AU278" i="2" s="1"/>
  <c r="AW207" i="2"/>
  <c r="AW278" i="2" s="1"/>
  <c r="AX207" i="2"/>
  <c r="AX278" i="2" s="1"/>
  <c r="AT208" i="2"/>
  <c r="AT279" i="2" s="1"/>
  <c r="AU208" i="2"/>
  <c r="AU279" i="2" s="1"/>
  <c r="AW208" i="2"/>
  <c r="AW279" i="2" s="1"/>
  <c r="AX208" i="2"/>
  <c r="AX279" i="2" s="1"/>
  <c r="AT209" i="2"/>
  <c r="AT280" i="2" s="1"/>
  <c r="AU209" i="2"/>
  <c r="AU280" i="2" s="1"/>
  <c r="AW209" i="2"/>
  <c r="AW280" i="2" s="1"/>
  <c r="AX209" i="2"/>
  <c r="AX280" i="2" s="1"/>
  <c r="AT210" i="2"/>
  <c r="AT281" i="2" s="1"/>
  <c r="AU210" i="2"/>
  <c r="AU281" i="2" s="1"/>
  <c r="AW210" i="2"/>
  <c r="AW281" i="2" s="1"/>
  <c r="AX210" i="2"/>
  <c r="AX281" i="2" s="1"/>
  <c r="AT211" i="2"/>
  <c r="AT283" i="2" s="1"/>
  <c r="AU211" i="2"/>
  <c r="AU283" i="2" s="1"/>
  <c r="AW211" i="2"/>
  <c r="AW283" i="2" s="1"/>
  <c r="AX211" i="2"/>
  <c r="AX283" i="2" s="1"/>
  <c r="AT212" i="2"/>
  <c r="AT284" i="2" s="1"/>
  <c r="AU212" i="2"/>
  <c r="AU284" i="2" s="1"/>
  <c r="AW212" i="2"/>
  <c r="AW284" i="2" s="1"/>
  <c r="AX212" i="2"/>
  <c r="AX284" i="2" s="1"/>
  <c r="AT213" i="2"/>
  <c r="AT285" i="2" s="1"/>
  <c r="AU213" i="2"/>
  <c r="AU285" i="2" s="1"/>
  <c r="AW213" i="2"/>
  <c r="AW285" i="2" s="1"/>
  <c r="AX213" i="2"/>
  <c r="AX285" i="2" s="1"/>
  <c r="AT214" i="2"/>
  <c r="AT286" i="2" s="1"/>
  <c r="AU214" i="2"/>
  <c r="AU286" i="2" s="1"/>
  <c r="AW214" i="2"/>
  <c r="AW286" i="2" s="1"/>
  <c r="AX214" i="2"/>
  <c r="AX286" i="2" s="1"/>
  <c r="AT215" i="2"/>
  <c r="AT287" i="2" s="1"/>
  <c r="AU215" i="2"/>
  <c r="AU287" i="2" s="1"/>
  <c r="AW215" i="2"/>
  <c r="AW287" i="2" s="1"/>
  <c r="AX215" i="2"/>
  <c r="AX287" i="2" s="1"/>
  <c r="AT216" i="2"/>
  <c r="AT288" i="2" s="1"/>
  <c r="AU216" i="2"/>
  <c r="AU288" i="2" s="1"/>
  <c r="AW216" i="2"/>
  <c r="AW288" i="2" s="1"/>
  <c r="AX216" i="2"/>
  <c r="AX288" i="2" s="1"/>
  <c r="AT217" i="2"/>
  <c r="AT289" i="2" s="1"/>
  <c r="AU217" i="2"/>
  <c r="AU289" i="2" s="1"/>
  <c r="AW217" i="2"/>
  <c r="AW289" i="2" s="1"/>
  <c r="AX217" i="2"/>
  <c r="AX289" i="2" s="1"/>
  <c r="AT218" i="2"/>
  <c r="AT290" i="2" s="1"/>
  <c r="AU218" i="2"/>
  <c r="AU290" i="2" s="1"/>
  <c r="AW218" i="2"/>
  <c r="AW290" i="2" s="1"/>
  <c r="AX218" i="2"/>
  <c r="AX290" i="2" s="1"/>
  <c r="AT219" i="2"/>
  <c r="AT291" i="2" s="1"/>
  <c r="AU219" i="2"/>
  <c r="AU291" i="2" s="1"/>
  <c r="AW219" i="2"/>
  <c r="AW291" i="2" s="1"/>
  <c r="AX219" i="2"/>
  <c r="AX291" i="2" s="1"/>
  <c r="AT220" i="2"/>
  <c r="AT292" i="2" s="1"/>
  <c r="AU220" i="2"/>
  <c r="AU292" i="2" s="1"/>
  <c r="AW220" i="2"/>
  <c r="AW292" i="2" s="1"/>
  <c r="AX220" i="2"/>
  <c r="AX292" i="2" s="1"/>
  <c r="AT221" i="2"/>
  <c r="AT293" i="2" s="1"/>
  <c r="AU221" i="2"/>
  <c r="AU293" i="2" s="1"/>
  <c r="AW221" i="2"/>
  <c r="AW293" i="2" s="1"/>
  <c r="AX221" i="2"/>
  <c r="AX293" i="2" s="1"/>
  <c r="AT222" i="2"/>
  <c r="AT294" i="2" s="1"/>
  <c r="AU222" i="2"/>
  <c r="AU294" i="2" s="1"/>
  <c r="AW222" i="2"/>
  <c r="AW294" i="2" s="1"/>
  <c r="AX222" i="2"/>
  <c r="AX294" i="2" s="1"/>
  <c r="AT223" i="2"/>
  <c r="AT295" i="2" s="1"/>
  <c r="AU223" i="2"/>
  <c r="AU295" i="2" s="1"/>
  <c r="AW223" i="2"/>
  <c r="AW295" i="2" s="1"/>
  <c r="AX223" i="2"/>
  <c r="AX295" i="2" s="1"/>
  <c r="AT224" i="2"/>
  <c r="AT296" i="2" s="1"/>
  <c r="AU224" i="2"/>
  <c r="AU296" i="2" s="1"/>
  <c r="AW224" i="2"/>
  <c r="AW296" i="2" s="1"/>
  <c r="AX224" i="2"/>
  <c r="AX296" i="2" s="1"/>
  <c r="AT225" i="2"/>
  <c r="AT297" i="2" s="1"/>
  <c r="AU225" i="2"/>
  <c r="AU297" i="2" s="1"/>
  <c r="AW225" i="2"/>
  <c r="AW297" i="2" s="1"/>
  <c r="AX225" i="2"/>
  <c r="AX297" i="2" s="1"/>
  <c r="AT226" i="2"/>
  <c r="AT298" i="2" s="1"/>
  <c r="AU226" i="2"/>
  <c r="AU298" i="2" s="1"/>
  <c r="AW226" i="2"/>
  <c r="AW298" i="2" s="1"/>
  <c r="AX226" i="2"/>
  <c r="AX298" i="2" s="1"/>
  <c r="AT227" i="2"/>
  <c r="AT299" i="2" s="1"/>
  <c r="AU227" i="2"/>
  <c r="AW227" i="2"/>
  <c r="AW299" i="2" s="1"/>
  <c r="AX227" i="2"/>
  <c r="AX299" i="2" s="1"/>
  <c r="AT228" i="2"/>
  <c r="AT300" i="2" s="1"/>
  <c r="AU228" i="2"/>
  <c r="AU300" i="2" s="1"/>
  <c r="AW228" i="2"/>
  <c r="AW300" i="2" s="1"/>
  <c r="AX228" i="2"/>
  <c r="AX300" i="2" s="1"/>
  <c r="AT229" i="2"/>
  <c r="AT301" i="2" s="1"/>
  <c r="AU229" i="2"/>
  <c r="AU301" i="2" s="1"/>
  <c r="AW229" i="2"/>
  <c r="AW301" i="2" s="1"/>
  <c r="AX229" i="2"/>
  <c r="AX301" i="2" s="1"/>
  <c r="AT230" i="2"/>
  <c r="AT302" i="2" s="1"/>
  <c r="AU230" i="2"/>
  <c r="AU302" i="2" s="1"/>
  <c r="AW230" i="2"/>
  <c r="AW302" i="2" s="1"/>
  <c r="AX230" i="2"/>
  <c r="AX302" i="2" s="1"/>
  <c r="AT231" i="2"/>
  <c r="AT303" i="2" s="1"/>
  <c r="AU231" i="2"/>
  <c r="AU303" i="2" s="1"/>
  <c r="AW231" i="2"/>
  <c r="AW303" i="2" s="1"/>
  <c r="AX231" i="2"/>
  <c r="AX303" i="2" s="1"/>
  <c r="AT232" i="2"/>
  <c r="AT304" i="2" s="1"/>
  <c r="AU232" i="2"/>
  <c r="AU304" i="2" s="1"/>
  <c r="AW232" i="2"/>
  <c r="AW304" i="2" s="1"/>
  <c r="AX232" i="2"/>
  <c r="AX304" i="2" s="1"/>
  <c r="AT233" i="2"/>
  <c r="AT305" i="2" s="1"/>
  <c r="AU233" i="2"/>
  <c r="AU305" i="2" s="1"/>
  <c r="AW233" i="2"/>
  <c r="AW305" i="2" s="1"/>
  <c r="AX233" i="2"/>
  <c r="AX305" i="2" s="1"/>
  <c r="AT234" i="2"/>
  <c r="AT306" i="2" s="1"/>
  <c r="AU234" i="2"/>
  <c r="AU306" i="2" s="1"/>
  <c r="AW234" i="2"/>
  <c r="AW306" i="2" s="1"/>
  <c r="AX234" i="2"/>
  <c r="AX306" i="2" s="1"/>
  <c r="AT235" i="2"/>
  <c r="AT307" i="2" s="1"/>
  <c r="AU235" i="2"/>
  <c r="AU307" i="2" s="1"/>
  <c r="AW235" i="2"/>
  <c r="AW307" i="2" s="1"/>
  <c r="AX235" i="2"/>
  <c r="AX307" i="2" s="1"/>
  <c r="AT236" i="2"/>
  <c r="AT308" i="2" s="1"/>
  <c r="AU236" i="2"/>
  <c r="AU308" i="2" s="1"/>
  <c r="AW236" i="2"/>
  <c r="AW308" i="2" s="1"/>
  <c r="AX236" i="2"/>
  <c r="AX308" i="2" s="1"/>
  <c r="AT237" i="2"/>
  <c r="AT309" i="2" s="1"/>
  <c r="AU237" i="2"/>
  <c r="AU309" i="2" s="1"/>
  <c r="AW237" i="2"/>
  <c r="AW309" i="2" s="1"/>
  <c r="AX237" i="2"/>
  <c r="AX309" i="2" s="1"/>
  <c r="AT238" i="2"/>
  <c r="AT310" i="2" s="1"/>
  <c r="AU238" i="2"/>
  <c r="AU310" i="2" s="1"/>
  <c r="AW238" i="2"/>
  <c r="AW310" i="2" s="1"/>
  <c r="AX238" i="2"/>
  <c r="AX310" i="2" s="1"/>
  <c r="AT239" i="2"/>
  <c r="AT311" i="2" s="1"/>
  <c r="AU239" i="2"/>
  <c r="AU311" i="2" s="1"/>
  <c r="AW239" i="2"/>
  <c r="AW311" i="2" s="1"/>
  <c r="AX239" i="2"/>
  <c r="AX311" i="2" s="1"/>
  <c r="AT240" i="2"/>
  <c r="AT312" i="2" s="1"/>
  <c r="AU240" i="2"/>
  <c r="AU312" i="2" s="1"/>
  <c r="AW240" i="2"/>
  <c r="AW312" i="2" s="1"/>
  <c r="AX240" i="2"/>
  <c r="AX312" i="2" s="1"/>
  <c r="AT241" i="2"/>
  <c r="AT313" i="2" s="1"/>
  <c r="AU241" i="2"/>
  <c r="AU313" i="2" s="1"/>
  <c r="AW241" i="2"/>
  <c r="AW313" i="2" s="1"/>
  <c r="AX241" i="2"/>
  <c r="AX313" i="2" s="1"/>
  <c r="AT242" i="2"/>
  <c r="AT314" i="2" s="1"/>
  <c r="AU242" i="2"/>
  <c r="AU314" i="2" s="1"/>
  <c r="AW242" i="2"/>
  <c r="AW314" i="2" s="1"/>
  <c r="AX242" i="2"/>
  <c r="AX314" i="2" s="1"/>
  <c r="AT243" i="2"/>
  <c r="AT315" i="2" s="1"/>
  <c r="AU243" i="2"/>
  <c r="AU315" i="2" s="1"/>
  <c r="AW243" i="2"/>
  <c r="AW315" i="2" s="1"/>
  <c r="AX243" i="2"/>
  <c r="AX315" i="2" s="1"/>
  <c r="AT244" i="2"/>
  <c r="AT317" i="2" s="1"/>
  <c r="AU244" i="2"/>
  <c r="AX244" i="2" s="1"/>
  <c r="AX317" i="2" s="1"/>
  <c r="AT245" i="2"/>
  <c r="AT319" i="2" s="1"/>
  <c r="AU245" i="2"/>
  <c r="AU319" i="2" s="1"/>
  <c r="AT246" i="2"/>
  <c r="AT320" i="2" s="1"/>
  <c r="AU246" i="2"/>
  <c r="AU320" i="2" s="1"/>
  <c r="AW246" i="2"/>
  <c r="AW320" i="2" s="1"/>
  <c r="AX246" i="2"/>
  <c r="AX320" i="2" s="1"/>
  <c r="AT247" i="2"/>
  <c r="AT321" i="2" s="1"/>
  <c r="AU247" i="2"/>
  <c r="AU321" i="2" s="1"/>
  <c r="AW247" i="2"/>
  <c r="AW321" i="2" s="1"/>
  <c r="AX247" i="2"/>
  <c r="AX321" i="2" s="1"/>
  <c r="AT251" i="2"/>
  <c r="AT325" i="2" s="1"/>
  <c r="AU251" i="2"/>
  <c r="AU325" i="2" s="1"/>
  <c r="AV251" i="2"/>
  <c r="AV325" i="2" s="1"/>
  <c r="AW251" i="2"/>
  <c r="AW325" i="2" s="1"/>
  <c r="AX251" i="2"/>
  <c r="AX325" i="2" s="1"/>
  <c r="AY251" i="2"/>
  <c r="AY325" i="2" s="1"/>
  <c r="AT252" i="2"/>
  <c r="AT195" i="2" s="1"/>
  <c r="AT326" i="2" s="1"/>
  <c r="AU252" i="2"/>
  <c r="AU195" i="2" s="1"/>
  <c r="AU326" i="2" s="1"/>
  <c r="AV252" i="2"/>
  <c r="AV195" i="2" s="1"/>
  <c r="AV326" i="2" s="1"/>
  <c r="AW252" i="2"/>
  <c r="AW195" i="2" s="1"/>
  <c r="AW326" i="2" s="1"/>
  <c r="AX252" i="2"/>
  <c r="AX195" i="2" s="1"/>
  <c r="AX326" i="2" s="1"/>
  <c r="AY252" i="2"/>
  <c r="AY195" i="2" s="1"/>
  <c r="AY326" i="2" s="1"/>
  <c r="AT194" i="2"/>
  <c r="AU194" i="2"/>
  <c r="AV194" i="2"/>
  <c r="AW194" i="2"/>
  <c r="AX194" i="2"/>
  <c r="AY194" i="2"/>
  <c r="AT188" i="2"/>
  <c r="AU188" i="2"/>
  <c r="AW188" i="2"/>
  <c r="AX188" i="2"/>
  <c r="AT16" i="2"/>
  <c r="AU16" i="2"/>
  <c r="AV16" i="2"/>
  <c r="AW16" i="2"/>
  <c r="AX16" i="2"/>
  <c r="AY16" i="2"/>
  <c r="AW245" i="2" l="1"/>
  <c r="AW319" i="2" s="1"/>
  <c r="AW244" i="2"/>
  <c r="AW317" i="2" s="1"/>
  <c r="AY17" i="2"/>
  <c r="R129" i="2"/>
  <c r="Q22" i="2"/>
  <c r="Q23" i="2" s="1"/>
  <c r="Q24" i="2" s="1"/>
  <c r="Q132" i="2"/>
  <c r="AU317" i="2"/>
  <c r="AW17" i="2"/>
  <c r="AT248" i="2"/>
  <c r="AT250" i="2" s="1"/>
  <c r="AT253" i="2" s="1"/>
  <c r="AW324" i="2"/>
  <c r="AW329" i="2" s="1"/>
  <c r="AT324" i="2"/>
  <c r="AT329" i="2" s="1"/>
  <c r="AU324" i="2"/>
  <c r="AU329" i="2" s="1"/>
  <c r="AX324" i="2"/>
  <c r="AX329" i="2" s="1"/>
  <c r="AX245" i="2"/>
  <c r="AX319" i="2" s="1"/>
  <c r="AW269" i="2"/>
  <c r="AU248" i="2"/>
  <c r="AU250" i="2" s="1"/>
  <c r="AU253" i="2" s="1"/>
  <c r="AU299" i="2"/>
  <c r="AX17" i="2"/>
  <c r="AV324" i="2"/>
  <c r="AV329" i="2" s="1"/>
  <c r="AY324" i="2"/>
  <c r="AY329" i="2" s="1"/>
  <c r="AV17" i="2"/>
  <c r="AU17" i="2"/>
  <c r="AW248" i="2" l="1"/>
  <c r="AW250" i="2" s="1"/>
  <c r="AW253" i="2" s="1"/>
  <c r="R22" i="2"/>
  <c r="R23" i="2" s="1"/>
  <c r="R24" i="2" s="1"/>
  <c r="R132" i="2"/>
  <c r="S129" i="2"/>
  <c r="AX248" i="2"/>
  <c r="AX250" i="2" s="1"/>
  <c r="AX253" i="2" s="1"/>
  <c r="T129" i="2" l="1"/>
  <c r="S22" i="2"/>
  <c r="S23" i="2" s="1"/>
  <c r="S24" i="2" s="1"/>
  <c r="S132" i="2"/>
  <c r="U129" i="2"/>
  <c r="U22" i="2" l="1"/>
  <c r="U23" i="2" s="1"/>
  <c r="U24" i="2" s="1"/>
  <c r="U132" i="2"/>
  <c r="T22" i="2"/>
  <c r="T23" i="2" s="1"/>
  <c r="T24" i="2" s="1"/>
  <c r="T132" i="2"/>
  <c r="D97" i="19"/>
  <c r="D96" i="19"/>
  <c r="F95" i="19"/>
  <c r="G90" i="19"/>
  <c r="G48" i="19" s="1"/>
  <c r="E90" i="19"/>
  <c r="E48" i="19" s="1"/>
  <c r="G88" i="19"/>
  <c r="F88" i="19"/>
  <c r="E83" i="19"/>
  <c r="C83" i="19"/>
  <c r="C82" i="19"/>
  <c r="C84" i="19" s="1"/>
  <c r="C38" i="19" s="1"/>
  <c r="F79" i="19"/>
  <c r="C79" i="19"/>
  <c r="D79" i="19" s="1"/>
  <c r="F78" i="19"/>
  <c r="D78" i="19"/>
  <c r="D77" i="19"/>
  <c r="E77" i="19" s="1"/>
  <c r="F77" i="19" s="1"/>
  <c r="C76" i="19"/>
  <c r="D66" i="19"/>
  <c r="F65" i="19"/>
  <c r="F62" i="19"/>
  <c r="D62" i="19"/>
  <c r="E62" i="19" s="1"/>
  <c r="C16" i="19"/>
  <c r="J7" i="19"/>
  <c r="J8" i="19" s="1"/>
  <c r="F97" i="19" l="1"/>
  <c r="G78" i="19"/>
  <c r="D76" i="19"/>
  <c r="E76" i="19" s="1"/>
  <c r="F76" i="19" s="1"/>
  <c r="F83" i="19"/>
  <c r="C80" i="19"/>
  <c r="C30" i="19" s="1"/>
  <c r="G77" i="19"/>
  <c r="G76" i="19"/>
  <c r="C98" i="19"/>
  <c r="C71" i="19" s="1"/>
  <c r="C90" i="19"/>
  <c r="C48" i="19" s="1"/>
  <c r="E63" i="19"/>
  <c r="E66" i="19"/>
  <c r="F80" i="19"/>
  <c r="F30" i="19" s="1"/>
  <c r="E49" i="19"/>
  <c r="E50" i="19" s="1"/>
  <c r="D49" i="19"/>
  <c r="C49" i="19"/>
  <c r="G49" i="19"/>
  <c r="G50" i="19" s="1"/>
  <c r="J13" i="19"/>
  <c r="F49" i="19"/>
  <c r="D90" i="19"/>
  <c r="D48" i="19" s="1"/>
  <c r="D50" i="19" s="1"/>
  <c r="E96" i="19"/>
  <c r="E80" i="19"/>
  <c r="E30" i="19" s="1"/>
  <c r="G62" i="19"/>
  <c r="D95" i="19"/>
  <c r="G96" i="19"/>
  <c r="D80" i="19"/>
  <c r="D30" i="19" s="1"/>
  <c r="D82" i="19"/>
  <c r="D83" i="19"/>
  <c r="D63" i="19"/>
  <c r="D64" i="19"/>
  <c r="F90" i="19"/>
  <c r="F48" i="19" s="1"/>
  <c r="G95" i="19"/>
  <c r="F63" i="19"/>
  <c r="F64" i="19"/>
  <c r="G79" i="19"/>
  <c r="G83" i="19"/>
  <c r="G63" i="19"/>
  <c r="F66" i="19" l="1"/>
  <c r="G66" i="19" s="1"/>
  <c r="C43" i="19"/>
  <c r="C44" i="19" s="1"/>
  <c r="C70" i="19"/>
  <c r="D65" i="19"/>
  <c r="C50" i="19"/>
  <c r="C67" i="19"/>
  <c r="G64" i="19"/>
  <c r="E95" i="19"/>
  <c r="D98" i="19"/>
  <c r="D71" i="19" s="1"/>
  <c r="E64" i="19"/>
  <c r="E82" i="19"/>
  <c r="D84" i="19"/>
  <c r="D38" i="19" s="1"/>
  <c r="G80" i="19"/>
  <c r="G30" i="19" s="1"/>
  <c r="F96" i="19"/>
  <c r="G98" i="19"/>
  <c r="G71" i="19" s="1"/>
  <c r="F50" i="19"/>
  <c r="E51" i="19"/>
  <c r="E52" i="19" s="1"/>
  <c r="E45" i="19"/>
  <c r="E39" i="19"/>
  <c r="E35" i="19"/>
  <c r="J16" i="19"/>
  <c r="D51" i="19"/>
  <c r="D52" i="19" s="1"/>
  <c r="D45" i="19"/>
  <c r="D39" i="19"/>
  <c r="D35" i="19"/>
  <c r="C51" i="19"/>
  <c r="C45" i="19"/>
  <c r="C39" i="19"/>
  <c r="C40" i="19" s="1"/>
  <c r="C35" i="19"/>
  <c r="G51" i="19"/>
  <c r="G52" i="19" s="1"/>
  <c r="G45" i="19"/>
  <c r="G35" i="19"/>
  <c r="G39" i="19"/>
  <c r="F45" i="19"/>
  <c r="F35" i="19"/>
  <c r="F51" i="19"/>
  <c r="F39" i="19"/>
  <c r="F67" i="19" l="1"/>
  <c r="F72" i="19" s="1"/>
  <c r="D67" i="19"/>
  <c r="D72" i="19" s="1"/>
  <c r="AY258" i="2"/>
  <c r="AY331" i="2" s="1"/>
  <c r="AV258" i="2"/>
  <c r="AV331" i="2" s="1"/>
  <c r="C46" i="19"/>
  <c r="F52" i="19"/>
  <c r="D40" i="19"/>
  <c r="C52" i="19"/>
  <c r="C25" i="19" s="1"/>
  <c r="C36" i="19"/>
  <c r="C72" i="19"/>
  <c r="C69" i="19" s="1"/>
  <c r="D25" i="19"/>
  <c r="G67" i="19"/>
  <c r="G72" i="19" s="1"/>
  <c r="G42" i="19"/>
  <c r="G70" i="19"/>
  <c r="F82" i="19"/>
  <c r="E84" i="19"/>
  <c r="E38" i="19" s="1"/>
  <c r="E40" i="19" s="1"/>
  <c r="E25" i="19" s="1"/>
  <c r="D70" i="19"/>
  <c r="D42" i="19"/>
  <c r="E98" i="19"/>
  <c r="E71" i="19" s="1"/>
  <c r="E31" i="19"/>
  <c r="E32" i="19" s="1"/>
  <c r="D31" i="19"/>
  <c r="D32" i="19" s="1"/>
  <c r="C31" i="19"/>
  <c r="C32" i="19" s="1"/>
  <c r="G31" i="19"/>
  <c r="G32" i="19" s="1"/>
  <c r="F31" i="19"/>
  <c r="F32" i="19" s="1"/>
  <c r="F98" i="19"/>
  <c r="F71" i="19" s="1"/>
  <c r="E67" i="19"/>
  <c r="E72" i="19" s="1"/>
  <c r="AV255" i="2" l="1"/>
  <c r="AV328" i="2" s="1"/>
  <c r="AY255" i="2"/>
  <c r="AY328" i="2" s="1"/>
  <c r="D69" i="19"/>
  <c r="D34" i="19" s="1"/>
  <c r="D36" i="19" s="1"/>
  <c r="G82" i="19"/>
  <c r="F84" i="19"/>
  <c r="F38" i="19" s="1"/>
  <c r="F40" i="19" s="1"/>
  <c r="F25" i="19" s="1"/>
  <c r="C54" i="19"/>
  <c r="C56" i="19" s="1"/>
  <c r="C26" i="19"/>
  <c r="C21" i="19" s="1"/>
  <c r="F42" i="19"/>
  <c r="F70" i="19"/>
  <c r="C20" i="19"/>
  <c r="D43" i="19"/>
  <c r="D44" i="19" s="1"/>
  <c r="D46" i="19" s="1"/>
  <c r="G43" i="19"/>
  <c r="G44" i="19" s="1"/>
  <c r="G46" i="19" s="1"/>
  <c r="E70" i="19"/>
  <c r="E42" i="19"/>
  <c r="G69" i="19"/>
  <c r="D54" i="19" l="1"/>
  <c r="D56" i="19" s="1"/>
  <c r="C27" i="19"/>
  <c r="C28" i="19" s="1"/>
  <c r="F43" i="19"/>
  <c r="F44" i="19" s="1"/>
  <c r="F46" i="19" s="1"/>
  <c r="G84" i="19"/>
  <c r="G38" i="19" s="1"/>
  <c r="G40" i="19" s="1"/>
  <c r="E69" i="19"/>
  <c r="G34" i="19"/>
  <c r="G36" i="19" s="1"/>
  <c r="D26" i="19"/>
  <c r="D27" i="19" s="1"/>
  <c r="D28" i="19" s="1"/>
  <c r="F69" i="19"/>
  <c r="E43" i="19"/>
  <c r="E44" i="19" s="1"/>
  <c r="E46" i="19" s="1"/>
  <c r="D20" i="19"/>
  <c r="C22" i="19"/>
  <c r="C23" i="19" s="1"/>
  <c r="G25" i="19" l="1"/>
  <c r="AV257" i="2"/>
  <c r="AV330" i="2" s="1"/>
  <c r="AY257" i="2"/>
  <c r="AY330" i="2" s="1"/>
  <c r="AV256" i="2"/>
  <c r="AV259" i="2" s="1"/>
  <c r="AY256" i="2"/>
  <c r="E20" i="19"/>
  <c r="G54" i="19"/>
  <c r="G26" i="19"/>
  <c r="G27" i="19" s="1"/>
  <c r="E34" i="19"/>
  <c r="E36" i="19" s="1"/>
  <c r="F34" i="19"/>
  <c r="F36" i="19" s="1"/>
  <c r="D21" i="19"/>
  <c r="D22" i="19" s="1"/>
  <c r="D23" i="19" s="1"/>
  <c r="AY259" i="2" l="1"/>
  <c r="G28" i="19"/>
  <c r="F54" i="19"/>
  <c r="F26" i="19"/>
  <c r="F27" i="19" s="1"/>
  <c r="F20" i="19"/>
  <c r="E26" i="19"/>
  <c r="E27" i="19" s="1"/>
  <c r="E54" i="19"/>
  <c r="E56" i="19" s="1"/>
  <c r="F56" i="19" l="1"/>
  <c r="G56" i="19" s="1"/>
  <c r="E28" i="19"/>
  <c r="G20" i="19"/>
  <c r="E21" i="19"/>
  <c r="F28" i="19"/>
  <c r="F21" i="19" l="1"/>
  <c r="E22" i="19"/>
  <c r="E23" i="19" s="1"/>
  <c r="G21" i="19" l="1"/>
  <c r="F22" i="19"/>
  <c r="F23" i="19" s="1"/>
  <c r="G22" i="19" l="1"/>
  <c r="G23" i="19" s="1"/>
  <c r="AE194" i="2" l="1"/>
  <c r="AF194" i="2"/>
  <c r="AG194" i="2"/>
  <c r="AH194" i="2"/>
  <c r="AI194" i="2"/>
  <c r="AJ194" i="2"/>
  <c r="AK194" i="2"/>
  <c r="AL194" i="2"/>
  <c r="AM194" i="2"/>
  <c r="AN194" i="2"/>
  <c r="AO194" i="2"/>
  <c r="AP194" i="2"/>
  <c r="AQ194" i="2"/>
  <c r="AR194" i="2"/>
  <c r="AS194" i="2"/>
  <c r="AD194" i="2"/>
  <c r="Z194" i="2"/>
  <c r="W194" i="2"/>
  <c r="W140" i="2"/>
  <c r="W184" i="2" l="1"/>
  <c r="Z184" i="2" s="1"/>
  <c r="AP184" i="2"/>
  <c r="AS184" i="2" s="1"/>
  <c r="AV184" i="2" s="1"/>
  <c r="AD184" i="2"/>
  <c r="AG184" i="2" s="1"/>
  <c r="AJ184" i="2" s="1"/>
  <c r="AM184" i="2" s="1"/>
  <c r="AV316" i="2" l="1"/>
  <c r="AY184" i="2"/>
  <c r="AY316" i="2" s="1"/>
  <c r="AS258" i="2" l="1"/>
  <c r="AS257" i="2"/>
  <c r="AS256" i="2"/>
  <c r="AS255" i="2"/>
  <c r="AS252" i="2"/>
  <c r="AS195" i="2" s="1"/>
  <c r="AR252" i="2"/>
  <c r="AR195" i="2" s="1"/>
  <c r="AQ252" i="2"/>
  <c r="AQ195" i="2" s="1"/>
  <c r="AS251" i="2"/>
  <c r="AP258" i="2"/>
  <c r="AP257" i="2"/>
  <c r="AP256" i="2"/>
  <c r="AP255" i="2"/>
  <c r="AP252" i="2"/>
  <c r="AP195" i="2" s="1"/>
  <c r="AO252" i="2"/>
  <c r="AO195" i="2" s="1"/>
  <c r="AN252" i="2"/>
  <c r="AN195" i="2" s="1"/>
  <c r="AP251" i="2"/>
  <c r="AM258" i="2"/>
  <c r="AM257" i="2"/>
  <c r="AM256" i="2"/>
  <c r="AM255" i="2"/>
  <c r="AM252" i="2"/>
  <c r="AM195" i="2" s="1"/>
  <c r="AL252" i="2"/>
  <c r="AL195" i="2" s="1"/>
  <c r="AK252" i="2"/>
  <c r="AK195" i="2" s="1"/>
  <c r="AM251" i="2"/>
  <c r="AD256" i="2"/>
  <c r="AG256" i="2"/>
  <c r="AJ258" i="2"/>
  <c r="AJ257" i="2"/>
  <c r="AJ256" i="2"/>
  <c r="AJ255" i="2"/>
  <c r="AJ252" i="2"/>
  <c r="AJ195" i="2" s="1"/>
  <c r="AI252" i="2"/>
  <c r="AI195" i="2" s="1"/>
  <c r="AH252" i="2"/>
  <c r="AH195" i="2" s="1"/>
  <c r="AJ251" i="2"/>
  <c r="AG258" i="2"/>
  <c r="AG257" i="2"/>
  <c r="AG255" i="2"/>
  <c r="AG252" i="2"/>
  <c r="AG195" i="2" s="1"/>
  <c r="AF252" i="2"/>
  <c r="AF195" i="2" s="1"/>
  <c r="AE252" i="2"/>
  <c r="AE195" i="2" s="1"/>
  <c r="AG251" i="2"/>
  <c r="AD258" i="2"/>
  <c r="AD257" i="2"/>
  <c r="AD255" i="2"/>
  <c r="AD252" i="2"/>
  <c r="AD195" i="2" s="1"/>
  <c r="AB252" i="2"/>
  <c r="AB195" i="2" s="1"/>
  <c r="AA252" i="2"/>
  <c r="AA195" i="2" s="1"/>
  <c r="AD251" i="2"/>
  <c r="Z251" i="2"/>
  <c r="X252" i="2"/>
  <c r="X195" i="2" s="1"/>
  <c r="Y252" i="2"/>
  <c r="Y195" i="2" s="1"/>
  <c r="Z252" i="2"/>
  <c r="Z195" i="2" s="1"/>
  <c r="W252" i="2"/>
  <c r="W195" i="2" s="1"/>
  <c r="W251" i="2"/>
  <c r="Z257" i="2"/>
  <c r="Z256" i="2"/>
  <c r="Z255" i="2"/>
  <c r="W257" i="2"/>
  <c r="W256" i="2"/>
  <c r="W255" i="2"/>
  <c r="W258" i="2" l="1"/>
  <c r="Z258" i="2"/>
  <c r="AN326" i="2" l="1"/>
  <c r="AR247" i="2"/>
  <c r="AR246" i="2"/>
  <c r="AR320" i="2" s="1"/>
  <c r="AR243" i="2"/>
  <c r="AR315" i="2" s="1"/>
  <c r="AR242" i="2"/>
  <c r="AR314" i="2" s="1"/>
  <c r="AR241" i="2"/>
  <c r="AR313" i="2" s="1"/>
  <c r="AR240" i="2"/>
  <c r="AR239" i="2"/>
  <c r="AR311" i="2" s="1"/>
  <c r="AR238" i="2"/>
  <c r="AR237" i="2"/>
  <c r="AR236" i="2"/>
  <c r="AR308" i="2" s="1"/>
  <c r="AR235" i="2"/>
  <c r="AR307" i="2" s="1"/>
  <c r="AR234" i="2"/>
  <c r="AR306" i="2" s="1"/>
  <c r="AR233" i="2"/>
  <c r="AR305" i="2" s="1"/>
  <c r="AR232" i="2"/>
  <c r="AR231" i="2"/>
  <c r="AR303" i="2" s="1"/>
  <c r="AR230" i="2"/>
  <c r="AR229" i="2"/>
  <c r="AR228" i="2"/>
  <c r="AR227" i="2"/>
  <c r="AR226" i="2"/>
  <c r="AR225" i="2"/>
  <c r="AR224" i="2"/>
  <c r="AR223" i="2"/>
  <c r="AR222" i="2"/>
  <c r="AR221" i="2"/>
  <c r="AR220" i="2"/>
  <c r="AR219" i="2"/>
  <c r="AR218" i="2"/>
  <c r="AR217" i="2"/>
  <c r="AR216" i="2"/>
  <c r="AR215" i="2"/>
  <c r="AR214" i="2"/>
  <c r="AR213" i="2"/>
  <c r="AR212" i="2"/>
  <c r="AR211" i="2"/>
  <c r="AR210" i="2"/>
  <c r="AR209" i="2"/>
  <c r="AR208" i="2"/>
  <c r="AR207" i="2"/>
  <c r="AR206" i="2"/>
  <c r="AR205" i="2"/>
  <c r="AR204" i="2"/>
  <c r="AR203" i="2"/>
  <c r="AR202" i="2"/>
  <c r="AR201" i="2"/>
  <c r="AR200" i="2"/>
  <c r="AR199" i="2"/>
  <c r="AR198" i="2"/>
  <c r="AQ247" i="2"/>
  <c r="AQ321" i="2" s="1"/>
  <c r="AQ246" i="2"/>
  <c r="AQ320" i="2" s="1"/>
  <c r="AQ243" i="2"/>
  <c r="AQ242" i="2"/>
  <c r="AQ314" i="2" s="1"/>
  <c r="AQ241" i="2"/>
  <c r="AQ313" i="2" s="1"/>
  <c r="AQ240" i="2"/>
  <c r="AQ312" i="2" s="1"/>
  <c r="AQ239" i="2"/>
  <c r="AQ311" i="2" s="1"/>
  <c r="AQ238" i="2"/>
  <c r="AQ237" i="2"/>
  <c r="AQ236" i="2"/>
  <c r="AQ308" i="2" s="1"/>
  <c r="AQ235" i="2"/>
  <c r="AQ307" i="2" s="1"/>
  <c r="AQ234" i="2"/>
  <c r="AQ306" i="2" s="1"/>
  <c r="AQ233" i="2"/>
  <c r="AQ305" i="2" s="1"/>
  <c r="AQ232" i="2"/>
  <c r="AQ304" i="2" s="1"/>
  <c r="AQ231" i="2"/>
  <c r="AQ303" i="2" s="1"/>
  <c r="AQ230" i="2"/>
  <c r="AQ229" i="2"/>
  <c r="AQ228" i="2"/>
  <c r="AQ300" i="2" s="1"/>
  <c r="AQ227" i="2"/>
  <c r="AQ299" i="2" s="1"/>
  <c r="AQ226" i="2"/>
  <c r="AQ298" i="2" s="1"/>
  <c r="AQ225" i="2"/>
  <c r="AQ297" i="2" s="1"/>
  <c r="AQ224" i="2"/>
  <c r="AQ296" i="2" s="1"/>
  <c r="AQ223" i="2"/>
  <c r="AQ295" i="2" s="1"/>
  <c r="AQ222" i="2"/>
  <c r="AQ221" i="2"/>
  <c r="AQ220" i="2"/>
  <c r="AQ292" i="2" s="1"/>
  <c r="AQ219" i="2"/>
  <c r="AQ291" i="2" s="1"/>
  <c r="AQ218" i="2"/>
  <c r="AQ290" i="2" s="1"/>
  <c r="AQ217" i="2"/>
  <c r="AQ289" i="2" s="1"/>
  <c r="AQ216" i="2"/>
  <c r="AQ288" i="2" s="1"/>
  <c r="AQ215" i="2"/>
  <c r="AQ287" i="2" s="1"/>
  <c r="AQ214" i="2"/>
  <c r="AQ213" i="2"/>
  <c r="AQ212" i="2"/>
  <c r="AQ284" i="2" s="1"/>
  <c r="AQ211" i="2"/>
  <c r="AQ210" i="2"/>
  <c r="AQ281" i="2" s="1"/>
  <c r="AQ209" i="2"/>
  <c r="AQ280" i="2" s="1"/>
  <c r="AQ208" i="2"/>
  <c r="AQ279" i="2" s="1"/>
  <c r="AQ207" i="2"/>
  <c r="AQ278" i="2" s="1"/>
  <c r="AQ206" i="2"/>
  <c r="AQ205" i="2"/>
  <c r="AQ204" i="2"/>
  <c r="AQ275" i="2" s="1"/>
  <c r="AQ203" i="2"/>
  <c r="AQ202" i="2"/>
  <c r="AQ273" i="2" s="1"/>
  <c r="AQ201" i="2"/>
  <c r="AQ272" i="2" s="1"/>
  <c r="AQ200" i="2"/>
  <c r="AQ271" i="2" s="1"/>
  <c r="AQ199" i="2"/>
  <c r="AQ270" i="2" s="1"/>
  <c r="AQ198" i="2"/>
  <c r="AO247" i="2"/>
  <c r="AO321" i="2" s="1"/>
  <c r="AO246" i="2"/>
  <c r="AO320" i="2" s="1"/>
  <c r="AO319" i="2"/>
  <c r="AO243" i="2"/>
  <c r="AO315" i="2" s="1"/>
  <c r="AO242" i="2"/>
  <c r="AO314" i="2" s="1"/>
  <c r="AO241" i="2"/>
  <c r="AO240" i="2"/>
  <c r="AO312" i="2" s="1"/>
  <c r="AO239" i="2"/>
  <c r="AO238" i="2"/>
  <c r="AO237" i="2"/>
  <c r="AO309" i="2" s="1"/>
  <c r="AO236" i="2"/>
  <c r="AO308" i="2" s="1"/>
  <c r="AO235" i="2"/>
  <c r="AO307" i="2" s="1"/>
  <c r="AO234" i="2"/>
  <c r="AO306" i="2" s="1"/>
  <c r="AO233" i="2"/>
  <c r="AO232" i="2"/>
  <c r="AO304" i="2" s="1"/>
  <c r="AO231" i="2"/>
  <c r="AO230" i="2"/>
  <c r="AO229" i="2"/>
  <c r="AO301" i="2" s="1"/>
  <c r="AO228" i="2"/>
  <c r="AO227" i="2"/>
  <c r="AO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O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AO200" i="2"/>
  <c r="AO199" i="2"/>
  <c r="AO198" i="2"/>
  <c r="AN247" i="2"/>
  <c r="AN321" i="2" s="1"/>
  <c r="AN246" i="2"/>
  <c r="AN320" i="2" s="1"/>
  <c r="AN243" i="2"/>
  <c r="AN315" i="2" s="1"/>
  <c r="AN242" i="2"/>
  <c r="AN314" i="2" s="1"/>
  <c r="AN241" i="2"/>
  <c r="AN240" i="2"/>
  <c r="AN312" i="2" s="1"/>
  <c r="AN239" i="2"/>
  <c r="AN238" i="2"/>
  <c r="AN237" i="2"/>
  <c r="AN309" i="2" s="1"/>
  <c r="AN236" i="2"/>
  <c r="AN308" i="2" s="1"/>
  <c r="AN235" i="2"/>
  <c r="AN307" i="2" s="1"/>
  <c r="AN234" i="2"/>
  <c r="AN306" i="2" s="1"/>
  <c r="AN233" i="2"/>
  <c r="AN232" i="2"/>
  <c r="AN304" i="2" s="1"/>
  <c r="AN231" i="2"/>
  <c r="AN230" i="2"/>
  <c r="AN229" i="2"/>
  <c r="AN301" i="2" s="1"/>
  <c r="AN228" i="2"/>
  <c r="AN300" i="2" s="1"/>
  <c r="AN227" i="2"/>
  <c r="AN299" i="2" s="1"/>
  <c r="AN226" i="2"/>
  <c r="AN225" i="2"/>
  <c r="AN224" i="2"/>
  <c r="AN296" i="2" s="1"/>
  <c r="AN223" i="2"/>
  <c r="AN222" i="2"/>
  <c r="AN294" i="2" s="1"/>
  <c r="AN221" i="2"/>
  <c r="AN293" i="2" s="1"/>
  <c r="AN220" i="2"/>
  <c r="AN292" i="2" s="1"/>
  <c r="AN219" i="2"/>
  <c r="AN291" i="2" s="1"/>
  <c r="AN218" i="2"/>
  <c r="AN217" i="2"/>
  <c r="AN216" i="2"/>
  <c r="AN288" i="2" s="1"/>
  <c r="AN215" i="2"/>
  <c r="AN214" i="2"/>
  <c r="AN286" i="2" s="1"/>
  <c r="AN213" i="2"/>
  <c r="AN285" i="2" s="1"/>
  <c r="AN212" i="2"/>
  <c r="AN284" i="2" s="1"/>
  <c r="AN211" i="2"/>
  <c r="AN283" i="2" s="1"/>
  <c r="AN210" i="2"/>
  <c r="AN209" i="2"/>
  <c r="AN280" i="2" s="1"/>
  <c r="AN208" i="2"/>
  <c r="AN279" i="2" s="1"/>
  <c r="AN207" i="2"/>
  <c r="AN206" i="2"/>
  <c r="AN277" i="2" s="1"/>
  <c r="AN205" i="2"/>
  <c r="AN276" i="2" s="1"/>
  <c r="AN204" i="2"/>
  <c r="AN275" i="2" s="1"/>
  <c r="AN203" i="2"/>
  <c r="AN274" i="2" s="1"/>
  <c r="AN202" i="2"/>
  <c r="AN201" i="2"/>
  <c r="AN272" i="2" s="1"/>
  <c r="AN200" i="2"/>
  <c r="AN271" i="2" s="1"/>
  <c r="AN199" i="2"/>
  <c r="AN198" i="2"/>
  <c r="AP183" i="2"/>
  <c r="AS183" i="2" s="1"/>
  <c r="AV183" i="2" s="1"/>
  <c r="AP182" i="2"/>
  <c r="AP242" i="2" s="1"/>
  <c r="AP314" i="2" s="1"/>
  <c r="AP176" i="2"/>
  <c r="AS176" i="2" s="1"/>
  <c r="AV176" i="2" s="1"/>
  <c r="AP175" i="2"/>
  <c r="AS175" i="2" s="1"/>
  <c r="AV175" i="2" s="1"/>
  <c r="AP171" i="2"/>
  <c r="AP231" i="2" s="1"/>
  <c r="AP303" i="2" s="1"/>
  <c r="AP165" i="2"/>
  <c r="AP225" i="2" s="1"/>
  <c r="AP147" i="2"/>
  <c r="AP208" i="2" s="1"/>
  <c r="AP141" i="2"/>
  <c r="AP202" i="2" s="1"/>
  <c r="AP139" i="2"/>
  <c r="AP200" i="2" s="1"/>
  <c r="AR321" i="2"/>
  <c r="AR319" i="2"/>
  <c r="AR318" i="2"/>
  <c r="AR317" i="2"/>
  <c r="AR316" i="2"/>
  <c r="AR312" i="2"/>
  <c r="AR310" i="2"/>
  <c r="AR309" i="2"/>
  <c r="AR304" i="2"/>
  <c r="AR302" i="2"/>
  <c r="AR301" i="2"/>
  <c r="AQ319" i="2"/>
  <c r="AQ318" i="2"/>
  <c r="AQ317" i="2"/>
  <c r="AQ316" i="2"/>
  <c r="AQ315" i="2"/>
  <c r="AQ310" i="2"/>
  <c r="AQ309" i="2"/>
  <c r="AQ302" i="2"/>
  <c r="AQ301" i="2"/>
  <c r="AQ294" i="2"/>
  <c r="AQ293" i="2"/>
  <c r="AQ286" i="2"/>
  <c r="AQ285" i="2"/>
  <c r="AQ283" i="2"/>
  <c r="AQ282" i="2"/>
  <c r="AQ277" i="2"/>
  <c r="AQ276" i="2"/>
  <c r="AQ274" i="2"/>
  <c r="AQ269" i="2"/>
  <c r="AO318" i="2"/>
  <c r="AO317" i="2"/>
  <c r="AO316" i="2"/>
  <c r="AO313" i="2"/>
  <c r="AO311" i="2"/>
  <c r="AO310" i="2"/>
  <c r="AO305" i="2"/>
  <c r="AO303" i="2"/>
  <c r="AO302" i="2"/>
  <c r="AN319" i="2"/>
  <c r="AN318" i="2"/>
  <c r="AN317" i="2"/>
  <c r="AN316" i="2"/>
  <c r="AN313" i="2"/>
  <c r="AN311" i="2"/>
  <c r="AN310" i="2"/>
  <c r="AN305" i="2"/>
  <c r="AN303" i="2"/>
  <c r="AN302" i="2"/>
  <c r="AN298" i="2"/>
  <c r="AN297" i="2"/>
  <c r="AN295" i="2"/>
  <c r="AN290" i="2"/>
  <c r="AN289" i="2"/>
  <c r="AN287" i="2"/>
  <c r="AN282" i="2"/>
  <c r="AN281" i="2"/>
  <c r="AN278" i="2"/>
  <c r="AN273" i="2"/>
  <c r="AN270" i="2"/>
  <c r="AN269" i="2"/>
  <c r="AL247" i="2"/>
  <c r="AL246" i="2"/>
  <c r="AL243" i="2"/>
  <c r="AL315" i="2" s="1"/>
  <c r="AL242" i="2"/>
  <c r="AL314" i="2" s="1"/>
  <c r="AL241" i="2"/>
  <c r="AL313" i="2" s="1"/>
  <c r="AL240" i="2"/>
  <c r="AL312" i="2" s="1"/>
  <c r="AL239" i="2"/>
  <c r="AL238" i="2"/>
  <c r="AL310" i="2" s="1"/>
  <c r="AL237" i="2"/>
  <c r="AL309" i="2" s="1"/>
  <c r="AL236" i="2"/>
  <c r="AL308" i="2" s="1"/>
  <c r="AL235" i="2"/>
  <c r="AL307" i="2" s="1"/>
  <c r="AL234" i="2"/>
  <c r="AL306" i="2" s="1"/>
  <c r="AL233" i="2"/>
  <c r="AL305" i="2" s="1"/>
  <c r="AL232" i="2"/>
  <c r="AL304" i="2" s="1"/>
  <c r="AL231" i="2"/>
  <c r="AL303" i="2" s="1"/>
  <c r="AL230" i="2"/>
  <c r="AL302" i="2" s="1"/>
  <c r="AL229" i="2"/>
  <c r="AL301" i="2" s="1"/>
  <c r="AL228" i="2"/>
  <c r="AL227" i="2"/>
  <c r="AL226" i="2"/>
  <c r="AL225" i="2"/>
  <c r="AL224" i="2"/>
  <c r="AL223" i="2"/>
  <c r="AL222" i="2"/>
  <c r="AL221" i="2"/>
  <c r="AL220" i="2"/>
  <c r="AL219" i="2"/>
  <c r="AL218" i="2"/>
  <c r="AL217" i="2"/>
  <c r="AL216" i="2"/>
  <c r="AL288" i="2" s="1"/>
  <c r="AL215" i="2"/>
  <c r="AL214" i="2"/>
  <c r="AL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AL200" i="2"/>
  <c r="AL199" i="2"/>
  <c r="AL198" i="2"/>
  <c r="AK247" i="2"/>
  <c r="AK321" i="2" s="1"/>
  <c r="AK246" i="2"/>
  <c r="AK320" i="2" s="1"/>
  <c r="AK243" i="2"/>
  <c r="AK315" i="2" s="1"/>
  <c r="AK242" i="2"/>
  <c r="AK314" i="2" s="1"/>
  <c r="AK241" i="2"/>
  <c r="AK313" i="2" s="1"/>
  <c r="AK240" i="2"/>
  <c r="AK312" i="2" s="1"/>
  <c r="AK239" i="2"/>
  <c r="AK311" i="2" s="1"/>
  <c r="AK238" i="2"/>
  <c r="AK310" i="2" s="1"/>
  <c r="AK237" i="2"/>
  <c r="AK309" i="2" s="1"/>
  <c r="AK236" i="2"/>
  <c r="AK308" i="2" s="1"/>
  <c r="AK235" i="2"/>
  <c r="AK307" i="2" s="1"/>
  <c r="AK234" i="2"/>
  <c r="AK306" i="2" s="1"/>
  <c r="AK233" i="2"/>
  <c r="AK232" i="2"/>
  <c r="AK304" i="2" s="1"/>
  <c r="AK231" i="2"/>
  <c r="AK303" i="2" s="1"/>
  <c r="AK230" i="2"/>
  <c r="AK302" i="2" s="1"/>
  <c r="AK229" i="2"/>
  <c r="AK301" i="2" s="1"/>
  <c r="AK228" i="2"/>
  <c r="AK300" i="2" s="1"/>
  <c r="AK227" i="2"/>
  <c r="AK299" i="2" s="1"/>
  <c r="AK226" i="2"/>
  <c r="AK298" i="2" s="1"/>
  <c r="AK225" i="2"/>
  <c r="AK297" i="2" s="1"/>
  <c r="AK224" i="2"/>
  <c r="AK296" i="2" s="1"/>
  <c r="AK223" i="2"/>
  <c r="AK295" i="2" s="1"/>
  <c r="AK222" i="2"/>
  <c r="AK294" i="2" s="1"/>
  <c r="AK221" i="2"/>
  <c r="AK293" i="2" s="1"/>
  <c r="AK220" i="2"/>
  <c r="AK292" i="2" s="1"/>
  <c r="AK219" i="2"/>
  <c r="AK291" i="2" s="1"/>
  <c r="AK218" i="2"/>
  <c r="AK290" i="2" s="1"/>
  <c r="AK217" i="2"/>
  <c r="AK289" i="2" s="1"/>
  <c r="AK216" i="2"/>
  <c r="AK288" i="2" s="1"/>
  <c r="AK215" i="2"/>
  <c r="AK287" i="2" s="1"/>
  <c r="AK214" i="2"/>
  <c r="AK286" i="2" s="1"/>
  <c r="AK213" i="2"/>
  <c r="AK285" i="2" s="1"/>
  <c r="AK212" i="2"/>
  <c r="AK284" i="2" s="1"/>
  <c r="AK211" i="2"/>
  <c r="AK283" i="2" s="1"/>
  <c r="AK210" i="2"/>
  <c r="AK281" i="2" s="1"/>
  <c r="AK209" i="2"/>
  <c r="AK280" i="2" s="1"/>
  <c r="AK208" i="2"/>
  <c r="AK279" i="2" s="1"/>
  <c r="AK207" i="2"/>
  <c r="AK278" i="2" s="1"/>
  <c r="AK206" i="2"/>
  <c r="AK277" i="2" s="1"/>
  <c r="AK205" i="2"/>
  <c r="AK276" i="2" s="1"/>
  <c r="AK204" i="2"/>
  <c r="AK275" i="2" s="1"/>
  <c r="AK203" i="2"/>
  <c r="AK274" i="2" s="1"/>
  <c r="AK202" i="2"/>
  <c r="AK273" i="2" s="1"/>
  <c r="AK201" i="2"/>
  <c r="AK272" i="2" s="1"/>
  <c r="AK200" i="2"/>
  <c r="AK271" i="2" s="1"/>
  <c r="AK199" i="2"/>
  <c r="AK270" i="2" s="1"/>
  <c r="AK198" i="2"/>
  <c r="AK269" i="2" s="1"/>
  <c r="AL321" i="2"/>
  <c r="AL320" i="2"/>
  <c r="AL319" i="2"/>
  <c r="AL318" i="2"/>
  <c r="AL317" i="2"/>
  <c r="AL316" i="2"/>
  <c r="AL311" i="2"/>
  <c r="AL282" i="2"/>
  <c r="AK319" i="2"/>
  <c r="AK318" i="2"/>
  <c r="AK317" i="2"/>
  <c r="AK316" i="2"/>
  <c r="AK305" i="2"/>
  <c r="AK282" i="2"/>
  <c r="AI319" i="2"/>
  <c r="AI318" i="2"/>
  <c r="AI317" i="2"/>
  <c r="AI316" i="2"/>
  <c r="AI282" i="2"/>
  <c r="AH319" i="2"/>
  <c r="AH318" i="2"/>
  <c r="AH317" i="2"/>
  <c r="AH316" i="2"/>
  <c r="AH282" i="2"/>
  <c r="AF319" i="2"/>
  <c r="AF318" i="2"/>
  <c r="AF317" i="2"/>
  <c r="AF316" i="2"/>
  <c r="AF282" i="2"/>
  <c r="AE319" i="2"/>
  <c r="AE318" i="2"/>
  <c r="AE317" i="2"/>
  <c r="AE316" i="2"/>
  <c r="AE282" i="2"/>
  <c r="AI247" i="2"/>
  <c r="AI321" i="2" s="1"/>
  <c r="AI246" i="2"/>
  <c r="AI320" i="2" s="1"/>
  <c r="AI243" i="2"/>
  <c r="AI315" i="2" s="1"/>
  <c r="AI242" i="2"/>
  <c r="AI314" i="2" s="1"/>
  <c r="AI241" i="2"/>
  <c r="AI313" i="2" s="1"/>
  <c r="AI240" i="2"/>
  <c r="AI312" i="2" s="1"/>
  <c r="AI239" i="2"/>
  <c r="AI311" i="2" s="1"/>
  <c r="AI238" i="2"/>
  <c r="AI310" i="2" s="1"/>
  <c r="AI237" i="2"/>
  <c r="AI309" i="2" s="1"/>
  <c r="AI236" i="2"/>
  <c r="AI308" i="2" s="1"/>
  <c r="AI235" i="2"/>
  <c r="AI307" i="2" s="1"/>
  <c r="AI234" i="2"/>
  <c r="AI306" i="2" s="1"/>
  <c r="AI233" i="2"/>
  <c r="AI305" i="2" s="1"/>
  <c r="AI232" i="2"/>
  <c r="AI304" i="2" s="1"/>
  <c r="AI231" i="2"/>
  <c r="AI303" i="2" s="1"/>
  <c r="AI230" i="2"/>
  <c r="AI302" i="2" s="1"/>
  <c r="AI229" i="2"/>
  <c r="AI301" i="2" s="1"/>
  <c r="AI228" i="2"/>
  <c r="AI300" i="2" s="1"/>
  <c r="AI227" i="2"/>
  <c r="AI299" i="2" s="1"/>
  <c r="AI226" i="2"/>
  <c r="AI298" i="2" s="1"/>
  <c r="AI225" i="2"/>
  <c r="AI297" i="2" s="1"/>
  <c r="AI224" i="2"/>
  <c r="AI296" i="2" s="1"/>
  <c r="AI223" i="2"/>
  <c r="AI295" i="2" s="1"/>
  <c r="AI222" i="2"/>
  <c r="AI294" i="2" s="1"/>
  <c r="AI221" i="2"/>
  <c r="AI293" i="2" s="1"/>
  <c r="AI220" i="2"/>
  <c r="AI292" i="2" s="1"/>
  <c r="AI219" i="2"/>
  <c r="AI291" i="2" s="1"/>
  <c r="AI218" i="2"/>
  <c r="AI290" i="2" s="1"/>
  <c r="AI217" i="2"/>
  <c r="AI289" i="2" s="1"/>
  <c r="AI216" i="2"/>
  <c r="AI288" i="2" s="1"/>
  <c r="AI215" i="2"/>
  <c r="AI287" i="2" s="1"/>
  <c r="AI214" i="2"/>
  <c r="AI286" i="2" s="1"/>
  <c r="AI213" i="2"/>
  <c r="AI285" i="2" s="1"/>
  <c r="AI212" i="2"/>
  <c r="AI284" i="2" s="1"/>
  <c r="AI211" i="2"/>
  <c r="AI283" i="2" s="1"/>
  <c r="AI210" i="2"/>
  <c r="AI281" i="2" s="1"/>
  <c r="AI209" i="2"/>
  <c r="AI280" i="2" s="1"/>
  <c r="AI208" i="2"/>
  <c r="AI279" i="2" s="1"/>
  <c r="AI207" i="2"/>
  <c r="AI278" i="2" s="1"/>
  <c r="AI206" i="2"/>
  <c r="AI277" i="2" s="1"/>
  <c r="AI205" i="2"/>
  <c r="AI276" i="2" s="1"/>
  <c r="AI204" i="2"/>
  <c r="AI275" i="2" s="1"/>
  <c r="AI203" i="2"/>
  <c r="AI274" i="2" s="1"/>
  <c r="AI202" i="2"/>
  <c r="AI273" i="2" s="1"/>
  <c r="AI201" i="2"/>
  <c r="AI272" i="2" s="1"/>
  <c r="AI200" i="2"/>
  <c r="AI271" i="2" s="1"/>
  <c r="AI199" i="2"/>
  <c r="AI270" i="2" s="1"/>
  <c r="AI198" i="2"/>
  <c r="AI269" i="2" s="1"/>
  <c r="AH247" i="2"/>
  <c r="AH321" i="2" s="1"/>
  <c r="AH246" i="2"/>
  <c r="AH320" i="2" s="1"/>
  <c r="AH243" i="2"/>
  <c r="AH315" i="2" s="1"/>
  <c r="AH242" i="2"/>
  <c r="AH314" i="2" s="1"/>
  <c r="AH241" i="2"/>
  <c r="AH313" i="2" s="1"/>
  <c r="AH240" i="2"/>
  <c r="AH312" i="2" s="1"/>
  <c r="AH239" i="2"/>
  <c r="AH311" i="2" s="1"/>
  <c r="AH238" i="2"/>
  <c r="AH310" i="2" s="1"/>
  <c r="AH237" i="2"/>
  <c r="AH309" i="2" s="1"/>
  <c r="AH236" i="2"/>
  <c r="AH308" i="2" s="1"/>
  <c r="AH235" i="2"/>
  <c r="AH307" i="2" s="1"/>
  <c r="AH234" i="2"/>
  <c r="AH306" i="2" s="1"/>
  <c r="AH233" i="2"/>
  <c r="AH305" i="2" s="1"/>
  <c r="AH232" i="2"/>
  <c r="AH304" i="2" s="1"/>
  <c r="AH231" i="2"/>
  <c r="AH303" i="2" s="1"/>
  <c r="AH230" i="2"/>
  <c r="AH302" i="2" s="1"/>
  <c r="AH229" i="2"/>
  <c r="AH301" i="2" s="1"/>
  <c r="AH228" i="2"/>
  <c r="AH300" i="2" s="1"/>
  <c r="AH227" i="2"/>
  <c r="AH299" i="2" s="1"/>
  <c r="AH226" i="2"/>
  <c r="AH298" i="2" s="1"/>
  <c r="AH225" i="2"/>
  <c r="AH297" i="2" s="1"/>
  <c r="AH224" i="2"/>
  <c r="AH296" i="2" s="1"/>
  <c r="AH223" i="2"/>
  <c r="AH295" i="2" s="1"/>
  <c r="AH222" i="2"/>
  <c r="AH294" i="2" s="1"/>
  <c r="AH221" i="2"/>
  <c r="AH293" i="2" s="1"/>
  <c r="AH220" i="2"/>
  <c r="AH292" i="2" s="1"/>
  <c r="AH219" i="2"/>
  <c r="AH291" i="2" s="1"/>
  <c r="AH218" i="2"/>
  <c r="AH290" i="2" s="1"/>
  <c r="AH217" i="2"/>
  <c r="AH289" i="2" s="1"/>
  <c r="AH216" i="2"/>
  <c r="AH288" i="2" s="1"/>
  <c r="AH215" i="2"/>
  <c r="AH287" i="2" s="1"/>
  <c r="AH214" i="2"/>
  <c r="AH286" i="2" s="1"/>
  <c r="AH213" i="2"/>
  <c r="AH285" i="2" s="1"/>
  <c r="AH212" i="2"/>
  <c r="AH284" i="2" s="1"/>
  <c r="AH211" i="2"/>
  <c r="AH283" i="2" s="1"/>
  <c r="AH210" i="2"/>
  <c r="AH281" i="2" s="1"/>
  <c r="AH209" i="2"/>
  <c r="AH280" i="2" s="1"/>
  <c r="AH208" i="2"/>
  <c r="AH279" i="2" s="1"/>
  <c r="AH207" i="2"/>
  <c r="AH278" i="2" s="1"/>
  <c r="AH206" i="2"/>
  <c r="AH277" i="2" s="1"/>
  <c r="AH205" i="2"/>
  <c r="AH276" i="2" s="1"/>
  <c r="AH204" i="2"/>
  <c r="AH275" i="2" s="1"/>
  <c r="AH203" i="2"/>
  <c r="AH274" i="2" s="1"/>
  <c r="AH202" i="2"/>
  <c r="AH273" i="2" s="1"/>
  <c r="AH201" i="2"/>
  <c r="AH272" i="2" s="1"/>
  <c r="AH200" i="2"/>
  <c r="AH271" i="2" s="1"/>
  <c r="AH199" i="2"/>
  <c r="AH270" i="2" s="1"/>
  <c r="AH198" i="2"/>
  <c r="AH269" i="2" s="1"/>
  <c r="Z326" i="2"/>
  <c r="AF326" i="2"/>
  <c r="AG326" i="2"/>
  <c r="X326" i="2"/>
  <c r="Y326" i="2"/>
  <c r="AE326" i="2"/>
  <c r="AH326" i="2"/>
  <c r="AP326" i="2"/>
  <c r="X322" i="2"/>
  <c r="Y322" i="2"/>
  <c r="Z322" i="2"/>
  <c r="AA322" i="2"/>
  <c r="AB322" i="2"/>
  <c r="AE322" i="2"/>
  <c r="AF322" i="2"/>
  <c r="AG322" i="2"/>
  <c r="AH322" i="2"/>
  <c r="AI322" i="2"/>
  <c r="AJ322" i="2"/>
  <c r="AK322" i="2"/>
  <c r="AL322" i="2"/>
  <c r="AM322" i="2"/>
  <c r="AN322" i="2"/>
  <c r="AO322" i="2"/>
  <c r="AP322" i="2"/>
  <c r="AQ322" i="2"/>
  <c r="AR322" i="2"/>
  <c r="AS322" i="2"/>
  <c r="W322" i="2"/>
  <c r="AA326" i="2"/>
  <c r="AB326" i="2"/>
  <c r="AI326" i="2"/>
  <c r="AJ326" i="2"/>
  <c r="AK326" i="2"/>
  <c r="AM326" i="2"/>
  <c r="AQ326" i="2"/>
  <c r="AS326" i="2"/>
  <c r="AF247" i="2"/>
  <c r="AF321" i="2" s="1"/>
  <c r="AF246" i="2"/>
  <c r="AF320" i="2" s="1"/>
  <c r="AF243" i="2"/>
  <c r="AF315" i="2" s="1"/>
  <c r="AF242" i="2"/>
  <c r="AF314" i="2" s="1"/>
  <c r="AF241" i="2"/>
  <c r="AF313" i="2" s="1"/>
  <c r="AF240" i="2"/>
  <c r="AF312" i="2" s="1"/>
  <c r="AF239" i="2"/>
  <c r="AF311" i="2" s="1"/>
  <c r="AF238" i="2"/>
  <c r="AF310" i="2" s="1"/>
  <c r="AF237" i="2"/>
  <c r="AF309" i="2" s="1"/>
  <c r="AF236" i="2"/>
  <c r="AF308" i="2" s="1"/>
  <c r="AF235" i="2"/>
  <c r="AF307" i="2" s="1"/>
  <c r="AF234" i="2"/>
  <c r="AF306" i="2" s="1"/>
  <c r="AF233" i="2"/>
  <c r="AF305" i="2" s="1"/>
  <c r="AF232" i="2"/>
  <c r="AF304" i="2" s="1"/>
  <c r="AF231" i="2"/>
  <c r="AF303" i="2" s="1"/>
  <c r="AF230" i="2"/>
  <c r="AF302" i="2" s="1"/>
  <c r="AF229" i="2"/>
  <c r="AF301" i="2" s="1"/>
  <c r="AF228" i="2"/>
  <c r="AF300" i="2" s="1"/>
  <c r="AF227" i="2"/>
  <c r="AF299" i="2" s="1"/>
  <c r="AF226" i="2"/>
  <c r="AF298" i="2" s="1"/>
  <c r="AF225" i="2"/>
  <c r="AF297" i="2" s="1"/>
  <c r="AF224" i="2"/>
  <c r="AF296" i="2" s="1"/>
  <c r="AF223" i="2"/>
  <c r="AF295" i="2" s="1"/>
  <c r="AF222" i="2"/>
  <c r="AF294" i="2" s="1"/>
  <c r="AF221" i="2"/>
  <c r="AF293" i="2" s="1"/>
  <c r="AF220" i="2"/>
  <c r="AF292" i="2" s="1"/>
  <c r="AF219" i="2"/>
  <c r="AF291" i="2" s="1"/>
  <c r="AF218" i="2"/>
  <c r="AF290" i="2" s="1"/>
  <c r="AF217" i="2"/>
  <c r="AF289" i="2" s="1"/>
  <c r="AF216" i="2"/>
  <c r="AF288" i="2" s="1"/>
  <c r="AF215" i="2"/>
  <c r="AF287" i="2" s="1"/>
  <c r="AF214" i="2"/>
  <c r="AF286" i="2" s="1"/>
  <c r="AF213" i="2"/>
  <c r="AF285" i="2" s="1"/>
  <c r="AF212" i="2"/>
  <c r="AF284" i="2" s="1"/>
  <c r="AF211" i="2"/>
  <c r="AF283" i="2" s="1"/>
  <c r="AF210" i="2"/>
  <c r="AF281" i="2" s="1"/>
  <c r="AF209" i="2"/>
  <c r="AF280" i="2" s="1"/>
  <c r="AF208" i="2"/>
  <c r="AF279" i="2" s="1"/>
  <c r="AF207" i="2"/>
  <c r="AF278" i="2" s="1"/>
  <c r="AF206" i="2"/>
  <c r="AF277" i="2" s="1"/>
  <c r="AF205" i="2"/>
  <c r="AF276" i="2" s="1"/>
  <c r="AF204" i="2"/>
  <c r="AF275" i="2" s="1"/>
  <c r="AF203" i="2"/>
  <c r="AF274" i="2" s="1"/>
  <c r="AF202" i="2"/>
  <c r="AF273" i="2" s="1"/>
  <c r="AF201" i="2"/>
  <c r="AF272" i="2" s="1"/>
  <c r="AF200" i="2"/>
  <c r="AF271" i="2" s="1"/>
  <c r="AF199" i="2"/>
  <c r="AF270" i="2" s="1"/>
  <c r="AF198" i="2"/>
  <c r="AF269" i="2" s="1"/>
  <c r="AE247" i="2"/>
  <c r="AE321" i="2" s="1"/>
  <c r="AE246" i="2"/>
  <c r="AE320" i="2" s="1"/>
  <c r="AE243" i="2"/>
  <c r="AE315" i="2" s="1"/>
  <c r="AE242" i="2"/>
  <c r="AE314" i="2" s="1"/>
  <c r="AE241" i="2"/>
  <c r="AE313" i="2" s="1"/>
  <c r="AE240" i="2"/>
  <c r="AE312" i="2" s="1"/>
  <c r="AE239" i="2"/>
  <c r="AE311" i="2" s="1"/>
  <c r="AE238" i="2"/>
  <c r="AE310" i="2" s="1"/>
  <c r="AE237" i="2"/>
  <c r="AE309" i="2" s="1"/>
  <c r="AE236" i="2"/>
  <c r="AE308" i="2" s="1"/>
  <c r="AE235" i="2"/>
  <c r="AE307" i="2" s="1"/>
  <c r="AE234" i="2"/>
  <c r="AE306" i="2" s="1"/>
  <c r="AE233" i="2"/>
  <c r="AE305" i="2" s="1"/>
  <c r="AE232" i="2"/>
  <c r="AE304" i="2" s="1"/>
  <c r="AE231" i="2"/>
  <c r="AE303" i="2" s="1"/>
  <c r="AE230" i="2"/>
  <c r="AE302" i="2" s="1"/>
  <c r="AE229" i="2"/>
  <c r="AE301" i="2" s="1"/>
  <c r="AE228" i="2"/>
  <c r="AE300" i="2" s="1"/>
  <c r="AE227" i="2"/>
  <c r="AE299" i="2" s="1"/>
  <c r="AE226" i="2"/>
  <c r="AE298" i="2" s="1"/>
  <c r="AE225" i="2"/>
  <c r="AE297" i="2" s="1"/>
  <c r="AE224" i="2"/>
  <c r="AE296" i="2" s="1"/>
  <c r="AE223" i="2"/>
  <c r="AE295" i="2" s="1"/>
  <c r="AE222" i="2"/>
  <c r="AE294" i="2" s="1"/>
  <c r="AE221" i="2"/>
  <c r="AE293" i="2" s="1"/>
  <c r="AE220" i="2"/>
  <c r="AE292" i="2" s="1"/>
  <c r="AE219" i="2"/>
  <c r="AE291" i="2" s="1"/>
  <c r="AE218" i="2"/>
  <c r="AE290" i="2" s="1"/>
  <c r="AE217" i="2"/>
  <c r="AE289" i="2" s="1"/>
  <c r="AE216" i="2"/>
  <c r="AE288" i="2" s="1"/>
  <c r="AE215" i="2"/>
  <c r="AE287" i="2" s="1"/>
  <c r="AE214" i="2"/>
  <c r="AE286" i="2" s="1"/>
  <c r="AE213" i="2"/>
  <c r="AE285" i="2" s="1"/>
  <c r="AE212" i="2"/>
  <c r="AE284" i="2" s="1"/>
  <c r="AE211" i="2"/>
  <c r="AE283" i="2" s="1"/>
  <c r="AE210" i="2"/>
  <c r="AE281" i="2" s="1"/>
  <c r="AE209" i="2"/>
  <c r="AE280" i="2" s="1"/>
  <c r="AE208" i="2"/>
  <c r="AE279" i="2" s="1"/>
  <c r="AE207" i="2"/>
  <c r="AE278" i="2" s="1"/>
  <c r="AE206" i="2"/>
  <c r="AE277" i="2" s="1"/>
  <c r="AE205" i="2"/>
  <c r="AE276" i="2" s="1"/>
  <c r="AE204" i="2"/>
  <c r="AE275" i="2" s="1"/>
  <c r="AE203" i="2"/>
  <c r="AE274" i="2" s="1"/>
  <c r="AE202" i="2"/>
  <c r="AE273" i="2" s="1"/>
  <c r="AE201" i="2"/>
  <c r="AE272" i="2" s="1"/>
  <c r="AE200" i="2"/>
  <c r="AE271" i="2" s="1"/>
  <c r="AE199" i="2"/>
  <c r="AE270" i="2" s="1"/>
  <c r="AE198" i="2"/>
  <c r="AE269" i="2" s="1"/>
  <c r="AD322" i="2"/>
  <c r="AB319" i="2"/>
  <c r="AB318" i="2"/>
  <c r="AB317" i="2"/>
  <c r="AB316" i="2"/>
  <c r="AB282" i="2"/>
  <c r="AA319" i="2"/>
  <c r="AA318" i="2"/>
  <c r="AA317" i="2"/>
  <c r="AA316" i="2"/>
  <c r="AA282" i="2"/>
  <c r="AB247" i="2"/>
  <c r="AB321" i="2" s="1"/>
  <c r="AB246" i="2"/>
  <c r="AB320" i="2" s="1"/>
  <c r="AB243" i="2"/>
  <c r="AB315" i="2" s="1"/>
  <c r="AB242" i="2"/>
  <c r="AB314" i="2" s="1"/>
  <c r="AB241" i="2"/>
  <c r="AB313" i="2" s="1"/>
  <c r="AB240" i="2"/>
  <c r="AB312" i="2" s="1"/>
  <c r="AB239" i="2"/>
  <c r="AB311" i="2" s="1"/>
  <c r="AB238" i="2"/>
  <c r="AB310" i="2" s="1"/>
  <c r="AB237" i="2"/>
  <c r="AB309" i="2" s="1"/>
  <c r="AB236" i="2"/>
  <c r="AB308" i="2" s="1"/>
  <c r="AB235" i="2"/>
  <c r="AB307" i="2" s="1"/>
  <c r="AB234" i="2"/>
  <c r="AB306" i="2" s="1"/>
  <c r="AB233" i="2"/>
  <c r="AB305" i="2" s="1"/>
  <c r="AB232" i="2"/>
  <c r="AB304" i="2" s="1"/>
  <c r="AB231" i="2"/>
  <c r="AB303" i="2" s="1"/>
  <c r="AB230" i="2"/>
  <c r="AB302" i="2" s="1"/>
  <c r="AB229" i="2"/>
  <c r="AB301" i="2" s="1"/>
  <c r="AB228" i="2"/>
  <c r="AB300" i="2" s="1"/>
  <c r="AB227" i="2"/>
  <c r="AB299" i="2" s="1"/>
  <c r="AB226" i="2"/>
  <c r="AB298" i="2" s="1"/>
  <c r="AB225" i="2"/>
  <c r="AB297" i="2" s="1"/>
  <c r="AB224" i="2"/>
  <c r="AB296" i="2" s="1"/>
  <c r="AB223" i="2"/>
  <c r="AB295" i="2" s="1"/>
  <c r="AB222" i="2"/>
  <c r="AB294" i="2" s="1"/>
  <c r="AB221" i="2"/>
  <c r="AB293" i="2" s="1"/>
  <c r="AB220" i="2"/>
  <c r="AB292" i="2" s="1"/>
  <c r="AB219" i="2"/>
  <c r="AB291" i="2" s="1"/>
  <c r="AB218" i="2"/>
  <c r="AB290" i="2" s="1"/>
  <c r="AB217" i="2"/>
  <c r="AB289" i="2" s="1"/>
  <c r="AB216" i="2"/>
  <c r="AB288" i="2" s="1"/>
  <c r="AB215" i="2"/>
  <c r="AB287" i="2" s="1"/>
  <c r="AB214" i="2"/>
  <c r="AB286" i="2" s="1"/>
  <c r="AB213" i="2"/>
  <c r="AB285" i="2" s="1"/>
  <c r="AB212" i="2"/>
  <c r="AB284" i="2" s="1"/>
  <c r="AB211" i="2"/>
  <c r="AB283" i="2" s="1"/>
  <c r="AB210" i="2"/>
  <c r="AB281" i="2" s="1"/>
  <c r="AB209" i="2"/>
  <c r="AB280" i="2" s="1"/>
  <c r="AB208" i="2"/>
  <c r="AB279" i="2" s="1"/>
  <c r="AB207" i="2"/>
  <c r="AB278" i="2" s="1"/>
  <c r="AB206" i="2"/>
  <c r="AB277" i="2" s="1"/>
  <c r="AB205" i="2"/>
  <c r="AB276" i="2" s="1"/>
  <c r="AB204" i="2"/>
  <c r="AB275" i="2" s="1"/>
  <c r="AB203" i="2"/>
  <c r="AB274" i="2" s="1"/>
  <c r="AB202" i="2"/>
  <c r="AB273" i="2" s="1"/>
  <c r="AB201" i="2"/>
  <c r="AB272" i="2" s="1"/>
  <c r="AB200" i="2"/>
  <c r="AB271" i="2" s="1"/>
  <c r="AB199" i="2"/>
  <c r="AB270" i="2" s="1"/>
  <c r="AB198" i="2"/>
  <c r="AB269" i="2" s="1"/>
  <c r="AA247" i="2"/>
  <c r="AA321" i="2" s="1"/>
  <c r="AA246" i="2"/>
  <c r="AA320" i="2" s="1"/>
  <c r="AA243" i="2"/>
  <c r="AA315" i="2" s="1"/>
  <c r="AA242" i="2"/>
  <c r="AA314" i="2" s="1"/>
  <c r="AA241" i="2"/>
  <c r="AA313" i="2" s="1"/>
  <c r="AA240" i="2"/>
  <c r="AA312" i="2" s="1"/>
  <c r="AA239" i="2"/>
  <c r="AA311" i="2" s="1"/>
  <c r="AA238" i="2"/>
  <c r="AA310" i="2" s="1"/>
  <c r="AA237" i="2"/>
  <c r="AA309" i="2" s="1"/>
  <c r="AA236" i="2"/>
  <c r="AA308" i="2" s="1"/>
  <c r="AA235" i="2"/>
  <c r="AA307" i="2" s="1"/>
  <c r="AA234" i="2"/>
  <c r="AA306" i="2" s="1"/>
  <c r="AA233" i="2"/>
  <c r="AA305" i="2" s="1"/>
  <c r="AA232" i="2"/>
  <c r="AA304" i="2" s="1"/>
  <c r="AA231" i="2"/>
  <c r="AA303" i="2" s="1"/>
  <c r="AA230" i="2"/>
  <c r="AA302" i="2" s="1"/>
  <c r="AA229" i="2"/>
  <c r="AA301" i="2" s="1"/>
  <c r="AA228" i="2"/>
  <c r="AA300" i="2" s="1"/>
  <c r="AA227" i="2"/>
  <c r="AA299" i="2" s="1"/>
  <c r="AA226" i="2"/>
  <c r="AA298" i="2" s="1"/>
  <c r="AA225" i="2"/>
  <c r="AA297" i="2" s="1"/>
  <c r="AA224" i="2"/>
  <c r="AA296" i="2" s="1"/>
  <c r="AA223" i="2"/>
  <c r="AA295" i="2" s="1"/>
  <c r="AA222" i="2"/>
  <c r="AA294" i="2" s="1"/>
  <c r="AA221" i="2"/>
  <c r="AA293" i="2" s="1"/>
  <c r="AA220" i="2"/>
  <c r="AA292" i="2" s="1"/>
  <c r="AA219" i="2"/>
  <c r="AA291" i="2" s="1"/>
  <c r="AA218" i="2"/>
  <c r="AA290" i="2" s="1"/>
  <c r="AA217" i="2"/>
  <c r="AA289" i="2" s="1"/>
  <c r="AA216" i="2"/>
  <c r="AA288" i="2" s="1"/>
  <c r="AA215" i="2"/>
  <c r="AA287" i="2" s="1"/>
  <c r="AA214" i="2"/>
  <c r="AA286" i="2" s="1"/>
  <c r="AA213" i="2"/>
  <c r="AA285" i="2" s="1"/>
  <c r="AA212" i="2"/>
  <c r="AA284" i="2" s="1"/>
  <c r="AA211" i="2"/>
  <c r="AA283" i="2" s="1"/>
  <c r="AA210" i="2"/>
  <c r="AA281" i="2" s="1"/>
  <c r="AA209" i="2"/>
  <c r="AA280" i="2" s="1"/>
  <c r="AA208" i="2"/>
  <c r="AA279" i="2" s="1"/>
  <c r="AA207" i="2"/>
  <c r="AA278" i="2" s="1"/>
  <c r="AA206" i="2"/>
  <c r="AA277" i="2" s="1"/>
  <c r="AA205" i="2"/>
  <c r="AA276" i="2" s="1"/>
  <c r="AA204" i="2"/>
  <c r="AA275" i="2" s="1"/>
  <c r="AA203" i="2"/>
  <c r="AA274" i="2" s="1"/>
  <c r="AA202" i="2"/>
  <c r="AA273" i="2" s="1"/>
  <c r="AA201" i="2"/>
  <c r="AA272" i="2" s="1"/>
  <c r="AA200" i="2"/>
  <c r="AA271" i="2" s="1"/>
  <c r="AA199" i="2"/>
  <c r="AA270" i="2" s="1"/>
  <c r="AA198" i="2"/>
  <c r="AA269" i="2" s="1"/>
  <c r="AD139" i="2"/>
  <c r="AD141" i="2"/>
  <c r="AD202" i="2" s="1"/>
  <c r="AD165" i="2"/>
  <c r="AD171" i="2"/>
  <c r="AD231" i="2" s="1"/>
  <c r="AD175" i="2"/>
  <c r="AG175" i="2" s="1"/>
  <c r="AD176" i="2"/>
  <c r="AD178" i="2"/>
  <c r="AG178" i="2" s="1"/>
  <c r="AD182" i="2"/>
  <c r="AD183" i="2"/>
  <c r="X198" i="2"/>
  <c r="Y198" i="2"/>
  <c r="X199" i="2"/>
  <c r="Y199" i="2"/>
  <c r="X200" i="2"/>
  <c r="Y200" i="2"/>
  <c r="X201" i="2"/>
  <c r="X272" i="2" s="1"/>
  <c r="Y201" i="2"/>
  <c r="Y272" i="2" s="1"/>
  <c r="X202" i="2"/>
  <c r="X273" i="2" s="1"/>
  <c r="Y202" i="2"/>
  <c r="Y273" i="2" s="1"/>
  <c r="X203" i="2"/>
  <c r="X274" i="2" s="1"/>
  <c r="Y203" i="2"/>
  <c r="Y274" i="2" s="1"/>
  <c r="X204" i="2"/>
  <c r="X275" i="2" s="1"/>
  <c r="Y204" i="2"/>
  <c r="Y275" i="2" s="1"/>
  <c r="X205" i="2"/>
  <c r="X276" i="2" s="1"/>
  <c r="Y205" i="2"/>
  <c r="Y276" i="2" s="1"/>
  <c r="X206" i="2"/>
  <c r="X277" i="2" s="1"/>
  <c r="Y206" i="2"/>
  <c r="Y277" i="2" s="1"/>
  <c r="X207" i="2"/>
  <c r="X278" i="2" s="1"/>
  <c r="Y207" i="2"/>
  <c r="Y278" i="2" s="1"/>
  <c r="X208" i="2"/>
  <c r="X279" i="2" s="1"/>
  <c r="Y208" i="2"/>
  <c r="Y279" i="2" s="1"/>
  <c r="X209" i="2"/>
  <c r="X280" i="2" s="1"/>
  <c r="Y209" i="2"/>
  <c r="Y280" i="2" s="1"/>
  <c r="X210" i="2"/>
  <c r="X281" i="2" s="1"/>
  <c r="Y210" i="2"/>
  <c r="Y281" i="2" s="1"/>
  <c r="X211" i="2"/>
  <c r="X283" i="2" s="1"/>
  <c r="Y211" i="2"/>
  <c r="Y283" i="2" s="1"/>
  <c r="X212" i="2"/>
  <c r="X284" i="2" s="1"/>
  <c r="Y212" i="2"/>
  <c r="Y284" i="2" s="1"/>
  <c r="X213" i="2"/>
  <c r="X285" i="2" s="1"/>
  <c r="Y213" i="2"/>
  <c r="Y285" i="2" s="1"/>
  <c r="X214" i="2"/>
  <c r="X286" i="2" s="1"/>
  <c r="Y214" i="2"/>
  <c r="Y286" i="2" s="1"/>
  <c r="X215" i="2"/>
  <c r="X287" i="2" s="1"/>
  <c r="Y215" i="2"/>
  <c r="Y287" i="2" s="1"/>
  <c r="X216" i="2"/>
  <c r="X288" i="2" s="1"/>
  <c r="Y216" i="2"/>
  <c r="Y288" i="2" s="1"/>
  <c r="X217" i="2"/>
  <c r="X289" i="2" s="1"/>
  <c r="Y217" i="2"/>
  <c r="Y289" i="2" s="1"/>
  <c r="X218" i="2"/>
  <c r="X290" i="2" s="1"/>
  <c r="Y218" i="2"/>
  <c r="Y290" i="2" s="1"/>
  <c r="X219" i="2"/>
  <c r="X291" i="2" s="1"/>
  <c r="Y219" i="2"/>
  <c r="Y291" i="2" s="1"/>
  <c r="X220" i="2"/>
  <c r="X292" i="2" s="1"/>
  <c r="Y220" i="2"/>
  <c r="Y292" i="2" s="1"/>
  <c r="X221" i="2"/>
  <c r="X293" i="2" s="1"/>
  <c r="Y221" i="2"/>
  <c r="Y293" i="2" s="1"/>
  <c r="X222" i="2"/>
  <c r="X294" i="2" s="1"/>
  <c r="Y222" i="2"/>
  <c r="Y294" i="2" s="1"/>
  <c r="X223" i="2"/>
  <c r="X295" i="2" s="1"/>
  <c r="Y223" i="2"/>
  <c r="Y295" i="2" s="1"/>
  <c r="X224" i="2"/>
  <c r="X296" i="2" s="1"/>
  <c r="Y224" i="2"/>
  <c r="Y296" i="2" s="1"/>
  <c r="X225" i="2"/>
  <c r="X297" i="2" s="1"/>
  <c r="Y225" i="2"/>
  <c r="Y297" i="2" s="1"/>
  <c r="X226" i="2"/>
  <c r="X298" i="2" s="1"/>
  <c r="Y226" i="2"/>
  <c r="Y298" i="2" s="1"/>
  <c r="X227" i="2"/>
  <c r="X299" i="2" s="1"/>
  <c r="Y227" i="2"/>
  <c r="Y299" i="2" s="1"/>
  <c r="X228" i="2"/>
  <c r="X300" i="2" s="1"/>
  <c r="Y228" i="2"/>
  <c r="Y300" i="2" s="1"/>
  <c r="X229" i="2"/>
  <c r="X301" i="2" s="1"/>
  <c r="Y229" i="2"/>
  <c r="Y301" i="2" s="1"/>
  <c r="X230" i="2"/>
  <c r="X302" i="2" s="1"/>
  <c r="Y230" i="2"/>
  <c r="Y302" i="2" s="1"/>
  <c r="X231" i="2"/>
  <c r="X303" i="2" s="1"/>
  <c r="Y231" i="2"/>
  <c r="Y303" i="2" s="1"/>
  <c r="X232" i="2"/>
  <c r="X304" i="2" s="1"/>
  <c r="Y232" i="2"/>
  <c r="Y304" i="2" s="1"/>
  <c r="X233" i="2"/>
  <c r="X305" i="2" s="1"/>
  <c r="Y233" i="2"/>
  <c r="Y305" i="2" s="1"/>
  <c r="X234" i="2"/>
  <c r="X306" i="2" s="1"/>
  <c r="Y234" i="2"/>
  <c r="Y306" i="2" s="1"/>
  <c r="X235" i="2"/>
  <c r="X307" i="2" s="1"/>
  <c r="Y235" i="2"/>
  <c r="Y307" i="2" s="1"/>
  <c r="X236" i="2"/>
  <c r="X308" i="2" s="1"/>
  <c r="Y236" i="2"/>
  <c r="Y308" i="2" s="1"/>
  <c r="X237" i="2"/>
  <c r="X309" i="2" s="1"/>
  <c r="Y237" i="2"/>
  <c r="Y309" i="2" s="1"/>
  <c r="X238" i="2"/>
  <c r="X310" i="2" s="1"/>
  <c r="Y238" i="2"/>
  <c r="Y310" i="2" s="1"/>
  <c r="X239" i="2"/>
  <c r="X311" i="2" s="1"/>
  <c r="Y239" i="2"/>
  <c r="Y311" i="2" s="1"/>
  <c r="X240" i="2"/>
  <c r="X312" i="2" s="1"/>
  <c r="Y240" i="2"/>
  <c r="Y312" i="2" s="1"/>
  <c r="X241" i="2"/>
  <c r="X313" i="2" s="1"/>
  <c r="Y241" i="2"/>
  <c r="Y313" i="2" s="1"/>
  <c r="X242" i="2"/>
  <c r="X314" i="2" s="1"/>
  <c r="Y242" i="2"/>
  <c r="Y314" i="2" s="1"/>
  <c r="X243" i="2"/>
  <c r="X315" i="2" s="1"/>
  <c r="Y243" i="2"/>
  <c r="Y315" i="2" s="1"/>
  <c r="X246" i="2"/>
  <c r="X320" i="2" s="1"/>
  <c r="Y246" i="2"/>
  <c r="Y320" i="2" s="1"/>
  <c r="X247" i="2"/>
  <c r="X321" i="2" s="1"/>
  <c r="Y247" i="2"/>
  <c r="Y321" i="2" s="1"/>
  <c r="X269" i="2"/>
  <c r="Y269" i="2"/>
  <c r="X270" i="2"/>
  <c r="Y270" i="2"/>
  <c r="X271" i="2"/>
  <c r="X282" i="2"/>
  <c r="Y282" i="2"/>
  <c r="X316" i="2"/>
  <c r="Y316" i="2"/>
  <c r="X317" i="2"/>
  <c r="Y317" i="2"/>
  <c r="X318" i="2"/>
  <c r="Y318" i="2"/>
  <c r="X319" i="2"/>
  <c r="Y319" i="2"/>
  <c r="W126" i="2"/>
  <c r="X126" i="2" s="1"/>
  <c r="W127" i="2"/>
  <c r="X127" i="2" s="1"/>
  <c r="Y127" i="2" s="1"/>
  <c r="Z127" i="2" s="1"/>
  <c r="AA127" i="2" s="1"/>
  <c r="AB127" i="2" s="1"/>
  <c r="W128" i="2"/>
  <c r="X128" i="2" s="1"/>
  <c r="Y128" i="2" s="1"/>
  <c r="Z128" i="2" s="1"/>
  <c r="AA128" i="2" s="1"/>
  <c r="W125" i="2"/>
  <c r="X125" i="2" s="1"/>
  <c r="Y125" i="2" s="1"/>
  <c r="W139" i="2"/>
  <c r="W200" i="2" s="1"/>
  <c r="W141" i="2"/>
  <c r="W202" i="2" s="1"/>
  <c r="W147" i="2"/>
  <c r="W208" i="2" s="1"/>
  <c r="W165" i="2"/>
  <c r="Z165" i="2" s="1"/>
  <c r="Z225" i="2" s="1"/>
  <c r="W171" i="2"/>
  <c r="W175" i="2"/>
  <c r="W235" i="2" s="1"/>
  <c r="W176" i="2"/>
  <c r="W178" i="2"/>
  <c r="Z178" i="2" s="1"/>
  <c r="W182" i="2"/>
  <c r="W242" i="2" s="1"/>
  <c r="W183" i="2"/>
  <c r="W243" i="2" s="1"/>
  <c r="W120" i="2"/>
  <c r="X120" i="2" s="1"/>
  <c r="Y120" i="2" s="1"/>
  <c r="Z120" i="2" s="1"/>
  <c r="AA120" i="2" s="1"/>
  <c r="AB120" i="2" s="1"/>
  <c r="W121" i="2"/>
  <c r="X121" i="2" s="1"/>
  <c r="Y121" i="2" s="1"/>
  <c r="Z121" i="2" s="1"/>
  <c r="AA121" i="2" s="1"/>
  <c r="AB121" i="2" s="1"/>
  <c r="W119" i="2"/>
  <c r="X119" i="2" s="1"/>
  <c r="Y119" i="2" s="1"/>
  <c r="Z119" i="2" s="1"/>
  <c r="AA119" i="2" s="1"/>
  <c r="AB119" i="2" s="1"/>
  <c r="W112" i="2"/>
  <c r="X112" i="2" s="1"/>
  <c r="Y112" i="2" s="1"/>
  <c r="Z112" i="2" s="1"/>
  <c r="AA112" i="2" s="1"/>
  <c r="AB112" i="2" s="1"/>
  <c r="W114" i="2"/>
  <c r="X114" i="2" s="1"/>
  <c r="Y114" i="2" s="1"/>
  <c r="Z114" i="2" s="1"/>
  <c r="AA114" i="2" s="1"/>
  <c r="AB114" i="2" s="1"/>
  <c r="W115" i="2"/>
  <c r="X115" i="2" s="1"/>
  <c r="Y115" i="2" s="1"/>
  <c r="Z115" i="2" s="1"/>
  <c r="AA115" i="2" s="1"/>
  <c r="AB115" i="2" s="1"/>
  <c r="V116" i="2"/>
  <c r="V20" i="2" s="1"/>
  <c r="V129" i="2"/>
  <c r="V22" i="2" s="1"/>
  <c r="W331" i="2"/>
  <c r="W330" i="2"/>
  <c r="W326" i="2"/>
  <c r="W108" i="2" s="1"/>
  <c r="W323" i="2"/>
  <c r="AD120" i="2" l="1"/>
  <c r="AE120" i="2" s="1"/>
  <c r="AF120" i="2" s="1"/>
  <c r="AG120" i="2" s="1"/>
  <c r="AC120" i="2"/>
  <c r="AD121" i="2"/>
  <c r="AE121" i="2" s="1"/>
  <c r="AF121" i="2" s="1"/>
  <c r="AG121" i="2" s="1"/>
  <c r="AC121" i="2"/>
  <c r="AD115" i="2"/>
  <c r="AE115" i="2" s="1"/>
  <c r="AF115" i="2" s="1"/>
  <c r="AG115" i="2" s="1"/>
  <c r="AC115" i="2"/>
  <c r="AD114" i="2"/>
  <c r="AE114" i="2" s="1"/>
  <c r="AF114" i="2" s="1"/>
  <c r="AG114" i="2" s="1"/>
  <c r="AH114" i="2" s="1"/>
  <c r="AI114" i="2" s="1"/>
  <c r="AJ114" i="2" s="1"/>
  <c r="AK114" i="2" s="1"/>
  <c r="AL114" i="2" s="1"/>
  <c r="AM114" i="2" s="1"/>
  <c r="AC114" i="2"/>
  <c r="AD112" i="2"/>
  <c r="AE112" i="2" s="1"/>
  <c r="AF112" i="2" s="1"/>
  <c r="AG112" i="2" s="1"/>
  <c r="AH112" i="2" s="1"/>
  <c r="AI112" i="2" s="1"/>
  <c r="AJ112" i="2" s="1"/>
  <c r="AK112" i="2" s="1"/>
  <c r="AL112" i="2" s="1"/>
  <c r="AM112" i="2" s="1"/>
  <c r="AC112" i="2"/>
  <c r="AD127" i="2"/>
  <c r="AE127" i="2" s="1"/>
  <c r="AF127" i="2" s="1"/>
  <c r="AG127" i="2" s="1"/>
  <c r="AC127" i="2"/>
  <c r="AD119" i="2"/>
  <c r="AE119" i="2" s="1"/>
  <c r="AF119" i="2" s="1"/>
  <c r="AG119" i="2" s="1"/>
  <c r="AH119" i="2" s="1"/>
  <c r="AI119" i="2" s="1"/>
  <c r="AJ119" i="2" s="1"/>
  <c r="AK119" i="2" s="1"/>
  <c r="AL119" i="2" s="1"/>
  <c r="AM119" i="2" s="1"/>
  <c r="AC119" i="2"/>
  <c r="AH127" i="2"/>
  <c r="AI127" i="2" s="1"/>
  <c r="AJ127" i="2" s="1"/>
  <c r="AK127" i="2" s="1"/>
  <c r="AL127" i="2" s="1"/>
  <c r="AM127" i="2" s="1"/>
  <c r="AH121" i="2"/>
  <c r="AI121" i="2" s="1"/>
  <c r="AJ121" i="2" s="1"/>
  <c r="AK121" i="2" s="1"/>
  <c r="AL121" i="2" s="1"/>
  <c r="AM121" i="2" s="1"/>
  <c r="AH120" i="2"/>
  <c r="AI120" i="2" s="1"/>
  <c r="AJ120" i="2" s="1"/>
  <c r="AK120" i="2" s="1"/>
  <c r="AY183" i="2"/>
  <c r="AV243" i="2"/>
  <c r="AV315" i="2" s="1"/>
  <c r="AV236" i="2"/>
  <c r="AV308" i="2" s="1"/>
  <c r="AY176" i="2"/>
  <c r="AY175" i="2"/>
  <c r="AV235" i="2"/>
  <c r="AV307" i="2" s="1"/>
  <c r="X248" i="2"/>
  <c r="Y248" i="2"/>
  <c r="AD303" i="2"/>
  <c r="W129" i="2"/>
  <c r="AD235" i="2"/>
  <c r="AD307" i="2" s="1"/>
  <c r="AD236" i="2"/>
  <c r="AD308" i="2" s="1"/>
  <c r="W314" i="2"/>
  <c r="W31" i="2" s="1"/>
  <c r="X31" i="2" s="1"/>
  <c r="Y31" i="2" s="1"/>
  <c r="AD242" i="2"/>
  <c r="AD314" i="2" s="1"/>
  <c r="AD243" i="2"/>
  <c r="AD315" i="2" s="1"/>
  <c r="AG183" i="2"/>
  <c r="AJ183" i="2" s="1"/>
  <c r="AS171" i="2"/>
  <c r="AG139" i="2"/>
  <c r="AD200" i="2"/>
  <c r="AD271" i="2" s="1"/>
  <c r="AG171" i="2"/>
  <c r="Z297" i="2"/>
  <c r="AG165" i="2"/>
  <c r="AD225" i="2"/>
  <c r="AD297" i="2" s="1"/>
  <c r="Z238" i="2"/>
  <c r="Z310" i="2" s="1"/>
  <c r="W238" i="2"/>
  <c r="W310" i="2" s="1"/>
  <c r="W89" i="2" s="1"/>
  <c r="X89" i="2" s="1"/>
  <c r="Y89" i="2" s="1"/>
  <c r="W236" i="2"/>
  <c r="W308" i="2" s="1"/>
  <c r="Z176" i="2"/>
  <c r="AG238" i="2"/>
  <c r="AG310" i="2" s="1"/>
  <c r="AJ178" i="2"/>
  <c r="W231" i="2"/>
  <c r="W303" i="2" s="1"/>
  <c r="Z171" i="2"/>
  <c r="AG235" i="2"/>
  <c r="AG307" i="2" s="1"/>
  <c r="AJ175" i="2"/>
  <c r="AG141" i="2"/>
  <c r="AD273" i="2"/>
  <c r="W315" i="2"/>
  <c r="W307" i="2"/>
  <c r="Z147" i="2"/>
  <c r="Z139" i="2"/>
  <c r="AG182" i="2"/>
  <c r="W273" i="2"/>
  <c r="AS235" i="2"/>
  <c r="AS307" i="2" s="1"/>
  <c r="AD238" i="2"/>
  <c r="AD310" i="2" s="1"/>
  <c r="AS236" i="2"/>
  <c r="AS308" i="2" s="1"/>
  <c r="W279" i="2"/>
  <c r="W271" i="2"/>
  <c r="Z183" i="2"/>
  <c r="Z175" i="2"/>
  <c r="Z182" i="2"/>
  <c r="AG176" i="2"/>
  <c r="AS243" i="2"/>
  <c r="AS315" i="2" s="1"/>
  <c r="Z141" i="2"/>
  <c r="AS147" i="2"/>
  <c r="AS139" i="2"/>
  <c r="AP235" i="2"/>
  <c r="AP307" i="2" s="1"/>
  <c r="AP243" i="2"/>
  <c r="AP315" i="2" s="1"/>
  <c r="AP236" i="2"/>
  <c r="AP308" i="2" s="1"/>
  <c r="AS182" i="2"/>
  <c r="AS165" i="2"/>
  <c r="AS141" i="2"/>
  <c r="AH115" i="2"/>
  <c r="AB128" i="2"/>
  <c r="Z125" i="2"/>
  <c r="X129" i="2"/>
  <c r="X22" i="2" s="1"/>
  <c r="Y126" i="2"/>
  <c r="Z126" i="2" s="1"/>
  <c r="AA126" i="2" s="1"/>
  <c r="AB126" i="2" s="1"/>
  <c r="AD326" i="2"/>
  <c r="Y271" i="2"/>
  <c r="W259" i="2"/>
  <c r="W122" i="2"/>
  <c r="W21" i="2" s="1"/>
  <c r="W328" i="2"/>
  <c r="W225" i="2"/>
  <c r="W297" i="2" s="1"/>
  <c r="AP168" i="2"/>
  <c r="AD168" i="2"/>
  <c r="W168" i="2"/>
  <c r="AP157" i="2"/>
  <c r="AD157" i="2"/>
  <c r="AP155" i="2"/>
  <c r="AD155" i="2"/>
  <c r="W155" i="2"/>
  <c r="AP151" i="2"/>
  <c r="AD151" i="2"/>
  <c r="W151" i="2"/>
  <c r="AP142" i="2"/>
  <c r="AD142" i="2"/>
  <c r="W142" i="2"/>
  <c r="W150" i="2"/>
  <c r="AP186" i="2"/>
  <c r="AD186" i="2"/>
  <c r="W186" i="2"/>
  <c r="AP154" i="2"/>
  <c r="AD154" i="2"/>
  <c r="W154" i="2"/>
  <c r="AP138" i="2"/>
  <c r="AD138" i="2"/>
  <c r="W138" i="2"/>
  <c r="AP140" i="2"/>
  <c r="AD140" i="2"/>
  <c r="AD147" i="2"/>
  <c r="AP146" i="2"/>
  <c r="AD146" i="2"/>
  <c r="W146" i="2"/>
  <c r="AP181" i="2"/>
  <c r="AD181" i="2"/>
  <c r="W181" i="2"/>
  <c r="AP187" i="2"/>
  <c r="AD187" i="2"/>
  <c r="W187" i="2"/>
  <c r="AP173" i="2"/>
  <c r="AD173" i="2"/>
  <c r="W173" i="2"/>
  <c r="AP164" i="2"/>
  <c r="AD164" i="2"/>
  <c r="W164" i="2"/>
  <c r="AP163" i="2"/>
  <c r="AD163" i="2"/>
  <c r="W163" i="2"/>
  <c r="AP145" i="2"/>
  <c r="AD145" i="2"/>
  <c r="W145" i="2"/>
  <c r="AP153" i="2"/>
  <c r="AD153" i="2"/>
  <c r="W153" i="2"/>
  <c r="AP152" i="2"/>
  <c r="AD152" i="2"/>
  <c r="W152" i="2"/>
  <c r="AP162" i="2"/>
  <c r="AD162" i="2"/>
  <c r="W162" i="2"/>
  <c r="AP161" i="2"/>
  <c r="AD161" i="2"/>
  <c r="W161" i="2"/>
  <c r="AP158" i="2"/>
  <c r="AD158" i="2"/>
  <c r="AP160" i="2"/>
  <c r="AD160" i="2"/>
  <c r="W160" i="2"/>
  <c r="W220" i="2" s="1"/>
  <c r="AP178" i="2"/>
  <c r="AP179" i="2"/>
  <c r="AD179" i="2"/>
  <c r="W179" i="2"/>
  <c r="AP180" i="2"/>
  <c r="AD180" i="2"/>
  <c r="W180" i="2"/>
  <c r="AP172" i="2"/>
  <c r="AD172" i="2"/>
  <c r="W172" i="2"/>
  <c r="AP177" i="2"/>
  <c r="AD177" i="2"/>
  <c r="W177" i="2"/>
  <c r="AP170" i="2"/>
  <c r="AD170" i="2"/>
  <c r="W170" i="2"/>
  <c r="AP174" i="2"/>
  <c r="AD174" i="2"/>
  <c r="W174" i="2"/>
  <c r="AP144" i="2"/>
  <c r="AD144" i="2"/>
  <c r="W144" i="2"/>
  <c r="AP143" i="2"/>
  <c r="AD143" i="2"/>
  <c r="W143" i="2"/>
  <c r="AP148" i="2"/>
  <c r="AD148" i="2"/>
  <c r="W148" i="2"/>
  <c r="AP149" i="2"/>
  <c r="AD149" i="2"/>
  <c r="W149" i="2"/>
  <c r="AP156" i="2"/>
  <c r="AD156" i="2"/>
  <c r="AP169" i="2"/>
  <c r="AD169" i="2"/>
  <c r="W169" i="2"/>
  <c r="AP167" i="2"/>
  <c r="AD167" i="2"/>
  <c r="W167" i="2"/>
  <c r="AP166" i="2"/>
  <c r="AD166" i="2"/>
  <c r="W166" i="2"/>
  <c r="W226" i="2" s="1"/>
  <c r="AP137" i="2"/>
  <c r="AD137" i="2"/>
  <c r="W137" i="2"/>
  <c r="AP159" i="2"/>
  <c r="AD159" i="2"/>
  <c r="W159" i="2"/>
  <c r="AS323" i="2"/>
  <c r="AR323" i="2"/>
  <c r="AQ323" i="2"/>
  <c r="AP323" i="2"/>
  <c r="AO323" i="2"/>
  <c r="AN323" i="2"/>
  <c r="AM323" i="2"/>
  <c r="AL323" i="2"/>
  <c r="AK323" i="2"/>
  <c r="AJ323" i="2"/>
  <c r="AI323" i="2"/>
  <c r="AH323" i="2"/>
  <c r="AG323" i="2"/>
  <c r="AF323" i="2"/>
  <c r="AE323" i="2"/>
  <c r="AD323" i="2"/>
  <c r="AB323" i="2"/>
  <c r="AA323" i="2"/>
  <c r="Z323" i="2"/>
  <c r="Y323" i="2"/>
  <c r="X323" i="2"/>
  <c r="AP328" i="2"/>
  <c r="AP330" i="2"/>
  <c r="AQ325" i="2"/>
  <c r="AQ324" i="2" s="1"/>
  <c r="AN325" i="2"/>
  <c r="AN324" i="2" s="1"/>
  <c r="AP297" i="2"/>
  <c r="AP279" i="2"/>
  <c r="AP273" i="2"/>
  <c r="AR326" i="2"/>
  <c r="AS331" i="2"/>
  <c r="AR331" i="2"/>
  <c r="AQ331" i="2"/>
  <c r="AO331" i="2"/>
  <c r="AN331" i="2"/>
  <c r="AM331" i="2"/>
  <c r="AL331" i="2"/>
  <c r="AK331" i="2"/>
  <c r="AJ331" i="2"/>
  <c r="AI331" i="2"/>
  <c r="AH331" i="2"/>
  <c r="AG331" i="2"/>
  <c r="AF331" i="2"/>
  <c r="AE331" i="2"/>
  <c r="AS330" i="2"/>
  <c r="AR330" i="2"/>
  <c r="AQ330" i="2"/>
  <c r="AO330" i="2"/>
  <c r="AN330" i="2"/>
  <c r="AM330" i="2"/>
  <c r="AL330" i="2"/>
  <c r="AK330" i="2"/>
  <c r="AJ330" i="2"/>
  <c r="AI330" i="2"/>
  <c r="AH330" i="2"/>
  <c r="AG330" i="2"/>
  <c r="AF330" i="2"/>
  <c r="AE330" i="2"/>
  <c r="AR329" i="2"/>
  <c r="AQ329" i="2"/>
  <c r="AO329" i="2"/>
  <c r="AN329" i="2"/>
  <c r="AL329" i="2"/>
  <c r="AK329" i="2"/>
  <c r="AI329" i="2"/>
  <c r="AH329" i="2"/>
  <c r="AF329" i="2"/>
  <c r="AE329" i="2"/>
  <c r="AS328" i="2"/>
  <c r="AR328" i="2"/>
  <c r="AQ328" i="2"/>
  <c r="AO328" i="2"/>
  <c r="AM328" i="2"/>
  <c r="AL328" i="2"/>
  <c r="AK328" i="2"/>
  <c r="AJ328" i="2"/>
  <c r="AI328" i="2"/>
  <c r="AH328" i="2"/>
  <c r="AG328" i="2"/>
  <c r="AF328" i="2"/>
  <c r="AE328" i="2"/>
  <c r="AD331" i="2"/>
  <c r="AD330" i="2"/>
  <c r="AD328" i="2"/>
  <c r="AB330" i="2"/>
  <c r="AN188" i="2"/>
  <c r="AK188" i="2"/>
  <c r="AA188" i="2"/>
  <c r="AB331" i="2"/>
  <c r="AA331" i="2"/>
  <c r="Z331" i="2"/>
  <c r="AA330" i="2"/>
  <c r="Z330" i="2"/>
  <c r="AB329" i="2"/>
  <c r="AA329" i="2"/>
  <c r="AB328" i="2"/>
  <c r="AA328" i="2"/>
  <c r="Y331" i="2"/>
  <c r="Y329" i="2"/>
  <c r="Y328" i="2"/>
  <c r="Y325" i="2"/>
  <c r="Y324" i="2" s="1"/>
  <c r="X108" i="2"/>
  <c r="W105" i="2"/>
  <c r="X105" i="2" s="1"/>
  <c r="Y105" i="2" s="1"/>
  <c r="Z105" i="2" s="1"/>
  <c r="AA105" i="2" s="1"/>
  <c r="AB105" i="2" s="1"/>
  <c r="W104" i="2"/>
  <c r="X104" i="2" s="1"/>
  <c r="Y104" i="2" s="1"/>
  <c r="Z104" i="2" s="1"/>
  <c r="AA104" i="2" s="1"/>
  <c r="AB104" i="2" s="1"/>
  <c r="W103" i="2"/>
  <c r="X103" i="2" s="1"/>
  <c r="Y103" i="2" s="1"/>
  <c r="Z103" i="2" s="1"/>
  <c r="AA103" i="2" s="1"/>
  <c r="AB103" i="2" s="1"/>
  <c r="W83" i="2"/>
  <c r="X83" i="2" s="1"/>
  <c r="Y83" i="2" s="1"/>
  <c r="Z83" i="2" s="1"/>
  <c r="AA83" i="2" s="1"/>
  <c r="AB83" i="2" s="1"/>
  <c r="W44" i="2"/>
  <c r="X44" i="2" s="1"/>
  <c r="Y44" i="2" s="1"/>
  <c r="Z44" i="2" s="1"/>
  <c r="AA44" i="2" s="1"/>
  <c r="AB44" i="2" s="1"/>
  <c r="W102" i="2"/>
  <c r="X102" i="2" s="1"/>
  <c r="Y102" i="2" s="1"/>
  <c r="Z102" i="2" s="1"/>
  <c r="AA102" i="2" s="1"/>
  <c r="AB102" i="2" s="1"/>
  <c r="W82" i="2"/>
  <c r="X82" i="2" s="1"/>
  <c r="Y82" i="2" s="1"/>
  <c r="Z82" i="2" s="1"/>
  <c r="AA82" i="2" s="1"/>
  <c r="AB82" i="2" s="1"/>
  <c r="W80" i="2"/>
  <c r="X80" i="2" s="1"/>
  <c r="Y80" i="2" s="1"/>
  <c r="Z80" i="2" s="1"/>
  <c r="AA80" i="2" s="1"/>
  <c r="AB80" i="2" s="1"/>
  <c r="W78" i="2"/>
  <c r="X78" i="2" s="1"/>
  <c r="Y78" i="2" s="1"/>
  <c r="Z78" i="2" s="1"/>
  <c r="AA78" i="2" s="1"/>
  <c r="AB78" i="2" s="1"/>
  <c r="W66" i="2"/>
  <c r="X66" i="2" s="1"/>
  <c r="Y66" i="2" s="1"/>
  <c r="Z66" i="2" s="1"/>
  <c r="AA66" i="2" s="1"/>
  <c r="AB66" i="2" s="1"/>
  <c r="W63" i="2"/>
  <c r="X63" i="2" s="1"/>
  <c r="Y63" i="2" s="1"/>
  <c r="Z63" i="2" s="1"/>
  <c r="AA63" i="2" s="1"/>
  <c r="AB63" i="2" s="1"/>
  <c r="W59" i="2"/>
  <c r="X59" i="2" s="1"/>
  <c r="Y59" i="2" s="1"/>
  <c r="Z59" i="2" s="1"/>
  <c r="AA59" i="2" s="1"/>
  <c r="AB59" i="2" s="1"/>
  <c r="W57" i="2"/>
  <c r="X57" i="2" s="1"/>
  <c r="Y57" i="2" s="1"/>
  <c r="Z57" i="2" s="1"/>
  <c r="AA57" i="2" s="1"/>
  <c r="AB57" i="2" s="1"/>
  <c r="W47" i="2"/>
  <c r="X47" i="2" s="1"/>
  <c r="Y47" i="2" s="1"/>
  <c r="Z47" i="2" s="1"/>
  <c r="AA47" i="2" s="1"/>
  <c r="AB47" i="2" s="1"/>
  <c r="W43" i="2"/>
  <c r="X43" i="2" s="1"/>
  <c r="Y43" i="2" s="1"/>
  <c r="Z43" i="2" s="1"/>
  <c r="AA43" i="2" s="1"/>
  <c r="AB43" i="2" s="1"/>
  <c r="W42" i="2"/>
  <c r="X42" i="2" s="1"/>
  <c r="Y42" i="2" s="1"/>
  <c r="Z42" i="2" s="1"/>
  <c r="AA42" i="2" s="1"/>
  <c r="AB42" i="2" s="1"/>
  <c r="AK16" i="2"/>
  <c r="X330" i="2"/>
  <c r="X331" i="2"/>
  <c r="X259" i="2"/>
  <c r="X328" i="2"/>
  <c r="X329" i="2"/>
  <c r="X325" i="2"/>
  <c r="X324" i="2" s="1"/>
  <c r="AA325" i="2"/>
  <c r="AA324" i="2" s="1"/>
  <c r="AE325" i="2"/>
  <c r="AE324" i="2" s="1"/>
  <c r="AH325" i="2"/>
  <c r="AH324" i="2" s="1"/>
  <c r="AK325" i="2"/>
  <c r="AK324" i="2" s="1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D16" i="2"/>
  <c r="AE16" i="2"/>
  <c r="AF16" i="2"/>
  <c r="AG16" i="2"/>
  <c r="AH16" i="2"/>
  <c r="AI16" i="2"/>
  <c r="AJ16" i="2"/>
  <c r="AL16" i="2"/>
  <c r="AM16" i="2"/>
  <c r="AN16" i="2"/>
  <c r="AO16" i="2"/>
  <c r="AP16" i="2"/>
  <c r="AQ16" i="2"/>
  <c r="AR16" i="2"/>
  <c r="AS16" i="2"/>
  <c r="AT17" i="2" s="1"/>
  <c r="M16" i="2"/>
  <c r="AP271" i="2"/>
  <c r="AC122" i="2" l="1"/>
  <c r="AC21" i="2" s="1"/>
  <c r="AD83" i="2"/>
  <c r="AE83" i="2" s="1"/>
  <c r="AF83" i="2" s="1"/>
  <c r="AG83" i="2" s="1"/>
  <c r="AC83" i="2"/>
  <c r="AD43" i="2"/>
  <c r="AE43" i="2" s="1"/>
  <c r="AF43" i="2" s="1"/>
  <c r="AG43" i="2" s="1"/>
  <c r="AH43" i="2" s="1"/>
  <c r="AC43" i="2"/>
  <c r="AD57" i="2"/>
  <c r="AE57" i="2" s="1"/>
  <c r="AF57" i="2" s="1"/>
  <c r="AG57" i="2" s="1"/>
  <c r="AC57" i="2"/>
  <c r="AD59" i="2"/>
  <c r="AE59" i="2" s="1"/>
  <c r="AF59" i="2" s="1"/>
  <c r="AG59" i="2" s="1"/>
  <c r="AH59" i="2" s="1"/>
  <c r="AC59" i="2"/>
  <c r="AD44" i="2"/>
  <c r="AE44" i="2" s="1"/>
  <c r="AF44" i="2" s="1"/>
  <c r="AG44" i="2" s="1"/>
  <c r="AC44" i="2"/>
  <c r="AD66" i="2"/>
  <c r="AE66" i="2" s="1"/>
  <c r="AF66" i="2" s="1"/>
  <c r="AG66" i="2" s="1"/>
  <c r="AH66" i="2" s="1"/>
  <c r="AC66" i="2"/>
  <c r="AD78" i="2"/>
  <c r="AE78" i="2" s="1"/>
  <c r="AF78" i="2" s="1"/>
  <c r="AG78" i="2" s="1"/>
  <c r="AC78" i="2"/>
  <c r="AD104" i="2"/>
  <c r="AE104" i="2" s="1"/>
  <c r="AF104" i="2" s="1"/>
  <c r="AG104" i="2" s="1"/>
  <c r="AH104" i="2" s="1"/>
  <c r="AC104" i="2"/>
  <c r="AD63" i="2"/>
  <c r="AE63" i="2" s="1"/>
  <c r="AF63" i="2" s="1"/>
  <c r="AG63" i="2" s="1"/>
  <c r="AH63" i="2" s="1"/>
  <c r="AC63" i="2"/>
  <c r="AD126" i="2"/>
  <c r="AE126" i="2" s="1"/>
  <c r="AF126" i="2" s="1"/>
  <c r="AG126" i="2" s="1"/>
  <c r="AH126" i="2" s="1"/>
  <c r="AC126" i="2"/>
  <c r="AD103" i="2"/>
  <c r="AE103" i="2" s="1"/>
  <c r="AF103" i="2" s="1"/>
  <c r="AG103" i="2" s="1"/>
  <c r="AH103" i="2" s="1"/>
  <c r="AC103" i="2"/>
  <c r="AD42" i="2"/>
  <c r="AE42" i="2" s="1"/>
  <c r="AF42" i="2" s="1"/>
  <c r="AG42" i="2" s="1"/>
  <c r="AH42" i="2" s="1"/>
  <c r="AC42" i="2"/>
  <c r="AD80" i="2"/>
  <c r="AE80" i="2" s="1"/>
  <c r="AF80" i="2" s="1"/>
  <c r="AG80" i="2" s="1"/>
  <c r="AC80" i="2"/>
  <c r="AD105" i="2"/>
  <c r="AE105" i="2" s="1"/>
  <c r="AF105" i="2" s="1"/>
  <c r="AG105" i="2" s="1"/>
  <c r="AH105" i="2" s="1"/>
  <c r="AC105" i="2"/>
  <c r="AD128" i="2"/>
  <c r="AE128" i="2" s="1"/>
  <c r="AF128" i="2" s="1"/>
  <c r="AG128" i="2" s="1"/>
  <c r="AH128" i="2" s="1"/>
  <c r="AC128" i="2"/>
  <c r="AD82" i="2"/>
  <c r="AE82" i="2" s="1"/>
  <c r="AF82" i="2" s="1"/>
  <c r="AG82" i="2" s="1"/>
  <c r="AH82" i="2" s="1"/>
  <c r="AC82" i="2"/>
  <c r="AD47" i="2"/>
  <c r="AE47" i="2" s="1"/>
  <c r="AF47" i="2" s="1"/>
  <c r="AG47" i="2" s="1"/>
  <c r="AC47" i="2"/>
  <c r="AD102" i="2"/>
  <c r="AE102" i="2" s="1"/>
  <c r="AF102" i="2" s="1"/>
  <c r="AG102" i="2" s="1"/>
  <c r="AH102" i="2" s="1"/>
  <c r="AC102" i="2"/>
  <c r="AL120" i="2"/>
  <c r="AM120" i="2" s="1"/>
  <c r="S17" i="2"/>
  <c r="S133" i="2"/>
  <c r="Q17" i="2"/>
  <c r="Q133" i="2"/>
  <c r="P17" i="2"/>
  <c r="P133" i="2"/>
  <c r="O17" i="2"/>
  <c r="O133" i="2"/>
  <c r="U17" i="2"/>
  <c r="U133" i="2"/>
  <c r="M133" i="2"/>
  <c r="T17" i="2"/>
  <c r="T133" i="2"/>
  <c r="R17" i="2"/>
  <c r="R133" i="2"/>
  <c r="AN120" i="2"/>
  <c r="AN121" i="2"/>
  <c r="AN127" i="2"/>
  <c r="AN119" i="2"/>
  <c r="AN112" i="2"/>
  <c r="AN114" i="2"/>
  <c r="AY235" i="2"/>
  <c r="AY307" i="2" s="1"/>
  <c r="AY236" i="2"/>
  <c r="AY308" i="2" s="1"/>
  <c r="AS200" i="2"/>
  <c r="AS271" i="2" s="1"/>
  <c r="AV139" i="2"/>
  <c r="AS208" i="2"/>
  <c r="AS279" i="2" s="1"/>
  <c r="AV147" i="2"/>
  <c r="AS231" i="2"/>
  <c r="AS303" i="2" s="1"/>
  <c r="AV171" i="2"/>
  <c r="AS202" i="2"/>
  <c r="AV141" i="2"/>
  <c r="AS225" i="2"/>
  <c r="AS297" i="2" s="1"/>
  <c r="AV165" i="2"/>
  <c r="AS242" i="2"/>
  <c r="AS314" i="2" s="1"/>
  <c r="AV182" i="2"/>
  <c r="AY243" i="2"/>
  <c r="AY315" i="2" s="1"/>
  <c r="Z89" i="2"/>
  <c r="AA89" i="2" s="1"/>
  <c r="AB89" i="2" s="1"/>
  <c r="AS273" i="2"/>
  <c r="AG243" i="2"/>
  <c r="AG315" i="2" s="1"/>
  <c r="W22" i="2"/>
  <c r="W198" i="2"/>
  <c r="W269" i="2" s="1"/>
  <c r="Z137" i="2"/>
  <c r="AP226" i="2"/>
  <c r="AP298" i="2" s="1"/>
  <c r="AS166" i="2"/>
  <c r="AV166" i="2" s="1"/>
  <c r="W156" i="2"/>
  <c r="AP210" i="2"/>
  <c r="AP281" i="2" s="1"/>
  <c r="AS149" i="2"/>
  <c r="AV149" i="2" s="1"/>
  <c r="W205" i="2"/>
  <c r="W276" i="2" s="1"/>
  <c r="W35" i="2" s="1"/>
  <c r="X35" i="2" s="1"/>
  <c r="Y35" i="2" s="1"/>
  <c r="Z144" i="2"/>
  <c r="Z205" i="2" s="1"/>
  <c r="Z276" i="2" s="1"/>
  <c r="AP234" i="2"/>
  <c r="AP306" i="2" s="1"/>
  <c r="AS174" i="2"/>
  <c r="W232" i="2"/>
  <c r="W304" i="2" s="1"/>
  <c r="Z172" i="2"/>
  <c r="AS180" i="2"/>
  <c r="AV180" i="2" s="1"/>
  <c r="AP240" i="2"/>
  <c r="AP312" i="2" s="1"/>
  <c r="AS160" i="2"/>
  <c r="AV160" i="2" s="1"/>
  <c r="AP220" i="2"/>
  <c r="AP292" i="2" s="1"/>
  <c r="W222" i="2"/>
  <c r="W294" i="2" s="1"/>
  <c r="Z162" i="2"/>
  <c r="AS152" i="2"/>
  <c r="AV152" i="2" s="1"/>
  <c r="AP212" i="2"/>
  <c r="AP284" i="2" s="1"/>
  <c r="W223" i="2"/>
  <c r="W295" i="2" s="1"/>
  <c r="Z163" i="2"/>
  <c r="AS164" i="2"/>
  <c r="AV164" i="2" s="1"/>
  <c r="AP224" i="2"/>
  <c r="AP296" i="2" s="1"/>
  <c r="W241" i="2"/>
  <c r="W313" i="2" s="1"/>
  <c r="Z181" i="2"/>
  <c r="AP207" i="2"/>
  <c r="AP278" i="2" s="1"/>
  <c r="AS146" i="2"/>
  <c r="AV146" i="2" s="1"/>
  <c r="AG186" i="2"/>
  <c r="AD246" i="2"/>
  <c r="AD320" i="2" s="1"/>
  <c r="AD185" i="2"/>
  <c r="AD244" i="2"/>
  <c r="AJ176" i="2"/>
  <c r="AG236" i="2"/>
  <c r="AG308" i="2" s="1"/>
  <c r="Z200" i="2"/>
  <c r="Z271" i="2" s="1"/>
  <c r="AJ235" i="2"/>
  <c r="AJ307" i="2" s="1"/>
  <c r="AM175" i="2"/>
  <c r="AM235" i="2" s="1"/>
  <c r="AM307" i="2" s="1"/>
  <c r="AM178" i="2"/>
  <c r="AJ238" i="2"/>
  <c r="AJ310" i="2" s="1"/>
  <c r="AD198" i="2"/>
  <c r="AD269" i="2" s="1"/>
  <c r="AG137" i="2"/>
  <c r="AD216" i="2"/>
  <c r="AD288" i="2" s="1"/>
  <c r="AG156" i="2"/>
  <c r="AG144" i="2"/>
  <c r="AD205" i="2"/>
  <c r="AD276" i="2" s="1"/>
  <c r="AD232" i="2"/>
  <c r="AD304" i="2" s="1"/>
  <c r="AG172" i="2"/>
  <c r="AD222" i="2"/>
  <c r="AD294" i="2" s="1"/>
  <c r="AG162" i="2"/>
  <c r="AD223" i="2"/>
  <c r="AD295" i="2" s="1"/>
  <c r="AG163" i="2"/>
  <c r="AG181" i="2"/>
  <c r="AD241" i="2"/>
  <c r="AD313" i="2" s="1"/>
  <c r="W214" i="2"/>
  <c r="W286" i="2" s="1"/>
  <c r="W56" i="2" s="1"/>
  <c r="X56" i="2" s="1"/>
  <c r="Y56" i="2" s="1"/>
  <c r="Z154" i="2"/>
  <c r="AP246" i="2"/>
  <c r="AP320" i="2" s="1"/>
  <c r="AS186" i="2"/>
  <c r="AV186" i="2" s="1"/>
  <c r="W211" i="2"/>
  <c r="W283" i="2" s="1"/>
  <c r="Z151" i="2"/>
  <c r="AP185" i="2"/>
  <c r="Z168" i="2"/>
  <c r="AP244" i="2"/>
  <c r="Z208" i="2"/>
  <c r="Z279" i="2" s="1"/>
  <c r="Z159" i="2"/>
  <c r="AS137" i="2"/>
  <c r="AV137" i="2" s="1"/>
  <c r="AP198" i="2"/>
  <c r="AP269" i="2" s="1"/>
  <c r="W229" i="2"/>
  <c r="W301" i="2" s="1"/>
  <c r="W76" i="2" s="1"/>
  <c r="X76" i="2" s="1"/>
  <c r="Y76" i="2" s="1"/>
  <c r="Z169" i="2"/>
  <c r="Z229" i="2" s="1"/>
  <c r="Z301" i="2" s="1"/>
  <c r="AS156" i="2"/>
  <c r="AV156" i="2" s="1"/>
  <c r="AP216" i="2"/>
  <c r="AP288" i="2" s="1"/>
  <c r="W204" i="2"/>
  <c r="W275" i="2" s="1"/>
  <c r="W34" i="2" s="1"/>
  <c r="X34" i="2" s="1"/>
  <c r="Y34" i="2" s="1"/>
  <c r="Z143" i="2"/>
  <c r="AS144" i="2"/>
  <c r="AV144" i="2" s="1"/>
  <c r="AP205" i="2"/>
  <c r="AP276" i="2" s="1"/>
  <c r="W237" i="2"/>
  <c r="W309" i="2" s="1"/>
  <c r="Z177" i="2"/>
  <c r="AS172" i="2"/>
  <c r="AV172" i="2" s="1"/>
  <c r="AP232" i="2"/>
  <c r="AP304" i="2" s="1"/>
  <c r="AP238" i="2"/>
  <c r="AP310" i="2" s="1"/>
  <c r="AS178" i="2"/>
  <c r="AV178" i="2" s="1"/>
  <c r="Z161" i="2"/>
  <c r="Z221" i="2" s="1"/>
  <c r="Z293" i="2" s="1"/>
  <c r="AP222" i="2"/>
  <c r="AP294" i="2" s="1"/>
  <c r="AS162" i="2"/>
  <c r="AV162" i="2" s="1"/>
  <c r="W206" i="2"/>
  <c r="W277" i="2" s="1"/>
  <c r="Z145" i="2"/>
  <c r="AP223" i="2"/>
  <c r="AP295" i="2" s="1"/>
  <c r="AS163" i="2"/>
  <c r="AV163" i="2" s="1"/>
  <c r="W247" i="2"/>
  <c r="W321" i="2" s="1"/>
  <c r="W113" i="2" s="1"/>
  <c r="X113" i="2" s="1"/>
  <c r="Z187" i="2"/>
  <c r="AP241" i="2"/>
  <c r="AP313" i="2" s="1"/>
  <c r="AS181" i="2"/>
  <c r="AV181" i="2" s="1"/>
  <c r="AG154" i="2"/>
  <c r="AD214" i="2"/>
  <c r="AD286" i="2" s="1"/>
  <c r="AG151" i="2"/>
  <c r="AD211" i="2"/>
  <c r="AD283" i="2" s="1"/>
  <c r="AG168" i="2"/>
  <c r="AD228" i="2"/>
  <c r="AD300" i="2" s="1"/>
  <c r="Z242" i="2"/>
  <c r="Z314" i="2" s="1"/>
  <c r="Z31" i="2" s="1"/>
  <c r="AA31" i="2" s="1"/>
  <c r="AB31" i="2" s="1"/>
  <c r="Z231" i="2"/>
  <c r="Z303" i="2" s="1"/>
  <c r="AD219" i="2"/>
  <c r="AD291" i="2" s="1"/>
  <c r="AG159" i="2"/>
  <c r="AG169" i="2"/>
  <c r="AD229" i="2"/>
  <c r="AD301" i="2" s="1"/>
  <c r="AG143" i="2"/>
  <c r="AD204" i="2"/>
  <c r="AD275" i="2" s="1"/>
  <c r="AG177" i="2"/>
  <c r="AD237" i="2"/>
  <c r="AD309" i="2" s="1"/>
  <c r="AG161" i="2"/>
  <c r="AD221" i="2"/>
  <c r="AD293" i="2" s="1"/>
  <c r="AG145" i="2"/>
  <c r="AD206" i="2"/>
  <c r="AD277" i="2" s="1"/>
  <c r="AD247" i="2"/>
  <c r="AD321" i="2" s="1"/>
  <c r="AG187" i="2"/>
  <c r="W199" i="2"/>
  <c r="W270" i="2" s="1"/>
  <c r="Z138" i="2"/>
  <c r="AP214" i="2"/>
  <c r="AP286" i="2" s="1"/>
  <c r="AS154" i="2"/>
  <c r="AV154" i="2" s="1"/>
  <c r="W203" i="2"/>
  <c r="W274" i="2" s="1"/>
  <c r="Z142" i="2"/>
  <c r="AS151" i="2"/>
  <c r="AV151" i="2" s="1"/>
  <c r="AP211" i="2"/>
  <c r="AP283" i="2" s="1"/>
  <c r="W219" i="2"/>
  <c r="W291" i="2" s="1"/>
  <c r="W157" i="2"/>
  <c r="W217" i="2" s="1"/>
  <c r="AS168" i="2"/>
  <c r="AV168" i="2" s="1"/>
  <c r="AP228" i="2"/>
  <c r="AP300" i="2" s="1"/>
  <c r="Z325" i="2"/>
  <c r="W325" i="2"/>
  <c r="Z235" i="2"/>
  <c r="Z307" i="2" s="1"/>
  <c r="Z236" i="2"/>
  <c r="Z308" i="2" s="1"/>
  <c r="AJ165" i="2"/>
  <c r="AG225" i="2"/>
  <c r="AG297" i="2" s="1"/>
  <c r="AS159" i="2"/>
  <c r="AV159" i="2" s="1"/>
  <c r="AP219" i="2"/>
  <c r="AP291" i="2" s="1"/>
  <c r="W227" i="2"/>
  <c r="W299" i="2" s="1"/>
  <c r="Z167" i="2"/>
  <c r="AP229" i="2"/>
  <c r="AP301" i="2" s="1"/>
  <c r="AS169" i="2"/>
  <c r="AV169" i="2" s="1"/>
  <c r="W209" i="2"/>
  <c r="W280" i="2" s="1"/>
  <c r="Z148" i="2"/>
  <c r="AS143" i="2"/>
  <c r="AV143" i="2" s="1"/>
  <c r="AP204" i="2"/>
  <c r="AP275" i="2" s="1"/>
  <c r="W230" i="2"/>
  <c r="W302" i="2" s="1"/>
  <c r="Z170" i="2"/>
  <c r="AP237" i="2"/>
  <c r="AP309" i="2" s="1"/>
  <c r="AS177" i="2"/>
  <c r="AV177" i="2" s="1"/>
  <c r="W239" i="2"/>
  <c r="W311" i="2" s="1"/>
  <c r="Z179" i="2"/>
  <c r="W224" i="2"/>
  <c r="W296" i="2" s="1"/>
  <c r="W158" i="2"/>
  <c r="AP221" i="2"/>
  <c r="AP293" i="2" s="1"/>
  <c r="AS161" i="2"/>
  <c r="AV161" i="2" s="1"/>
  <c r="W213" i="2"/>
  <c r="W285" i="2" s="1"/>
  <c r="Z153" i="2"/>
  <c r="Z213" i="2" s="1"/>
  <c r="Z285" i="2" s="1"/>
  <c r="AP206" i="2"/>
  <c r="AP277" i="2" s="1"/>
  <c r="AS145" i="2"/>
  <c r="AV145" i="2" s="1"/>
  <c r="W233" i="2"/>
  <c r="W305" i="2" s="1"/>
  <c r="Z173" i="2"/>
  <c r="AP247" i="2"/>
  <c r="AP321" i="2" s="1"/>
  <c r="AS187" i="2"/>
  <c r="AV187" i="2" s="1"/>
  <c r="AD208" i="2"/>
  <c r="AD279" i="2" s="1"/>
  <c r="AG147" i="2"/>
  <c r="AD199" i="2"/>
  <c r="AD270" i="2" s="1"/>
  <c r="AG138" i="2"/>
  <c r="AG142" i="2"/>
  <c r="AD203" i="2"/>
  <c r="AD274" i="2" s="1"/>
  <c r="AG157" i="2"/>
  <c r="AD217" i="2"/>
  <c r="AD289" i="2" s="1"/>
  <c r="AJ325" i="2"/>
  <c r="AG325" i="2"/>
  <c r="AG324" i="2" s="1"/>
  <c r="AG329" i="2" s="1"/>
  <c r="AD325" i="2"/>
  <c r="AD324" i="2" s="1"/>
  <c r="AD329" i="2" s="1"/>
  <c r="AM325" i="2"/>
  <c r="Z243" i="2"/>
  <c r="Z315" i="2" s="1"/>
  <c r="AG167" i="2"/>
  <c r="AD227" i="2"/>
  <c r="AD299" i="2" s="1"/>
  <c r="AD209" i="2"/>
  <c r="AD280" i="2" s="1"/>
  <c r="AG148" i="2"/>
  <c r="AD230" i="2"/>
  <c r="AD302" i="2" s="1"/>
  <c r="AG170" i="2"/>
  <c r="AD239" i="2"/>
  <c r="AD311" i="2" s="1"/>
  <c r="AG179" i="2"/>
  <c r="AG158" i="2"/>
  <c r="AD218" i="2"/>
  <c r="AD290" i="2" s="1"/>
  <c r="AG153" i="2"/>
  <c r="AD213" i="2"/>
  <c r="AD285" i="2" s="1"/>
  <c r="AG173" i="2"/>
  <c r="AD233" i="2"/>
  <c r="AD305" i="2" s="1"/>
  <c r="W201" i="2"/>
  <c r="W272" i="2" s="1"/>
  <c r="W30" i="2" s="1"/>
  <c r="Z140" i="2"/>
  <c r="AP199" i="2"/>
  <c r="AP270" i="2" s="1"/>
  <c r="AS138" i="2"/>
  <c r="AV138" i="2" s="1"/>
  <c r="Z150" i="2"/>
  <c r="Z282" i="2" s="1"/>
  <c r="W282" i="2"/>
  <c r="AS142" i="2"/>
  <c r="AV142" i="2" s="1"/>
  <c r="AP203" i="2"/>
  <c r="AP274" i="2" s="1"/>
  <c r="W215" i="2"/>
  <c r="W287" i="2" s="1"/>
  <c r="Z155" i="2"/>
  <c r="AP217" i="2"/>
  <c r="AP289" i="2" s="1"/>
  <c r="AS157" i="2"/>
  <c r="AV157" i="2" s="1"/>
  <c r="AP325" i="2"/>
  <c r="AS325" i="2"/>
  <c r="Z202" i="2"/>
  <c r="Z273" i="2" s="1"/>
  <c r="AG202" i="2"/>
  <c r="AG273" i="2" s="1"/>
  <c r="AJ141" i="2"/>
  <c r="AJ171" i="2"/>
  <c r="AG231" i="2"/>
  <c r="AG303" i="2" s="1"/>
  <c r="Z166" i="2"/>
  <c r="W298" i="2"/>
  <c r="AS167" i="2"/>
  <c r="AV167" i="2" s="1"/>
  <c r="AP227" i="2"/>
  <c r="AP299" i="2" s="1"/>
  <c r="W210" i="2"/>
  <c r="W281" i="2" s="1"/>
  <c r="Z149" i="2"/>
  <c r="AS148" i="2"/>
  <c r="AV148" i="2" s="1"/>
  <c r="AP209" i="2"/>
  <c r="AP280" i="2" s="1"/>
  <c r="W234" i="2"/>
  <c r="W306" i="2" s="1"/>
  <c r="W88" i="2" s="1"/>
  <c r="Z174" i="2"/>
  <c r="AP230" i="2"/>
  <c r="AP302" i="2" s="1"/>
  <c r="AS170" i="2"/>
  <c r="AV170" i="2" s="1"/>
  <c r="W240" i="2"/>
  <c r="W312" i="2" s="1"/>
  <c r="Z180" i="2"/>
  <c r="AP239" i="2"/>
  <c r="AP311" i="2" s="1"/>
  <c r="AS179" i="2"/>
  <c r="AV179" i="2" s="1"/>
  <c r="Z160" i="2"/>
  <c r="W292" i="2"/>
  <c r="W65" i="2" s="1"/>
  <c r="X65" i="2" s="1"/>
  <c r="Y65" i="2" s="1"/>
  <c r="AP218" i="2"/>
  <c r="AP290" i="2" s="1"/>
  <c r="AS158" i="2"/>
  <c r="AV158" i="2" s="1"/>
  <c r="W212" i="2"/>
  <c r="W284" i="2" s="1"/>
  <c r="Z152" i="2"/>
  <c r="AP213" i="2"/>
  <c r="AP285" i="2" s="1"/>
  <c r="AS153" i="2"/>
  <c r="AV153" i="2" s="1"/>
  <c r="Z164" i="2"/>
  <c r="AP233" i="2"/>
  <c r="AP305" i="2" s="1"/>
  <c r="AS173" i="2"/>
  <c r="AV173" i="2" s="1"/>
  <c r="W207" i="2"/>
  <c r="W278" i="2" s="1"/>
  <c r="W109" i="2" s="1"/>
  <c r="X109" i="2" s="1"/>
  <c r="Y109" i="2" s="1"/>
  <c r="Z146" i="2"/>
  <c r="AD201" i="2"/>
  <c r="AG140" i="2"/>
  <c r="AD150" i="2"/>
  <c r="AG155" i="2"/>
  <c r="AD215" i="2"/>
  <c r="AD287" i="2" s="1"/>
  <c r="W228" i="2"/>
  <c r="W300" i="2" s="1"/>
  <c r="AG242" i="2"/>
  <c r="AG314" i="2" s="1"/>
  <c r="AJ182" i="2"/>
  <c r="AJ243" i="2"/>
  <c r="AJ315" i="2" s="1"/>
  <c r="AM183" i="2"/>
  <c r="AG166" i="2"/>
  <c r="AD226" i="2"/>
  <c r="AD298" i="2" s="1"/>
  <c r="AG149" i="2"/>
  <c r="AD210" i="2"/>
  <c r="AD281" i="2" s="1"/>
  <c r="AG174" i="2"/>
  <c r="AD234" i="2"/>
  <c r="AD306" i="2" s="1"/>
  <c r="AD240" i="2"/>
  <c r="AD312" i="2" s="1"/>
  <c r="AG180" i="2"/>
  <c r="AG160" i="2"/>
  <c r="AD220" i="2"/>
  <c r="AD292" i="2" s="1"/>
  <c r="AG152" i="2"/>
  <c r="AD212" i="2"/>
  <c r="AD284" i="2" s="1"/>
  <c r="AG164" i="2"/>
  <c r="AD224" i="2"/>
  <c r="AD296" i="2" s="1"/>
  <c r="AD207" i="2"/>
  <c r="AD278" i="2" s="1"/>
  <c r="AG146" i="2"/>
  <c r="AS140" i="2"/>
  <c r="AV140" i="2" s="1"/>
  <c r="AP201" i="2"/>
  <c r="AP272" i="2" s="1"/>
  <c r="W246" i="2"/>
  <c r="W320" i="2" s="1"/>
  <c r="Z186" i="2"/>
  <c r="AP150" i="2"/>
  <c r="W185" i="2"/>
  <c r="AP215" i="2"/>
  <c r="AP287" i="2" s="1"/>
  <c r="AS155" i="2"/>
  <c r="AV155" i="2" s="1"/>
  <c r="Z316" i="2"/>
  <c r="W316" i="2"/>
  <c r="W244" i="2"/>
  <c r="W221" i="2"/>
  <c r="W293" i="2" s="1"/>
  <c r="AJ139" i="2"/>
  <c r="AG200" i="2"/>
  <c r="AG271" i="2" s="1"/>
  <c r="AH78" i="2"/>
  <c r="AH80" i="2"/>
  <c r="AH47" i="2"/>
  <c r="AH57" i="2"/>
  <c r="AH83" i="2"/>
  <c r="AI115" i="2"/>
  <c r="AO326" i="2"/>
  <c r="AL326" i="2"/>
  <c r="Z129" i="2"/>
  <c r="Z22" i="2" s="1"/>
  <c r="AA125" i="2"/>
  <c r="Y129" i="2"/>
  <c r="Y22" i="2" s="1"/>
  <c r="AE188" i="2"/>
  <c r="AM17" i="2"/>
  <c r="AL17" i="2"/>
  <c r="AS17" i="2"/>
  <c r="AR17" i="2"/>
  <c r="AE17" i="2"/>
  <c r="X17" i="2"/>
  <c r="W17" i="2"/>
  <c r="AB17" i="2"/>
  <c r="X188" i="2"/>
  <c r="AQ188" i="2"/>
  <c r="AQ259" i="2"/>
  <c r="AL259" i="2"/>
  <c r="AS259" i="2"/>
  <c r="AI259" i="2"/>
  <c r="AA248" i="2"/>
  <c r="AA250" i="2" s="1"/>
  <c r="AA253" i="2" s="1"/>
  <c r="AB259" i="2"/>
  <c r="AN259" i="2"/>
  <c r="AP259" i="2"/>
  <c r="Y259" i="2"/>
  <c r="Z259" i="2"/>
  <c r="Z328" i="2"/>
  <c r="AN328" i="2"/>
  <c r="AK259" i="2"/>
  <c r="AG259" i="2"/>
  <c r="AJ259" i="2"/>
  <c r="AD259" i="2"/>
  <c r="AK248" i="2"/>
  <c r="AK250" i="2" s="1"/>
  <c r="AK253" i="2" s="1"/>
  <c r="Y330" i="2"/>
  <c r="AK17" i="2"/>
  <c r="V17" i="2"/>
  <c r="AQ17" i="2"/>
  <c r="AJ17" i="2"/>
  <c r="AH248" i="2"/>
  <c r="AH250" i="2" s="1"/>
  <c r="AH253" i="2" s="1"/>
  <c r="AF259" i="2"/>
  <c r="AD17" i="2"/>
  <c r="AP331" i="2"/>
  <c r="AR259" i="2"/>
  <c r="Y108" i="2"/>
  <c r="Z108" i="2" s="1"/>
  <c r="AA108" i="2" s="1"/>
  <c r="AA259" i="2"/>
  <c r="AA17" i="2"/>
  <c r="AO259" i="2"/>
  <c r="AP17" i="2"/>
  <c r="Z17" i="2"/>
  <c r="Y17" i="2"/>
  <c r="AN248" i="2"/>
  <c r="AN250" i="2" s="1"/>
  <c r="AN253" i="2" s="1"/>
  <c r="AN264" i="2" s="1"/>
  <c r="AN189" i="2" s="1"/>
  <c r="AH259" i="2"/>
  <c r="AQ248" i="2"/>
  <c r="AQ250" i="2" s="1"/>
  <c r="AQ253" i="2" s="1"/>
  <c r="AH188" i="2"/>
  <c r="AO17" i="2"/>
  <c r="AG17" i="2"/>
  <c r="W96" i="2"/>
  <c r="X96" i="2" s="1"/>
  <c r="Y96" i="2" s="1"/>
  <c r="Z96" i="2" s="1"/>
  <c r="AA96" i="2" s="1"/>
  <c r="AB96" i="2" s="1"/>
  <c r="W84" i="2"/>
  <c r="X84" i="2" s="1"/>
  <c r="W71" i="2"/>
  <c r="X71" i="2" s="1"/>
  <c r="Y71" i="2" s="1"/>
  <c r="Z71" i="2" s="1"/>
  <c r="AA71" i="2" s="1"/>
  <c r="AO279" i="2"/>
  <c r="W54" i="2"/>
  <c r="X54" i="2" s="1"/>
  <c r="Y54" i="2" s="1"/>
  <c r="Z54" i="2" s="1"/>
  <c r="AA54" i="2" s="1"/>
  <c r="AH44" i="2"/>
  <c r="W70" i="2"/>
  <c r="X70" i="2" s="1"/>
  <c r="AO295" i="2"/>
  <c r="AO271" i="2"/>
  <c r="AO280" i="2"/>
  <c r="AL300" i="2"/>
  <c r="W68" i="2"/>
  <c r="X68" i="2" s="1"/>
  <c r="AO276" i="2"/>
  <c r="AO292" i="2"/>
  <c r="AO283" i="2"/>
  <c r="AO289" i="2"/>
  <c r="W52" i="2"/>
  <c r="X52" i="2" s="1"/>
  <c r="W37" i="2"/>
  <c r="X37" i="2" s="1"/>
  <c r="X250" i="2"/>
  <c r="X253" i="2" s="1"/>
  <c r="X189" i="2" s="1"/>
  <c r="AH17" i="2"/>
  <c r="AN17" i="2"/>
  <c r="AF17" i="2"/>
  <c r="AI17" i="2"/>
  <c r="AE248" i="2"/>
  <c r="AE250" i="2" s="1"/>
  <c r="AE253" i="2" s="1"/>
  <c r="AE259" i="2"/>
  <c r="AM259" i="2"/>
  <c r="AD31" i="2" l="1"/>
  <c r="AE31" i="2" s="1"/>
  <c r="AF31" i="2" s="1"/>
  <c r="AC31" i="2"/>
  <c r="AD89" i="2"/>
  <c r="AE89" i="2" s="1"/>
  <c r="AF89" i="2" s="1"/>
  <c r="AG89" i="2" s="1"/>
  <c r="AH89" i="2" s="1"/>
  <c r="AI89" i="2" s="1"/>
  <c r="AC89" i="2"/>
  <c r="AD96" i="2"/>
  <c r="AE96" i="2" s="1"/>
  <c r="AF96" i="2" s="1"/>
  <c r="AG96" i="2" s="1"/>
  <c r="AC96" i="2"/>
  <c r="AO119" i="2"/>
  <c r="AK264" i="2"/>
  <c r="AK189" i="2" s="1"/>
  <c r="AK190" i="2" s="1"/>
  <c r="AK192" i="2" s="1"/>
  <c r="AK196" i="2" s="1"/>
  <c r="AK197" i="2" s="1"/>
  <c r="AO127" i="2"/>
  <c r="AH264" i="2"/>
  <c r="AH189" i="2" s="1"/>
  <c r="AH190" i="2" s="1"/>
  <c r="AH192" i="2" s="1"/>
  <c r="AH196" i="2" s="1"/>
  <c r="AH197" i="2" s="1"/>
  <c r="AO114" i="2"/>
  <c r="AO121" i="2"/>
  <c r="AQ264" i="2"/>
  <c r="AE264" i="2"/>
  <c r="AE189" i="2" s="1"/>
  <c r="AE190" i="2" s="1"/>
  <c r="AE192" i="2" s="1"/>
  <c r="AE196" i="2" s="1"/>
  <c r="AE197" i="2" s="1"/>
  <c r="AA264" i="2"/>
  <c r="AA189" i="2" s="1"/>
  <c r="AA190" i="2" s="1"/>
  <c r="AA192" i="2" s="1"/>
  <c r="AA196" i="2" s="1"/>
  <c r="AO112" i="2"/>
  <c r="AO120" i="2"/>
  <c r="AV240" i="2"/>
  <c r="AV312" i="2" s="1"/>
  <c r="AY180" i="2"/>
  <c r="AY154" i="2"/>
  <c r="AV214" i="2"/>
  <c r="AV286" i="2" s="1"/>
  <c r="AV215" i="2"/>
  <c r="AV287" i="2" s="1"/>
  <c r="AY155" i="2"/>
  <c r="AV209" i="2"/>
  <c r="AV280" i="2" s="1"/>
  <c r="AY148" i="2"/>
  <c r="AV204" i="2"/>
  <c r="AV275" i="2" s="1"/>
  <c r="AY143" i="2"/>
  <c r="AY159" i="2"/>
  <c r="AV219" i="2"/>
  <c r="AV291" i="2" s="1"/>
  <c r="AV228" i="2"/>
  <c r="AV300" i="2" s="1"/>
  <c r="AY168" i="2"/>
  <c r="AY146" i="2"/>
  <c r="AV207" i="2"/>
  <c r="AV278" i="2" s="1"/>
  <c r="AY165" i="2"/>
  <c r="AV225" i="2"/>
  <c r="AV297" i="2" s="1"/>
  <c r="AV200" i="2"/>
  <c r="AV271" i="2" s="1"/>
  <c r="AY139" i="2"/>
  <c r="AY145" i="2"/>
  <c r="AV206" i="2"/>
  <c r="AV277" i="2" s="1"/>
  <c r="AY181" i="2"/>
  <c r="AV241" i="2"/>
  <c r="AV313" i="2" s="1"/>
  <c r="AY162" i="2"/>
  <c r="AV222" i="2"/>
  <c r="AV294" i="2" s="1"/>
  <c r="AV212" i="2"/>
  <c r="AV284" i="2" s="1"/>
  <c r="AY152" i="2"/>
  <c r="AV226" i="2"/>
  <c r="AV298" i="2" s="1"/>
  <c r="AY166" i="2"/>
  <c r="AY179" i="2"/>
  <c r="AV239" i="2"/>
  <c r="AV311" i="2" s="1"/>
  <c r="AS234" i="2"/>
  <c r="AS306" i="2" s="1"/>
  <c r="AV174" i="2"/>
  <c r="AY141" i="2"/>
  <c r="AV202" i="2"/>
  <c r="AV273" i="2" s="1"/>
  <c r="AV210" i="2"/>
  <c r="AV281" i="2" s="1"/>
  <c r="AY149" i="2"/>
  <c r="AV242" i="2"/>
  <c r="AV314" i="2" s="1"/>
  <c r="AY182" i="2"/>
  <c r="AV208" i="2"/>
  <c r="AV279" i="2" s="1"/>
  <c r="AY147" i="2"/>
  <c r="AV232" i="2"/>
  <c r="AV304" i="2" s="1"/>
  <c r="AY172" i="2"/>
  <c r="AV216" i="2"/>
  <c r="AV288" i="2" s="1"/>
  <c r="AY156" i="2"/>
  <c r="AV218" i="2"/>
  <c r="AV290" i="2" s="1"/>
  <c r="AY158" i="2"/>
  <c r="AY170" i="2"/>
  <c r="AV230" i="2"/>
  <c r="AV302" i="2" s="1"/>
  <c r="AY142" i="2"/>
  <c r="AV203" i="2"/>
  <c r="AV274" i="2" s="1"/>
  <c r="AY177" i="2"/>
  <c r="AV237" i="2"/>
  <c r="AV309" i="2" s="1"/>
  <c r="AY169" i="2"/>
  <c r="AV229" i="2"/>
  <c r="AV301" i="2" s="1"/>
  <c r="AV205" i="2"/>
  <c r="AV276" i="2" s="1"/>
  <c r="AY144" i="2"/>
  <c r="AY137" i="2"/>
  <c r="AV198" i="2"/>
  <c r="AV269" i="2" s="1"/>
  <c r="AY186" i="2"/>
  <c r="AV246" i="2"/>
  <c r="AV320" i="2" s="1"/>
  <c r="AY173" i="2"/>
  <c r="AV233" i="2"/>
  <c r="AV305" i="2" s="1"/>
  <c r="AY151" i="2"/>
  <c r="AV211" i="2"/>
  <c r="AV283" i="2" s="1"/>
  <c r="AY178" i="2"/>
  <c r="AV238" i="2"/>
  <c r="AV310" i="2" s="1"/>
  <c r="AV231" i="2"/>
  <c r="AV303" i="2" s="1"/>
  <c r="AY171" i="2"/>
  <c r="AY157" i="2"/>
  <c r="AV217" i="2"/>
  <c r="AV289" i="2" s="1"/>
  <c r="AY138" i="2"/>
  <c r="AV199" i="2"/>
  <c r="AV270" i="2" s="1"/>
  <c r="AY140" i="2"/>
  <c r="AV201" i="2"/>
  <c r="AV272" i="2" s="1"/>
  <c r="AY153" i="2"/>
  <c r="AV213" i="2"/>
  <c r="AV285" i="2" s="1"/>
  <c r="AY167" i="2"/>
  <c r="AV227" i="2"/>
  <c r="AV299" i="2" s="1"/>
  <c r="AV247" i="2"/>
  <c r="AV321" i="2" s="1"/>
  <c r="AY187" i="2"/>
  <c r="AY161" i="2"/>
  <c r="AV221" i="2"/>
  <c r="AV293" i="2" s="1"/>
  <c r="AV223" i="2"/>
  <c r="AV295" i="2" s="1"/>
  <c r="AY163" i="2"/>
  <c r="AV224" i="2"/>
  <c r="AV296" i="2" s="1"/>
  <c r="AY164" i="2"/>
  <c r="AV220" i="2"/>
  <c r="AV292" i="2" s="1"/>
  <c r="AY160" i="2"/>
  <c r="AP188" i="2"/>
  <c r="AN327" i="2"/>
  <c r="AN332" i="2" s="1"/>
  <c r="AD188" i="2"/>
  <c r="AD317" i="2"/>
  <c r="AG244" i="2"/>
  <c r="W317" i="2"/>
  <c r="W98" i="2" s="1"/>
  <c r="X98" i="2" s="1"/>
  <c r="Y98" i="2" s="1"/>
  <c r="Z244" i="2"/>
  <c r="Z317" i="2" s="1"/>
  <c r="AP317" i="2"/>
  <c r="AS244" i="2"/>
  <c r="Z35" i="2"/>
  <c r="AA35" i="2" s="1"/>
  <c r="AB35" i="2" s="1"/>
  <c r="Z76" i="2"/>
  <c r="AA76" i="2" s="1"/>
  <c r="AB76" i="2" s="1"/>
  <c r="X264" i="2"/>
  <c r="X327" i="2" s="1"/>
  <c r="X332" i="2" s="1"/>
  <c r="AN190" i="2"/>
  <c r="AN192" i="2" s="1"/>
  <c r="AN196" i="2" s="1"/>
  <c r="AN197" i="2" s="1"/>
  <c r="AG31" i="2"/>
  <c r="AI128" i="2"/>
  <c r="AI126" i="2"/>
  <c r="AI78" i="2"/>
  <c r="W49" i="2"/>
  <c r="X49" i="2" s="1"/>
  <c r="AI82" i="2"/>
  <c r="AJ82" i="2" s="1"/>
  <c r="AJ160" i="2"/>
  <c r="AG220" i="2"/>
  <c r="AG292" i="2" s="1"/>
  <c r="AM182" i="2"/>
  <c r="AJ242" i="2"/>
  <c r="AJ314" i="2" s="1"/>
  <c r="Z240" i="2"/>
  <c r="Z312" i="2" s="1"/>
  <c r="AM141" i="2"/>
  <c r="AJ202" i="2"/>
  <c r="AJ273" i="2" s="1"/>
  <c r="Z204" i="2"/>
  <c r="Z275" i="2" s="1"/>
  <c r="Z34" i="2" s="1"/>
  <c r="AA34" i="2" s="1"/>
  <c r="AB34" i="2" s="1"/>
  <c r="AS198" i="2"/>
  <c r="AS269" i="2" s="1"/>
  <c r="AG222" i="2"/>
  <c r="AG294" i="2" s="1"/>
  <c r="AJ162" i="2"/>
  <c r="AM238" i="2"/>
  <c r="AM310" i="2" s="1"/>
  <c r="AG185" i="2"/>
  <c r="AD318" i="2"/>
  <c r="Z241" i="2"/>
  <c r="Z313" i="2" s="1"/>
  <c r="AS212" i="2"/>
  <c r="AS284" i="2" s="1"/>
  <c r="AS240" i="2"/>
  <c r="AS312" i="2" s="1"/>
  <c r="Z198" i="2"/>
  <c r="AD245" i="2"/>
  <c r="AJ180" i="2"/>
  <c r="AG240" i="2"/>
  <c r="AG312" i="2" s="1"/>
  <c r="AG210" i="2"/>
  <c r="AG281" i="2" s="1"/>
  <c r="AJ149" i="2"/>
  <c r="AD272" i="2"/>
  <c r="AS218" i="2"/>
  <c r="AS290" i="2" s="1"/>
  <c r="Z226" i="2"/>
  <c r="Z298" i="2" s="1"/>
  <c r="AS217" i="2"/>
  <c r="AS289" i="2" s="1"/>
  <c r="AJ173" i="2"/>
  <c r="AG233" i="2"/>
  <c r="AG305" i="2" s="1"/>
  <c r="AJ179" i="2"/>
  <c r="AG239" i="2"/>
  <c r="AG311" i="2" s="1"/>
  <c r="AJ324" i="2"/>
  <c r="AJ329" i="2" s="1"/>
  <c r="AG217" i="2"/>
  <c r="AG289" i="2" s="1"/>
  <c r="AJ157" i="2"/>
  <c r="AJ147" i="2"/>
  <c r="AG208" i="2"/>
  <c r="AG279" i="2" s="1"/>
  <c r="AS206" i="2"/>
  <c r="AS277" i="2" s="1"/>
  <c r="AM165" i="2"/>
  <c r="AJ225" i="2"/>
  <c r="AJ297" i="2" s="1"/>
  <c r="Z324" i="2"/>
  <c r="Z329" i="2" s="1"/>
  <c r="AJ151" i="2"/>
  <c r="AG211" i="2"/>
  <c r="AG283" i="2" s="1"/>
  <c r="AS232" i="2"/>
  <c r="AS304" i="2" s="1"/>
  <c r="Z211" i="2"/>
  <c r="Z283" i="2" s="1"/>
  <c r="AJ156" i="2"/>
  <c r="AG216" i="2"/>
  <c r="AG288" i="2" s="1"/>
  <c r="Z222" i="2"/>
  <c r="Z294" i="2" s="1"/>
  <c r="Z232" i="2"/>
  <c r="Z304" i="2" s="1"/>
  <c r="W218" i="2"/>
  <c r="W290" i="2" s="1"/>
  <c r="Z158" i="2"/>
  <c r="AS229" i="2"/>
  <c r="AS301" i="2" s="1"/>
  <c r="AS222" i="2"/>
  <c r="AS294" i="2" s="1"/>
  <c r="W245" i="2"/>
  <c r="AS215" i="2"/>
  <c r="AS287" i="2" s="1"/>
  <c r="AJ164" i="2"/>
  <c r="AG224" i="2"/>
  <c r="AG296" i="2" s="1"/>
  <c r="AJ140" i="2"/>
  <c r="AG201" i="2"/>
  <c r="AG272" i="2" s="1"/>
  <c r="Z224" i="2"/>
  <c r="Z296" i="2" s="1"/>
  <c r="AS209" i="2"/>
  <c r="AS280" i="2" s="1"/>
  <c r="AS199" i="2"/>
  <c r="AS270" i="2" s="1"/>
  <c r="AG227" i="2"/>
  <c r="AG299" i="2" s="1"/>
  <c r="AJ167" i="2"/>
  <c r="Z239" i="2"/>
  <c r="Z311" i="2" s="1"/>
  <c r="W324" i="2"/>
  <c r="W329" i="2" s="1"/>
  <c r="AS211" i="2"/>
  <c r="AS283" i="2" s="1"/>
  <c r="Z237" i="2"/>
  <c r="Z309" i="2" s="1"/>
  <c r="Z219" i="2"/>
  <c r="Z291" i="2" s="1"/>
  <c r="AS316" i="2"/>
  <c r="AP316" i="2"/>
  <c r="AJ172" i="2"/>
  <c r="AG232" i="2"/>
  <c r="AG304" i="2" s="1"/>
  <c r="AS210" i="2"/>
  <c r="AS281" i="2" s="1"/>
  <c r="Z246" i="2"/>
  <c r="Z320" i="2" s="1"/>
  <c r="AS247" i="2"/>
  <c r="AS321" i="2" s="1"/>
  <c r="AG221" i="2"/>
  <c r="AG293" i="2" s="1"/>
  <c r="AJ161" i="2"/>
  <c r="AS223" i="2"/>
  <c r="AS295" i="2" s="1"/>
  <c r="AS216" i="2"/>
  <c r="AS288" i="2" s="1"/>
  <c r="AS246" i="2"/>
  <c r="AS320" i="2" s="1"/>
  <c r="AG241" i="2"/>
  <c r="AG313" i="2" s="1"/>
  <c r="AJ181" i="2"/>
  <c r="AS224" i="2"/>
  <c r="AS296" i="2" s="1"/>
  <c r="W318" i="2"/>
  <c r="W99" i="2" s="1"/>
  <c r="X99" i="2" s="1"/>
  <c r="Y99" i="2" s="1"/>
  <c r="Z185" i="2"/>
  <c r="Z318" i="2" s="1"/>
  <c r="AS201" i="2"/>
  <c r="AS272" i="2" s="1"/>
  <c r="AG226" i="2"/>
  <c r="AG298" i="2" s="1"/>
  <c r="AJ166" i="2"/>
  <c r="Z207" i="2"/>
  <c r="Z278" i="2" s="1"/>
  <c r="Z109" i="2" s="1"/>
  <c r="AA109" i="2" s="1"/>
  <c r="AB109" i="2" s="1"/>
  <c r="AS213" i="2"/>
  <c r="AS285" i="2" s="1"/>
  <c r="Z220" i="2"/>
  <c r="Z292" i="2" s="1"/>
  <c r="Z65" i="2" s="1"/>
  <c r="AA65" i="2" s="1"/>
  <c r="AB65" i="2" s="1"/>
  <c r="Z210" i="2"/>
  <c r="Z281" i="2" s="1"/>
  <c r="AS324" i="2"/>
  <c r="AS329" i="2" s="1"/>
  <c r="Z201" i="2"/>
  <c r="Z272" i="2" s="1"/>
  <c r="AJ153" i="2"/>
  <c r="AG213" i="2"/>
  <c r="AG285" i="2" s="1"/>
  <c r="AG230" i="2"/>
  <c r="AG302" i="2" s="1"/>
  <c r="AJ170" i="2"/>
  <c r="AG203" i="2"/>
  <c r="AG274" i="2" s="1"/>
  <c r="AJ142" i="2"/>
  <c r="AS204" i="2"/>
  <c r="AS275" i="2" s="1"/>
  <c r="Z227" i="2"/>
  <c r="Z299" i="2" s="1"/>
  <c r="Z203" i="2"/>
  <c r="Z274" i="2" s="1"/>
  <c r="AJ187" i="2"/>
  <c r="AG247" i="2"/>
  <c r="AG321" i="2" s="1"/>
  <c r="AG229" i="2"/>
  <c r="AG301" i="2" s="1"/>
  <c r="AJ169" i="2"/>
  <c r="AG214" i="2"/>
  <c r="AG286" i="2" s="1"/>
  <c r="AJ154" i="2"/>
  <c r="AS238" i="2"/>
  <c r="AS310" i="2" s="1"/>
  <c r="AJ137" i="2"/>
  <c r="AG198" i="2"/>
  <c r="AG269" i="2" s="1"/>
  <c r="AG246" i="2"/>
  <c r="AG320" i="2" s="1"/>
  <c r="AJ186" i="2"/>
  <c r="Z223" i="2"/>
  <c r="Z295" i="2" s="1"/>
  <c r="W216" i="2"/>
  <c r="W288" i="2" s="1"/>
  <c r="Z156" i="2"/>
  <c r="AS230" i="2"/>
  <c r="AS302" i="2" s="1"/>
  <c r="Z215" i="2"/>
  <c r="Z287" i="2" s="1"/>
  <c r="AJ152" i="2"/>
  <c r="AG212" i="2"/>
  <c r="AG284" i="2" s="1"/>
  <c r="AG234" i="2"/>
  <c r="AG306" i="2" s="1"/>
  <c r="AJ174" i="2"/>
  <c r="AM243" i="2"/>
  <c r="AM315" i="2" s="1"/>
  <c r="AS239" i="2"/>
  <c r="AS311" i="2" s="1"/>
  <c r="AP324" i="2"/>
  <c r="AP329" i="2" s="1"/>
  <c r="AG199" i="2"/>
  <c r="AG270" i="2" s="1"/>
  <c r="AJ138" i="2"/>
  <c r="AS237" i="2"/>
  <c r="AS309" i="2" s="1"/>
  <c r="Z209" i="2"/>
  <c r="Z280" i="2" s="1"/>
  <c r="AJ159" i="2"/>
  <c r="AG219" i="2"/>
  <c r="AG291" i="2" s="1"/>
  <c r="AJ168" i="2"/>
  <c r="AG228" i="2"/>
  <c r="AG300" i="2" s="1"/>
  <c r="AS241" i="2"/>
  <c r="AS313" i="2" s="1"/>
  <c r="Z206" i="2"/>
  <c r="Z277" i="2" s="1"/>
  <c r="Z228" i="2"/>
  <c r="Z300" i="2" s="1"/>
  <c r="AJ163" i="2"/>
  <c r="AG223" i="2"/>
  <c r="AG295" i="2" s="1"/>
  <c r="AS207" i="2"/>
  <c r="AS278" i="2" s="1"/>
  <c r="AS220" i="2"/>
  <c r="AS292" i="2" s="1"/>
  <c r="Z230" i="2"/>
  <c r="Z302" i="2" s="1"/>
  <c r="Z199" i="2"/>
  <c r="Z270" i="2" s="1"/>
  <c r="AG206" i="2"/>
  <c r="AG277" i="2" s="1"/>
  <c r="AJ145" i="2"/>
  <c r="AG204" i="2"/>
  <c r="AG275" i="2" s="1"/>
  <c r="AJ143" i="2"/>
  <c r="Z247" i="2"/>
  <c r="Z321" i="2" s="1"/>
  <c r="AM139" i="2"/>
  <c r="AJ200" i="2"/>
  <c r="AJ271" i="2" s="1"/>
  <c r="AI42" i="2"/>
  <c r="AS150" i="2"/>
  <c r="AP282" i="2"/>
  <c r="AG207" i="2"/>
  <c r="AG278" i="2" s="1"/>
  <c r="AJ146" i="2"/>
  <c r="AJ155" i="2"/>
  <c r="AG215" i="2"/>
  <c r="AG287" i="2" s="1"/>
  <c r="AM171" i="2"/>
  <c r="AJ231" i="2"/>
  <c r="AJ303" i="2" s="1"/>
  <c r="AG218" i="2"/>
  <c r="AG290" i="2" s="1"/>
  <c r="AJ158" i="2"/>
  <c r="AJ148" i="2"/>
  <c r="AG209" i="2"/>
  <c r="AG280" i="2" s="1"/>
  <c r="AM324" i="2"/>
  <c r="AM329" i="2" s="1"/>
  <c r="AS221" i="2"/>
  <c r="AS293" i="2" s="1"/>
  <c r="AS228" i="2"/>
  <c r="AS300" i="2" s="1"/>
  <c r="AS214" i="2"/>
  <c r="AS286" i="2" s="1"/>
  <c r="AJ177" i="2"/>
  <c r="AG237" i="2"/>
  <c r="AG309" i="2" s="1"/>
  <c r="AS205" i="2"/>
  <c r="AS276" i="2" s="1"/>
  <c r="AP318" i="2"/>
  <c r="AS185" i="2"/>
  <c r="Z214" i="2"/>
  <c r="Z286" i="2" s="1"/>
  <c r="Z56" i="2" s="1"/>
  <c r="AA56" i="2" s="1"/>
  <c r="AB56" i="2" s="1"/>
  <c r="AD316" i="2"/>
  <c r="AS226" i="2"/>
  <c r="AS298" i="2" s="1"/>
  <c r="AP245" i="2"/>
  <c r="AD282" i="2"/>
  <c r="AG150" i="2"/>
  <c r="AS233" i="2"/>
  <c r="AS305" i="2" s="1"/>
  <c r="Z212" i="2"/>
  <c r="Z284" i="2" s="1"/>
  <c r="Z234" i="2"/>
  <c r="Z306" i="2" s="1"/>
  <c r="AS227" i="2"/>
  <c r="AS299" i="2" s="1"/>
  <c r="AS203" i="2"/>
  <c r="AS274" i="2" s="1"/>
  <c r="Z233" i="2"/>
  <c r="Z305" i="2" s="1"/>
  <c r="AS219" i="2"/>
  <c r="AS291" i="2" s="1"/>
  <c r="Z157" i="2"/>
  <c r="W289" i="2"/>
  <c r="W53" i="2" s="1"/>
  <c r="X53" i="2" s="1"/>
  <c r="AJ144" i="2"/>
  <c r="AG205" i="2"/>
  <c r="AG276" i="2" s="1"/>
  <c r="AJ236" i="2"/>
  <c r="AJ308" i="2" s="1"/>
  <c r="AM176" i="2"/>
  <c r="AI105" i="2"/>
  <c r="AI57" i="2"/>
  <c r="AI63" i="2"/>
  <c r="AI102" i="2"/>
  <c r="AJ115" i="2"/>
  <c r="AI104" i="2"/>
  <c r="AH96" i="2"/>
  <c r="AI83" i="2"/>
  <c r="AI66" i="2"/>
  <c r="AI47" i="2"/>
  <c r="AI80" i="2"/>
  <c r="AI103" i="2"/>
  <c r="AI59" i="2"/>
  <c r="AO274" i="2"/>
  <c r="AR271" i="2"/>
  <c r="AR282" i="2"/>
  <c r="AO282" i="2"/>
  <c r="AO287" i="2"/>
  <c r="AO288" i="2"/>
  <c r="AO272" i="2"/>
  <c r="AO293" i="2"/>
  <c r="AR289" i="2"/>
  <c r="AO275" i="2"/>
  <c r="AO294" i="2"/>
  <c r="AR280" i="2"/>
  <c r="AO296" i="2"/>
  <c r="AO277" i="2"/>
  <c r="AB125" i="2"/>
  <c r="AC125" i="2" s="1"/>
  <c r="AC129" i="2" s="1"/>
  <c r="AC22" i="2" s="1"/>
  <c r="AA129" i="2"/>
  <c r="AA22" i="2" s="1"/>
  <c r="X30" i="2"/>
  <c r="Y30" i="2" s="1"/>
  <c r="X190" i="2"/>
  <c r="X192" i="2" s="1"/>
  <c r="X196" i="2" s="1"/>
  <c r="X197" i="2" s="1"/>
  <c r="W188" i="2"/>
  <c r="AB108" i="2"/>
  <c r="Y113" i="2"/>
  <c r="AO278" i="2"/>
  <c r="AO269" i="2"/>
  <c r="W50" i="2"/>
  <c r="X50" i="2" s="1"/>
  <c r="W75" i="2"/>
  <c r="X75" i="2" s="1"/>
  <c r="W77" i="2"/>
  <c r="X77" i="2" s="1"/>
  <c r="W81" i="2"/>
  <c r="X81" i="2" s="1"/>
  <c r="W41" i="2"/>
  <c r="X41" i="2" s="1"/>
  <c r="W39" i="2"/>
  <c r="X39" i="2" s="1"/>
  <c r="W93" i="2"/>
  <c r="X93" i="2" s="1"/>
  <c r="AO291" i="2"/>
  <c r="AB71" i="2"/>
  <c r="W101" i="2"/>
  <c r="X101" i="2" s="1"/>
  <c r="Y101" i="2" s="1"/>
  <c r="Z101" i="2" s="1"/>
  <c r="AA101" i="2" s="1"/>
  <c r="AI43" i="2"/>
  <c r="W45" i="2"/>
  <c r="X45" i="2" s="1"/>
  <c r="AO273" i="2"/>
  <c r="AO290" i="2"/>
  <c r="AO286" i="2"/>
  <c r="W55" i="2"/>
  <c r="X55" i="2" s="1"/>
  <c r="Y55" i="2" s="1"/>
  <c r="Z55" i="2" s="1"/>
  <c r="AA55" i="2" s="1"/>
  <c r="W94" i="2"/>
  <c r="X94" i="2" s="1"/>
  <c r="AO299" i="2"/>
  <c r="AO285" i="2"/>
  <c r="W61" i="2"/>
  <c r="X61" i="2" s="1"/>
  <c r="AO188" i="2"/>
  <c r="W67" i="2"/>
  <c r="X67" i="2" s="1"/>
  <c r="Y68" i="2"/>
  <c r="Z68" i="2" s="1"/>
  <c r="AA68" i="2" s="1"/>
  <c r="AB68" i="2" s="1"/>
  <c r="W69" i="2"/>
  <c r="X69" i="2" s="1"/>
  <c r="W36" i="2"/>
  <c r="X36" i="2" s="1"/>
  <c r="W46" i="2"/>
  <c r="X46" i="2" s="1"/>
  <c r="W33" i="2"/>
  <c r="X33" i="2" s="1"/>
  <c r="W29" i="2"/>
  <c r="X29" i="2" s="1"/>
  <c r="Y29" i="2" s="1"/>
  <c r="AO281" i="2"/>
  <c r="AI44" i="2"/>
  <c r="AR295" i="2"/>
  <c r="AO297" i="2"/>
  <c r="W40" i="2"/>
  <c r="X40" i="2" s="1"/>
  <c r="W72" i="2"/>
  <c r="X72" i="2" s="1"/>
  <c r="W32" i="2"/>
  <c r="X32" i="2" s="1"/>
  <c r="AO270" i="2"/>
  <c r="AR276" i="2"/>
  <c r="AR277" i="2"/>
  <c r="AR292" i="2"/>
  <c r="AO300" i="2"/>
  <c r="AR283" i="2"/>
  <c r="AO284" i="2"/>
  <c r="V122" i="2"/>
  <c r="AR281" i="2"/>
  <c r="AO298" i="2"/>
  <c r="AD35" i="2" l="1"/>
  <c r="AE35" i="2" s="1"/>
  <c r="AF35" i="2" s="1"/>
  <c r="AC35" i="2"/>
  <c r="AD34" i="2"/>
  <c r="AE34" i="2" s="1"/>
  <c r="AF34" i="2" s="1"/>
  <c r="AC34" i="2"/>
  <c r="AD71" i="2"/>
  <c r="AE71" i="2" s="1"/>
  <c r="AC71" i="2"/>
  <c r="AD56" i="2"/>
  <c r="AE56" i="2" s="1"/>
  <c r="AF56" i="2" s="1"/>
  <c r="AC56" i="2"/>
  <c r="AD76" i="2"/>
  <c r="AE76" i="2" s="1"/>
  <c r="AF76" i="2" s="1"/>
  <c r="AC76" i="2"/>
  <c r="AD68" i="2"/>
  <c r="AE68" i="2" s="1"/>
  <c r="AC68" i="2"/>
  <c r="AD65" i="2"/>
  <c r="AE65" i="2" s="1"/>
  <c r="AF65" i="2" s="1"/>
  <c r="AG65" i="2" s="1"/>
  <c r="AC65" i="2"/>
  <c r="AD108" i="2"/>
  <c r="AE108" i="2" s="1"/>
  <c r="AF108" i="2" s="1"/>
  <c r="AG108" i="2" s="1"/>
  <c r="AH108" i="2" s="1"/>
  <c r="AC108" i="2"/>
  <c r="AD109" i="2"/>
  <c r="AE109" i="2" s="1"/>
  <c r="AF109" i="2" s="1"/>
  <c r="AC109" i="2"/>
  <c r="AA197" i="2"/>
  <c r="AA261" i="2"/>
  <c r="AA262" i="2" s="1"/>
  <c r="AA327" i="2"/>
  <c r="AA332" i="2" s="1"/>
  <c r="AE327" i="2"/>
  <c r="AE332" i="2" s="1"/>
  <c r="AH327" i="2"/>
  <c r="AH332" i="2" s="1"/>
  <c r="AT264" i="2"/>
  <c r="AQ189" i="2"/>
  <c r="AQ190" i="2" s="1"/>
  <c r="AQ192" i="2" s="1"/>
  <c r="AQ196" i="2" s="1"/>
  <c r="AQ197" i="2" s="1"/>
  <c r="AP120" i="2"/>
  <c r="AQ327" i="2"/>
  <c r="AQ332" i="2" s="1"/>
  <c r="AP127" i="2"/>
  <c r="AP112" i="2"/>
  <c r="AP121" i="2"/>
  <c r="AK327" i="2"/>
  <c r="AK332" i="2" s="1"/>
  <c r="AP114" i="2"/>
  <c r="AP119" i="2"/>
  <c r="AY201" i="2"/>
  <c r="AY272" i="2" s="1"/>
  <c r="AY198" i="2"/>
  <c r="AY269" i="2" s="1"/>
  <c r="AS282" i="2"/>
  <c r="AV150" i="2"/>
  <c r="AY227" i="2"/>
  <c r="AY299" i="2" s="1"/>
  <c r="AY233" i="2"/>
  <c r="AY305" i="2" s="1"/>
  <c r="AY205" i="2"/>
  <c r="AY276" i="2" s="1"/>
  <c r="AY237" i="2"/>
  <c r="AY309" i="2" s="1"/>
  <c r="AY239" i="2"/>
  <c r="AY311" i="2" s="1"/>
  <c r="AY222" i="2"/>
  <c r="AY294" i="2" s="1"/>
  <c r="AY204" i="2"/>
  <c r="AY275" i="2" s="1"/>
  <c r="AY219" i="2"/>
  <c r="AY291" i="2" s="1"/>
  <c r="AY215" i="2"/>
  <c r="AY287" i="2" s="1"/>
  <c r="AS317" i="2"/>
  <c r="AV244" i="2"/>
  <c r="AY199" i="2"/>
  <c r="AY270" i="2" s="1"/>
  <c r="AY208" i="2"/>
  <c r="AY279" i="2" s="1"/>
  <c r="AY226" i="2"/>
  <c r="AY298" i="2" s="1"/>
  <c r="AY200" i="2"/>
  <c r="AY271" i="2" s="1"/>
  <c r="AY228" i="2"/>
  <c r="AY300" i="2" s="1"/>
  <c r="AY232" i="2"/>
  <c r="AY304" i="2" s="1"/>
  <c r="AY210" i="2"/>
  <c r="AY281" i="2" s="1"/>
  <c r="AY220" i="2"/>
  <c r="AY292" i="2" s="1"/>
  <c r="AY218" i="2"/>
  <c r="AY290" i="2" s="1"/>
  <c r="AY206" i="2"/>
  <c r="AY277" i="2" s="1"/>
  <c r="AY207" i="2"/>
  <c r="AY278" i="2" s="1"/>
  <c r="AY224" i="2"/>
  <c r="AY296" i="2" s="1"/>
  <c r="AY221" i="2"/>
  <c r="AY293" i="2" s="1"/>
  <c r="AY238" i="2"/>
  <c r="AY310" i="2" s="1"/>
  <c r="AY203" i="2"/>
  <c r="AY274" i="2" s="1"/>
  <c r="AY209" i="2"/>
  <c r="AY280" i="2" s="1"/>
  <c r="AY214" i="2"/>
  <c r="AY286" i="2" s="1"/>
  <c r="AY231" i="2"/>
  <c r="AY303" i="2" s="1"/>
  <c r="AY247" i="2"/>
  <c r="AY321" i="2" s="1"/>
  <c r="AY213" i="2"/>
  <c r="AY285" i="2" s="1"/>
  <c r="AY246" i="2"/>
  <c r="AY320" i="2" s="1"/>
  <c r="AY216" i="2"/>
  <c r="AY288" i="2" s="1"/>
  <c r="AY242" i="2"/>
  <c r="AY314" i="2" s="1"/>
  <c r="AY202" i="2"/>
  <c r="AY273" i="2" s="1"/>
  <c r="AS318" i="2"/>
  <c r="AV185" i="2"/>
  <c r="AY217" i="2"/>
  <c r="AY289" i="2" s="1"/>
  <c r="AV234" i="2"/>
  <c r="AV306" i="2" s="1"/>
  <c r="AY174" i="2"/>
  <c r="AY212" i="2"/>
  <c r="AY284" i="2" s="1"/>
  <c r="AY241" i="2"/>
  <c r="AY313" i="2" s="1"/>
  <c r="AY225" i="2"/>
  <c r="AY297" i="2" s="1"/>
  <c r="AY240" i="2"/>
  <c r="AY312" i="2" s="1"/>
  <c r="AY223" i="2"/>
  <c r="AY295" i="2" s="1"/>
  <c r="AY211" i="2"/>
  <c r="AY283" i="2" s="1"/>
  <c r="AY229" i="2"/>
  <c r="AY301" i="2" s="1"/>
  <c r="AY230" i="2"/>
  <c r="AY302" i="2" s="1"/>
  <c r="Z98" i="2"/>
  <c r="AA98" i="2" s="1"/>
  <c r="AB98" i="2" s="1"/>
  <c r="AN261" i="2"/>
  <c r="AN262" i="2" s="1"/>
  <c r="W60" i="2"/>
  <c r="X60" i="2" s="1"/>
  <c r="Y60" i="2" s="1"/>
  <c r="Z60" i="2" s="1"/>
  <c r="AA60" i="2" s="1"/>
  <c r="AJ89" i="2"/>
  <c r="W319" i="2"/>
  <c r="W100" i="2" s="1"/>
  <c r="X100" i="2" s="1"/>
  <c r="Y100" i="2" s="1"/>
  <c r="Z245" i="2"/>
  <c r="Z319" i="2" s="1"/>
  <c r="AP319" i="2"/>
  <c r="AS245" i="2"/>
  <c r="AD319" i="2"/>
  <c r="AG245" i="2"/>
  <c r="AG248" i="2" s="1"/>
  <c r="AG250" i="2" s="1"/>
  <c r="AG253" i="2" s="1"/>
  <c r="AJ244" i="2"/>
  <c r="AG317" i="2"/>
  <c r="AG56" i="2"/>
  <c r="AG34" i="2"/>
  <c r="Z113" i="2"/>
  <c r="AA113" i="2" s="1"/>
  <c r="AB113" i="2" s="1"/>
  <c r="AG35" i="2"/>
  <c r="AK261" i="2"/>
  <c r="AK262" i="2" s="1"/>
  <c r="AG76" i="2"/>
  <c r="AH261" i="2"/>
  <c r="AH262" i="2" s="1"/>
  <c r="AE261" i="2"/>
  <c r="AE262" i="2" s="1"/>
  <c r="X261" i="2"/>
  <c r="X262" i="2" s="1"/>
  <c r="AH31" i="2"/>
  <c r="AG109" i="2"/>
  <c r="Z99" i="2"/>
  <c r="AA99" i="2" s="1"/>
  <c r="AB99" i="2" s="1"/>
  <c r="AJ66" i="2"/>
  <c r="AJ78" i="2"/>
  <c r="AJ128" i="2"/>
  <c r="AJ42" i="2"/>
  <c r="AJ126" i="2"/>
  <c r="AP248" i="2"/>
  <c r="AP250" i="2" s="1"/>
  <c r="AP253" i="2" s="1"/>
  <c r="Z30" i="2"/>
  <c r="AA30" i="2" s="1"/>
  <c r="AB30" i="2" s="1"/>
  <c r="AM181" i="2"/>
  <c r="AJ241" i="2"/>
  <c r="AJ313" i="2" s="1"/>
  <c r="AJ227" i="2"/>
  <c r="AJ299" i="2" s="1"/>
  <c r="AM167" i="2"/>
  <c r="AM180" i="2"/>
  <c r="AJ240" i="2"/>
  <c r="AJ312" i="2" s="1"/>
  <c r="AG318" i="2"/>
  <c r="AJ185" i="2"/>
  <c r="AM242" i="2"/>
  <c r="AM314" i="2" s="1"/>
  <c r="AM153" i="2"/>
  <c r="AJ213" i="2"/>
  <c r="AJ285" i="2" s="1"/>
  <c r="AM161" i="2"/>
  <c r="AJ221" i="2"/>
  <c r="AJ293" i="2" s="1"/>
  <c r="Z218" i="2"/>
  <c r="Z290" i="2" s="1"/>
  <c r="AM156" i="2"/>
  <c r="AJ216" i="2"/>
  <c r="AJ288" i="2" s="1"/>
  <c r="AM147" i="2"/>
  <c r="AJ208" i="2"/>
  <c r="AJ279" i="2" s="1"/>
  <c r="W248" i="2"/>
  <c r="W250" i="2" s="1"/>
  <c r="W253" i="2" s="1"/>
  <c r="W189" i="2" s="1"/>
  <c r="AG282" i="2"/>
  <c r="AJ150" i="2"/>
  <c r="AG316" i="2"/>
  <c r="AM177" i="2"/>
  <c r="AJ237" i="2"/>
  <c r="AJ309" i="2" s="1"/>
  <c r="AJ204" i="2"/>
  <c r="AJ275" i="2" s="1"/>
  <c r="AM143" i="2"/>
  <c r="AM163" i="2"/>
  <c r="AJ223" i="2"/>
  <c r="AJ295" i="2" s="1"/>
  <c r="AJ228" i="2"/>
  <c r="AJ300" i="2" s="1"/>
  <c r="AM168" i="2"/>
  <c r="AM186" i="2"/>
  <c r="AJ246" i="2"/>
  <c r="AJ320" i="2" s="1"/>
  <c r="AJ203" i="2"/>
  <c r="AJ274" i="2" s="1"/>
  <c r="AM142" i="2"/>
  <c r="AM157" i="2"/>
  <c r="AJ217" i="2"/>
  <c r="AJ289" i="2" s="1"/>
  <c r="AM154" i="2"/>
  <c r="AJ214" i="2"/>
  <c r="AJ286" i="2" s="1"/>
  <c r="AM187" i="2"/>
  <c r="AJ247" i="2"/>
  <c r="AJ321" i="2" s="1"/>
  <c r="AM140" i="2"/>
  <c r="AJ201" i="2"/>
  <c r="AJ272" i="2" s="1"/>
  <c r="AM173" i="2"/>
  <c r="AJ233" i="2"/>
  <c r="AJ305" i="2" s="1"/>
  <c r="AM149" i="2"/>
  <c r="AJ210" i="2"/>
  <c r="AJ281" i="2" s="1"/>
  <c r="AM162" i="2"/>
  <c r="AJ222" i="2"/>
  <c r="AJ294" i="2" s="1"/>
  <c r="AJ220" i="2"/>
  <c r="AJ292" i="2" s="1"/>
  <c r="AM160" i="2"/>
  <c r="AM236" i="2"/>
  <c r="AM308" i="2" s="1"/>
  <c r="AM174" i="2"/>
  <c r="AM234" i="2" s="1"/>
  <c r="AM306" i="2" s="1"/>
  <c r="AJ234" i="2"/>
  <c r="AJ306" i="2" s="1"/>
  <c r="AM172" i="2"/>
  <c r="AJ232" i="2"/>
  <c r="AJ304" i="2" s="1"/>
  <c r="AM225" i="2"/>
  <c r="AM297" i="2" s="1"/>
  <c r="AM202" i="2"/>
  <c r="AM273" i="2" s="1"/>
  <c r="AM144" i="2"/>
  <c r="AJ205" i="2"/>
  <c r="AJ276" i="2" s="1"/>
  <c r="AM231" i="2"/>
  <c r="AM303" i="2" s="1"/>
  <c r="AM148" i="2"/>
  <c r="AJ209" i="2"/>
  <c r="AJ280" i="2" s="1"/>
  <c r="AM145" i="2"/>
  <c r="AJ206" i="2"/>
  <c r="AJ277" i="2" s="1"/>
  <c r="Z216" i="2"/>
  <c r="AG188" i="2"/>
  <c r="AM170" i="2"/>
  <c r="AJ230" i="2"/>
  <c r="AJ302" i="2" s="1"/>
  <c r="AS188" i="2"/>
  <c r="AD248" i="2"/>
  <c r="AD250" i="2" s="1"/>
  <c r="AD253" i="2" s="1"/>
  <c r="Z217" i="2"/>
  <c r="Z289" i="2" s="1"/>
  <c r="AM138" i="2"/>
  <c r="AJ199" i="2"/>
  <c r="AJ270" i="2" s="1"/>
  <c r="AM155" i="2"/>
  <c r="AJ215" i="2"/>
  <c r="AJ287" i="2" s="1"/>
  <c r="AJ219" i="2"/>
  <c r="AJ291" i="2" s="1"/>
  <c r="AM159" i="2"/>
  <c r="AM169" i="2"/>
  <c r="AJ229" i="2"/>
  <c r="AJ301" i="2" s="1"/>
  <c r="AM166" i="2"/>
  <c r="AJ226" i="2"/>
  <c r="AJ298" i="2" s="1"/>
  <c r="AM164" i="2"/>
  <c r="AJ224" i="2"/>
  <c r="AJ296" i="2" s="1"/>
  <c r="Z188" i="2"/>
  <c r="Z29" i="2"/>
  <c r="AA29" i="2" s="1"/>
  <c r="AB29" i="2" s="1"/>
  <c r="AM158" i="2"/>
  <c r="AJ218" i="2"/>
  <c r="AJ290" i="2" s="1"/>
  <c r="AM146" i="2"/>
  <c r="AJ207" i="2"/>
  <c r="AJ278" i="2" s="1"/>
  <c r="AM200" i="2"/>
  <c r="AM271" i="2" s="1"/>
  <c r="AJ212" i="2"/>
  <c r="AJ284" i="2" s="1"/>
  <c r="AM152" i="2"/>
  <c r="AM137" i="2"/>
  <c r="AJ198" i="2"/>
  <c r="AJ269" i="2" s="1"/>
  <c r="AJ211" i="2"/>
  <c r="AJ283" i="2" s="1"/>
  <c r="AM151" i="2"/>
  <c r="AM179" i="2"/>
  <c r="AJ239" i="2"/>
  <c r="AJ311" i="2" s="1"/>
  <c r="Z269" i="2"/>
  <c r="AI96" i="2"/>
  <c r="AK82" i="2"/>
  <c r="AJ59" i="2"/>
  <c r="AK115" i="2"/>
  <c r="AJ63" i="2"/>
  <c r="AJ103" i="2"/>
  <c r="AJ47" i="2"/>
  <c r="AJ43" i="2"/>
  <c r="AJ104" i="2"/>
  <c r="AJ57" i="2"/>
  <c r="AJ80" i="2"/>
  <c r="AJ102" i="2"/>
  <c r="AJ83" i="2"/>
  <c r="AJ105" i="2"/>
  <c r="AR274" i="2"/>
  <c r="AR269" i="2"/>
  <c r="AR293" i="2"/>
  <c r="AR273" i="2"/>
  <c r="AR290" i="2"/>
  <c r="AR291" i="2"/>
  <c r="AR294" i="2"/>
  <c r="AR296" i="2"/>
  <c r="AR275" i="2"/>
  <c r="AR297" i="2"/>
  <c r="AR286" i="2"/>
  <c r="AR279" i="2"/>
  <c r="AR287" i="2"/>
  <c r="AR288" i="2"/>
  <c r="AR285" i="2"/>
  <c r="AR272" i="2"/>
  <c r="AR278" i="2"/>
  <c r="AD125" i="2"/>
  <c r="AB129" i="2"/>
  <c r="AB22" i="2" s="1"/>
  <c r="Y37" i="2"/>
  <c r="Z37" i="2" s="1"/>
  <c r="AA37" i="2" s="1"/>
  <c r="AB37" i="2" s="1"/>
  <c r="AB188" i="2"/>
  <c r="Y70" i="2"/>
  <c r="Z70" i="2" s="1"/>
  <c r="AA70" i="2" s="1"/>
  <c r="AB70" i="2" s="1"/>
  <c r="Y84" i="2"/>
  <c r="Z84" i="2" s="1"/>
  <c r="AA84" i="2" s="1"/>
  <c r="AB84" i="2" s="1"/>
  <c r="V21" i="2"/>
  <c r="V132" i="2"/>
  <c r="Y77" i="2"/>
  <c r="Z77" i="2" s="1"/>
  <c r="AA77" i="2" s="1"/>
  <c r="AB77" i="2" s="1"/>
  <c r="AR188" i="2"/>
  <c r="Y50" i="2"/>
  <c r="Z50" i="2" s="1"/>
  <c r="AA50" i="2" s="1"/>
  <c r="AB50" i="2" s="1"/>
  <c r="AF188" i="2"/>
  <c r="W85" i="2"/>
  <c r="X85" i="2" s="1"/>
  <c r="Y85" i="2" s="1"/>
  <c r="Z85" i="2" s="1"/>
  <c r="AA85" i="2" s="1"/>
  <c r="AB85" i="2" s="1"/>
  <c r="W90" i="2"/>
  <c r="X90" i="2" s="1"/>
  <c r="Y90" i="2" s="1"/>
  <c r="Z90" i="2" s="1"/>
  <c r="AA90" i="2" s="1"/>
  <c r="AB90" i="2" s="1"/>
  <c r="Y93" i="2"/>
  <c r="Z93" i="2" s="1"/>
  <c r="AA93" i="2" s="1"/>
  <c r="AB93" i="2" s="1"/>
  <c r="W74" i="2"/>
  <c r="X74" i="2" s="1"/>
  <c r="Y74" i="2" s="1"/>
  <c r="Z74" i="2" s="1"/>
  <c r="AA74" i="2" s="1"/>
  <c r="AB74" i="2" s="1"/>
  <c r="W79" i="2"/>
  <c r="X79" i="2" s="1"/>
  <c r="Y79" i="2" s="1"/>
  <c r="Z79" i="2" s="1"/>
  <c r="AA79" i="2" s="1"/>
  <c r="AB79" i="2" s="1"/>
  <c r="Y81" i="2"/>
  <c r="Z81" i="2" s="1"/>
  <c r="AA81" i="2" s="1"/>
  <c r="AB81" i="2" s="1"/>
  <c r="Y33" i="2"/>
  <c r="Z33" i="2" s="1"/>
  <c r="AA33" i="2" s="1"/>
  <c r="AB33" i="2" s="1"/>
  <c r="Y75" i="2"/>
  <c r="Z75" i="2" s="1"/>
  <c r="AA75" i="2" s="1"/>
  <c r="AB75" i="2" s="1"/>
  <c r="W95" i="2"/>
  <c r="X95" i="2" s="1"/>
  <c r="Y95" i="2" s="1"/>
  <c r="Z95" i="2" s="1"/>
  <c r="AA95" i="2" s="1"/>
  <c r="AB95" i="2" s="1"/>
  <c r="W106" i="2"/>
  <c r="X106" i="2" s="1"/>
  <c r="Y106" i="2" s="1"/>
  <c r="Z106" i="2" s="1"/>
  <c r="AA106" i="2" s="1"/>
  <c r="AB106" i="2" s="1"/>
  <c r="Y53" i="2"/>
  <c r="W48" i="2"/>
  <c r="X48" i="2" s="1"/>
  <c r="Y48" i="2" s="1"/>
  <c r="Z48" i="2" s="1"/>
  <c r="AA48" i="2" s="1"/>
  <c r="AB48" i="2" s="1"/>
  <c r="W51" i="2"/>
  <c r="X51" i="2" s="1"/>
  <c r="Y51" i="2" s="1"/>
  <c r="W86" i="2"/>
  <c r="X86" i="2" s="1"/>
  <c r="Y86" i="2" s="1"/>
  <c r="Z86" i="2" s="1"/>
  <c r="AA86" i="2" s="1"/>
  <c r="AB86" i="2" s="1"/>
  <c r="W91" i="2"/>
  <c r="X91" i="2" s="1"/>
  <c r="W58" i="2"/>
  <c r="X58" i="2" s="1"/>
  <c r="W64" i="2"/>
  <c r="X64" i="2" s="1"/>
  <c r="AB101" i="2"/>
  <c r="Y39" i="2"/>
  <c r="Z39" i="2" s="1"/>
  <c r="AA39" i="2" s="1"/>
  <c r="AB39" i="2" s="1"/>
  <c r="W38" i="2"/>
  <c r="X38" i="2" s="1"/>
  <c r="Y38" i="2" s="1"/>
  <c r="Z38" i="2" s="1"/>
  <c r="AA38" i="2" s="1"/>
  <c r="AB38" i="2" s="1"/>
  <c r="Y69" i="2"/>
  <c r="Z69" i="2" s="1"/>
  <c r="AA69" i="2" s="1"/>
  <c r="AB69" i="2" s="1"/>
  <c r="AF71" i="2"/>
  <c r="AG71" i="2" s="1"/>
  <c r="AA333" i="2"/>
  <c r="Y36" i="2"/>
  <c r="Z36" i="2" s="1"/>
  <c r="AA36" i="2" s="1"/>
  <c r="AB36" i="2" s="1"/>
  <c r="Y45" i="2"/>
  <c r="Z45" i="2" s="1"/>
  <c r="AA45" i="2" s="1"/>
  <c r="AB45" i="2" s="1"/>
  <c r="AB248" i="2"/>
  <c r="AB250" i="2" s="1"/>
  <c r="AB253" i="2" s="1"/>
  <c r="Y32" i="2"/>
  <c r="Z32" i="2" s="1"/>
  <c r="AA32" i="2" s="1"/>
  <c r="AB32" i="2" s="1"/>
  <c r="AR299" i="2"/>
  <c r="Y94" i="2"/>
  <c r="Z94" i="2" s="1"/>
  <c r="AA94" i="2" s="1"/>
  <c r="AB94" i="2" s="1"/>
  <c r="Y61" i="2"/>
  <c r="Z61" i="2" s="1"/>
  <c r="AA61" i="2" s="1"/>
  <c r="AO248" i="2"/>
  <c r="AO250" i="2" s="1"/>
  <c r="AO253" i="2" s="1"/>
  <c r="AO264" i="2" s="1"/>
  <c r="AO189" i="2" s="1"/>
  <c r="Y46" i="2"/>
  <c r="Z46" i="2" s="1"/>
  <c r="AA46" i="2" s="1"/>
  <c r="AB46" i="2" s="1"/>
  <c r="AJ44" i="2"/>
  <c r="AL286" i="2"/>
  <c r="Y72" i="2"/>
  <c r="Z72" i="2" s="1"/>
  <c r="AA72" i="2" s="1"/>
  <c r="AB72" i="2" s="1"/>
  <c r="AL277" i="2"/>
  <c r="AR270" i="2"/>
  <c r="Y188" i="2"/>
  <c r="AR298" i="2"/>
  <c r="AF68" i="2"/>
  <c r="AG68" i="2" s="1"/>
  <c r="AR284" i="2"/>
  <c r="Y41" i="2"/>
  <c r="Z41" i="2" s="1"/>
  <c r="AA41" i="2" s="1"/>
  <c r="AB41" i="2" s="1"/>
  <c r="AR300" i="2"/>
  <c r="AL292" i="2"/>
  <c r="AD85" i="2" l="1"/>
  <c r="AE85" i="2" s="1"/>
  <c r="AF85" i="2" s="1"/>
  <c r="AG85" i="2" s="1"/>
  <c r="AC85" i="2"/>
  <c r="AD99" i="2"/>
  <c r="AE99" i="2" s="1"/>
  <c r="AF99" i="2" s="1"/>
  <c r="AG99" i="2" s="1"/>
  <c r="AC99" i="2"/>
  <c r="AD98" i="2"/>
  <c r="AE98" i="2" s="1"/>
  <c r="AF98" i="2" s="1"/>
  <c r="AC98" i="2"/>
  <c r="AD84" i="2"/>
  <c r="AE84" i="2" s="1"/>
  <c r="AF84" i="2" s="1"/>
  <c r="AG84" i="2" s="1"/>
  <c r="AH84" i="2" s="1"/>
  <c r="AC84" i="2"/>
  <c r="AD70" i="2"/>
  <c r="AE70" i="2" s="1"/>
  <c r="AF70" i="2" s="1"/>
  <c r="AG70" i="2" s="1"/>
  <c r="AC70" i="2"/>
  <c r="AD36" i="2"/>
  <c r="AE36" i="2" s="1"/>
  <c r="AF36" i="2" s="1"/>
  <c r="AG36" i="2" s="1"/>
  <c r="AC36" i="2"/>
  <c r="AD75" i="2"/>
  <c r="AE75" i="2" s="1"/>
  <c r="AC75" i="2"/>
  <c r="AD30" i="2"/>
  <c r="AE30" i="2" s="1"/>
  <c r="AF30" i="2" s="1"/>
  <c r="AG30" i="2" s="1"/>
  <c r="AC30" i="2"/>
  <c r="AD113" i="2"/>
  <c r="AE113" i="2" s="1"/>
  <c r="AF113" i="2" s="1"/>
  <c r="AG113" i="2" s="1"/>
  <c r="AC113" i="2"/>
  <c r="AD95" i="2"/>
  <c r="AE95" i="2" s="1"/>
  <c r="AF95" i="2" s="1"/>
  <c r="AG95" i="2" s="1"/>
  <c r="AC95" i="2"/>
  <c r="AD46" i="2"/>
  <c r="AE46" i="2" s="1"/>
  <c r="AF46" i="2" s="1"/>
  <c r="AG46" i="2" s="1"/>
  <c r="AC46" i="2"/>
  <c r="AD33" i="2"/>
  <c r="AE33" i="2" s="1"/>
  <c r="AF33" i="2" s="1"/>
  <c r="AG33" i="2" s="1"/>
  <c r="AH33" i="2" s="1"/>
  <c r="AC33" i="2"/>
  <c r="AD50" i="2"/>
  <c r="AE50" i="2" s="1"/>
  <c r="AF50" i="2" s="1"/>
  <c r="AG50" i="2" s="1"/>
  <c r="AH50" i="2" s="1"/>
  <c r="AC50" i="2"/>
  <c r="AD37" i="2"/>
  <c r="AE37" i="2" s="1"/>
  <c r="AF37" i="2" s="1"/>
  <c r="AG37" i="2" s="1"/>
  <c r="AH37" i="2" s="1"/>
  <c r="AC37" i="2"/>
  <c r="AD86" i="2"/>
  <c r="AE86" i="2" s="1"/>
  <c r="AF86" i="2" s="1"/>
  <c r="AG86" i="2" s="1"/>
  <c r="AH86" i="2" s="1"/>
  <c r="AC86" i="2"/>
  <c r="AD81" i="2"/>
  <c r="AE81" i="2" s="1"/>
  <c r="AF81" i="2" s="1"/>
  <c r="AG81" i="2" s="1"/>
  <c r="AH81" i="2" s="1"/>
  <c r="AC81" i="2"/>
  <c r="AD101" i="2"/>
  <c r="AE101" i="2" s="1"/>
  <c r="AF101" i="2" s="1"/>
  <c r="AG101" i="2" s="1"/>
  <c r="AC101" i="2"/>
  <c r="AD94" i="2"/>
  <c r="AE94" i="2" s="1"/>
  <c r="AF94" i="2" s="1"/>
  <c r="AG94" i="2" s="1"/>
  <c r="AH94" i="2" s="1"/>
  <c r="AC94" i="2"/>
  <c r="AD77" i="2"/>
  <c r="AE77" i="2" s="1"/>
  <c r="AF77" i="2" s="1"/>
  <c r="AG77" i="2" s="1"/>
  <c r="AC77" i="2"/>
  <c r="AD29" i="2"/>
  <c r="AE29" i="2" s="1"/>
  <c r="AF29" i="2" s="1"/>
  <c r="AG29" i="2" s="1"/>
  <c r="AC29" i="2"/>
  <c r="AD90" i="2"/>
  <c r="AE90" i="2" s="1"/>
  <c r="AF90" i="2" s="1"/>
  <c r="AG90" i="2" s="1"/>
  <c r="AH90" i="2" s="1"/>
  <c r="AC90" i="2"/>
  <c r="AD69" i="2"/>
  <c r="AE69" i="2" s="1"/>
  <c r="AC69" i="2"/>
  <c r="AD79" i="2"/>
  <c r="AE79" i="2" s="1"/>
  <c r="AF79" i="2" s="1"/>
  <c r="AG79" i="2" s="1"/>
  <c r="AC79" i="2"/>
  <c r="AD72" i="2"/>
  <c r="AE72" i="2" s="1"/>
  <c r="AF72" i="2" s="1"/>
  <c r="AG72" i="2" s="1"/>
  <c r="AH72" i="2" s="1"/>
  <c r="AC72" i="2"/>
  <c r="AD38" i="2"/>
  <c r="AE38" i="2" s="1"/>
  <c r="AC38" i="2"/>
  <c r="AD48" i="2"/>
  <c r="AE48" i="2" s="1"/>
  <c r="AF48" i="2" s="1"/>
  <c r="AG48" i="2" s="1"/>
  <c r="AC48" i="2"/>
  <c r="AD74" i="2"/>
  <c r="AE74" i="2" s="1"/>
  <c r="AF74" i="2" s="1"/>
  <c r="AG74" i="2" s="1"/>
  <c r="AC74" i="2"/>
  <c r="AD106" i="2"/>
  <c r="AE106" i="2" s="1"/>
  <c r="AF106" i="2" s="1"/>
  <c r="AG106" i="2" s="1"/>
  <c r="AH106" i="2" s="1"/>
  <c r="AC106" i="2"/>
  <c r="AD45" i="2"/>
  <c r="AE45" i="2" s="1"/>
  <c r="AF45" i="2" s="1"/>
  <c r="AG45" i="2" s="1"/>
  <c r="AH45" i="2" s="1"/>
  <c r="AC45" i="2"/>
  <c r="AD41" i="2"/>
  <c r="AE41" i="2" s="1"/>
  <c r="AF41" i="2" s="1"/>
  <c r="AG41" i="2" s="1"/>
  <c r="AC41" i="2"/>
  <c r="AD32" i="2"/>
  <c r="AE32" i="2" s="1"/>
  <c r="AF32" i="2" s="1"/>
  <c r="AG32" i="2" s="1"/>
  <c r="AH32" i="2" s="1"/>
  <c r="AC32" i="2"/>
  <c r="AD39" i="2"/>
  <c r="AE39" i="2" s="1"/>
  <c r="AF39" i="2" s="1"/>
  <c r="AG39" i="2" s="1"/>
  <c r="AH39" i="2" s="1"/>
  <c r="AC39" i="2"/>
  <c r="AD93" i="2"/>
  <c r="AE93" i="2" s="1"/>
  <c r="AF93" i="2" s="1"/>
  <c r="AG93" i="2" s="1"/>
  <c r="AH93" i="2" s="1"/>
  <c r="AC93" i="2"/>
  <c r="AH65" i="2"/>
  <c r="AI65" i="2" s="1"/>
  <c r="AH34" i="2"/>
  <c r="AI34" i="2" s="1"/>
  <c r="AQ261" i="2"/>
  <c r="AQ333" i="2" s="1"/>
  <c r="AK333" i="2"/>
  <c r="AQ114" i="2"/>
  <c r="AQ127" i="2"/>
  <c r="AQ121" i="2"/>
  <c r="AQ120" i="2"/>
  <c r="AB264" i="2"/>
  <c r="AB189" i="2" s="1"/>
  <c r="AB190" i="2" s="1"/>
  <c r="AB192" i="2" s="1"/>
  <c r="AB196" i="2" s="1"/>
  <c r="AB197" i="2" s="1"/>
  <c r="AQ112" i="2"/>
  <c r="AT327" i="2"/>
  <c r="AT332" i="2" s="1"/>
  <c r="AW264" i="2"/>
  <c r="AT189" i="2"/>
  <c r="AT190" i="2" s="1"/>
  <c r="AT192" i="2" s="1"/>
  <c r="AT196" i="2" s="1"/>
  <c r="AQ119" i="2"/>
  <c r="AV282" i="2"/>
  <c r="AY150" i="2"/>
  <c r="AV188" i="2"/>
  <c r="AS319" i="2"/>
  <c r="AV245" i="2"/>
  <c r="AY185" i="2"/>
  <c r="AY318" i="2" s="1"/>
  <c r="AV318" i="2"/>
  <c r="AY244" i="2"/>
  <c r="AY317" i="2" s="1"/>
  <c r="AV317" i="2"/>
  <c r="AY234" i="2"/>
  <c r="AN333" i="2"/>
  <c r="AH333" i="2"/>
  <c r="Z100" i="2"/>
  <c r="AA100" i="2" s="1"/>
  <c r="AB100" i="2" s="1"/>
  <c r="AS248" i="2"/>
  <c r="AS250" i="2" s="1"/>
  <c r="AS253" i="2" s="1"/>
  <c r="AO327" i="2"/>
  <c r="AK89" i="2"/>
  <c r="AM244" i="2"/>
  <c r="AM317" i="2" s="1"/>
  <c r="AJ317" i="2"/>
  <c r="AJ245" i="2"/>
  <c r="AJ248" i="2" s="1"/>
  <c r="AJ250" i="2" s="1"/>
  <c r="AJ253" i="2" s="1"/>
  <c r="AG319" i="2"/>
  <c r="AG98" i="2"/>
  <c r="AH56" i="2"/>
  <c r="X333" i="2"/>
  <c r="AJ188" i="2"/>
  <c r="AH35" i="2"/>
  <c r="AK43" i="2"/>
  <c r="AJ96" i="2"/>
  <c r="AE333" i="2"/>
  <c r="AH76" i="2"/>
  <c r="AK42" i="2"/>
  <c r="W190" i="2"/>
  <c r="W192" i="2" s="1"/>
  <c r="W196" i="2" s="1"/>
  <c r="W197" i="2" s="1"/>
  <c r="W264" i="2"/>
  <c r="AK78" i="2"/>
  <c r="AO190" i="2"/>
  <c r="AO192" i="2" s="1"/>
  <c r="AO196" i="2" s="1"/>
  <c r="AO197" i="2" s="1"/>
  <c r="AI31" i="2"/>
  <c r="Z53" i="2"/>
  <c r="AA53" i="2" s="1"/>
  <c r="AB53" i="2" s="1"/>
  <c r="AH109" i="2"/>
  <c r="Z248" i="2"/>
  <c r="Z250" i="2" s="1"/>
  <c r="Z253" i="2" s="1"/>
  <c r="Z189" i="2" s="1"/>
  <c r="AK66" i="2"/>
  <c r="AK128" i="2"/>
  <c r="AK126" i="2"/>
  <c r="Z288" i="2"/>
  <c r="Z51" i="2" s="1"/>
  <c r="AA51" i="2" s="1"/>
  <c r="AB51" i="2" s="1"/>
  <c r="AL82" i="2"/>
  <c r="AM199" i="2"/>
  <c r="AM270" i="2" s="1"/>
  <c r="AM239" i="2"/>
  <c r="AM311" i="2" s="1"/>
  <c r="AM212" i="2"/>
  <c r="AM284" i="2" s="1"/>
  <c r="AM217" i="2"/>
  <c r="AM289" i="2" s="1"/>
  <c r="AM207" i="2"/>
  <c r="AM278" i="2" s="1"/>
  <c r="AM209" i="2"/>
  <c r="AM280" i="2" s="1"/>
  <c r="AM201" i="2"/>
  <c r="AM272" i="2" s="1"/>
  <c r="AM227" i="2"/>
  <c r="AM299" i="2" s="1"/>
  <c r="AM211" i="2"/>
  <c r="AM283" i="2" s="1"/>
  <c r="AM218" i="2"/>
  <c r="AM290" i="2" s="1"/>
  <c r="AM226" i="2"/>
  <c r="AM298" i="2" s="1"/>
  <c r="AM220" i="2"/>
  <c r="AM292" i="2" s="1"/>
  <c r="AM210" i="2"/>
  <c r="AM281" i="2" s="1"/>
  <c r="AM203" i="2"/>
  <c r="AM274" i="2" s="1"/>
  <c r="AM237" i="2"/>
  <c r="AM309" i="2" s="1"/>
  <c r="AM185" i="2"/>
  <c r="AM318" i="2" s="1"/>
  <c r="AJ318" i="2"/>
  <c r="AM219" i="2"/>
  <c r="AM291" i="2" s="1"/>
  <c r="AM228" i="2"/>
  <c r="AM300" i="2" s="1"/>
  <c r="AM247" i="2"/>
  <c r="AM321" i="2" s="1"/>
  <c r="AM221" i="2"/>
  <c r="AM293" i="2" s="1"/>
  <c r="AM224" i="2"/>
  <c r="AM296" i="2" s="1"/>
  <c r="AM206" i="2"/>
  <c r="AM277" i="2" s="1"/>
  <c r="AM205" i="2"/>
  <c r="AM276" i="2" s="1"/>
  <c r="AM232" i="2"/>
  <c r="AM304" i="2" s="1"/>
  <c r="AJ316" i="2"/>
  <c r="AM316" i="2"/>
  <c r="AM208" i="2"/>
  <c r="AM279" i="2" s="1"/>
  <c r="AM229" i="2"/>
  <c r="AM301" i="2" s="1"/>
  <c r="AM215" i="2"/>
  <c r="AM287" i="2" s="1"/>
  <c r="AM233" i="2"/>
  <c r="AM305" i="2" s="1"/>
  <c r="AM223" i="2"/>
  <c r="AM295" i="2" s="1"/>
  <c r="AM241" i="2"/>
  <c r="AM313" i="2" s="1"/>
  <c r="AM214" i="2"/>
  <c r="AM286" i="2" s="1"/>
  <c r="AM204" i="2"/>
  <c r="AM275" i="2" s="1"/>
  <c r="AJ282" i="2"/>
  <c r="AM150" i="2"/>
  <c r="AM282" i="2" s="1"/>
  <c r="AM213" i="2"/>
  <c r="AM285" i="2" s="1"/>
  <c r="AM198" i="2"/>
  <c r="AM269" i="2" s="1"/>
  <c r="AM230" i="2"/>
  <c r="AM302" i="2" s="1"/>
  <c r="AM222" i="2"/>
  <c r="AM294" i="2" s="1"/>
  <c r="AM246" i="2"/>
  <c r="AM320" i="2" s="1"/>
  <c r="AM216" i="2"/>
  <c r="AM288" i="2" s="1"/>
  <c r="AM240" i="2"/>
  <c r="AM312" i="2" s="1"/>
  <c r="AK83" i="2"/>
  <c r="AK47" i="2"/>
  <c r="AK105" i="2"/>
  <c r="AI108" i="2"/>
  <c r="AK102" i="2"/>
  <c r="AK59" i="2"/>
  <c r="AK103" i="2"/>
  <c r="AH85" i="2"/>
  <c r="AK57" i="2"/>
  <c r="AK80" i="2"/>
  <c r="AK104" i="2"/>
  <c r="AL115" i="2"/>
  <c r="AH71" i="2"/>
  <c r="AK63" i="2"/>
  <c r="AE125" i="2"/>
  <c r="AD129" i="2"/>
  <c r="AD22" i="2" s="1"/>
  <c r="Y67" i="2"/>
  <c r="Z67" i="2" s="1"/>
  <c r="AA67" i="2" s="1"/>
  <c r="AB67" i="2" s="1"/>
  <c r="Y49" i="2"/>
  <c r="Z49" i="2" s="1"/>
  <c r="AA49" i="2" s="1"/>
  <c r="AB49" i="2" s="1"/>
  <c r="AL289" i="2"/>
  <c r="AR248" i="2"/>
  <c r="AR250" i="2" s="1"/>
  <c r="AF75" i="2"/>
  <c r="AG75" i="2" s="1"/>
  <c r="AF38" i="2"/>
  <c r="AG38" i="2" s="1"/>
  <c r="Y64" i="2"/>
  <c r="Z64" i="2" s="1"/>
  <c r="AA64" i="2" s="1"/>
  <c r="AB64" i="2" s="1"/>
  <c r="W87" i="2"/>
  <c r="X87" i="2" s="1"/>
  <c r="W92" i="2"/>
  <c r="X92" i="2" s="1"/>
  <c r="AH70" i="2"/>
  <c r="AH29" i="2"/>
  <c r="AL281" i="2"/>
  <c r="AL273" i="2"/>
  <c r="AI188" i="2"/>
  <c r="AF69" i="2"/>
  <c r="AG69" i="2" s="1"/>
  <c r="AH46" i="2"/>
  <c r="X88" i="2"/>
  <c r="AF248" i="2"/>
  <c r="AF250" i="2" s="1"/>
  <c r="AB325" i="2"/>
  <c r="AO325" i="2"/>
  <c r="AO324" i="2" s="1"/>
  <c r="AL299" i="2"/>
  <c r="AK44" i="2"/>
  <c r="AH95" i="2"/>
  <c r="AL271" i="2"/>
  <c r="AL274" i="2"/>
  <c r="AL272" i="2"/>
  <c r="Y91" i="2"/>
  <c r="Z91" i="2" s="1"/>
  <c r="AA91" i="2" s="1"/>
  <c r="AB91" i="2" s="1"/>
  <c r="AL275" i="2"/>
  <c r="AL280" i="2"/>
  <c r="AL285" i="2"/>
  <c r="AL283" i="2"/>
  <c r="AL290" i="2"/>
  <c r="AL276" i="2"/>
  <c r="AL297" i="2"/>
  <c r="AH77" i="2"/>
  <c r="AL287" i="2"/>
  <c r="AL279" i="2"/>
  <c r="AH68" i="2"/>
  <c r="AL295" i="2"/>
  <c r="AL278" i="2"/>
  <c r="AL269" i="2"/>
  <c r="AL270" i="2"/>
  <c r="AL296" i="2"/>
  <c r="AL294" i="2"/>
  <c r="X122" i="2"/>
  <c r="X21" i="2" s="1"/>
  <c r="AL293" i="2"/>
  <c r="AD64" i="2" l="1"/>
  <c r="AE64" i="2" s="1"/>
  <c r="AF64" i="2" s="1"/>
  <c r="AG64" i="2" s="1"/>
  <c r="AC64" i="2"/>
  <c r="AD53" i="2"/>
  <c r="AE53" i="2" s="1"/>
  <c r="AF53" i="2" s="1"/>
  <c r="AG53" i="2" s="1"/>
  <c r="AC53" i="2"/>
  <c r="AD100" i="2"/>
  <c r="AE100" i="2" s="1"/>
  <c r="AF100" i="2" s="1"/>
  <c r="AG100" i="2" s="1"/>
  <c r="AC100" i="2"/>
  <c r="AD91" i="2"/>
  <c r="AE91" i="2" s="1"/>
  <c r="AF91" i="2" s="1"/>
  <c r="AG91" i="2" s="1"/>
  <c r="AC91" i="2"/>
  <c r="AD49" i="2"/>
  <c r="AE49" i="2" s="1"/>
  <c r="AF49" i="2" s="1"/>
  <c r="AG49" i="2" s="1"/>
  <c r="AC49" i="2"/>
  <c r="AD67" i="2"/>
  <c r="AE67" i="2" s="1"/>
  <c r="AF67" i="2" s="1"/>
  <c r="AG67" i="2" s="1"/>
  <c r="AC67" i="2"/>
  <c r="AD51" i="2"/>
  <c r="AE51" i="2" s="1"/>
  <c r="AF51" i="2" s="1"/>
  <c r="AG51" i="2" s="1"/>
  <c r="AH51" i="2" s="1"/>
  <c r="AC51" i="2"/>
  <c r="AQ262" i="2"/>
  <c r="AB327" i="2"/>
  <c r="AO261" i="2"/>
  <c r="AO332" i="2"/>
  <c r="AW189" i="2"/>
  <c r="AW190" i="2" s="1"/>
  <c r="AW192" i="2" s="1"/>
  <c r="AW196" i="2" s="1"/>
  <c r="AW327" i="2"/>
  <c r="AW332" i="2" s="1"/>
  <c r="AR120" i="2"/>
  <c r="AR112" i="2"/>
  <c r="AR121" i="2"/>
  <c r="AR127" i="2"/>
  <c r="AR119" i="2"/>
  <c r="AT197" i="2"/>
  <c r="AT261" i="2"/>
  <c r="AT262" i="2" s="1"/>
  <c r="AR114" i="2"/>
  <c r="AV319" i="2"/>
  <c r="AY245" i="2"/>
  <c r="AY319" i="2" s="1"/>
  <c r="AV248" i="2"/>
  <c r="AV250" i="2" s="1"/>
  <c r="AV253" i="2" s="1"/>
  <c r="AY306" i="2"/>
  <c r="AY282" i="2"/>
  <c r="AY188" i="2"/>
  <c r="AK96" i="2"/>
  <c r="AL43" i="2"/>
  <c r="AL78" i="2"/>
  <c r="AL89" i="2"/>
  <c r="AH98" i="2"/>
  <c r="AM245" i="2"/>
  <c r="AM319" i="2" s="1"/>
  <c r="AJ319" i="2"/>
  <c r="AI56" i="2"/>
  <c r="AJ34" i="2"/>
  <c r="AI35" i="2"/>
  <c r="AH99" i="2"/>
  <c r="AL42" i="2"/>
  <c r="AI76" i="2"/>
  <c r="W327" i="2"/>
  <c r="W97" i="2" s="1"/>
  <c r="X97" i="2" s="1"/>
  <c r="W261" i="2"/>
  <c r="AB261" i="2"/>
  <c r="AB262" i="2" s="1"/>
  <c r="AI109" i="2"/>
  <c r="AJ109" i="2" s="1"/>
  <c r="AJ31" i="2"/>
  <c r="Z190" i="2"/>
  <c r="Z192" i="2" s="1"/>
  <c r="Z196" i="2" s="1"/>
  <c r="Z197" i="2" s="1"/>
  <c r="Z264" i="2"/>
  <c r="AL66" i="2"/>
  <c r="AI71" i="2"/>
  <c r="AJ71" i="2" s="1"/>
  <c r="AJ65" i="2"/>
  <c r="AM82" i="2"/>
  <c r="AI85" i="2"/>
  <c r="AI50" i="2"/>
  <c r="AI93" i="2"/>
  <c r="AL128" i="2"/>
  <c r="AL126" i="2"/>
  <c r="AI45" i="2"/>
  <c r="AI33" i="2"/>
  <c r="AJ33" i="2" s="1"/>
  <c r="AI37" i="2"/>
  <c r="AI86" i="2"/>
  <c r="AM188" i="2"/>
  <c r="AI32" i="2"/>
  <c r="AI84" i="2"/>
  <c r="AH49" i="2"/>
  <c r="AL63" i="2"/>
  <c r="AL47" i="2"/>
  <c r="AL102" i="2"/>
  <c r="AI46" i="2"/>
  <c r="AH69" i="2"/>
  <c r="AH36" i="2"/>
  <c r="AH74" i="2"/>
  <c r="AM115" i="2"/>
  <c r="AL57" i="2"/>
  <c r="AL104" i="2"/>
  <c r="AJ108" i="2"/>
  <c r="AH113" i="2"/>
  <c r="AH38" i="2"/>
  <c r="AL103" i="2"/>
  <c r="AH101" i="2"/>
  <c r="AL80" i="2"/>
  <c r="AL59" i="2"/>
  <c r="AL105" i="2"/>
  <c r="AL83" i="2"/>
  <c r="AR253" i="2"/>
  <c r="AR264" i="2" s="1"/>
  <c r="AH30" i="2"/>
  <c r="AF125" i="2"/>
  <c r="AE129" i="2"/>
  <c r="AE22" i="2" s="1"/>
  <c r="AB61" i="2"/>
  <c r="AB324" i="2"/>
  <c r="AF253" i="2"/>
  <c r="AH41" i="2"/>
  <c r="Y52" i="2"/>
  <c r="Z52" i="2" s="1"/>
  <c r="AA52" i="2" s="1"/>
  <c r="AB52" i="2" s="1"/>
  <c r="Y40" i="2"/>
  <c r="Z40" i="2" s="1"/>
  <c r="AA40" i="2" s="1"/>
  <c r="AB40" i="2" s="1"/>
  <c r="AH53" i="2"/>
  <c r="AH79" i="2"/>
  <c r="Y58" i="2"/>
  <c r="Z58" i="2" s="1"/>
  <c r="AA58" i="2" s="1"/>
  <c r="AB58" i="2" s="1"/>
  <c r="AH91" i="2"/>
  <c r="AH75" i="2"/>
  <c r="AI72" i="2"/>
  <c r="AH48" i="2"/>
  <c r="Y92" i="2"/>
  <c r="Z92" i="2" s="1"/>
  <c r="AA92" i="2" s="1"/>
  <c r="AB92" i="2" s="1"/>
  <c r="Y250" i="2"/>
  <c r="Y253" i="2" s="1"/>
  <c r="AI70" i="2"/>
  <c r="AH64" i="2"/>
  <c r="AI90" i="2"/>
  <c r="AI29" i="2"/>
  <c r="AI81" i="2"/>
  <c r="AI39" i="2"/>
  <c r="AI106" i="2"/>
  <c r="AI94" i="2"/>
  <c r="AL188" i="2"/>
  <c r="AO262" i="2"/>
  <c r="AO333" i="2"/>
  <c r="Y88" i="2"/>
  <c r="Z88" i="2" s="1"/>
  <c r="AA88" i="2" s="1"/>
  <c r="AB88" i="2" s="1"/>
  <c r="AB55" i="2"/>
  <c r="AR325" i="2"/>
  <c r="AR324" i="2" s="1"/>
  <c r="AI248" i="2"/>
  <c r="AI250" i="2" s="1"/>
  <c r="AI253" i="2" s="1"/>
  <c r="AF325" i="2"/>
  <c r="AF324" i="2" s="1"/>
  <c r="AI95" i="2"/>
  <c r="AL44" i="2"/>
  <c r="AL291" i="2"/>
  <c r="AI77" i="2"/>
  <c r="AI68" i="2"/>
  <c r="Y122" i="2"/>
  <c r="Y21" i="2" s="1"/>
  <c r="W28" i="2"/>
  <c r="AL298" i="2"/>
  <c r="AL284" i="2"/>
  <c r="AD92" i="2" l="1"/>
  <c r="AE92" i="2" s="1"/>
  <c r="AF92" i="2" s="1"/>
  <c r="AG92" i="2" s="1"/>
  <c r="AC92" i="2"/>
  <c r="AD52" i="2"/>
  <c r="AE52" i="2" s="1"/>
  <c r="AF52" i="2" s="1"/>
  <c r="AG52" i="2" s="1"/>
  <c r="AH52" i="2" s="1"/>
  <c r="AC52" i="2"/>
  <c r="AD55" i="2"/>
  <c r="AE55" i="2" s="1"/>
  <c r="AF55" i="2" s="1"/>
  <c r="AG55" i="2" s="1"/>
  <c r="AC55" i="2"/>
  <c r="AD88" i="2"/>
  <c r="AE88" i="2" s="1"/>
  <c r="AF88" i="2" s="1"/>
  <c r="AG88" i="2" s="1"/>
  <c r="AH88" i="2" s="1"/>
  <c r="AC88" i="2"/>
  <c r="AD40" i="2"/>
  <c r="AE40" i="2" s="1"/>
  <c r="AF40" i="2" s="1"/>
  <c r="AG40" i="2" s="1"/>
  <c r="AC40" i="2"/>
  <c r="AD58" i="2"/>
  <c r="AE58" i="2" s="1"/>
  <c r="AF58" i="2" s="1"/>
  <c r="AG58" i="2" s="1"/>
  <c r="AH58" i="2" s="1"/>
  <c r="AC58" i="2"/>
  <c r="AB332" i="2"/>
  <c r="AD61" i="2"/>
  <c r="AE61" i="2" s="1"/>
  <c r="AC61" i="2"/>
  <c r="AM78" i="2"/>
  <c r="AN78" i="2" s="1"/>
  <c r="AS121" i="2"/>
  <c r="BA121" i="2" s="1"/>
  <c r="BB121" i="2" s="1"/>
  <c r="AI264" i="2"/>
  <c r="AI189" i="2" s="1"/>
  <c r="AI190" i="2" s="1"/>
  <c r="AI192" i="2" s="1"/>
  <c r="AI196" i="2" s="1"/>
  <c r="AI197" i="2" s="1"/>
  <c r="AS119" i="2"/>
  <c r="BA119" i="2" s="1"/>
  <c r="BB119" i="2" s="1"/>
  <c r="AS114" i="2"/>
  <c r="BA114" i="2" s="1"/>
  <c r="BB114" i="2" s="1"/>
  <c r="AS127" i="2"/>
  <c r="BA127" i="2" s="1"/>
  <c r="BB127" i="2" s="1"/>
  <c r="AU264" i="2"/>
  <c r="AR189" i="2"/>
  <c r="AR190" i="2" s="1"/>
  <c r="AR192" i="2" s="1"/>
  <c r="AR196" i="2" s="1"/>
  <c r="AR197" i="2" s="1"/>
  <c r="AS120" i="2"/>
  <c r="BA120" i="2" s="1"/>
  <c r="BB120" i="2" s="1"/>
  <c r="AT333" i="2"/>
  <c r="AS112" i="2"/>
  <c r="BA112" i="2" s="1"/>
  <c r="BB112" i="2" s="1"/>
  <c r="AF264" i="2"/>
  <c r="AF189" i="2" s="1"/>
  <c r="AF190" i="2" s="1"/>
  <c r="AF192" i="2" s="1"/>
  <c r="AF196" i="2" s="1"/>
  <c r="AF197" i="2" s="1"/>
  <c r="AM43" i="2"/>
  <c r="AW197" i="2"/>
  <c r="AW261" i="2"/>
  <c r="AW262" i="2" s="1"/>
  <c r="AL96" i="2"/>
  <c r="AY248" i="2"/>
  <c r="AY250" i="2" s="1"/>
  <c r="AY253" i="2" s="1"/>
  <c r="AP264" i="2" s="1"/>
  <c r="AP327" i="2" s="1"/>
  <c r="AI98" i="2"/>
  <c r="AH100" i="2"/>
  <c r="AM89" i="2"/>
  <c r="W116" i="2"/>
  <c r="W132" i="2" s="1"/>
  <c r="AM248" i="2"/>
  <c r="AM250" i="2" s="1"/>
  <c r="AM253" i="2" s="1"/>
  <c r="AD264" i="2" s="1"/>
  <c r="AD327" i="2" s="1"/>
  <c r="AR327" i="2"/>
  <c r="AR332" i="2" s="1"/>
  <c r="AJ56" i="2"/>
  <c r="Y264" i="2"/>
  <c r="Y327" i="2" s="1"/>
  <c r="Y97" i="2" s="1"/>
  <c r="Y189" i="2"/>
  <c r="Y190" i="2" s="1"/>
  <c r="Y192" i="2" s="1"/>
  <c r="Y196" i="2" s="1"/>
  <c r="Y197" i="2" s="1"/>
  <c r="AK34" i="2"/>
  <c r="AJ35" i="2"/>
  <c r="AM42" i="2"/>
  <c r="AI74" i="2"/>
  <c r="AJ45" i="2"/>
  <c r="AI99" i="2"/>
  <c r="AJ99" i="2" s="1"/>
  <c r="AN82" i="2"/>
  <c r="AO82" i="2" s="1"/>
  <c r="AJ85" i="2"/>
  <c r="AJ50" i="2"/>
  <c r="AJ93" i="2"/>
  <c r="AM66" i="2"/>
  <c r="AB333" i="2"/>
  <c r="W332" i="2"/>
  <c r="W333" i="2" s="1"/>
  <c r="AJ76" i="2"/>
  <c r="Z327" i="2"/>
  <c r="Z332" i="2" s="1"/>
  <c r="Z261" i="2"/>
  <c r="Z262" i="2" s="1"/>
  <c r="W262" i="2"/>
  <c r="AK31" i="2"/>
  <c r="AK109" i="2"/>
  <c r="AK65" i="2"/>
  <c r="AJ84" i="2"/>
  <c r="AI113" i="2"/>
  <c r="AJ37" i="2"/>
  <c r="AM128" i="2"/>
  <c r="AM126" i="2"/>
  <c r="AJ32" i="2"/>
  <c r="AI49" i="2"/>
  <c r="AI101" i="2"/>
  <c r="AJ86" i="2"/>
  <c r="AI36" i="2"/>
  <c r="AJ36" i="2" s="1"/>
  <c r="AJ46" i="2"/>
  <c r="AI69" i="2"/>
  <c r="AI51" i="2"/>
  <c r="AK108" i="2"/>
  <c r="AM104" i="2"/>
  <c r="AN115" i="2"/>
  <c r="AM102" i="2"/>
  <c r="AI48" i="2"/>
  <c r="AI53" i="2"/>
  <c r="AJ94" i="2"/>
  <c r="AM57" i="2"/>
  <c r="AM63" i="2"/>
  <c r="AM105" i="2"/>
  <c r="AM80" i="2"/>
  <c r="AM103" i="2"/>
  <c r="AI38" i="2"/>
  <c r="AK33" i="2"/>
  <c r="AJ70" i="2"/>
  <c r="AM83" i="2"/>
  <c r="AK71" i="2"/>
  <c r="AI41" i="2"/>
  <c r="AM59" i="2"/>
  <c r="AM47" i="2"/>
  <c r="AI30" i="2"/>
  <c r="AG125" i="2"/>
  <c r="AF129" i="2"/>
  <c r="AF22" i="2" s="1"/>
  <c r="AH67" i="2"/>
  <c r="AH40" i="2"/>
  <c r="AI75" i="2"/>
  <c r="AL248" i="2"/>
  <c r="AL250" i="2" s="1"/>
  <c r="AL253" i="2" s="1"/>
  <c r="AI79" i="2"/>
  <c r="AI91" i="2"/>
  <c r="AJ72" i="2"/>
  <c r="AJ29" i="2"/>
  <c r="AB54" i="2"/>
  <c r="AB60" i="2"/>
  <c r="AF61" i="2"/>
  <c r="AG61" i="2" s="1"/>
  <c r="Y87" i="2"/>
  <c r="Z87" i="2" s="1"/>
  <c r="AA87" i="2" s="1"/>
  <c r="AB87" i="2" s="1"/>
  <c r="AJ90" i="2"/>
  <c r="AH92" i="2"/>
  <c r="AI64" i="2"/>
  <c r="AJ106" i="2"/>
  <c r="AJ39" i="2"/>
  <c r="AJ81" i="2"/>
  <c r="AH55" i="2"/>
  <c r="AI325" i="2"/>
  <c r="AI324" i="2" s="1"/>
  <c r="AL325" i="2"/>
  <c r="AL324" i="2" s="1"/>
  <c r="AJ95" i="2"/>
  <c r="AM44" i="2"/>
  <c r="AJ77" i="2"/>
  <c r="Z122" i="2"/>
  <c r="Z21" i="2" s="1"/>
  <c r="X28" i="2"/>
  <c r="X116" i="2" s="1"/>
  <c r="AJ68" i="2"/>
  <c r="BB122" i="2" l="1"/>
  <c r="BB21" i="2" s="1"/>
  <c r="AD60" i="2"/>
  <c r="AE60" i="2" s="1"/>
  <c r="AF60" i="2" s="1"/>
  <c r="AG60" i="2" s="1"/>
  <c r="AC60" i="2"/>
  <c r="AD54" i="2"/>
  <c r="AE54" i="2" s="1"/>
  <c r="AF54" i="2" s="1"/>
  <c r="AG54" i="2" s="1"/>
  <c r="AH54" i="2" s="1"/>
  <c r="AC54" i="2"/>
  <c r="AD87" i="2"/>
  <c r="AE87" i="2" s="1"/>
  <c r="AF87" i="2" s="1"/>
  <c r="AG87" i="2" s="1"/>
  <c r="AC87" i="2"/>
  <c r="BA122" i="2"/>
  <c r="BA21" i="2" s="1"/>
  <c r="AF261" i="2"/>
  <c r="AF262" i="2" s="1"/>
  <c r="AM96" i="2"/>
  <c r="Y332" i="2"/>
  <c r="AW333" i="2"/>
  <c r="AN43" i="2"/>
  <c r="AO43" i="2" s="1"/>
  <c r="AL264" i="2"/>
  <c r="AL189" i="2" s="1"/>
  <c r="AL190" i="2" s="1"/>
  <c r="AL192" i="2" s="1"/>
  <c r="AL196" i="2" s="1"/>
  <c r="AL197" i="2" s="1"/>
  <c r="AK37" i="2"/>
  <c r="AL37" i="2" s="1"/>
  <c r="AK99" i="2"/>
  <c r="AT120" i="2"/>
  <c r="AU120" i="2" s="1"/>
  <c r="AV120" i="2" s="1"/>
  <c r="AW120" i="2" s="1"/>
  <c r="AX120" i="2" s="1"/>
  <c r="AY120" i="2" s="1"/>
  <c r="AT119" i="2"/>
  <c r="AX264" i="2"/>
  <c r="AU189" i="2"/>
  <c r="AU190" i="2" s="1"/>
  <c r="AU192" i="2" s="1"/>
  <c r="AU196" i="2" s="1"/>
  <c r="AU327" i="2"/>
  <c r="AU332" i="2" s="1"/>
  <c r="AI327" i="2"/>
  <c r="AI332" i="2" s="1"/>
  <c r="AF327" i="2"/>
  <c r="AF332" i="2" s="1"/>
  <c r="AT127" i="2"/>
  <c r="AU127" i="2" s="1"/>
  <c r="AV127" i="2" s="1"/>
  <c r="AW127" i="2" s="1"/>
  <c r="AX127" i="2" s="1"/>
  <c r="AY127" i="2" s="1"/>
  <c r="AT121" i="2"/>
  <c r="AU121" i="2" s="1"/>
  <c r="AV121" i="2" s="1"/>
  <c r="AW121" i="2" s="1"/>
  <c r="AX121" i="2" s="1"/>
  <c r="AY121" i="2" s="1"/>
  <c r="AJ98" i="2"/>
  <c r="AT112" i="2"/>
  <c r="AU112" i="2" s="1"/>
  <c r="AV112" i="2" s="1"/>
  <c r="AW112" i="2" s="1"/>
  <c r="AX112" i="2" s="1"/>
  <c r="AY112" i="2" s="1"/>
  <c r="AT114" i="2"/>
  <c r="AU114" i="2" s="1"/>
  <c r="AV114" i="2" s="1"/>
  <c r="AW114" i="2" s="1"/>
  <c r="AX114" i="2" s="1"/>
  <c r="AY114" i="2" s="1"/>
  <c r="AI100" i="2"/>
  <c r="AN89" i="2"/>
  <c r="AK45" i="2"/>
  <c r="W20" i="2"/>
  <c r="W23" i="2" s="1"/>
  <c r="W24" i="2" s="1"/>
  <c r="AP189" i="2"/>
  <c r="AP190" i="2" s="1"/>
  <c r="AP192" i="2" s="1"/>
  <c r="AP196" i="2" s="1"/>
  <c r="AS264" i="2"/>
  <c r="AP332" i="2"/>
  <c r="AJ74" i="2"/>
  <c r="AK56" i="2"/>
  <c r="AN42" i="2"/>
  <c r="AO42" i="2" s="1"/>
  <c r="Z97" i="2"/>
  <c r="AA97" i="2" s="1"/>
  <c r="AB97" i="2" s="1"/>
  <c r="AC97" i="2" s="1"/>
  <c r="AK35" i="2"/>
  <c r="AL34" i="2"/>
  <c r="AK50" i="2"/>
  <c r="AK85" i="2"/>
  <c r="AK93" i="2"/>
  <c r="AN66" i="2"/>
  <c r="AO66" i="2" s="1"/>
  <c r="AJ69" i="2"/>
  <c r="AK76" i="2"/>
  <c r="AI261" i="2"/>
  <c r="AI262" i="2" s="1"/>
  <c r="Y261" i="2"/>
  <c r="Y262" i="2" s="1"/>
  <c r="AR261" i="2"/>
  <c r="Z333" i="2"/>
  <c r="AL31" i="2"/>
  <c r="AJ113" i="2"/>
  <c r="AK84" i="2"/>
  <c r="AL65" i="2"/>
  <c r="AJ101" i="2"/>
  <c r="AL109" i="2"/>
  <c r="AN128" i="2"/>
  <c r="AJ49" i="2"/>
  <c r="AK86" i="2"/>
  <c r="AN126" i="2"/>
  <c r="AJ51" i="2"/>
  <c r="AK32" i="2"/>
  <c r="X20" i="2"/>
  <c r="X132" i="2"/>
  <c r="AK46" i="2"/>
  <c r="AK70" i="2"/>
  <c r="AJ53" i="2"/>
  <c r="AK94" i="2"/>
  <c r="AI52" i="2"/>
  <c r="AP82" i="2"/>
  <c r="AJ41" i="2"/>
  <c r="AO78" i="2"/>
  <c r="AN105" i="2"/>
  <c r="AN47" i="2"/>
  <c r="AJ48" i="2"/>
  <c r="AN104" i="2"/>
  <c r="AL33" i="2"/>
  <c r="AJ38" i="2"/>
  <c r="AN57" i="2"/>
  <c r="AN83" i="2"/>
  <c r="AN103" i="2"/>
  <c r="AN59" i="2"/>
  <c r="AL71" i="2"/>
  <c r="AL108" i="2"/>
  <c r="AJ30" i="2"/>
  <c r="AN63" i="2"/>
  <c r="AK36" i="2"/>
  <c r="AN102" i="2"/>
  <c r="AN80" i="2"/>
  <c r="AK29" i="2"/>
  <c r="AJ79" i="2"/>
  <c r="AO115" i="2"/>
  <c r="AH125" i="2"/>
  <c r="AG129" i="2"/>
  <c r="AJ75" i="2"/>
  <c r="AI67" i="2"/>
  <c r="AI40" i="2"/>
  <c r="AI58" i="2"/>
  <c r="AK72" i="2"/>
  <c r="AJ91" i="2"/>
  <c r="AH61" i="2"/>
  <c r="AH60" i="2"/>
  <c r="AH87" i="2"/>
  <c r="AK106" i="2"/>
  <c r="AK81" i="2"/>
  <c r="AJ64" i="2"/>
  <c r="AK90" i="2"/>
  <c r="AK39" i="2"/>
  <c r="AI92" i="2"/>
  <c r="AI88" i="2"/>
  <c r="AI55" i="2"/>
  <c r="AK95" i="2"/>
  <c r="AN44" i="2"/>
  <c r="W133" i="2"/>
  <c r="AK77" i="2"/>
  <c r="Y28" i="2"/>
  <c r="Y116" i="2" s="1"/>
  <c r="AK68" i="2"/>
  <c r="AA122" i="2"/>
  <c r="AA21" i="2" s="1"/>
  <c r="AJ52" i="2" l="1"/>
  <c r="AF333" i="2"/>
  <c r="AN96" i="2"/>
  <c r="AO96" i="2" s="1"/>
  <c r="AI333" i="2"/>
  <c r="AK98" i="2"/>
  <c r="AU197" i="2"/>
  <c r="AU261" i="2"/>
  <c r="AU262" i="2" s="1"/>
  <c r="AX189" i="2"/>
  <c r="AX190" i="2" s="1"/>
  <c r="AX192" i="2" s="1"/>
  <c r="AX196" i="2" s="1"/>
  <c r="AX327" i="2"/>
  <c r="AX332" i="2" s="1"/>
  <c r="AK113" i="2"/>
  <c r="AU119" i="2"/>
  <c r="AT122" i="2"/>
  <c r="AT21" i="2" s="1"/>
  <c r="AL99" i="2"/>
  <c r="AM99" i="2" s="1"/>
  <c r="AL327" i="2"/>
  <c r="AL332" i="2" s="1"/>
  <c r="AV264" i="2"/>
  <c r="AV327" i="2" s="1"/>
  <c r="AV332" i="2" s="1"/>
  <c r="AS327" i="2"/>
  <c r="AS332" i="2" s="1"/>
  <c r="AL45" i="2"/>
  <c r="AJ100" i="2"/>
  <c r="AK74" i="2"/>
  <c r="AO89" i="2"/>
  <c r="AS189" i="2"/>
  <c r="AS190" i="2" s="1"/>
  <c r="AS192" i="2" s="1"/>
  <c r="AS196" i="2" s="1"/>
  <c r="AP261" i="2"/>
  <c r="AP197" i="2"/>
  <c r="AL56" i="2"/>
  <c r="AD189" i="2"/>
  <c r="AD190" i="2" s="1"/>
  <c r="AD192" i="2" s="1"/>
  <c r="AD196" i="2" s="1"/>
  <c r="AD197" i="2" s="1"/>
  <c r="AG264" i="2"/>
  <c r="AG327" i="2" s="1"/>
  <c r="AL50" i="2"/>
  <c r="AM34" i="2"/>
  <c r="AL35" i="2"/>
  <c r="AK69" i="2"/>
  <c r="AL85" i="2"/>
  <c r="AL93" i="2"/>
  <c r="Y333" i="2"/>
  <c r="AK101" i="2"/>
  <c r="AL76" i="2"/>
  <c r="AL84" i="2"/>
  <c r="AR262" i="2"/>
  <c r="AR333" i="2"/>
  <c r="AL261" i="2"/>
  <c r="AL262" i="2" s="1"/>
  <c r="AL70" i="2"/>
  <c r="AM31" i="2"/>
  <c r="AL32" i="2"/>
  <c r="AK49" i="2"/>
  <c r="AM109" i="2"/>
  <c r="AM65" i="2"/>
  <c r="AI54" i="2"/>
  <c r="AL46" i="2"/>
  <c r="AL86" i="2"/>
  <c r="AK51" i="2"/>
  <c r="AO128" i="2"/>
  <c r="AO126" i="2"/>
  <c r="AG22" i="2"/>
  <c r="AP43" i="2"/>
  <c r="Y20" i="2"/>
  <c r="Y132" i="2"/>
  <c r="AK53" i="2"/>
  <c r="AK41" i="2"/>
  <c r="AL94" i="2"/>
  <c r="AL29" i="2"/>
  <c r="AP42" i="2"/>
  <c r="AQ82" i="2"/>
  <c r="AP78" i="2"/>
  <c r="AP66" i="2"/>
  <c r="AK79" i="2"/>
  <c r="AO102" i="2"/>
  <c r="AO63" i="2"/>
  <c r="AO103" i="2"/>
  <c r="AK91" i="2"/>
  <c r="AM108" i="2"/>
  <c r="AO57" i="2"/>
  <c r="AO44" i="2"/>
  <c r="AL36" i="2"/>
  <c r="AM71" i="2"/>
  <c r="AO83" i="2"/>
  <c r="AK38" i="2"/>
  <c r="AK48" i="2"/>
  <c r="AO59" i="2"/>
  <c r="AM33" i="2"/>
  <c r="AO47" i="2"/>
  <c r="AP115" i="2"/>
  <c r="AO80" i="2"/>
  <c r="AM37" i="2"/>
  <c r="AK30" i="2"/>
  <c r="AO104" i="2"/>
  <c r="AO105" i="2"/>
  <c r="AI125" i="2"/>
  <c r="AH129" i="2"/>
  <c r="AK75" i="2"/>
  <c r="AL72" i="2"/>
  <c r="AJ67" i="2"/>
  <c r="AJ40" i="2"/>
  <c r="AJ58" i="2"/>
  <c r="AI60" i="2"/>
  <c r="AI61" i="2"/>
  <c r="AI87" i="2"/>
  <c r="AK64" i="2"/>
  <c r="AL39" i="2"/>
  <c r="AL106" i="2"/>
  <c r="AJ92" i="2"/>
  <c r="AL90" i="2"/>
  <c r="AL81" i="2"/>
  <c r="AJ88" i="2"/>
  <c r="AJ55" i="2"/>
  <c r="AL95" i="2"/>
  <c r="AB122" i="2"/>
  <c r="AB21" i="2" s="1"/>
  <c r="AL77" i="2"/>
  <c r="X133" i="2"/>
  <c r="X23" i="2"/>
  <c r="X24" i="2" s="1"/>
  <c r="Z28" i="2"/>
  <c r="Z116" i="2" s="1"/>
  <c r="AL68" i="2"/>
  <c r="AK52" i="2" l="1"/>
  <c r="AL98" i="2"/>
  <c r="AL113" i="2"/>
  <c r="AM113" i="2" s="1"/>
  <c r="AV189" i="2"/>
  <c r="AV190" i="2" s="1"/>
  <c r="AV192" i="2" s="1"/>
  <c r="AV196" i="2" s="1"/>
  <c r="AV197" i="2" s="1"/>
  <c r="AY264" i="2"/>
  <c r="AY327" i="2" s="1"/>
  <c r="AV119" i="2"/>
  <c r="AU122" i="2"/>
  <c r="AU21" i="2" s="1"/>
  <c r="AX261" i="2"/>
  <c r="AX262" i="2" s="1"/>
  <c r="AX197" i="2"/>
  <c r="AU333" i="2"/>
  <c r="AM45" i="2"/>
  <c r="AL74" i="2"/>
  <c r="AY332" i="2"/>
  <c r="AK100" i="2"/>
  <c r="AP89" i="2"/>
  <c r="AM46" i="2"/>
  <c r="AP262" i="2"/>
  <c r="AP333" i="2"/>
  <c r="AS197" i="2"/>
  <c r="AS261" i="2"/>
  <c r="AS262" i="2" s="1"/>
  <c r="AM85" i="2"/>
  <c r="AM56" i="2"/>
  <c r="AL69" i="2"/>
  <c r="AM50" i="2"/>
  <c r="AL101" i="2"/>
  <c r="AM70" i="2"/>
  <c r="AD332" i="2"/>
  <c r="AD97" i="2"/>
  <c r="AE97" i="2" s="1"/>
  <c r="AF97" i="2" s="1"/>
  <c r="AJ264" i="2"/>
  <c r="AJ327" i="2" s="1"/>
  <c r="AG332" i="2"/>
  <c r="AG189" i="2"/>
  <c r="AG190" i="2" s="1"/>
  <c r="AG192" i="2" s="1"/>
  <c r="AG196" i="2" s="1"/>
  <c r="AG197" i="2" s="1"/>
  <c r="AD261" i="2"/>
  <c r="AD262" i="2" s="1"/>
  <c r="AM93" i="2"/>
  <c r="AM35" i="2"/>
  <c r="AN34" i="2"/>
  <c r="AM98" i="2"/>
  <c r="AL333" i="2"/>
  <c r="AM84" i="2"/>
  <c r="AM76" i="2"/>
  <c r="AM32" i="2"/>
  <c r="AM86" i="2"/>
  <c r="AN31" i="2"/>
  <c r="AQ43" i="2"/>
  <c r="AQ42" i="2"/>
  <c r="AL49" i="2"/>
  <c r="AM49" i="2" s="1"/>
  <c r="AQ66" i="2"/>
  <c r="AJ54" i="2"/>
  <c r="AN65" i="2"/>
  <c r="AN109" i="2"/>
  <c r="AN99" i="2"/>
  <c r="AL51" i="2"/>
  <c r="AL79" i="2"/>
  <c r="AL41" i="2"/>
  <c r="AL53" i="2"/>
  <c r="AM29" i="2"/>
  <c r="AP128" i="2"/>
  <c r="AP126" i="2"/>
  <c r="AP44" i="2"/>
  <c r="AH22" i="2"/>
  <c r="AM94" i="2"/>
  <c r="Z20" i="2"/>
  <c r="Z132" i="2"/>
  <c r="AR82" i="2"/>
  <c r="AQ78" i="2"/>
  <c r="AL91" i="2"/>
  <c r="AP96" i="2"/>
  <c r="AM72" i="2"/>
  <c r="AP80" i="2"/>
  <c r="AL52" i="2"/>
  <c r="AP103" i="2"/>
  <c r="AP104" i="2"/>
  <c r="AP47" i="2"/>
  <c r="AP59" i="2"/>
  <c r="AN71" i="2"/>
  <c r="AN108" i="2"/>
  <c r="AL75" i="2"/>
  <c r="AN37" i="2"/>
  <c r="AL38" i="2"/>
  <c r="AP63" i="2"/>
  <c r="AP105" i="2"/>
  <c r="AQ115" i="2"/>
  <c r="AP83" i="2"/>
  <c r="AM36" i="2"/>
  <c r="AP102" i="2"/>
  <c r="AN33" i="2"/>
  <c r="AP57" i="2"/>
  <c r="AL30" i="2"/>
  <c r="AL48" i="2"/>
  <c r="AI129" i="2"/>
  <c r="AJ125" i="2"/>
  <c r="AK58" i="2"/>
  <c r="AK67" i="2"/>
  <c r="AK40" i="2"/>
  <c r="AJ61" i="2"/>
  <c r="AJ60" i="2"/>
  <c r="AJ87" i="2"/>
  <c r="AM90" i="2"/>
  <c r="AM81" i="2"/>
  <c r="AK92" i="2"/>
  <c r="AM106" i="2"/>
  <c r="AM39" i="2"/>
  <c r="AL64" i="2"/>
  <c r="AK55" i="2"/>
  <c r="AK88" i="2"/>
  <c r="AM95" i="2"/>
  <c r="AD122" i="2"/>
  <c r="AD21" i="2" s="1"/>
  <c r="AM68" i="2"/>
  <c r="Y133" i="2"/>
  <c r="Y23" i="2"/>
  <c r="Y24" i="2" s="1"/>
  <c r="AA28" i="2"/>
  <c r="AA116" i="2" s="1"/>
  <c r="AM77" i="2"/>
  <c r="AN45" i="2" l="1"/>
  <c r="AO45" i="2" s="1"/>
  <c r="AV261" i="2"/>
  <c r="AV262" i="2" s="1"/>
  <c r="AY189" i="2"/>
  <c r="AY190" i="2" s="1"/>
  <c r="AY192" i="2" s="1"/>
  <c r="AY196" i="2" s="1"/>
  <c r="AY261" i="2" s="1"/>
  <c r="AY262" i="2" s="1"/>
  <c r="AX333" i="2"/>
  <c r="AM74" i="2"/>
  <c r="AV122" i="2"/>
  <c r="AV21" i="2" s="1"/>
  <c r="AW119" i="2"/>
  <c r="AN85" i="2"/>
  <c r="AO85" i="2" s="1"/>
  <c r="AN93" i="2"/>
  <c r="AO93" i="2" s="1"/>
  <c r="AM101" i="2"/>
  <c r="AN46" i="2"/>
  <c r="AL100" i="2"/>
  <c r="AQ89" i="2"/>
  <c r="AS333" i="2"/>
  <c r="AN70" i="2"/>
  <c r="AO70" i="2" s="1"/>
  <c r="AN50" i="2"/>
  <c r="AN98" i="2"/>
  <c r="AO98" i="2" s="1"/>
  <c r="AN86" i="2"/>
  <c r="AO86" i="2" s="1"/>
  <c r="AG97" i="2"/>
  <c r="AM69" i="2"/>
  <c r="AN56" i="2"/>
  <c r="AO56" i="2" s="1"/>
  <c r="AN32" i="2"/>
  <c r="AO32" i="2" s="1"/>
  <c r="AG261" i="2"/>
  <c r="AG262" i="2" s="1"/>
  <c r="AM264" i="2"/>
  <c r="AM327" i="2" s="1"/>
  <c r="AJ189" i="2"/>
  <c r="AJ190" i="2" s="1"/>
  <c r="AJ192" i="2" s="1"/>
  <c r="AJ196" i="2" s="1"/>
  <c r="AJ197" i="2" s="1"/>
  <c r="AJ332" i="2"/>
  <c r="AD333" i="2"/>
  <c r="AN84" i="2"/>
  <c r="AO34" i="2"/>
  <c r="AN35" i="2"/>
  <c r="AN76" i="2"/>
  <c r="AO31" i="2"/>
  <c r="AK54" i="2"/>
  <c r="AR66" i="2"/>
  <c r="AR43" i="2"/>
  <c r="AR42" i="2"/>
  <c r="AM41" i="2"/>
  <c r="AM53" i="2"/>
  <c r="AM51" i="2"/>
  <c r="AM79" i="2"/>
  <c r="AO99" i="2"/>
  <c r="AO109" i="2"/>
  <c r="AO65" i="2"/>
  <c r="AQ44" i="2"/>
  <c r="AN29" i="2"/>
  <c r="AN94" i="2"/>
  <c r="AQ96" i="2"/>
  <c r="AR78" i="2"/>
  <c r="AQ128" i="2"/>
  <c r="AS82" i="2"/>
  <c r="AM91" i="2"/>
  <c r="AQ126" i="2"/>
  <c r="AI22" i="2"/>
  <c r="AA20" i="2"/>
  <c r="AA132" i="2"/>
  <c r="AM75" i="2"/>
  <c r="AN72" i="2"/>
  <c r="AO72" i="2" s="1"/>
  <c r="AN49" i="2"/>
  <c r="AN36" i="2"/>
  <c r="AQ57" i="2"/>
  <c r="AQ105" i="2"/>
  <c r="AM52" i="2"/>
  <c r="AM38" i="2"/>
  <c r="AM30" i="2"/>
  <c r="AQ63" i="2"/>
  <c r="AQ104" i="2"/>
  <c r="AQ80" i="2"/>
  <c r="AL58" i="2"/>
  <c r="AQ83" i="2"/>
  <c r="AQ102" i="2"/>
  <c r="AO108" i="2"/>
  <c r="AQ59" i="2"/>
  <c r="AQ103" i="2"/>
  <c r="AM48" i="2"/>
  <c r="AN113" i="2"/>
  <c r="AQ47" i="2"/>
  <c r="AO33" i="2"/>
  <c r="AR115" i="2"/>
  <c r="AO37" i="2"/>
  <c r="AO71" i="2"/>
  <c r="AK125" i="2"/>
  <c r="AJ129" i="2"/>
  <c r="AL67" i="2"/>
  <c r="AL40" i="2"/>
  <c r="AK60" i="2"/>
  <c r="AK61" i="2"/>
  <c r="AK87" i="2"/>
  <c r="AM64" i="2"/>
  <c r="AN106" i="2"/>
  <c r="AN39" i="2"/>
  <c r="AN90" i="2"/>
  <c r="AN81" i="2"/>
  <c r="AL92" i="2"/>
  <c r="AL55" i="2"/>
  <c r="AL88" i="2"/>
  <c r="AN95" i="2"/>
  <c r="AN77" i="2"/>
  <c r="AB28" i="2"/>
  <c r="AN68" i="2"/>
  <c r="Z133" i="2"/>
  <c r="Z23" i="2"/>
  <c r="Z24" i="2" s="1"/>
  <c r="AE122" i="2"/>
  <c r="AE21" i="2" s="1"/>
  <c r="AB116" i="2" l="1"/>
  <c r="AC28" i="2"/>
  <c r="AC116" i="2" s="1"/>
  <c r="BA82" i="2"/>
  <c r="BB82" i="2" s="1"/>
  <c r="AN74" i="2"/>
  <c r="AO74" i="2" s="1"/>
  <c r="AY197" i="2"/>
  <c r="AV333" i="2"/>
  <c r="AN69" i="2"/>
  <c r="AO69" i="2" s="1"/>
  <c r="AX119" i="2"/>
  <c r="AW122" i="2"/>
  <c r="AW21" i="2" s="1"/>
  <c r="AN101" i="2"/>
  <c r="AO101" i="2" s="1"/>
  <c r="AO46" i="2"/>
  <c r="AO50" i="2"/>
  <c r="AY333" i="2"/>
  <c r="AT82" i="2"/>
  <c r="AU82" i="2" s="1"/>
  <c r="AV82" i="2" s="1"/>
  <c r="AW82" i="2" s="1"/>
  <c r="AX82" i="2" s="1"/>
  <c r="AY82" i="2" s="1"/>
  <c r="AM100" i="2"/>
  <c r="AR89" i="2"/>
  <c r="AH97" i="2"/>
  <c r="AO84" i="2"/>
  <c r="AN41" i="2"/>
  <c r="AG333" i="2"/>
  <c r="AJ261" i="2"/>
  <c r="AM189" i="2"/>
  <c r="AM190" i="2" s="1"/>
  <c r="AM192" i="2" s="1"/>
  <c r="AM196" i="2" s="1"/>
  <c r="AM197" i="2" s="1"/>
  <c r="AM332" i="2"/>
  <c r="AP56" i="2"/>
  <c r="AO35" i="2"/>
  <c r="AP34" i="2"/>
  <c r="AO76" i="2"/>
  <c r="AL54" i="2"/>
  <c r="AS43" i="2"/>
  <c r="AP31" i="2"/>
  <c r="AO94" i="2"/>
  <c r="AS66" i="2"/>
  <c r="AN53" i="2"/>
  <c r="AO53" i="2" s="1"/>
  <c r="AN79" i="2"/>
  <c r="AO79" i="2" s="1"/>
  <c r="AS42" i="2"/>
  <c r="AR44" i="2"/>
  <c r="AN51" i="2"/>
  <c r="AO51" i="2" s="1"/>
  <c r="AS78" i="2"/>
  <c r="AO29" i="2"/>
  <c r="AP65" i="2"/>
  <c r="AP109" i="2"/>
  <c r="AP99" i="2"/>
  <c r="AN91" i="2"/>
  <c r="AO91" i="2" s="1"/>
  <c r="AR96" i="2"/>
  <c r="AO49" i="2"/>
  <c r="AR128" i="2"/>
  <c r="AR126" i="2"/>
  <c r="AJ22" i="2"/>
  <c r="AB20" i="2"/>
  <c r="AB132" i="2"/>
  <c r="AP70" i="2"/>
  <c r="AP86" i="2"/>
  <c r="AN75" i="2"/>
  <c r="AO75" i="2" s="1"/>
  <c r="AP85" i="2"/>
  <c r="AP93" i="2"/>
  <c r="AP32" i="2"/>
  <c r="AP72" i="2"/>
  <c r="AP98" i="2"/>
  <c r="AP45" i="2"/>
  <c r="AO81" i="2"/>
  <c r="AP71" i="2"/>
  <c r="AP33" i="2"/>
  <c r="AN48" i="2"/>
  <c r="AR80" i="2"/>
  <c r="AR47" i="2"/>
  <c r="AP108" i="2"/>
  <c r="AR83" i="2"/>
  <c r="AO36" i="2"/>
  <c r="AO68" i="2"/>
  <c r="AO95" i="2"/>
  <c r="AP37" i="2"/>
  <c r="AR104" i="2"/>
  <c r="AR105" i="2"/>
  <c r="AO90" i="2"/>
  <c r="AR103" i="2"/>
  <c r="AO39" i="2"/>
  <c r="AS115" i="2"/>
  <c r="AM58" i="2"/>
  <c r="AN30" i="2"/>
  <c r="AN38" i="2"/>
  <c r="AO77" i="2"/>
  <c r="AO113" i="2"/>
  <c r="AR59" i="2"/>
  <c r="AR102" i="2"/>
  <c r="AO106" i="2"/>
  <c r="AR63" i="2"/>
  <c r="AN52" i="2"/>
  <c r="AR57" i="2"/>
  <c r="AL125" i="2"/>
  <c r="AK129" i="2"/>
  <c r="AM67" i="2"/>
  <c r="AM40" i="2"/>
  <c r="AL60" i="2"/>
  <c r="AL61" i="2"/>
  <c r="AL87" i="2"/>
  <c r="AM92" i="2"/>
  <c r="AN64" i="2"/>
  <c r="AM55" i="2"/>
  <c r="AM88" i="2"/>
  <c r="AD28" i="2"/>
  <c r="AD116" i="2" s="1"/>
  <c r="AF122" i="2"/>
  <c r="AF21" i="2" s="1"/>
  <c r="AA133" i="2"/>
  <c r="AA23" i="2"/>
  <c r="AA24" i="2" s="1"/>
  <c r="AC20" i="2" l="1"/>
  <c r="AC23" i="2" s="1"/>
  <c r="AC24" i="2" s="1"/>
  <c r="AC132" i="2"/>
  <c r="AC133" i="2" s="1"/>
  <c r="BA66" i="2"/>
  <c r="BB66" i="2" s="1"/>
  <c r="BA115" i="2"/>
  <c r="BB115" i="2" s="1"/>
  <c r="BA43" i="2"/>
  <c r="BB43" i="2" s="1"/>
  <c r="BA42" i="2"/>
  <c r="BB42" i="2" s="1"/>
  <c r="BA78" i="2"/>
  <c r="BB78" i="2" s="1"/>
  <c r="AY119" i="2"/>
  <c r="AY122" i="2" s="1"/>
  <c r="AY21" i="2" s="1"/>
  <c r="AX122" i="2"/>
  <c r="AX21" i="2" s="1"/>
  <c r="AP50" i="2"/>
  <c r="AP46" i="2"/>
  <c r="AT78" i="2"/>
  <c r="AU78" i="2" s="1"/>
  <c r="AV78" i="2" s="1"/>
  <c r="AW78" i="2" s="1"/>
  <c r="AX78" i="2" s="1"/>
  <c r="AY78" i="2" s="1"/>
  <c r="AT115" i="2"/>
  <c r="AU115" i="2" s="1"/>
  <c r="AV115" i="2" s="1"/>
  <c r="AW115" i="2" s="1"/>
  <c r="AX115" i="2" s="1"/>
  <c r="AY115" i="2" s="1"/>
  <c r="AT43" i="2"/>
  <c r="AU43" i="2" s="1"/>
  <c r="AV43" i="2" s="1"/>
  <c r="AW43" i="2" s="1"/>
  <c r="AX43" i="2" s="1"/>
  <c r="AY43" i="2" s="1"/>
  <c r="AT42" i="2"/>
  <c r="AU42" i="2" s="1"/>
  <c r="AV42" i="2" s="1"/>
  <c r="AW42" i="2" s="1"/>
  <c r="AX42" i="2" s="1"/>
  <c r="AY42" i="2" s="1"/>
  <c r="AT66" i="2"/>
  <c r="AU66" i="2" s="1"/>
  <c r="AV66" i="2" s="1"/>
  <c r="AW66" i="2" s="1"/>
  <c r="AX66" i="2" s="1"/>
  <c r="AY66" i="2" s="1"/>
  <c r="AP84" i="2"/>
  <c r="AI97" i="2"/>
  <c r="AN100" i="2"/>
  <c r="AS89" i="2"/>
  <c r="AO41" i="2"/>
  <c r="AQ56" i="2"/>
  <c r="AM261" i="2"/>
  <c r="AJ262" i="2"/>
  <c r="AJ333" i="2"/>
  <c r="AQ34" i="2"/>
  <c r="AP35" i="2"/>
  <c r="AM54" i="2"/>
  <c r="AP76" i="2"/>
  <c r="AQ86" i="2"/>
  <c r="AP94" i="2"/>
  <c r="AQ31" i="2"/>
  <c r="AS44" i="2"/>
  <c r="AS96" i="2"/>
  <c r="AQ85" i="2"/>
  <c r="AQ93" i="2"/>
  <c r="AP29" i="2"/>
  <c r="AQ99" i="2"/>
  <c r="AQ109" i="2"/>
  <c r="AQ65" i="2"/>
  <c r="AQ70" i="2"/>
  <c r="AP49" i="2"/>
  <c r="AQ98" i="2"/>
  <c r="AS128" i="2"/>
  <c r="BA128" i="2" s="1"/>
  <c r="BB128" i="2" s="1"/>
  <c r="AS126" i="2"/>
  <c r="BA126" i="2" s="1"/>
  <c r="BB126" i="2" s="1"/>
  <c r="AK22" i="2"/>
  <c r="AD20" i="2"/>
  <c r="AD132" i="2"/>
  <c r="AQ32" i="2"/>
  <c r="AP79" i="2"/>
  <c r="AQ72" i="2"/>
  <c r="AP68" i="2"/>
  <c r="AP51" i="2"/>
  <c r="AQ45" i="2"/>
  <c r="AP77" i="2"/>
  <c r="AP95" i="2"/>
  <c r="AP81" i="2"/>
  <c r="AP101" i="2"/>
  <c r="AP74" i="2"/>
  <c r="AP106" i="2"/>
  <c r="AP75" i="2"/>
  <c r="AP53" i="2"/>
  <c r="AP90" i="2"/>
  <c r="AP91" i="2"/>
  <c r="AO30" i="2"/>
  <c r="AP36" i="2"/>
  <c r="AO48" i="2"/>
  <c r="AP69" i="2"/>
  <c r="AS103" i="2"/>
  <c r="AS104" i="2"/>
  <c r="AS57" i="2"/>
  <c r="AS102" i="2"/>
  <c r="AS83" i="2"/>
  <c r="AO64" i="2"/>
  <c r="AS59" i="2"/>
  <c r="AN58" i="2"/>
  <c r="AQ33" i="2"/>
  <c r="AO52" i="2"/>
  <c r="AQ37" i="2"/>
  <c r="AQ108" i="2"/>
  <c r="AQ71" i="2"/>
  <c r="AP39" i="2"/>
  <c r="AS63" i="2"/>
  <c r="AP113" i="2"/>
  <c r="AO38" i="2"/>
  <c r="AS105" i="2"/>
  <c r="AS47" i="2"/>
  <c r="AS80" i="2"/>
  <c r="AM125" i="2"/>
  <c r="AL129" i="2"/>
  <c r="AN67" i="2"/>
  <c r="AN40" i="2"/>
  <c r="AM61" i="2"/>
  <c r="AM60" i="2"/>
  <c r="AM87" i="2"/>
  <c r="AN92" i="2"/>
  <c r="AN55" i="2"/>
  <c r="AN88" i="2"/>
  <c r="AB23" i="2"/>
  <c r="AB24" i="2" s="1"/>
  <c r="AB133" i="2"/>
  <c r="AG122" i="2"/>
  <c r="AE28" i="2"/>
  <c r="AE116" i="2" s="1"/>
  <c r="BA104" i="2" l="1"/>
  <c r="BB104" i="2" s="1"/>
  <c r="BA103" i="2"/>
  <c r="BB103" i="2" s="1"/>
  <c r="BA44" i="2"/>
  <c r="BB44" i="2" s="1"/>
  <c r="BA89" i="2"/>
  <c r="BB89" i="2" s="1"/>
  <c r="BA63" i="2"/>
  <c r="BB63" i="2" s="1"/>
  <c r="BA83" i="2"/>
  <c r="BB83" i="2" s="1"/>
  <c r="BA96" i="2"/>
  <c r="BB96" i="2" s="1"/>
  <c r="BA80" i="2"/>
  <c r="BB80" i="2" s="1"/>
  <c r="BA47" i="2"/>
  <c r="BB47" i="2" s="1"/>
  <c r="BA102" i="2"/>
  <c r="BB102" i="2" s="1"/>
  <c r="BA105" i="2"/>
  <c r="BB105" i="2" s="1"/>
  <c r="BA59" i="2"/>
  <c r="BB59" i="2" s="1"/>
  <c r="BA57" i="2"/>
  <c r="BB57" i="2" s="1"/>
  <c r="AT126" i="2"/>
  <c r="AT128" i="2"/>
  <c r="AU128" i="2" s="1"/>
  <c r="AV128" i="2" s="1"/>
  <c r="AW128" i="2" s="1"/>
  <c r="AX128" i="2" s="1"/>
  <c r="AY128" i="2" s="1"/>
  <c r="AQ50" i="2"/>
  <c r="AQ46" i="2"/>
  <c r="AJ97" i="2"/>
  <c r="AP41" i="2"/>
  <c r="AQ84" i="2"/>
  <c r="AT105" i="2"/>
  <c r="AU105" i="2" s="1"/>
  <c r="AV105" i="2" s="1"/>
  <c r="AW105" i="2" s="1"/>
  <c r="AX105" i="2" s="1"/>
  <c r="AY105" i="2" s="1"/>
  <c r="AT102" i="2"/>
  <c r="AU102" i="2" s="1"/>
  <c r="AV102" i="2" s="1"/>
  <c r="AW102" i="2" s="1"/>
  <c r="AX102" i="2" s="1"/>
  <c r="AY102" i="2" s="1"/>
  <c r="AT47" i="2"/>
  <c r="AU47" i="2" s="1"/>
  <c r="AV47" i="2" s="1"/>
  <c r="AW47" i="2" s="1"/>
  <c r="AX47" i="2" s="1"/>
  <c r="AY47" i="2" s="1"/>
  <c r="AT59" i="2"/>
  <c r="AU59" i="2" s="1"/>
  <c r="AV59" i="2" s="1"/>
  <c r="AW59" i="2" s="1"/>
  <c r="AX59" i="2" s="1"/>
  <c r="AY59" i="2" s="1"/>
  <c r="AT57" i="2"/>
  <c r="AU57" i="2" s="1"/>
  <c r="AV57" i="2" s="1"/>
  <c r="AW57" i="2" s="1"/>
  <c r="AX57" i="2" s="1"/>
  <c r="AY57" i="2" s="1"/>
  <c r="AT89" i="2"/>
  <c r="AU89" i="2" s="1"/>
  <c r="AV89" i="2" s="1"/>
  <c r="AW89" i="2" s="1"/>
  <c r="AX89" i="2" s="1"/>
  <c r="AY89" i="2" s="1"/>
  <c r="AT63" i="2"/>
  <c r="AU63" i="2" s="1"/>
  <c r="AV63" i="2" s="1"/>
  <c r="AW63" i="2" s="1"/>
  <c r="AX63" i="2" s="1"/>
  <c r="AY63" i="2" s="1"/>
  <c r="AT104" i="2"/>
  <c r="AU104" i="2" s="1"/>
  <c r="AV104" i="2" s="1"/>
  <c r="AW104" i="2" s="1"/>
  <c r="AX104" i="2" s="1"/>
  <c r="AY104" i="2" s="1"/>
  <c r="AT83" i="2"/>
  <c r="AU83" i="2" s="1"/>
  <c r="AV83" i="2" s="1"/>
  <c r="AW83" i="2" s="1"/>
  <c r="AX83" i="2" s="1"/>
  <c r="AY83" i="2" s="1"/>
  <c r="AT96" i="2"/>
  <c r="AU96" i="2" s="1"/>
  <c r="AV96" i="2" s="1"/>
  <c r="AW96" i="2" s="1"/>
  <c r="AX96" i="2" s="1"/>
  <c r="AY96" i="2" s="1"/>
  <c r="AT80" i="2"/>
  <c r="AU80" i="2" s="1"/>
  <c r="AV80" i="2" s="1"/>
  <c r="AW80" i="2" s="1"/>
  <c r="AX80" i="2" s="1"/>
  <c r="AY80" i="2" s="1"/>
  <c r="AT103" i="2"/>
  <c r="AU103" i="2" s="1"/>
  <c r="AV103" i="2" s="1"/>
  <c r="AW103" i="2" s="1"/>
  <c r="AX103" i="2" s="1"/>
  <c r="AY103" i="2" s="1"/>
  <c r="AT44" i="2"/>
  <c r="AU44" i="2" s="1"/>
  <c r="AV44" i="2" s="1"/>
  <c r="AW44" i="2" s="1"/>
  <c r="AX44" i="2" s="1"/>
  <c r="AY44" i="2" s="1"/>
  <c r="AO100" i="2"/>
  <c r="AM262" i="2"/>
  <c r="AM333" i="2"/>
  <c r="AR56" i="2"/>
  <c r="AQ35" i="2"/>
  <c r="AR34" i="2"/>
  <c r="AR86" i="2"/>
  <c r="AN54" i="2"/>
  <c r="AO54" i="2" s="1"/>
  <c r="AR85" i="2"/>
  <c r="AQ76" i="2"/>
  <c r="AR31" i="2"/>
  <c r="AQ94" i="2"/>
  <c r="AR93" i="2"/>
  <c r="AR70" i="2"/>
  <c r="AQ95" i="2"/>
  <c r="AQ29" i="2"/>
  <c r="AR65" i="2"/>
  <c r="AR109" i="2"/>
  <c r="AR99" i="2"/>
  <c r="AR32" i="2"/>
  <c r="AQ79" i="2"/>
  <c r="AQ68" i="2"/>
  <c r="AQ49" i="2"/>
  <c r="AR45" i="2"/>
  <c r="AR98" i="2"/>
  <c r="AQ77" i="2"/>
  <c r="AL22" i="2"/>
  <c r="AR72" i="2"/>
  <c r="AQ81" i="2"/>
  <c r="AE20" i="2"/>
  <c r="AE132" i="2"/>
  <c r="AQ51" i="2"/>
  <c r="AQ90" i="2"/>
  <c r="AQ53" i="2"/>
  <c r="AQ41" i="2"/>
  <c r="AQ101" i="2"/>
  <c r="AQ91" i="2"/>
  <c r="AQ39" i="2"/>
  <c r="AQ106" i="2"/>
  <c r="AQ74" i="2"/>
  <c r="AQ75" i="2"/>
  <c r="AP64" i="2"/>
  <c r="AQ69" i="2"/>
  <c r="AR33" i="2"/>
  <c r="AR108" i="2"/>
  <c r="AP38" i="2"/>
  <c r="AR37" i="2"/>
  <c r="AO58" i="2"/>
  <c r="AQ36" i="2"/>
  <c r="AO92" i="2"/>
  <c r="AQ113" i="2"/>
  <c r="AO67" i="2"/>
  <c r="AR71" i="2"/>
  <c r="AP52" i="2"/>
  <c r="AP48" i="2"/>
  <c r="AO88" i="2"/>
  <c r="AP30" i="2"/>
  <c r="AO55" i="2"/>
  <c r="AO40" i="2"/>
  <c r="AN125" i="2"/>
  <c r="AM129" i="2"/>
  <c r="AG21" i="2"/>
  <c r="AN60" i="2"/>
  <c r="AN61" i="2"/>
  <c r="AN87" i="2"/>
  <c r="AD23" i="2"/>
  <c r="AD24" i="2" s="1"/>
  <c r="AD133" i="2"/>
  <c r="AH122" i="2"/>
  <c r="AF28" i="2"/>
  <c r="AF116" i="2" s="1"/>
  <c r="AR50" i="2" l="1"/>
  <c r="AR46" i="2"/>
  <c r="AK97" i="2"/>
  <c r="AL97" i="2" s="1"/>
  <c r="AU126" i="2"/>
  <c r="AR84" i="2"/>
  <c r="AP100" i="2"/>
  <c r="AS85" i="2"/>
  <c r="AS86" i="2"/>
  <c r="AS56" i="2"/>
  <c r="AS34" i="2"/>
  <c r="AR35" i="2"/>
  <c r="AS93" i="2"/>
  <c r="AR95" i="2"/>
  <c r="AR76" i="2"/>
  <c r="AR81" i="2"/>
  <c r="AR94" i="2"/>
  <c r="AS31" i="2"/>
  <c r="AS70" i="2"/>
  <c r="AR68" i="2"/>
  <c r="AR79" i="2"/>
  <c r="AR29" i="2"/>
  <c r="AS32" i="2"/>
  <c r="AS99" i="2"/>
  <c r="AS109" i="2"/>
  <c r="AS65" i="2"/>
  <c r="AS45" i="2"/>
  <c r="AR101" i="2"/>
  <c r="AS98" i="2"/>
  <c r="AR91" i="2"/>
  <c r="AR49" i="2"/>
  <c r="AR75" i="2"/>
  <c r="AR77" i="2"/>
  <c r="AR53" i="2"/>
  <c r="AR51" i="2"/>
  <c r="AS72" i="2"/>
  <c r="AR90" i="2"/>
  <c r="AM22" i="2"/>
  <c r="AR106" i="2"/>
  <c r="AR41" i="2"/>
  <c r="AF20" i="2"/>
  <c r="AF132" i="2"/>
  <c r="AP92" i="2"/>
  <c r="AR74" i="2"/>
  <c r="AR39" i="2"/>
  <c r="AP55" i="2"/>
  <c r="AP54" i="2"/>
  <c r="AQ64" i="2"/>
  <c r="AP88" i="2"/>
  <c r="AO61" i="2"/>
  <c r="AS71" i="2"/>
  <c r="AR113" i="2"/>
  <c r="AR36" i="2"/>
  <c r="AQ38" i="2"/>
  <c r="AO60" i="2"/>
  <c r="AP40" i="2"/>
  <c r="AP67" i="2"/>
  <c r="AS108" i="2"/>
  <c r="AQ30" i="2"/>
  <c r="AQ48" i="2"/>
  <c r="AP58" i="2"/>
  <c r="AS33" i="2"/>
  <c r="AO87" i="2"/>
  <c r="AQ52" i="2"/>
  <c r="AR69" i="2"/>
  <c r="AS37" i="2"/>
  <c r="AO125" i="2"/>
  <c r="AN129" i="2"/>
  <c r="AH21" i="2"/>
  <c r="AI122" i="2"/>
  <c r="AE23" i="2"/>
  <c r="AE24" i="2" s="1"/>
  <c r="AE133" i="2"/>
  <c r="AG28" i="2"/>
  <c r="AG116" i="2" l="1"/>
  <c r="AG132" i="2" s="1"/>
  <c r="BA108" i="2"/>
  <c r="BB108" i="2" s="1"/>
  <c r="BA70" i="2"/>
  <c r="BB70" i="2" s="1"/>
  <c r="BA86" i="2"/>
  <c r="BB86" i="2" s="1"/>
  <c r="BA31" i="2"/>
  <c r="BB31" i="2" s="1"/>
  <c r="BA93" i="2"/>
  <c r="BB93" i="2" s="1"/>
  <c r="BA33" i="2"/>
  <c r="BB33" i="2" s="1"/>
  <c r="BA99" i="2"/>
  <c r="BB99" i="2" s="1"/>
  <c r="BA85" i="2"/>
  <c r="BB85" i="2" s="1"/>
  <c r="BA109" i="2"/>
  <c r="BB109" i="2" s="1"/>
  <c r="BA37" i="2"/>
  <c r="BB37" i="2" s="1"/>
  <c r="BA71" i="2"/>
  <c r="BB71" i="2" s="1"/>
  <c r="BA72" i="2"/>
  <c r="BB72" i="2" s="1"/>
  <c r="BA98" i="2"/>
  <c r="BB98" i="2" s="1"/>
  <c r="BA32" i="2"/>
  <c r="BB32" i="2" s="1"/>
  <c r="BA34" i="2"/>
  <c r="BB34" i="2" s="1"/>
  <c r="BA45" i="2"/>
  <c r="BB45" i="2" s="1"/>
  <c r="BA65" i="2"/>
  <c r="BB65" i="2" s="1"/>
  <c r="BA56" i="2"/>
  <c r="BB56" i="2" s="1"/>
  <c r="AS50" i="2"/>
  <c r="AT50" i="2" s="1"/>
  <c r="AU50" i="2" s="1"/>
  <c r="AV50" i="2" s="1"/>
  <c r="AW50" i="2" s="1"/>
  <c r="AX50" i="2" s="1"/>
  <c r="AY50" i="2" s="1"/>
  <c r="AS46" i="2"/>
  <c r="AV126" i="2"/>
  <c r="AS84" i="2"/>
  <c r="AT65" i="2"/>
  <c r="AU65" i="2" s="1"/>
  <c r="AV65" i="2" s="1"/>
  <c r="AW65" i="2" s="1"/>
  <c r="AX65" i="2" s="1"/>
  <c r="AY65" i="2" s="1"/>
  <c r="AT32" i="2"/>
  <c r="AU32" i="2" s="1"/>
  <c r="AV32" i="2" s="1"/>
  <c r="AW32" i="2" s="1"/>
  <c r="AX32" i="2" s="1"/>
  <c r="AY32" i="2" s="1"/>
  <c r="AT37" i="2"/>
  <c r="AU37" i="2" s="1"/>
  <c r="AV37" i="2" s="1"/>
  <c r="AW37" i="2" s="1"/>
  <c r="AX37" i="2" s="1"/>
  <c r="AY37" i="2" s="1"/>
  <c r="AT71" i="2"/>
  <c r="AU71" i="2" s="1"/>
  <c r="AV71" i="2" s="1"/>
  <c r="AW71" i="2" s="1"/>
  <c r="AX71" i="2" s="1"/>
  <c r="AY71" i="2" s="1"/>
  <c r="AT93" i="2"/>
  <c r="AU93" i="2" s="1"/>
  <c r="AV93" i="2" s="1"/>
  <c r="AW93" i="2" s="1"/>
  <c r="AX93" i="2" s="1"/>
  <c r="AY93" i="2" s="1"/>
  <c r="AT56" i="2"/>
  <c r="AU56" i="2" s="1"/>
  <c r="AV56" i="2" s="1"/>
  <c r="AW56" i="2" s="1"/>
  <c r="AX56" i="2" s="1"/>
  <c r="AY56" i="2" s="1"/>
  <c r="AT109" i="2"/>
  <c r="AU109" i="2" s="1"/>
  <c r="AV109" i="2" s="1"/>
  <c r="AW109" i="2" s="1"/>
  <c r="AX109" i="2" s="1"/>
  <c r="AY109" i="2" s="1"/>
  <c r="AT33" i="2"/>
  <c r="AU33" i="2" s="1"/>
  <c r="AV33" i="2" s="1"/>
  <c r="AW33" i="2" s="1"/>
  <c r="AX33" i="2" s="1"/>
  <c r="AY33" i="2" s="1"/>
  <c r="AT108" i="2"/>
  <c r="AU108" i="2" s="1"/>
  <c r="AV108" i="2" s="1"/>
  <c r="AW108" i="2" s="1"/>
  <c r="AX108" i="2" s="1"/>
  <c r="AY108" i="2" s="1"/>
  <c r="AT72" i="2"/>
  <c r="AU72" i="2" s="1"/>
  <c r="AV72" i="2" s="1"/>
  <c r="AW72" i="2" s="1"/>
  <c r="AX72" i="2" s="1"/>
  <c r="AY72" i="2" s="1"/>
  <c r="AT98" i="2"/>
  <c r="AU98" i="2" s="1"/>
  <c r="AV98" i="2" s="1"/>
  <c r="AW98" i="2" s="1"/>
  <c r="AX98" i="2" s="1"/>
  <c r="AY98" i="2" s="1"/>
  <c r="AT70" i="2"/>
  <c r="AU70" i="2" s="1"/>
  <c r="AV70" i="2" s="1"/>
  <c r="AW70" i="2" s="1"/>
  <c r="AX70" i="2" s="1"/>
  <c r="AY70" i="2" s="1"/>
  <c r="AT34" i="2"/>
  <c r="AU34" i="2" s="1"/>
  <c r="AV34" i="2" s="1"/>
  <c r="AW34" i="2" s="1"/>
  <c r="AX34" i="2" s="1"/>
  <c r="AY34" i="2" s="1"/>
  <c r="AT86" i="2"/>
  <c r="AU86" i="2" s="1"/>
  <c r="AV86" i="2" s="1"/>
  <c r="AW86" i="2" s="1"/>
  <c r="AX86" i="2" s="1"/>
  <c r="AY86" i="2" s="1"/>
  <c r="AT85" i="2"/>
  <c r="AU85" i="2" s="1"/>
  <c r="AV85" i="2" s="1"/>
  <c r="AW85" i="2" s="1"/>
  <c r="AX85" i="2" s="1"/>
  <c r="AY85" i="2" s="1"/>
  <c r="AT45" i="2"/>
  <c r="AU45" i="2" s="1"/>
  <c r="AV45" i="2" s="1"/>
  <c r="AW45" i="2" s="1"/>
  <c r="AX45" i="2" s="1"/>
  <c r="AY45" i="2" s="1"/>
  <c r="AT99" i="2"/>
  <c r="AU99" i="2" s="1"/>
  <c r="AV99" i="2" s="1"/>
  <c r="AW99" i="2" s="1"/>
  <c r="AX99" i="2" s="1"/>
  <c r="AY99" i="2" s="1"/>
  <c r="AT31" i="2"/>
  <c r="AU31" i="2" s="1"/>
  <c r="AV31" i="2" s="1"/>
  <c r="AW31" i="2" s="1"/>
  <c r="AX31" i="2" s="1"/>
  <c r="AY31" i="2" s="1"/>
  <c r="AQ100" i="2"/>
  <c r="AS95" i="2"/>
  <c r="AM97" i="2"/>
  <c r="AS35" i="2"/>
  <c r="AS81" i="2"/>
  <c r="AS68" i="2"/>
  <c r="AS76" i="2"/>
  <c r="AS94" i="2"/>
  <c r="AS79" i="2"/>
  <c r="AS101" i="2"/>
  <c r="AS29" i="2"/>
  <c r="AS51" i="2"/>
  <c r="AS91" i="2"/>
  <c r="AQ88" i="2"/>
  <c r="AS106" i="2"/>
  <c r="AS49" i="2"/>
  <c r="AS75" i="2"/>
  <c r="AQ67" i="2"/>
  <c r="AQ92" i="2"/>
  <c r="AQ54" i="2"/>
  <c r="AS77" i="2"/>
  <c r="AS53" i="2"/>
  <c r="AS41" i="2"/>
  <c r="AS74" i="2"/>
  <c r="AS39" i="2"/>
  <c r="AN22" i="2"/>
  <c r="AS90" i="2"/>
  <c r="AR64" i="2"/>
  <c r="AQ55" i="2"/>
  <c r="AP60" i="2"/>
  <c r="AP87" i="2"/>
  <c r="AP61" i="2"/>
  <c r="AG20" i="2"/>
  <c r="AR52" i="2"/>
  <c r="AR48" i="2"/>
  <c r="AR38" i="2"/>
  <c r="AR30" i="2"/>
  <c r="AS36" i="2"/>
  <c r="AQ40" i="2"/>
  <c r="AS113" i="2"/>
  <c r="AS69" i="2"/>
  <c r="AQ58" i="2"/>
  <c r="AP125" i="2"/>
  <c r="AO129" i="2"/>
  <c r="AI21" i="2"/>
  <c r="AJ122" i="2"/>
  <c r="AH28" i="2"/>
  <c r="AH116" i="2" s="1"/>
  <c r="AH132" i="2" s="1"/>
  <c r="AF23" i="2"/>
  <c r="AF24" i="2" s="1"/>
  <c r="AF133" i="2"/>
  <c r="BA39" i="2" l="1"/>
  <c r="BB39" i="2" s="1"/>
  <c r="BA74" i="2"/>
  <c r="BB74" i="2" s="1"/>
  <c r="BA49" i="2"/>
  <c r="BB49" i="2" s="1"/>
  <c r="BA101" i="2"/>
  <c r="BB101" i="2" s="1"/>
  <c r="BA35" i="2"/>
  <c r="BB35" i="2" s="1"/>
  <c r="BA113" i="2"/>
  <c r="BB113" i="2" s="1"/>
  <c r="BA41" i="2"/>
  <c r="BB41" i="2" s="1"/>
  <c r="BA79" i="2"/>
  <c r="BB79" i="2" s="1"/>
  <c r="BA50" i="2"/>
  <c r="BB50" i="2" s="1"/>
  <c r="BA69" i="2"/>
  <c r="BB69" i="2" s="1"/>
  <c r="BA53" i="2"/>
  <c r="BB53" i="2" s="1"/>
  <c r="BA106" i="2"/>
  <c r="BB106" i="2" s="1"/>
  <c r="BA94" i="2"/>
  <c r="BB94" i="2" s="1"/>
  <c r="BA36" i="2"/>
  <c r="BB36" i="2" s="1"/>
  <c r="BA90" i="2"/>
  <c r="BB90" i="2" s="1"/>
  <c r="BA76" i="2"/>
  <c r="BB76" i="2" s="1"/>
  <c r="BA95" i="2"/>
  <c r="BB95" i="2" s="1"/>
  <c r="BA84" i="2"/>
  <c r="BB84" i="2" s="1"/>
  <c r="BA91" i="2"/>
  <c r="BB91" i="2" s="1"/>
  <c r="BA51" i="2"/>
  <c r="BB51" i="2" s="1"/>
  <c r="BA75" i="2"/>
  <c r="BB75" i="2" s="1"/>
  <c r="BA29" i="2"/>
  <c r="BB29" i="2" s="1"/>
  <c r="BA81" i="2"/>
  <c r="BB81" i="2" s="1"/>
  <c r="BA46" i="2"/>
  <c r="BB46" i="2" s="1"/>
  <c r="BA77" i="2"/>
  <c r="BB77" i="2" s="1"/>
  <c r="BA68" i="2"/>
  <c r="BB68" i="2" s="1"/>
  <c r="AT46" i="2"/>
  <c r="AU46" i="2" s="1"/>
  <c r="AV46" i="2" s="1"/>
  <c r="AW46" i="2" s="1"/>
  <c r="AX46" i="2" s="1"/>
  <c r="AY46" i="2" s="1"/>
  <c r="AW126" i="2"/>
  <c r="AT84" i="2"/>
  <c r="AU84" i="2" s="1"/>
  <c r="AV84" i="2" s="1"/>
  <c r="AW84" i="2" s="1"/>
  <c r="AX84" i="2" s="1"/>
  <c r="AY84" i="2" s="1"/>
  <c r="AT29" i="2"/>
  <c r="AU29" i="2" s="1"/>
  <c r="AV29" i="2" s="1"/>
  <c r="AW29" i="2" s="1"/>
  <c r="AX29" i="2" s="1"/>
  <c r="AY29" i="2" s="1"/>
  <c r="AT75" i="2"/>
  <c r="AU75" i="2" s="1"/>
  <c r="AV75" i="2" s="1"/>
  <c r="AW75" i="2" s="1"/>
  <c r="AX75" i="2" s="1"/>
  <c r="AY75" i="2" s="1"/>
  <c r="AT95" i="2"/>
  <c r="AU95" i="2" s="1"/>
  <c r="AV95" i="2" s="1"/>
  <c r="AW95" i="2" s="1"/>
  <c r="AX95" i="2" s="1"/>
  <c r="AY95" i="2" s="1"/>
  <c r="AT106" i="2"/>
  <c r="AU106" i="2" s="1"/>
  <c r="AV106" i="2" s="1"/>
  <c r="AW106" i="2" s="1"/>
  <c r="AX106" i="2" s="1"/>
  <c r="AY106" i="2" s="1"/>
  <c r="AT69" i="2"/>
  <c r="AU69" i="2" s="1"/>
  <c r="AV69" i="2" s="1"/>
  <c r="AW69" i="2" s="1"/>
  <c r="AX69" i="2" s="1"/>
  <c r="AY69" i="2" s="1"/>
  <c r="AT36" i="2"/>
  <c r="AU36" i="2" s="1"/>
  <c r="AV36" i="2" s="1"/>
  <c r="AW36" i="2" s="1"/>
  <c r="AX36" i="2" s="1"/>
  <c r="AY36" i="2" s="1"/>
  <c r="AT74" i="2"/>
  <c r="AU74" i="2" s="1"/>
  <c r="AV74" i="2" s="1"/>
  <c r="AW74" i="2" s="1"/>
  <c r="AX74" i="2" s="1"/>
  <c r="AY74" i="2" s="1"/>
  <c r="AT76" i="2"/>
  <c r="AU76" i="2" s="1"/>
  <c r="AV76" i="2" s="1"/>
  <c r="AW76" i="2" s="1"/>
  <c r="AX76" i="2" s="1"/>
  <c r="AY76" i="2" s="1"/>
  <c r="AT41" i="2"/>
  <c r="AU41" i="2" s="1"/>
  <c r="AV41" i="2" s="1"/>
  <c r="AW41" i="2" s="1"/>
  <c r="AX41" i="2" s="1"/>
  <c r="AY41" i="2" s="1"/>
  <c r="AT49" i="2"/>
  <c r="AU49" i="2" s="1"/>
  <c r="AV49" i="2" s="1"/>
  <c r="AW49" i="2" s="1"/>
  <c r="AX49" i="2" s="1"/>
  <c r="AY49" i="2" s="1"/>
  <c r="AT101" i="2"/>
  <c r="AU101" i="2" s="1"/>
  <c r="AV101" i="2" s="1"/>
  <c r="AW101" i="2" s="1"/>
  <c r="AX101" i="2" s="1"/>
  <c r="AY101" i="2" s="1"/>
  <c r="AT90" i="2"/>
  <c r="AU90" i="2" s="1"/>
  <c r="AV90" i="2" s="1"/>
  <c r="AW90" i="2" s="1"/>
  <c r="AX90" i="2" s="1"/>
  <c r="AY90" i="2" s="1"/>
  <c r="AT53" i="2"/>
  <c r="AU53" i="2" s="1"/>
  <c r="AV53" i="2" s="1"/>
  <c r="AW53" i="2" s="1"/>
  <c r="AX53" i="2" s="1"/>
  <c r="AY53" i="2" s="1"/>
  <c r="AT91" i="2"/>
  <c r="AU91" i="2" s="1"/>
  <c r="AV91" i="2" s="1"/>
  <c r="AW91" i="2" s="1"/>
  <c r="AX91" i="2" s="1"/>
  <c r="AY91" i="2" s="1"/>
  <c r="AT79" i="2"/>
  <c r="AU79" i="2" s="1"/>
  <c r="AV79" i="2" s="1"/>
  <c r="AW79" i="2" s="1"/>
  <c r="AX79" i="2" s="1"/>
  <c r="AY79" i="2" s="1"/>
  <c r="AT68" i="2"/>
  <c r="AU68" i="2" s="1"/>
  <c r="AV68" i="2" s="1"/>
  <c r="AW68" i="2" s="1"/>
  <c r="AX68" i="2" s="1"/>
  <c r="AY68" i="2" s="1"/>
  <c r="AT39" i="2"/>
  <c r="AU39" i="2" s="1"/>
  <c r="AV39" i="2" s="1"/>
  <c r="AW39" i="2" s="1"/>
  <c r="AX39" i="2" s="1"/>
  <c r="AY39" i="2" s="1"/>
  <c r="AT35" i="2"/>
  <c r="AU35" i="2" s="1"/>
  <c r="AV35" i="2" s="1"/>
  <c r="AW35" i="2" s="1"/>
  <c r="AX35" i="2" s="1"/>
  <c r="AY35" i="2" s="1"/>
  <c r="AT113" i="2"/>
  <c r="AU113" i="2" s="1"/>
  <c r="AV113" i="2" s="1"/>
  <c r="AW113" i="2" s="1"/>
  <c r="AX113" i="2" s="1"/>
  <c r="AY113" i="2" s="1"/>
  <c r="AT77" i="2"/>
  <c r="AU77" i="2" s="1"/>
  <c r="AV77" i="2" s="1"/>
  <c r="AW77" i="2" s="1"/>
  <c r="AX77" i="2" s="1"/>
  <c r="AY77" i="2" s="1"/>
  <c r="AT51" i="2"/>
  <c r="AU51" i="2" s="1"/>
  <c r="AV51" i="2" s="1"/>
  <c r="AW51" i="2" s="1"/>
  <c r="AX51" i="2" s="1"/>
  <c r="AY51" i="2" s="1"/>
  <c r="AT94" i="2"/>
  <c r="AU94" i="2" s="1"/>
  <c r="AV94" i="2" s="1"/>
  <c r="AW94" i="2" s="1"/>
  <c r="AX94" i="2" s="1"/>
  <c r="AY94" i="2" s="1"/>
  <c r="AT81" i="2"/>
  <c r="AU81" i="2" s="1"/>
  <c r="AV81" i="2" s="1"/>
  <c r="AW81" i="2" s="1"/>
  <c r="AX81" i="2" s="1"/>
  <c r="AY81" i="2" s="1"/>
  <c r="AR100" i="2"/>
  <c r="AN97" i="2"/>
  <c r="AR92" i="2"/>
  <c r="AR88" i="2"/>
  <c r="AR54" i="2"/>
  <c r="AR67" i="2"/>
  <c r="AQ60" i="2"/>
  <c r="AR55" i="2"/>
  <c r="AQ61" i="2"/>
  <c r="AO22" i="2"/>
  <c r="AS64" i="2"/>
  <c r="AQ87" i="2"/>
  <c r="AS30" i="2"/>
  <c r="AR40" i="2"/>
  <c r="AS48" i="2"/>
  <c r="AS38" i="2"/>
  <c r="AS52" i="2"/>
  <c r="AH20" i="2"/>
  <c r="AR58" i="2"/>
  <c r="AP129" i="2"/>
  <c r="AQ125" i="2"/>
  <c r="AJ21" i="2"/>
  <c r="AI28" i="2"/>
  <c r="AI116" i="2" s="1"/>
  <c r="AI132" i="2" s="1"/>
  <c r="AK122" i="2"/>
  <c r="BA30" i="2" l="1"/>
  <c r="BB30" i="2" s="1"/>
  <c r="BA52" i="2"/>
  <c r="BB52" i="2" s="1"/>
  <c r="BA48" i="2"/>
  <c r="BB48" i="2" s="1"/>
  <c r="BA64" i="2"/>
  <c r="BB64" i="2" s="1"/>
  <c r="BA38" i="2"/>
  <c r="BB38" i="2" s="1"/>
  <c r="AX126" i="2"/>
  <c r="AT30" i="2"/>
  <c r="AU30" i="2" s="1"/>
  <c r="AV30" i="2" s="1"/>
  <c r="AW30" i="2" s="1"/>
  <c r="AX30" i="2" s="1"/>
  <c r="AY30" i="2" s="1"/>
  <c r="AT38" i="2"/>
  <c r="AU38" i="2" s="1"/>
  <c r="AV38" i="2" s="1"/>
  <c r="AW38" i="2" s="1"/>
  <c r="AX38" i="2" s="1"/>
  <c r="AY38" i="2" s="1"/>
  <c r="AT48" i="2"/>
  <c r="AU48" i="2" s="1"/>
  <c r="AV48" i="2" s="1"/>
  <c r="AW48" i="2" s="1"/>
  <c r="AX48" i="2" s="1"/>
  <c r="AY48" i="2" s="1"/>
  <c r="AT52" i="2"/>
  <c r="AU52" i="2" s="1"/>
  <c r="AV52" i="2" s="1"/>
  <c r="AW52" i="2" s="1"/>
  <c r="AX52" i="2" s="1"/>
  <c r="AY52" i="2" s="1"/>
  <c r="AT64" i="2"/>
  <c r="AU64" i="2" s="1"/>
  <c r="AV64" i="2" s="1"/>
  <c r="AW64" i="2" s="1"/>
  <c r="AX64" i="2" s="1"/>
  <c r="AY64" i="2" s="1"/>
  <c r="AS100" i="2"/>
  <c r="AO97" i="2"/>
  <c r="AS92" i="2"/>
  <c r="AS88" i="2"/>
  <c r="AS54" i="2"/>
  <c r="AS67" i="2"/>
  <c r="AS55" i="2"/>
  <c r="AR60" i="2"/>
  <c r="AR61" i="2"/>
  <c r="AP22" i="2"/>
  <c r="AR87" i="2"/>
  <c r="AS40" i="2"/>
  <c r="AS58" i="2"/>
  <c r="AI20" i="2"/>
  <c r="AQ129" i="2"/>
  <c r="AR125" i="2"/>
  <c r="AK21" i="2"/>
  <c r="AG23" i="2"/>
  <c r="AG133" i="2"/>
  <c r="AJ28" i="2"/>
  <c r="AL122" i="2"/>
  <c r="BA40" i="2" l="1"/>
  <c r="BB40" i="2" s="1"/>
  <c r="BA88" i="2"/>
  <c r="BB88" i="2" s="1"/>
  <c r="BA54" i="2"/>
  <c r="BB54" i="2" s="1"/>
  <c r="BA92" i="2"/>
  <c r="BB92" i="2" s="1"/>
  <c r="BA100" i="2"/>
  <c r="BB100" i="2" s="1"/>
  <c r="BA55" i="2"/>
  <c r="BB55" i="2" s="1"/>
  <c r="BA58" i="2"/>
  <c r="BB58" i="2" s="1"/>
  <c r="BA67" i="2"/>
  <c r="BB67" i="2" s="1"/>
  <c r="AY126" i="2"/>
  <c r="AT55" i="2"/>
  <c r="AU55" i="2" s="1"/>
  <c r="AV55" i="2" s="1"/>
  <c r="AW55" i="2" s="1"/>
  <c r="AX55" i="2" s="1"/>
  <c r="AY55" i="2" s="1"/>
  <c r="AT100" i="2"/>
  <c r="AU100" i="2" s="1"/>
  <c r="AV100" i="2" s="1"/>
  <c r="AW100" i="2" s="1"/>
  <c r="AX100" i="2" s="1"/>
  <c r="AY100" i="2" s="1"/>
  <c r="AT67" i="2"/>
  <c r="AU67" i="2" s="1"/>
  <c r="AV67" i="2" s="1"/>
  <c r="AW67" i="2" s="1"/>
  <c r="AX67" i="2" s="1"/>
  <c r="AY67" i="2" s="1"/>
  <c r="AT54" i="2"/>
  <c r="AU54" i="2" s="1"/>
  <c r="AV54" i="2" s="1"/>
  <c r="AW54" i="2" s="1"/>
  <c r="AX54" i="2" s="1"/>
  <c r="AY54" i="2" s="1"/>
  <c r="AT88" i="2"/>
  <c r="AU88" i="2" s="1"/>
  <c r="AV88" i="2" s="1"/>
  <c r="AW88" i="2" s="1"/>
  <c r="AX88" i="2" s="1"/>
  <c r="AY88" i="2" s="1"/>
  <c r="AT92" i="2"/>
  <c r="AU92" i="2" s="1"/>
  <c r="AV92" i="2" s="1"/>
  <c r="AW92" i="2" s="1"/>
  <c r="AX92" i="2" s="1"/>
  <c r="AY92" i="2" s="1"/>
  <c r="AT58" i="2"/>
  <c r="AU58" i="2" s="1"/>
  <c r="AV58" i="2" s="1"/>
  <c r="AW58" i="2" s="1"/>
  <c r="AX58" i="2" s="1"/>
  <c r="AY58" i="2" s="1"/>
  <c r="AT40" i="2"/>
  <c r="AU40" i="2" s="1"/>
  <c r="AV40" i="2" s="1"/>
  <c r="AW40" i="2" s="1"/>
  <c r="AX40" i="2" s="1"/>
  <c r="AY40" i="2" s="1"/>
  <c r="AP97" i="2"/>
  <c r="AS60" i="2"/>
  <c r="AS61" i="2"/>
  <c r="AQ22" i="2"/>
  <c r="AS87" i="2"/>
  <c r="AJ116" i="2"/>
  <c r="AR129" i="2"/>
  <c r="AS125" i="2"/>
  <c r="BA125" i="2" s="1"/>
  <c r="AL21" i="2"/>
  <c r="AH133" i="2"/>
  <c r="AG24" i="2"/>
  <c r="AK28" i="2"/>
  <c r="AH23" i="2"/>
  <c r="AM122" i="2"/>
  <c r="BA129" i="2" l="1"/>
  <c r="BA22" i="2" s="1"/>
  <c r="BB125" i="2"/>
  <c r="BB129" i="2" s="1"/>
  <c r="BB22" i="2" s="1"/>
  <c r="BA87" i="2"/>
  <c r="BB87" i="2" s="1"/>
  <c r="BA61" i="2"/>
  <c r="BB61" i="2" s="1"/>
  <c r="BA60" i="2"/>
  <c r="BB60" i="2" s="1"/>
  <c r="AJ132" i="2"/>
  <c r="AT125" i="2"/>
  <c r="AT60" i="2"/>
  <c r="AU60" i="2" s="1"/>
  <c r="AV60" i="2" s="1"/>
  <c r="AW60" i="2" s="1"/>
  <c r="AX60" i="2" s="1"/>
  <c r="AY60" i="2" s="1"/>
  <c r="AT61" i="2"/>
  <c r="AU61" i="2" s="1"/>
  <c r="AV61" i="2" s="1"/>
  <c r="AW61" i="2" s="1"/>
  <c r="AX61" i="2" s="1"/>
  <c r="AY61" i="2" s="1"/>
  <c r="AT87" i="2"/>
  <c r="AU87" i="2" s="1"/>
  <c r="AV87" i="2" s="1"/>
  <c r="AW87" i="2" s="1"/>
  <c r="AX87" i="2" s="1"/>
  <c r="AY87" i="2" s="1"/>
  <c r="AQ97" i="2"/>
  <c r="AS129" i="2"/>
  <c r="AR22" i="2"/>
  <c r="AK116" i="2"/>
  <c r="AK132" i="2" s="1"/>
  <c r="AJ20" i="2"/>
  <c r="AM21" i="2"/>
  <c r="AI133" i="2"/>
  <c r="AN122" i="2"/>
  <c r="AL28" i="2"/>
  <c r="AH24" i="2"/>
  <c r="AI23" i="2"/>
  <c r="AU125" i="2" l="1"/>
  <c r="AT129" i="2"/>
  <c r="AT22" i="2" s="1"/>
  <c r="AR97" i="2"/>
  <c r="AN21" i="2"/>
  <c r="AS22" i="2"/>
  <c r="AL116" i="2"/>
  <c r="AL132" i="2" s="1"/>
  <c r="AK20" i="2"/>
  <c r="AO122" i="2"/>
  <c r="AJ133" i="2"/>
  <c r="AJ23" i="2"/>
  <c r="AM28" i="2"/>
  <c r="AI24" i="2"/>
  <c r="AV125" i="2" l="1"/>
  <c r="AU129" i="2"/>
  <c r="AU22" i="2" s="1"/>
  <c r="AS97" i="2"/>
  <c r="AM116" i="2"/>
  <c r="AL20" i="2"/>
  <c r="AO21" i="2"/>
  <c r="AN28" i="2"/>
  <c r="AK23" i="2"/>
  <c r="AJ24" i="2"/>
  <c r="AK133" i="2"/>
  <c r="AP122" i="2"/>
  <c r="BA97" i="2" l="1"/>
  <c r="BB97" i="2" s="1"/>
  <c r="AM132" i="2"/>
  <c r="AW125" i="2"/>
  <c r="AV129" i="2"/>
  <c r="AV22" i="2" s="1"/>
  <c r="AT97" i="2"/>
  <c r="AU97" i="2" s="1"/>
  <c r="AV97" i="2" s="1"/>
  <c r="AW97" i="2" s="1"/>
  <c r="AX97" i="2" s="1"/>
  <c r="AY97" i="2" s="1"/>
  <c r="AN116" i="2"/>
  <c r="AN132" i="2" s="1"/>
  <c r="AM20" i="2"/>
  <c r="AP21" i="2"/>
  <c r="AQ122" i="2"/>
  <c r="AL23" i="2"/>
  <c r="AO28" i="2"/>
  <c r="AL133" i="2"/>
  <c r="AK24" i="2"/>
  <c r="AX125" i="2" l="1"/>
  <c r="AW129" i="2"/>
  <c r="AW22" i="2" s="1"/>
  <c r="AO116" i="2"/>
  <c r="AO132" i="2" s="1"/>
  <c r="AN20" i="2"/>
  <c r="AN23" i="2" s="1"/>
  <c r="AN24" i="2" s="1"/>
  <c r="AQ21" i="2"/>
  <c r="AM23" i="2"/>
  <c r="AM133" i="2"/>
  <c r="AP28" i="2"/>
  <c r="AL24" i="2"/>
  <c r="AN133" i="2"/>
  <c r="AR122" i="2"/>
  <c r="AY125" i="2" l="1"/>
  <c r="AY129" i="2" s="1"/>
  <c r="AY22" i="2" s="1"/>
  <c r="AX129" i="2"/>
  <c r="AX22" i="2" s="1"/>
  <c r="AP116" i="2"/>
  <c r="AO20" i="2"/>
  <c r="AR21" i="2"/>
  <c r="AM24" i="2"/>
  <c r="AQ28" i="2"/>
  <c r="AS122" i="2"/>
  <c r="AP132" i="2" l="1"/>
  <c r="AQ116" i="2"/>
  <c r="AQ132" i="2" s="1"/>
  <c r="AP20" i="2"/>
  <c r="AS21" i="2"/>
  <c r="AR28" i="2"/>
  <c r="AO133" i="2"/>
  <c r="AO23" i="2"/>
  <c r="AR116" i="2" l="1"/>
  <c r="AR132" i="2" s="1"/>
  <c r="AQ20" i="2"/>
  <c r="AP133" i="2"/>
  <c r="AO24" i="2"/>
  <c r="AP23" i="2"/>
  <c r="AS28" i="2"/>
  <c r="BA28" i="2" l="1"/>
  <c r="AT28" i="2"/>
  <c r="AU28" i="2" s="1"/>
  <c r="AS116" i="2"/>
  <c r="AR20" i="2"/>
  <c r="AP24" i="2"/>
  <c r="AQ23" i="2"/>
  <c r="AQ133" i="2"/>
  <c r="BA116" i="2" l="1"/>
  <c r="BA20" i="2" s="1"/>
  <c r="BA23" i="2" s="1"/>
  <c r="BA24" i="2" s="1"/>
  <c r="BB28" i="2"/>
  <c r="BB116" i="2" s="1"/>
  <c r="AT116" i="2"/>
  <c r="AT132" i="2" s="1"/>
  <c r="AT133" i="2" s="1"/>
  <c r="AS132" i="2"/>
  <c r="AV28" i="2"/>
  <c r="AU116" i="2"/>
  <c r="AS20" i="2"/>
  <c r="AR23" i="2"/>
  <c r="AR133" i="2"/>
  <c r="AQ24" i="2"/>
  <c r="BA132" i="2" l="1"/>
  <c r="BA133" i="2" s="1"/>
  <c r="BB20" i="2"/>
  <c r="BB23" i="2" s="1"/>
  <c r="BB24" i="2" s="1"/>
  <c r="BB132" i="2"/>
  <c r="BB133" i="2" s="1"/>
  <c r="AT20" i="2"/>
  <c r="AT23" i="2" s="1"/>
  <c r="AT24" i="2" s="1"/>
  <c r="AU20" i="2"/>
  <c r="AU23" i="2" s="1"/>
  <c r="AU24" i="2" s="1"/>
  <c r="AU132" i="2"/>
  <c r="AU133" i="2" s="1"/>
  <c r="AW28" i="2"/>
  <c r="AV116" i="2"/>
  <c r="AS23" i="2"/>
  <c r="AR24" i="2"/>
  <c r="AS133" i="2"/>
  <c r="AV20" i="2" l="1"/>
  <c r="AV23" i="2" s="1"/>
  <c r="AV24" i="2" s="1"/>
  <c r="AV132" i="2"/>
  <c r="AV133" i="2" s="1"/>
  <c r="AW116" i="2"/>
  <c r="AX28" i="2"/>
  <c r="AS24" i="2"/>
  <c r="AY28" i="2" l="1"/>
  <c r="AY116" i="2" s="1"/>
  <c r="AX116" i="2"/>
  <c r="AW20" i="2"/>
  <c r="AW23" i="2" s="1"/>
  <c r="AW24" i="2" s="1"/>
  <c r="AW132" i="2"/>
  <c r="AW133" i="2" s="1"/>
  <c r="AX20" i="2" l="1"/>
  <c r="AX23" i="2" s="1"/>
  <c r="AX24" i="2" s="1"/>
  <c r="AX132" i="2"/>
  <c r="AX133" i="2" s="1"/>
  <c r="AY20" i="2"/>
  <c r="AY23" i="2" s="1"/>
  <c r="AY24" i="2" s="1"/>
  <c r="AY132" i="2"/>
  <c r="AY133" i="2" s="1"/>
  <c r="V23" i="2" l="1"/>
  <c r="V24" i="2" s="1"/>
  <c r="V133" i="2"/>
</calcChain>
</file>

<file path=xl/sharedStrings.xml><?xml version="1.0" encoding="utf-8"?>
<sst xmlns="http://schemas.openxmlformats.org/spreadsheetml/2006/main" count="1396" uniqueCount="745">
  <si>
    <t>Sep 2020</t>
  </si>
  <si>
    <t>Oct 2020</t>
  </si>
  <si>
    <t>Nov 2020</t>
  </si>
  <si>
    <t>Dec 2020</t>
  </si>
  <si>
    <t>NET DEFERRED TAXES</t>
  </si>
  <si>
    <t>Activity</t>
  </si>
  <si>
    <t>Deferred Tax Detail</t>
  </si>
  <si>
    <t>2008 Wind Storm Damages</t>
  </si>
  <si>
    <t>2009 Winter Storm Damages</t>
  </si>
  <si>
    <t>2011 Summer Storm Damages</t>
  </si>
  <si>
    <t>Amortization Loss on Reacquired Debt</t>
  </si>
  <si>
    <t>Bad Debts Reserves</t>
  </si>
  <si>
    <t>Bonus Depreciation - Federal</t>
  </si>
  <si>
    <t>Book Depreciation</t>
  </si>
  <si>
    <t>CAFC - Federal</t>
  </si>
  <si>
    <t>CAFC - State</t>
  </si>
  <si>
    <t>CIAC - FED</t>
  </si>
  <si>
    <t>CMRG Regulatory Asset</t>
  </si>
  <si>
    <t>Contingency Reserve</t>
  </si>
  <si>
    <t>Cost of Removal</t>
  </si>
  <si>
    <t>Deferred Rent Payable</t>
  </si>
  <si>
    <t>Demand Side Management</t>
  </si>
  <si>
    <t>Demand Side Management - Current</t>
  </si>
  <si>
    <t>Depr Related Book/Tax Diff's PYs Cumulative - Fed</t>
  </si>
  <si>
    <t>Depr Related Book/Tax Diff's PYs Cumulative - St</t>
  </si>
  <si>
    <t>Emission Allowances</t>
  </si>
  <si>
    <t>Environmental Cost Recovery - Current</t>
  </si>
  <si>
    <t>FAC Under Recovery KY - Current</t>
  </si>
  <si>
    <t>FAS 106 Cost Write-Off (Post Retirement)</t>
  </si>
  <si>
    <t>FAS 112 Cost Write-Off (Post Employment)</t>
  </si>
  <si>
    <t>FAS 143 - 190</t>
  </si>
  <si>
    <t>FAS 143 - 283</t>
  </si>
  <si>
    <t>FAS 143 - ARO</t>
  </si>
  <si>
    <t>FAS 87 Pensions</t>
  </si>
  <si>
    <t>Interest Capitalized - Federal</t>
  </si>
  <si>
    <t>Pensions - Regulatory Asset</t>
  </si>
  <si>
    <t>Performance Incentive</t>
  </si>
  <si>
    <t>Regulatory Expenses</t>
  </si>
  <si>
    <t>State Tax Current</t>
  </si>
  <si>
    <t>Swap Termination</t>
  </si>
  <si>
    <t>Tax Depreciation - Federal</t>
  </si>
  <si>
    <t>Tax Depreciation - State</t>
  </si>
  <si>
    <t>TAX REPAIR EXPENSING</t>
  </si>
  <si>
    <t>TC2 Basis Adjustment</t>
  </si>
  <si>
    <t>Vacation Pay</t>
  </si>
  <si>
    <t>Workers Compensation</t>
  </si>
  <si>
    <t>Gas Line Tracker Reg Asset - Current</t>
  </si>
  <si>
    <t>Purchased Gas Adjustment - Current</t>
  </si>
  <si>
    <t>Non-Qualified Thrift-BTL</t>
  </si>
  <si>
    <t>Total Deferred Taxes</t>
  </si>
  <si>
    <t>Deferred Tax Activity</t>
  </si>
  <si>
    <t>ITC Amortization</t>
  </si>
  <si>
    <t>Less State</t>
  </si>
  <si>
    <t>Federal Excess</t>
  </si>
  <si>
    <t>State Excess</t>
  </si>
  <si>
    <t>FAS 109 Adjustments (Reg)</t>
  </si>
  <si>
    <t>Excess Deferreds</t>
  </si>
  <si>
    <t>Total</t>
  </si>
  <si>
    <t>Tax Impact Only</t>
  </si>
  <si>
    <t>Electric</t>
  </si>
  <si>
    <t>Excess Deferreds (FAS 109)</t>
  </si>
  <si>
    <t>Summary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</si>
  <si>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</si>
  <si>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</si>
  <si>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</si>
  <si>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</si>
  <si>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</si>
  <si>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</si>
  <si>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</si>
  <si>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</si>
  <si>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</si>
  <si>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</si>
  <si>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</si>
  <si>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</si>
  <si>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Effective Tax Rate Adjustment-Deferred</t>
  </si>
  <si>
    <t>Off-System Sales Tracker - Reg Liab</t>
  </si>
  <si>
    <t>Solar Credit Basis Adjustment</t>
  </si>
  <si>
    <t>2019</t>
  </si>
  <si>
    <t>2020</t>
  </si>
  <si>
    <t>2021</t>
  </si>
  <si>
    <t>Book Income Before Tax</t>
  </si>
  <si>
    <t>Permanent</t>
  </si>
  <si>
    <t>Nondeductible M&amp;E</t>
  </si>
  <si>
    <t>Medicare Part D subsidy</t>
  </si>
  <si>
    <t>Nondeductible Political Activities</t>
  </si>
  <si>
    <t>Life Insurance Premiums</t>
  </si>
  <si>
    <t>Total for Permanent:</t>
  </si>
  <si>
    <t>Flow-Through</t>
  </si>
  <si>
    <t>AFUDC - EQUITY - FEDERAL</t>
  </si>
  <si>
    <t>Total for Flow-Through:</t>
  </si>
  <si>
    <t>Temporary</t>
  </si>
  <si>
    <t>Purchase accounting timing diffs</t>
  </si>
  <si>
    <t>Int Rate Swap-Reg Asset</t>
  </si>
  <si>
    <t>Int Rate Swap-Reg Liab</t>
  </si>
  <si>
    <t>Muni - Reg Asset and Liab</t>
  </si>
  <si>
    <t>R&amp;D - misc def debits</t>
  </si>
  <si>
    <t>OST over/under recovery</t>
  </si>
  <si>
    <t>Refined Coal - VA</t>
  </si>
  <si>
    <t>Refined Coal - KY</t>
  </si>
  <si>
    <t>FAS 106 Cost Write-Off (Post Retirement) - Expense</t>
  </si>
  <si>
    <t>FAS 106 Cost Write-Off (Post Retirement) - Payment</t>
  </si>
  <si>
    <t>FAS 87 Pensions - Expense</t>
  </si>
  <si>
    <t>FAS 87 Pensions - Payment</t>
  </si>
  <si>
    <t>VA over/under Recovery Fuel Clause</t>
  </si>
  <si>
    <t>Total for Temporary:</t>
  </si>
  <si>
    <t>Property Related</t>
  </si>
  <si>
    <t>ARO CCR Expenditure</t>
  </si>
  <si>
    <t>ARO CCR Amortization</t>
  </si>
  <si>
    <t>AFUDC-DEBT,REPAIR ALLOW.,MISC BOOK DIFFS-FEDERAL</t>
  </si>
  <si>
    <t>Tax Gain/Loss</t>
  </si>
  <si>
    <t>Total for Property Related:</t>
  </si>
  <si>
    <t>Taxable Income Before State Tax</t>
  </si>
  <si>
    <t>State and Local Current Tax</t>
  </si>
  <si>
    <t>Federal Taxable Income</t>
  </si>
  <si>
    <t>Federal NOL Utilization</t>
  </si>
  <si>
    <t>Federal Taxable Income after NOL</t>
  </si>
  <si>
    <t>Statutory Tax Rate</t>
  </si>
  <si>
    <t>Federal Current Tax</t>
  </si>
  <si>
    <t>Fed-State Differences</t>
  </si>
  <si>
    <t>Total for Fed-State Differences:</t>
  </si>
  <si>
    <t>State Taxable Income</t>
  </si>
  <si>
    <t>State NOL Utilization</t>
  </si>
  <si>
    <t>Calculated Tax</t>
  </si>
  <si>
    <t>Coal Credit</t>
  </si>
  <si>
    <t>State Current Tax</t>
  </si>
  <si>
    <t>Deferred Tax Adjustments</t>
  </si>
  <si>
    <t>Total Federal Timing Difference per Above</t>
  </si>
  <si>
    <t>Deferred State Adjustment</t>
  </si>
  <si>
    <t xml:space="preserve">  Subtotal</t>
  </si>
  <si>
    <t>Federal Income Tax Rate</t>
  </si>
  <si>
    <t>Federal Deferred Adjustments:</t>
  </si>
  <si>
    <t>Credit Carryforwards (RE and Hydro)</t>
  </si>
  <si>
    <t>Excess Deferred</t>
  </si>
  <si>
    <t>TC2 Basis Adjusment</t>
  </si>
  <si>
    <t>Total Federal Deferred Adjustments</t>
  </si>
  <si>
    <t xml:space="preserve">  Federal Deferred Expense</t>
  </si>
  <si>
    <t>Total State Timing Differences</t>
  </si>
  <si>
    <t>Apportionment Factor</t>
  </si>
  <si>
    <t xml:space="preserve"> State Timing Differences after apport.</t>
  </si>
  <si>
    <t>State Income Tax Rate</t>
  </si>
  <si>
    <t>State Deferred Adjustments:</t>
  </si>
  <si>
    <t>Total State Deferred Adjustments</t>
  </si>
  <si>
    <t xml:space="preserve">  State Deferred Expense</t>
  </si>
  <si>
    <t>YTD Pre-Tax Income per books as reported</t>
  </si>
  <si>
    <t>Total Current Federal Tax Expense</t>
  </si>
  <si>
    <t>Total Current State Tax Expense</t>
  </si>
  <si>
    <t>Total Deferred Federal Tax Expense</t>
  </si>
  <si>
    <t>Total Deferred State Tax Expense</t>
  </si>
  <si>
    <t>ITC</t>
  </si>
  <si>
    <t xml:space="preserve">     TOTAL</t>
  </si>
  <si>
    <t>Net Income after Tax</t>
  </si>
  <si>
    <t>Effective Tax Rate</t>
  </si>
  <si>
    <t>UI Planner Check Digits</t>
  </si>
  <si>
    <t>Total Tax Check Digit</t>
  </si>
  <si>
    <t>Check to Income Statement</t>
  </si>
  <si>
    <t xml:space="preserve">     KF:[Deferred Income Taxes]</t>
  </si>
  <si>
    <t>KY</t>
  </si>
  <si>
    <t>FAS 109 RATE(S) INFORMATIONAL:</t>
  </si>
  <si>
    <t>JURISDICTIONS:</t>
  </si>
  <si>
    <t>RATES</t>
  </si>
  <si>
    <t>FEDERAL</t>
  </si>
  <si>
    <t>Company</t>
  </si>
  <si>
    <t>STATE</t>
  </si>
  <si>
    <t>Account</t>
  </si>
  <si>
    <t>FEDERAL DEDUCT OF STATE</t>
  </si>
  <si>
    <t>182328</t>
  </si>
  <si>
    <t>TOTAL FAS 109 COMPOSITE</t>
  </si>
  <si>
    <t>182329</t>
  </si>
  <si>
    <t>182330</t>
  </si>
  <si>
    <t>REGULATED COMPANY:</t>
  </si>
  <si>
    <t>182331</t>
  </si>
  <si>
    <t>REGULATORY ASSET/LIAB GROSSUP COMPUTATION</t>
  </si>
  <si>
    <t>254001</t>
  </si>
  <si>
    <t>254002</t>
  </si>
  <si>
    <t>TOTAL REGULATORY FACTOR</t>
  </si>
  <si>
    <t>254003</t>
  </si>
  <si>
    <t>254004</t>
  </si>
  <si>
    <t>NOTE: 1/(1-FAS 109 COMPOSITE)</t>
  </si>
  <si>
    <t>Sum</t>
  </si>
  <si>
    <t>GROSSUP ONLY FACTOR</t>
  </si>
  <si>
    <t>NOTE: 1/(1-FAS 109 COMPOSITE) - 1</t>
  </si>
  <si>
    <t>2022</t>
  </si>
  <si>
    <t>ITC Basis Adjustments</t>
  </si>
  <si>
    <t>Total Reg Movement</t>
  </si>
  <si>
    <t>Ending Balance</t>
  </si>
  <si>
    <t>Description Above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</si>
  <si>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</si>
  <si>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</si>
  <si>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</si>
  <si>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</si>
  <si>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</si>
  <si>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</si>
  <si>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</si>
  <si>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</si>
  <si>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</si>
  <si>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</si>
  <si>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</si>
  <si>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</si>
  <si>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AFUDC-DEBT,REPAIR ALLOW.,MISC BOOK DIFFS-STATE</t>
  </si>
  <si>
    <t>CIAC &amp; INTEREST CAPITALIZED - FEDERAL</t>
  </si>
  <si>
    <t>CIAC &amp; INTEREST CAPITALIZED - STATE</t>
  </si>
  <si>
    <t>FAC Under Recovery KY</t>
  </si>
  <si>
    <t>Muni True-up - Reg Asset</t>
  </si>
  <si>
    <t>NOL - KU - Federal</t>
  </si>
  <si>
    <t>Over/Under Accrual FICA</t>
  </si>
  <si>
    <t>Over/Under Accrual of PSC Tax</t>
  </si>
  <si>
    <t>Over/Under Accrual of UN/INS</t>
  </si>
  <si>
    <t>Refined Coal - KY - Reg Liab</t>
  </si>
  <si>
    <t>Refined Coal - VA - Reg Liab</t>
  </si>
  <si>
    <t>VA over/under Recovery Fuel Clause - Current</t>
  </si>
  <si>
    <t>EEI Investment - Stock Basis</t>
  </si>
  <si>
    <t>AFUDC-Equity Flow-Through</t>
  </si>
  <si>
    <t>Kentucky Utilities </t>
  </si>
  <si>
    <t>Above the Line Deferred Taxes</t>
  </si>
  <si>
    <t>Below the Line Deferred Taxes</t>
  </si>
  <si>
    <t>Regulatory Assets &amp; Liabilities</t>
  </si>
  <si>
    <t>0110</t>
  </si>
  <si>
    <t>AFUDC-Equity Flowthru</t>
  </si>
  <si>
    <t>AFUDC-Equity Flowthru-Tax Effect</t>
  </si>
  <si>
    <t>AFUDC Equity</t>
  </si>
  <si>
    <t>AFUDC-Equity Flow-Through (FAS 109)</t>
  </si>
  <si>
    <t>Amortization/Refund Activity of Tax Rate Changes-Electric</t>
  </si>
  <si>
    <t>Solar Credit</t>
  </si>
  <si>
    <t>R&amp;E/Hydro Credit</t>
  </si>
  <si>
    <t>Credit Utilization</t>
  </si>
  <si>
    <t>Capitalized Property Tax</t>
  </si>
  <si>
    <t>Research Dev. &amp; Demo Exp.</t>
  </si>
  <si>
    <t>KC:[end if]</t>
  </si>
  <si>
    <t>Kentucky Utilities Company</t>
  </si>
  <si>
    <t>New</t>
  </si>
  <si>
    <t>Activity Below</t>
  </si>
  <si>
    <t>Regulatory Assets</t>
  </si>
  <si>
    <t>Regulatory Liabilities</t>
  </si>
  <si>
    <t>Net</t>
  </si>
  <si>
    <t>Excess Deferred Tax Amortization</t>
  </si>
  <si>
    <t>Federal</t>
  </si>
  <si>
    <t>Fed Ben for UI</t>
  </si>
  <si>
    <t>State</t>
  </si>
  <si>
    <t>Total Excess</t>
  </si>
  <si>
    <t>DZ:[if]</t>
  </si>
  <si>
    <t>EJ:[end if]</t>
  </si>
  <si>
    <t>Nondeductible Parking</t>
  </si>
  <si>
    <t>Nondeductible Penalties</t>
  </si>
  <si>
    <t>Executive Comp</t>
  </si>
  <si>
    <t>Nucor Surcredit</t>
  </si>
  <si>
    <t>Late Payment Reg Asset</t>
  </si>
  <si>
    <t>AMI O&amp;M Reg Asset</t>
  </si>
  <si>
    <t>AMI-KPSC Excess Depr</t>
  </si>
  <si>
    <t>Plant Outage Normalization</t>
  </si>
  <si>
    <t>Refined Coal - FERC</t>
  </si>
  <si>
    <t>Brown Regulatory Asset</t>
  </si>
  <si>
    <t>Brown Unit 1 Stack Repair</t>
  </si>
  <si>
    <t>Pension Settlement Reg Asset</t>
  </si>
  <si>
    <t>Amortization/Refund Activity of Tax Rate Changes-Gas</t>
  </si>
  <si>
    <t>2018 Winter Storm</t>
  </si>
  <si>
    <t>CARES Act Social Security Tax Deferral</t>
  </si>
  <si>
    <t>Section 481(a) for section 451(b) Adjustment</t>
  </si>
  <si>
    <t>Tax Credit Utilization</t>
  </si>
  <si>
    <t>Tax Gain/Loss - Federal</t>
  </si>
  <si>
    <t>Tax Gain/Loss - State</t>
  </si>
  <si>
    <t>State Taxable Income before NOL</t>
  </si>
  <si>
    <t>Recycling Credit</t>
  </si>
  <si>
    <t>State Inventory Credit</t>
  </si>
  <si>
    <t>Federal Benefit - State Recycling Credit</t>
  </si>
  <si>
    <t>Unprotected Excess Surcredit</t>
  </si>
  <si>
    <t>State Recycling Credit</t>
  </si>
  <si>
    <t>Effective Rate Proof</t>
  </si>
  <si>
    <t>Pretax Book Income</t>
  </si>
  <si>
    <t>Statutory Taxes</t>
  </si>
  <si>
    <t>Permanent Items</t>
  </si>
  <si>
    <t>Federal Tax Credits</t>
  </si>
  <si>
    <t>State Tax Credits</t>
  </si>
  <si>
    <t>Excess Deferred Tax</t>
  </si>
  <si>
    <t>Basis Adjustments</t>
  </si>
  <si>
    <t>Total Tax Expense</t>
  </si>
  <si>
    <t>Effective Rate</t>
  </si>
  <si>
    <t>Fed Current Check Digit</t>
  </si>
  <si>
    <t>State Current Check Digit</t>
  </si>
  <si>
    <t>KA:[Income before Income Taxes]</t>
  </si>
  <si>
    <t>KB:[]</t>
  </si>
  <si>
    <t>KC:[Income Taxes]</t>
  </si>
  <si>
    <t xml:space="preserve">     KD:[Provision-Federal]</t>
  </si>
  <si>
    <t xml:space="preserve">     KE:[Provision -State]</t>
  </si>
  <si>
    <t xml:space="preserve">     KF:[Provision for Foreign Taxes]</t>
  </si>
  <si>
    <t xml:space="preserve">     KG:[Deferred Income Taxes]</t>
  </si>
  <si>
    <t>KH:[Income Taxes]</t>
  </si>
  <si>
    <t>a-Dec 2019</t>
  </si>
  <si>
    <t>a-Jan 2020</t>
  </si>
  <si>
    <t>a-Feb 2020</t>
  </si>
  <si>
    <t>a-Mar 2020</t>
  </si>
  <si>
    <t>a-Apr 2020</t>
  </si>
  <si>
    <t>a-May 2020</t>
  </si>
  <si>
    <t>a-Jun 2020</t>
  </si>
  <si>
    <t>a-Jul 2020</t>
  </si>
  <si>
    <t>a-Aug 2020</t>
  </si>
  <si>
    <t>R:[Current Year]</t>
  </si>
  <si>
    <t>S:[Federal Tax Rate]</t>
  </si>
  <si>
    <t>AC:[Income Tax Detail]</t>
  </si>
  <si>
    <t>AD:[Pretax income  (includes equity Income)]</t>
  </si>
  <si>
    <t>AF:[Less Equity earnings]</t>
  </si>
  <si>
    <t>AH:[Less Sale of Asset recorded net of tax]</t>
  </si>
  <si>
    <t>AI:[Pretax Income - excluding equity earnings &amp; asset sales]</t>
  </si>
  <si>
    <t>AJ:[]</t>
  </si>
  <si>
    <t>AK:[Permanent Differences - Federal &amp; State:]</t>
  </si>
  <si>
    <t>AL:[Permanent Differences - Federal &amp; Common]</t>
  </si>
  <si>
    <t>AM:[Permanent Differences - State Only]</t>
  </si>
  <si>
    <t>AN:[Total Permanent Differences]</t>
  </si>
  <si>
    <t>AO:[]</t>
  </si>
  <si>
    <t>AP:[Total Temporary Differences - Federal &amp; State:]</t>
  </si>
  <si>
    <t>AQ:[Total Temporary Differences - Fed &amp; State]</t>
  </si>
  <si>
    <t>AR:[Total Temporary Differences - Federal Only]</t>
  </si>
  <si>
    <t>AS:[Total Timing Differences]</t>
  </si>
  <si>
    <t>AT:[if]</t>
  </si>
  <si>
    <t>AU:[State Income Tax Deferred less Recycling Credit (Initial Recognition)]</t>
  </si>
  <si>
    <t>AV:[else]</t>
  </si>
  <si>
    <t>AW:[State Income Tax Deferred]</t>
  </si>
  <si>
    <t>AX:[end if]</t>
  </si>
  <si>
    <t>AY:[Less: State Income Tax Deferred]</t>
  </si>
  <si>
    <t>AZ:[Federal Timing Differences net of State Income tax Deferred]</t>
  </si>
  <si>
    <t>BA:[Annual total of federal timing differences]</t>
  </si>
  <si>
    <t>BB:[Annual total of net federal timing differences]</t>
  </si>
  <si>
    <t>BD:[quarterly federal differences]</t>
  </si>
  <si>
    <t>BE:[quarterly net federal differences]</t>
  </si>
  <si>
    <t>BG:[State Totals:]</t>
  </si>
  <si>
    <t>BH:[Current State Income Tax]</t>
  </si>
  <si>
    <t>BI:[Deferred State Income Tax ]</t>
  </si>
  <si>
    <t>BJ:[]</t>
  </si>
  <si>
    <t>BK:[Federal Section:]</t>
  </si>
  <si>
    <t>BL:[Pretax Income]</t>
  </si>
  <si>
    <t>BM:[Permanent - Removal of Interest Deduction]</t>
  </si>
  <si>
    <t>BO:[Total Permament Differences - Fed &amp; State]</t>
  </si>
  <si>
    <t>BP:[Total Permament Differences - Federal Only]</t>
  </si>
  <si>
    <t>BQ:[Bonus Depr Quarter Spread Correction]</t>
  </si>
  <si>
    <t>BR:[quarterly Federal Timing differences]</t>
  </si>
  <si>
    <t>BS:[]</t>
  </si>
  <si>
    <t>BT:[Less: State Income Tax Current]</t>
  </si>
  <si>
    <t>BU:[Federal Taxable Income before NOL]</t>
  </si>
  <si>
    <t>BV:[Federal NOL Adjustment (Addition)]</t>
  </si>
  <si>
    <t>BW:[Federal NOL Adjustment (Utilization)]</t>
  </si>
  <si>
    <t>BX:[Federal Taxable Income]</t>
  </si>
  <si>
    <t>BY:[Federal Tax Rate]</t>
  </si>
  <si>
    <t>BZ:[Federal Income Tax Based on Rate]</t>
  </si>
  <si>
    <t>CA:[Tax on Sale of Asset]</t>
  </si>
  <si>
    <t>CB:[AMT Credit Carried Forward]</t>
  </si>
  <si>
    <t>CC:[ITC Carried Forward]</t>
  </si>
  <si>
    <t>CD:[Solar Credit]</t>
  </si>
  <si>
    <t>CE:[R&amp;E/Hydro]</t>
  </si>
  <si>
    <t>CF:[Federal Income Tax - Current]</t>
  </si>
  <si>
    <t>CG:[]</t>
  </si>
  <si>
    <t>CH:[Federal Taxable Income after NOL before Sec 199]</t>
  </si>
  <si>
    <t>CI:[Deferred Federal Tax:]</t>
  </si>
  <si>
    <t>CJ:[quarterly Federal Timing Differences net of State Deferred Taxes]</t>
  </si>
  <si>
    <t>CK:[Federal Income Tax - Deferred  (calculated)]</t>
  </si>
  <si>
    <t>CL:[Federal Income Tax - Deferred  (Adjustments)]</t>
  </si>
  <si>
    <t>CM:[Federal Income Tax - Deferred - NOL (Addition)]</t>
  </si>
  <si>
    <t>CN:[Federal Income Tax - Deferred - NOL (Utilization)]</t>
  </si>
  <si>
    <t>CO:[Federal Income Tax - Deferred - NOL Stand Alone for Base and Forward]</t>
  </si>
  <si>
    <t>CP:[Federal Income Tax - Deferred - Bonus Spread]</t>
  </si>
  <si>
    <t>CQ:[Federal Income Tax - Deferred - ITC Basis Adj]</t>
  </si>
  <si>
    <t>CR:[Federal Income Tax - Deferred - AMT Credit Carryforward]</t>
  </si>
  <si>
    <t>CS:[Federal Income Tax - Deferred - ITC Carryforward]</t>
  </si>
  <si>
    <t>CT:[Federal Income Tax - Deferred - Solar Credits]</t>
  </si>
  <si>
    <t>CU:[Federal Income Tax - Deferred - Credits (R&amp;E, Hydro, etc.)]</t>
  </si>
  <si>
    <t>CV:[Federal Income Tax - Deferred - Excess Deferred Taxes]</t>
  </si>
  <si>
    <t>CW:[Federal Income Tax - Deferred - Recycling Credit Fed Ben]</t>
  </si>
  <si>
    <t>CX:[Federal Income Tax - Unprotected Excess Amortization (Surcredit)]</t>
  </si>
  <si>
    <t>CY:[Federal Income Tax - Deferred - VA on Tax Credit]</t>
  </si>
  <si>
    <t>CZ:[Federal Income Tax - Deferred Unadjusted for ETR]</t>
  </si>
  <si>
    <t>DA:[Federal Income Tax - Deferred - ETR True Up for Excess]</t>
  </si>
  <si>
    <t>DB:[Utilities Annual ETR Adjustment]</t>
  </si>
  <si>
    <t>DC:[ETR Adjustment for TYE Rate Case]</t>
  </si>
  <si>
    <t>DD:[LKE Consolidated Annual ETR Adjustment (LKE Other)]</t>
  </si>
  <si>
    <t>DE:[Federal Income Tax - Deferred]</t>
  </si>
  <si>
    <t>DF:[]</t>
  </si>
  <si>
    <t>DG:[ITC Amortization]</t>
  </si>
  <si>
    <t>DH:[Jobs Development/Old ITC Amortization]</t>
  </si>
  <si>
    <t>DI:[Solar Credit Basis Adjustment]</t>
  </si>
  <si>
    <t>DJ:[]</t>
  </si>
  <si>
    <t>DK:[Reclass Immediate Deferred to Special Items]</t>
  </si>
  <si>
    <t>DL:[COVID-19 Special Item]</t>
  </si>
  <si>
    <t>DM:[COVID-19 Special Item - Federal]</t>
  </si>
  <si>
    <t>DN:[COVID-19 Special Item - State]</t>
  </si>
  <si>
    <t>DO:[Effective Tax Rate Adjustments]</t>
  </si>
  <si>
    <t>DP:[State Income Tax - Immediate Deferred Tax Adjustment]</t>
  </si>
  <si>
    <t>DQ:[State Income Tax - Immediate Def Adj net of Fed Benefit]</t>
  </si>
  <si>
    <t>DR:[State Income Tax - Recycling Credit]</t>
  </si>
  <si>
    <t>DS:[State Income Tax - Recycling Credit net of Fed Benefit]</t>
  </si>
  <si>
    <t>DT:[Tax Expense]</t>
  </si>
  <si>
    <t>DU:[Annual Tax Expense]</t>
  </si>
  <si>
    <t>DV:[Annual Pre-Tax Income]</t>
  </si>
  <si>
    <t>DW:[Switch to Turn On/Off ETR Calc (On=1/Off=0)]</t>
  </si>
  <si>
    <t>DX:[if]</t>
  </si>
  <si>
    <t>DY:[ETR Adjustment at Utilities]</t>
  </si>
  <si>
    <t>EA:[if]</t>
  </si>
  <si>
    <t>EB:[YTD Tax Expense]</t>
  </si>
  <si>
    <t>EC:[YTD Pre-Tax Income]</t>
  </si>
  <si>
    <t>ED:[YTD Effective Tax Rate]</t>
  </si>
  <si>
    <t>EE:[Annual Effective Tax Rate]</t>
  </si>
  <si>
    <t>EF:[YTD Adjusted Effective Taxes]</t>
  </si>
  <si>
    <t>EG:[YTD Effective Tax Rate Adjustment]</t>
  </si>
  <si>
    <t>EH:[if]</t>
  </si>
  <si>
    <t>EI:[Mar Qtr ETR Adjustment]</t>
  </si>
  <si>
    <t>EK:[if]</t>
  </si>
  <si>
    <t>EL:[Mar YTD ETR Adjustment]</t>
  </si>
  <si>
    <t>EM:[Jun Qtr ETR Adjustment]</t>
  </si>
  <si>
    <t>EN:[end if]</t>
  </si>
  <si>
    <t>EO:[if]</t>
  </si>
  <si>
    <t>EP:[June YTD ETR Adjustment]</t>
  </si>
  <si>
    <t>EQ:[Sep Qtr ETR Adjustment]</t>
  </si>
  <si>
    <t>ER:[end if]</t>
  </si>
  <si>
    <t>ES:[if]</t>
  </si>
  <si>
    <t>ET:[Sep YTD ETR Adjustment]</t>
  </si>
  <si>
    <t>EU:[Dec Qtr ETR Adjustment]</t>
  </si>
  <si>
    <t>EV:[end if]</t>
  </si>
  <si>
    <t>EW:[Current Qtr ETR Adjustment]</t>
  </si>
  <si>
    <t>EX:[end if]</t>
  </si>
  <si>
    <t>EY:[end if]</t>
  </si>
  <si>
    <t>EZ:[ETR Adjustment at LKE Other]</t>
  </si>
  <si>
    <t>FA:[Tax Expense LKE Consolidated]</t>
  </si>
  <si>
    <t>FB:[Pre-Tax Income LKE Consolidated]</t>
  </si>
  <si>
    <t>FC:[Monthly Adjusted Effective Tax Rate]</t>
  </si>
  <si>
    <t>FD:[Annual Tax Expense - LKE Consolidated]</t>
  </si>
  <si>
    <t>FE:[Annual Pre-Tax Income - LKE Consolidated]</t>
  </si>
  <si>
    <t>FF:[Annual Adjusted Effective Tax Rate]</t>
  </si>
  <si>
    <t>FG:[Monthly Adjusted Effective Taxes]</t>
  </si>
  <si>
    <t>FH:[Effective Tax Rate Adjustement]</t>
  </si>
  <si>
    <t>FI:[if]</t>
  </si>
  <si>
    <t>FJ:[KU Qtr ETR Adjustment]</t>
  </si>
  <si>
    <t>FK:[LG&amp;E Qtr ETR Adjustment]</t>
  </si>
  <si>
    <t>FL:[KU Qtr ETR Adjustment Offset]</t>
  </si>
  <si>
    <t>FM:[LG&amp;E Qtr ETR Adjustment Offset]</t>
  </si>
  <si>
    <t>FN:[LKE Consolidated Annual ETR Adjustment (LKE Other)]</t>
  </si>
  <si>
    <t>FO:[Total LKE Other ETR Adjustment]</t>
  </si>
  <si>
    <t>FP:[end if]</t>
  </si>
  <si>
    <t>FQ:[ETR Switch for Rate Case Test Year]</t>
  </si>
  <si>
    <t>FR:[]</t>
  </si>
  <si>
    <t>FS:[ETR Adjustment for TYE Rate Case]</t>
  </si>
  <si>
    <t>FT:[Date for TYE Month]</t>
  </si>
  <si>
    <t>FU:[Date for Month after TYE Month]</t>
  </si>
  <si>
    <t>FV:[if]</t>
  </si>
  <si>
    <t>FW:[if]</t>
  </si>
  <si>
    <t>FX:[Reverse ETR Adj 12ME TYE Month]</t>
  </si>
  <si>
    <t>FY:[end if]</t>
  </si>
  <si>
    <t>FZ:[end if]</t>
  </si>
  <si>
    <t>GA:[if]</t>
  </si>
  <si>
    <t>GB:[Reverse Reversal of ETR Adj 12ME TYE Month for CY]</t>
  </si>
  <si>
    <t>GC:[end if]</t>
  </si>
  <si>
    <t>GD:[ETR Adjustment for TYE Rate Case]</t>
  </si>
  <si>
    <t>GE:[end if]</t>
  </si>
  <si>
    <t>GF:[]</t>
  </si>
  <si>
    <t>GG:[Tax Sharing Allocation of Parent Loss:]</t>
  </si>
  <si>
    <t>GH:[Parent Tax]</t>
  </si>
  <si>
    <t>GI:[]</t>
  </si>
  <si>
    <t>GJ:[System Total Income of Profitable Co's]</t>
  </si>
  <si>
    <t>GK:[Income of Sub]</t>
  </si>
  <si>
    <t>GL:[Percent of Parent Loss]</t>
  </si>
  <si>
    <t>GM:[]</t>
  </si>
  <si>
    <t>GN:[Allocated Parent Loss Calculated]</t>
  </si>
  <si>
    <t>GO:[Input Parent Loss (Override)]</t>
  </si>
  <si>
    <t>GP:[Allocated Parent Loss Used]</t>
  </si>
  <si>
    <t>GQ:[]</t>
  </si>
  <si>
    <t>GR:[Tax Payment Section:]</t>
  </si>
  <si>
    <t>GS:[Cumulative Percent Due Overide 04/2020]</t>
  </si>
  <si>
    <t>GT:[Current Income Tax Accrual - Federal]</t>
  </si>
  <si>
    <t>GU:[Current Income Tax Accrual - State (Not here, On State Tax Report)]</t>
  </si>
  <si>
    <t>GV:[Capital Stock Tax Accrual]</t>
  </si>
  <si>
    <t>GW:[Sale of Asset Tax Accrual]</t>
  </si>
  <si>
    <t>GX:[Total Current Accrual]</t>
  </si>
  <si>
    <t>GY:[Year-to-Date Accrual]</t>
  </si>
  <si>
    <t>GZ:[]</t>
  </si>
  <si>
    <t>HA:[Month for Annualization]</t>
  </si>
  <si>
    <t>HB:[Year to date Pre tax income]</t>
  </si>
  <si>
    <t>HC:[Year to date Pretax income Through December]</t>
  </si>
  <si>
    <t>HD:[Year to date Federal Income Tax Current]</t>
  </si>
  <si>
    <t>HE:[Year to date Federal Income Tax Current- December Value]</t>
  </si>
  <si>
    <t>HH:[Year to date Pretax income through February]</t>
  </si>
  <si>
    <t>HI:[Annualized February YTD Pretax Income]</t>
  </si>
  <si>
    <t>HJ:[Annualized February Tax Liability]</t>
  </si>
  <si>
    <t>HL:[Year to date Pretax income through April]</t>
  </si>
  <si>
    <t>HM:[Annualized April YTD Pretax Income]</t>
  </si>
  <si>
    <t>HN:[Annualized April Tax Liability]</t>
  </si>
  <si>
    <t xml:space="preserve">     HO:[elseif]</t>
  </si>
  <si>
    <t>HP:[Year to date Pretax income through July]</t>
  </si>
  <si>
    <t>HQ:[Annualized July YTD Pretax Income]</t>
  </si>
  <si>
    <t>HR:[Annualized July Tax Liability]</t>
  </si>
  <si>
    <t xml:space="preserve">     HS:[else]</t>
  </si>
  <si>
    <t>HT:[Value for Annualization]</t>
  </si>
  <si>
    <t>HU:[Annualized Tax]</t>
  </si>
  <si>
    <t xml:space="preserve">     HV:[end if]</t>
  </si>
  <si>
    <t>HW:[Annualized Tax Total]</t>
  </si>
  <si>
    <t>HX:[if]</t>
  </si>
  <si>
    <t>HY:[Cumulative Percent Due Override]</t>
  </si>
  <si>
    <t>HZ:[else]</t>
  </si>
  <si>
    <t>IA:[Cumulative Percent Due]</t>
  </si>
  <si>
    <t>IB:[end if]</t>
  </si>
  <si>
    <t>IC:[Cumulative Percent Due to Use]</t>
  </si>
  <si>
    <t>ID:[Cumulative Payment Due]</t>
  </si>
  <si>
    <t>IE:[Previous YTD payments]</t>
  </si>
  <si>
    <t>IG:[Previous Extension/Final Settlement]</t>
  </si>
  <si>
    <t>IH:[end if]</t>
  </si>
  <si>
    <t>II:[Adding an if statement to account for extension settlement]</t>
  </si>
  <si>
    <t>IJ:[if]</t>
  </si>
  <si>
    <t>IK:[Current Period Payment - Calc]</t>
  </si>
  <si>
    <t>IL:[elseif]</t>
  </si>
  <si>
    <t>IM:[Tax settlement]</t>
  </si>
  <si>
    <t>IN:[else]</t>
  </si>
  <si>
    <t>IO:[Current Period Payment - Calc]</t>
  </si>
  <si>
    <t>IP:[end if]</t>
  </si>
  <si>
    <t>IQ:[Current Period Payment]</t>
  </si>
  <si>
    <t>IR:[]</t>
  </si>
  <si>
    <t>IS:[Logic to Reclass Utility Activity to LKE Other When Annual is Zero]</t>
  </si>
  <si>
    <t>IV:[December Cumulative Payment]</t>
  </si>
  <si>
    <t>IW:[December Cumulative Payment Rounded]</t>
  </si>
  <si>
    <t>IY:[Current Period Payment - Utilities]</t>
  </si>
  <si>
    <t>JA:[Current Period Payment - Utilities]</t>
  </si>
  <si>
    <t>JC:[Current Period Payment Utilities to Use]</t>
  </si>
  <si>
    <t>JE:[Current Period Payment - LKE Other]</t>
  </si>
  <si>
    <t>JF:[Cumulative Payment KU]</t>
  </si>
  <si>
    <t>JG:[December Cumulative Payment - KU]</t>
  </si>
  <si>
    <t>JH:[Cumulative Payment LG&amp;E]</t>
  </si>
  <si>
    <t>JI:[December Cumulative Payment - LG&amp;E]</t>
  </si>
  <si>
    <t>JK:[KU Period Activity Reclass to LKE Other]</t>
  </si>
  <si>
    <t>JM:[KU Period Activity Reclass to LKE Other]</t>
  </si>
  <si>
    <t>JP:[LG&amp;E Period Activity Reclass to LKE Other]</t>
  </si>
  <si>
    <t>JR:[LG&amp;E Period Activity Reclass to LKE Other]</t>
  </si>
  <si>
    <t>JT:[KU Period Activity Reclass to LKE Other to Use]</t>
  </si>
  <si>
    <t>JU:[LG&amp;E Period Activity Reclass to LKE Other to Use]</t>
  </si>
  <si>
    <t>JW:[Payment Override Switch (1=Override)]</t>
  </si>
  <si>
    <t>JX:[Override Payment]</t>
  </si>
  <si>
    <t>JY:[Current Month]</t>
  </si>
  <si>
    <t>JZ:[if]</t>
  </si>
  <si>
    <t>KA:[Previous Ending Balance CarryOver]</t>
  </si>
  <si>
    <t>KB:[Current Period Payment - Annual]</t>
  </si>
  <si>
    <t>KD:[Current Period Payment]</t>
  </si>
  <si>
    <t>KE:[Year-To-Date Payments]</t>
  </si>
  <si>
    <t>KF:[Prior Year Audit Settlements]</t>
  </si>
  <si>
    <t>KG:[Extension/Final Settlement]</t>
  </si>
  <si>
    <t>KH:[Carryover Payment:]</t>
  </si>
  <si>
    <t>KI:[Beginning Balance - Carryover Payment]</t>
  </si>
  <si>
    <t>KJ:[if]</t>
  </si>
  <si>
    <t>KK:[Carry to next year]</t>
  </si>
  <si>
    <t>KL:[else if]</t>
  </si>
  <si>
    <t>KM:[March Carryover Payment]</t>
  </si>
  <si>
    <t>KN:[end if]</t>
  </si>
  <si>
    <t>KO:[if]</t>
  </si>
  <si>
    <t>KP:[Ending Balance - Carryover Payment]</t>
  </si>
  <si>
    <t>KQ:[end if]</t>
  </si>
  <si>
    <t>KR:[Tax Settlement to LKE]</t>
  </si>
  <si>
    <t>KS:[Tax Extension Payment]</t>
  </si>
  <si>
    <t>KT:[Interest Expense Removal Logic to start in 2018]</t>
  </si>
  <si>
    <t>KU:[January 1 2018]</t>
  </si>
  <si>
    <t>KV:[Current Date]</t>
  </si>
  <si>
    <t>KW:[if]</t>
  </si>
  <si>
    <t>KX:[Permanent - Removal of Interest Deduction before 2018]</t>
  </si>
  <si>
    <t>KY:[else]</t>
  </si>
  <si>
    <t>KZ:[Permanent - Removal of Interest Deduction starting 2018]</t>
  </si>
  <si>
    <t>LA:[end if]</t>
  </si>
  <si>
    <t>LB:[Permanent - Removal of Interest Deduction]</t>
  </si>
  <si>
    <t>LF:[Federal NOL stand alone adjustment]</t>
  </si>
  <si>
    <t>LG:[]</t>
  </si>
  <si>
    <t>LH:[]</t>
  </si>
  <si>
    <t>Low-Level Planning Entity Total </t>
  </si>
  <si>
    <t>2018 Summer Storm Damages</t>
  </si>
  <si>
    <t>481(a) adjustment for 451(b) 3115</t>
  </si>
  <si>
    <t>Brown Inventory Regulatory Asset</t>
  </si>
  <si>
    <t>Brown Unit 1 Stack Repair - Reg Asset</t>
  </si>
  <si>
    <t>Brown Unit 1 Stack Repair - Reg Liab</t>
  </si>
  <si>
    <t>CCR ARO Ponds - 190</t>
  </si>
  <si>
    <t>CCR ARO Ponds - 282</t>
  </si>
  <si>
    <t>CCR ARO Ponds - 283</t>
  </si>
  <si>
    <t>Deferred Elimination - Federal</t>
  </si>
  <si>
    <t>Deferred Elimination - State</t>
  </si>
  <si>
    <t>Deferred Payroll Taxes</t>
  </si>
  <si>
    <t>FAC Under Recovery KY - Reg Liab</t>
  </si>
  <si>
    <t>Leases ASC 842 - 190</t>
  </si>
  <si>
    <t>Leases ASC 842 - 282</t>
  </si>
  <si>
    <t>Muni True-up - Reg Liability</t>
  </si>
  <si>
    <t>Partnership Difference</t>
  </si>
  <si>
    <t>Solar B&amp;C Credit Basis Adjustment</t>
  </si>
  <si>
    <t>Tax Gain/Loss on Sale - Federal</t>
  </si>
  <si>
    <t>Tax Gain/Loss on Sale - State</t>
  </si>
  <si>
    <t>Tax Reform - 190/410/411 Expense to Grossup Adj</t>
  </si>
  <si>
    <t>Tax Reform - 282/410/411 Expense to Grossup Adj</t>
  </si>
  <si>
    <t>Tax Reform - 283/410/411 Expense to Grossup Adj</t>
  </si>
  <si>
    <t>Tax Reform - NOL Excess Deferred</t>
  </si>
  <si>
    <t>VA Minimum Tax Credit Carryforward</t>
  </si>
  <si>
    <t>Contributions in Aid of Construction (FERC Transmission)</t>
  </si>
  <si>
    <t>2018 Summer Storm</t>
  </si>
  <si>
    <t>ITC Basis (FAS 109)</t>
  </si>
  <si>
    <t>ITC Basis</t>
  </si>
  <si>
    <t>AUG-2020</t>
  </si>
  <si>
    <t>2021 1st 1/2</t>
  </si>
  <si>
    <t>2021 2nd 1/2</t>
  </si>
  <si>
    <t>2022 1st 1/2</t>
  </si>
  <si>
    <t>2022 2nd 1/2</t>
  </si>
  <si>
    <t>Federal Excess Deferred Tax</t>
  </si>
  <si>
    <t>State Excess Deferred Tax</t>
  </si>
  <si>
    <t>Less Federal benefit</t>
  </si>
  <si>
    <t>Net State Excess Deferred Tax</t>
  </si>
  <si>
    <t>Excess Electric:</t>
  </si>
  <si>
    <t>Protected ARAM</t>
  </si>
  <si>
    <t>Protected NOLs</t>
  </si>
  <si>
    <t>Protected CCR</t>
  </si>
  <si>
    <t>ITC and Basis Adj Amortization</t>
  </si>
  <si>
    <t>Brown Solar</t>
  </si>
  <si>
    <t>B&amp;C Solar</t>
  </si>
  <si>
    <t>TC2</t>
  </si>
  <si>
    <t>Old Elect</t>
  </si>
  <si>
    <t>Solar</t>
  </si>
  <si>
    <t>Book Depr Addback</t>
  </si>
  <si>
    <t>ARAM</t>
  </si>
  <si>
    <t>CCR</t>
  </si>
  <si>
    <t>C:[]</t>
  </si>
  <si>
    <t>F:[Apportionment Factor]</t>
  </si>
  <si>
    <t>G:[current month]</t>
  </si>
  <si>
    <t>H:[if]</t>
  </si>
  <si>
    <t>I:[quarter month]</t>
  </si>
  <si>
    <t>J:[else]</t>
  </si>
  <si>
    <t>K:[non quarter month]</t>
  </si>
  <si>
    <t>L:[end if]</t>
  </si>
  <si>
    <t>M:[quarter month if 1]</t>
  </si>
  <si>
    <t>N:[if]</t>
  </si>
  <si>
    <t>O:[Pretax income (including equity earnings)]</t>
  </si>
  <si>
    <t>P:[if]</t>
  </si>
  <si>
    <t>Q:[Equity Earnings]</t>
  </si>
  <si>
    <t>R:[end if]</t>
  </si>
  <si>
    <t>S:[Sale of Asset (net of tax)]</t>
  </si>
  <si>
    <t>T:[Total Temporary Differences - Fed &amp; State]</t>
  </si>
  <si>
    <t>U:[Total Temporary Differences - State Only]</t>
  </si>
  <si>
    <t>V:[]</t>
  </si>
  <si>
    <t>W:[State Income Tax Current:]</t>
  </si>
  <si>
    <t>X:[Pretax Income (Excluding equity earnings and Sale of Asset)]</t>
  </si>
  <si>
    <t>Y:[Total Permanent Differences - Fed &amp; State]</t>
  </si>
  <si>
    <t>Z:[Total Permanent Differences - State Only]</t>
  </si>
  <si>
    <t>AB:[State Taxable Income before Apportionment excluding Temp differences]</t>
  </si>
  <si>
    <t>AC:[State Taxable Income before Apportionment WITH Temp differences]</t>
  </si>
  <si>
    <t>AD:[Apportionment Factor - Current]</t>
  </si>
  <si>
    <t>AE:[State Taxable Income before NOL]</t>
  </si>
  <si>
    <t>AF:[State NOL Adjustment]</t>
  </si>
  <si>
    <t>AG:[State Taxable Income after NOL Utilization]</t>
  </si>
  <si>
    <t>AH:[State Tax Rate]</t>
  </si>
  <si>
    <t>AI:[State Tax Based On Rate]</t>
  </si>
  <si>
    <t>AJ:[State Recycling Credit]</t>
  </si>
  <si>
    <t>AK:[State ITC/(Coal credits)]</t>
  </si>
  <si>
    <t>AL:[State Inventory Tax Credit]</t>
  </si>
  <si>
    <t>AM:[State Income Tax - Current]</t>
  </si>
  <si>
    <t>AN:[]</t>
  </si>
  <si>
    <t>AO:[Deferred State Tax:]</t>
  </si>
  <si>
    <t>AP:[Total Temporary Differences]</t>
  </si>
  <si>
    <t>AQ:[Annual Total Total Timing Differences x Apportionment Factor]</t>
  </si>
  <si>
    <t>AR:[if]</t>
  </si>
  <si>
    <t>AS:[Quarterly Total Timing Differences]</t>
  </si>
  <si>
    <t>AT:[end if]</t>
  </si>
  <si>
    <t>AU:[Apportionment Factor - Deferred]</t>
  </si>
  <si>
    <t>AV:[Total Timing Differences x Apportionment Factor]</t>
  </si>
  <si>
    <t>AW:[State Income Tax Deferred - Calculated]</t>
  </si>
  <si>
    <t>AX:[State Income Tax Deferred - NOL]</t>
  </si>
  <si>
    <t>AY:[State Income Tax Deferred - Excess Deferred Taxes]</t>
  </si>
  <si>
    <t>AZ:[State Income Tax Deferred - Immediate Deferred Tax Adjustment]</t>
  </si>
  <si>
    <t>BA:[State Income Tax Deferred - Recycling Credit]</t>
  </si>
  <si>
    <t>BB:[State Income Tax Deferred - ITC Basis Adj]</t>
  </si>
  <si>
    <t>BC:[State Income Tax Deferred - Adjustments]</t>
  </si>
  <si>
    <t>BD:[State Income Tax Deferred]</t>
  </si>
  <si>
    <t>BE:[]</t>
  </si>
  <si>
    <t>BF:[Reclass Immediate Deferred to Special Items]</t>
  </si>
  <si>
    <t>BH:[State Tax Payments Section:]</t>
  </si>
  <si>
    <t>BI:[Cumulative Percent Due Override 04/2020]</t>
  </si>
  <si>
    <t>BJ:[Current Date]</t>
  </si>
  <si>
    <t>BK:[Current State Tax Accrual]</t>
  </si>
  <si>
    <t>BL:[Year-to-Date Accrual]</t>
  </si>
  <si>
    <t>BM:[Month for Annualization]</t>
  </si>
  <si>
    <t>BN:[if]</t>
  </si>
  <si>
    <t>BO:[Value for Annualization]</t>
  </si>
  <si>
    <t>BP:[Annualized State Tax]</t>
  </si>
  <si>
    <t>BQ:[if]</t>
  </si>
  <si>
    <t>BR:[Cumulative Percent Due Override]</t>
  </si>
  <si>
    <t>BS:[else]</t>
  </si>
  <si>
    <t>BT:[Cumulative Percent Due]</t>
  </si>
  <si>
    <t>BU:[end if]</t>
  </si>
  <si>
    <t>BV:[Cumulative Percent Due to Use]</t>
  </si>
  <si>
    <t>BW:[Cumulative Payment Due]</t>
  </si>
  <si>
    <t>BX:[Less: Prior Payments]</t>
  </si>
  <si>
    <t>BY:[Current Period Payment - Calc]</t>
  </si>
  <si>
    <t>BZ:[end if]</t>
  </si>
  <si>
    <t>CA:[State Payment Override Switch (1=Override)]</t>
  </si>
  <si>
    <t>CB:[Override Payment]</t>
  </si>
  <si>
    <t>CC:[Current Month]</t>
  </si>
  <si>
    <t>CD:[if]</t>
  </si>
  <si>
    <t>CE:[Previous Ending Balance Carryover]</t>
  </si>
  <si>
    <t>CF:[Current Period State Payment - Annual]</t>
  </si>
  <si>
    <t>CG:[end if]</t>
  </si>
  <si>
    <t>CH:[Current Period State Payment]</t>
  </si>
  <si>
    <t>CI:[Year-to-Date Payments]</t>
  </si>
  <si>
    <t>CJ:[Carryover Payment:]</t>
  </si>
  <si>
    <t>CK:[Beginning Balance - Carryover Payment]</t>
  </si>
  <si>
    <t>CL:[if]</t>
  </si>
  <si>
    <t>CM:[Carry to Next year]</t>
  </si>
  <si>
    <t>CN:[else if]</t>
  </si>
  <si>
    <t>CO:[March Carryover Payment]</t>
  </si>
  <si>
    <t>CP:[end if]</t>
  </si>
  <si>
    <t>CQ:[if]</t>
  </si>
  <si>
    <t>CR:[Ending Balance - Carryover Payment]</t>
  </si>
  <si>
    <t>CS:[end if]</t>
  </si>
  <si>
    <t>CT:[]</t>
  </si>
  <si>
    <t>CU:[end if]</t>
  </si>
  <si>
    <t>CV:[Export State NOL Adjustment]</t>
  </si>
  <si>
    <t>CW:[Export State Excess Deferred]</t>
  </si>
  <si>
    <t>Spread State Deferreds Quarterly</t>
  </si>
  <si>
    <t>State Deferred Spread</t>
  </si>
  <si>
    <t>HO:[Deferred Income Tax Liabilities]</t>
  </si>
  <si>
    <t>Unprotected (Non-Plant)</t>
  </si>
  <si>
    <t>Unprotected Timing Diffs KPSC (Non Plant)</t>
  </si>
  <si>
    <t>Unprotected Timing Diffs (VA/FERC) (Non Plant)</t>
  </si>
  <si>
    <t>Refined Coal - FERC - Reg Liab</t>
  </si>
  <si>
    <t>Tenant Incentive Amortization</t>
  </si>
  <si>
    <t>Green River Regulatory Asset</t>
  </si>
  <si>
    <t>Plant Outage Normalization - Reg Asset</t>
  </si>
  <si>
    <t>TCJA - VA - Reg Liability</t>
  </si>
  <si>
    <t>Tax Reform - CCR 282 Expense to Grossup Adj</t>
  </si>
  <si>
    <t>TCJA - FERC - Reg Liability</t>
  </si>
  <si>
    <t>a-Nov 2019</t>
  </si>
  <si>
    <t>a-Oct 2019</t>
  </si>
  <si>
    <t>a-Sep 2019</t>
  </si>
  <si>
    <t>a-Aug 2019</t>
  </si>
  <si>
    <t>a-Jul 2019</t>
  </si>
  <si>
    <t>a-Jun 2019</t>
  </si>
  <si>
    <t>a-May 2019</t>
  </si>
  <si>
    <t>a-Apr 2019</t>
  </si>
  <si>
    <t>a-Mar 2019</t>
  </si>
  <si>
    <t>a-Feb 2019</t>
  </si>
  <si>
    <t>a-Jan 2019</t>
  </si>
  <si>
    <t>TCJA - KPSC - Reg Liability</t>
  </si>
  <si>
    <t>DEFFERRED DEBITS - Accumulated Deferred Income Taxes</t>
  </si>
  <si>
    <t>DEFFERRED CREDITS - Accumulated Deferred Income Taxes</t>
  </si>
  <si>
    <t>Net Accumulated Deferred Taxes</t>
  </si>
  <si>
    <t>KENTUCKY UTILITIES COMPANY</t>
  </si>
  <si>
    <t>BASE PERIOD</t>
  </si>
  <si>
    <t>13 MO AVG</t>
  </si>
  <si>
    <t>FORCAST PERIOD</t>
  </si>
  <si>
    <t>Schedule B-8 - TOTAL COMPANY/JURISDICTIONAL</t>
  </si>
  <si>
    <t>TOTAL COMPANY</t>
  </si>
  <si>
    <t>JURISDICTIONAL</t>
  </si>
  <si>
    <t>DEFERRED TAX DETAIL - CASE 2020-00349</t>
  </si>
  <si>
    <t>Jurisdictional Percentage (per schedule B-6)</t>
  </si>
  <si>
    <t>2020 (Sep-Dec)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</si>
</sst>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&quot;$&quot;#,##0_);[Red]\(&quot;$&quot;#,##0\);&quot; &quot;"/>
    <numFmt numFmtId="166" formatCode="_(* #,##0_);_(* \(#,##0\);_(* &quot;-&quot;??_);_(@_)"/>
    <numFmt numFmtId="167" formatCode="#,##0%_);[Red]\(#,##0%\);&quot; &quot;"/>
    <numFmt numFmtId="168" formatCode="#,##0.00%_);[Red]\(#,##0.00%\);&quot; &quot;"/>
    <numFmt numFmtId="169" formatCode="0.0%"/>
    <numFmt numFmtId="170" formatCode="_(* #,##0.000_);_(* \(#,##0.000\);_(* &quot;-&quot;_);_(@_)"/>
    <numFmt numFmtId="171" formatCode="#,##0;\(#,##0\)"/>
    <numFmt numFmtId="172" formatCode="_(* #,##0.00000000_);_(* \(#,##0.00000000\);_(* &quot;-&quot;??_);_(@_)"/>
    <numFmt numFmtId="173" formatCode="0.000%"/>
  </numFmts>
  <fonts count="4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u val="singleAccounting"/>
      <sz val="10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7"/>
      <color theme="1"/>
      <name val="Calibri"/>
      <family val="2"/>
      <scheme val="minor"/>
    </font>
    <font>
      <i/>
      <u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rgb="FF00B0F0"/>
      <name val="Times New Roman"/>
      <family val="1"/>
    </font>
    <font>
      <i/>
      <sz val="11"/>
      <name val="Calibri"/>
      <family val="2"/>
      <scheme val="minor"/>
    </font>
    <font>
      <u val="doubleAccounting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1" applyNumberFormat="0" applyAlignment="0" applyProtection="0"/>
    <xf numFmtId="0" fontId="13" fillId="28" borderId="12" applyNumberFormat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11" applyNumberFormat="0" applyAlignment="0" applyProtection="0"/>
    <xf numFmtId="0" fontId="20" fillId="0" borderId="16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0" borderId="0"/>
    <xf numFmtId="0" fontId="9" fillId="32" borderId="17" applyNumberFormat="0" applyFont="0" applyAlignment="0" applyProtection="0"/>
    <xf numFmtId="0" fontId="22" fillId="27" borderId="18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45" fillId="3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</cellStyleXfs>
  <cellXfs count="207">
    <xf numFmtId="0" fontId="0" fillId="0" borderId="0" xfId="0"/>
    <xf numFmtId="164" fontId="27" fillId="0" borderId="0" xfId="0" applyNumberFormat="1" applyFont="1" applyAlignment="1">
      <alignment horizontal="right"/>
    </xf>
    <xf numFmtId="164" fontId="27" fillId="0" borderId="0" xfId="0" applyNumberFormat="1" applyFont="1" applyAlignment="1">
      <alignment horizontal="left"/>
    </xf>
    <xf numFmtId="49" fontId="27" fillId="0" borderId="0" xfId="0" applyNumberFormat="1" applyFont="1" applyAlignment="1">
      <alignment horizontal="right" wrapText="1"/>
    </xf>
    <xf numFmtId="49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left"/>
    </xf>
    <xf numFmtId="164" fontId="27" fillId="0" borderId="1" xfId="0" applyNumberFormat="1" applyFont="1" applyBorder="1" applyAlignment="1">
      <alignment horizontal="left"/>
    </xf>
    <xf numFmtId="164" fontId="27" fillId="0" borderId="1" xfId="0" applyNumberFormat="1" applyFont="1" applyBorder="1" applyAlignment="1">
      <alignment horizontal="right"/>
    </xf>
    <xf numFmtId="164" fontId="29" fillId="0" borderId="0" xfId="0" applyNumberFormat="1" applyFont="1" applyAlignment="1">
      <alignment horizontal="left"/>
    </xf>
    <xf numFmtId="164" fontId="30" fillId="0" borderId="0" xfId="0" applyNumberFormat="1" applyFont="1" applyAlignment="1">
      <alignment horizontal="left"/>
    </xf>
    <xf numFmtId="166" fontId="27" fillId="0" borderId="0" xfId="28" applyNumberFormat="1" applyFont="1" applyAlignment="1">
      <alignment horizontal="right" wrapText="1"/>
    </xf>
    <xf numFmtId="166" fontId="27" fillId="0" borderId="0" xfId="28" applyNumberFormat="1" applyFont="1" applyAlignment="1">
      <alignment horizontal="right"/>
    </xf>
    <xf numFmtId="166" fontId="27" fillId="0" borderId="1" xfId="28" applyNumberFormat="1" applyFont="1" applyBorder="1" applyAlignment="1">
      <alignment horizontal="right"/>
    </xf>
    <xf numFmtId="166" fontId="27" fillId="0" borderId="2" xfId="28" applyNumberFormat="1" applyFont="1" applyBorder="1" applyAlignment="1">
      <alignment horizontal="right"/>
    </xf>
    <xf numFmtId="166" fontId="28" fillId="0" borderId="2" xfId="28" applyNumberFormat="1" applyFont="1" applyBorder="1" applyAlignment="1">
      <alignment horizontal="right"/>
    </xf>
    <xf numFmtId="166" fontId="27" fillId="0" borderId="3" xfId="28" applyNumberFormat="1" applyFont="1" applyBorder="1" applyAlignment="1">
      <alignment horizontal="right"/>
    </xf>
    <xf numFmtId="9" fontId="27" fillId="0" borderId="3" xfId="44" applyFont="1" applyBorder="1" applyAlignment="1">
      <alignment horizontal="right"/>
    </xf>
    <xf numFmtId="166" fontId="27" fillId="0" borderId="0" xfId="28" applyNumberFormat="1" applyFont="1" applyBorder="1" applyAlignment="1">
      <alignment horizontal="right"/>
    </xf>
    <xf numFmtId="164" fontId="27" fillId="0" borderId="0" xfId="0" applyNumberFormat="1" applyFont="1" applyFill="1" applyAlignment="1">
      <alignment horizontal="left"/>
    </xf>
    <xf numFmtId="164" fontId="27" fillId="0" borderId="0" xfId="0" applyNumberFormat="1" applyFont="1" applyFill="1" applyAlignment="1">
      <alignment horizontal="right"/>
    </xf>
    <xf numFmtId="166" fontId="27" fillId="0" borderId="0" xfId="28" applyNumberFormat="1" applyFont="1" applyFill="1" applyAlignment="1">
      <alignment horizontal="right"/>
    </xf>
    <xf numFmtId="166" fontId="31" fillId="0" borderId="0" xfId="28" applyNumberFormat="1" applyFont="1" applyAlignment="1">
      <alignment horizontal="right"/>
    </xf>
    <xf numFmtId="166" fontId="32" fillId="0" borderId="0" xfId="28" applyNumberFormat="1" applyFont="1" applyAlignment="1">
      <alignment horizontal="right"/>
    </xf>
    <xf numFmtId="0" fontId="34" fillId="0" borderId="0" xfId="0" applyFont="1" applyFill="1" applyBorder="1"/>
    <xf numFmtId="0" fontId="34" fillId="0" borderId="0" xfId="0" applyFont="1" applyFill="1" applyBorder="1" applyAlignment="1">
      <alignment horizontal="left"/>
    </xf>
    <xf numFmtId="41" fontId="35" fillId="0" borderId="0" xfId="29" quotePrefix="1" applyFont="1" applyFill="1" applyAlignment="1">
      <alignment horizontal="center" wrapText="1"/>
    </xf>
    <xf numFmtId="0" fontId="33" fillId="0" borderId="0" xfId="0" applyFont="1" applyFill="1" applyBorder="1"/>
    <xf numFmtId="166" fontId="33" fillId="0" borderId="0" xfId="28" applyNumberFormat="1" applyFont="1" applyFill="1"/>
    <xf numFmtId="166" fontId="34" fillId="0" borderId="0" xfId="28" applyNumberFormat="1" applyFont="1" applyFill="1"/>
    <xf numFmtId="166" fontId="34" fillId="0" borderId="0" xfId="28" applyNumberFormat="1" applyFont="1" applyFill="1" applyBorder="1"/>
    <xf numFmtId="166" fontId="34" fillId="0" borderId="3" xfId="28" applyNumberFormat="1" applyFont="1" applyFill="1" applyBorder="1"/>
    <xf numFmtId="9" fontId="34" fillId="0" borderId="3" xfId="44" applyFont="1" applyFill="1" applyBorder="1"/>
    <xf numFmtId="166" fontId="34" fillId="0" borderId="4" xfId="28" applyNumberFormat="1" applyFont="1" applyFill="1" applyBorder="1"/>
    <xf numFmtId="9" fontId="34" fillId="0" borderId="3" xfId="44" applyFont="1" applyFill="1" applyBorder="1" applyAlignment="1">
      <alignment horizontal="right" wrapText="1"/>
    </xf>
    <xf numFmtId="166" fontId="33" fillId="0" borderId="0" xfId="28" applyNumberFormat="1" applyFont="1" applyFill="1" applyBorder="1"/>
    <xf numFmtId="10" fontId="33" fillId="0" borderId="0" xfId="44" applyNumberFormat="1" applyFont="1" applyFill="1"/>
    <xf numFmtId="166" fontId="27" fillId="0" borderId="0" xfId="28" quotePrefix="1" applyNumberFormat="1" applyFont="1" applyAlignment="1">
      <alignment horizontal="right" wrapText="1"/>
    </xf>
    <xf numFmtId="166" fontId="1" fillId="0" borderId="0" xfId="0" applyNumberFormat="1" applyFont="1"/>
    <xf numFmtId="0" fontId="2" fillId="0" borderId="0" xfId="0" applyFont="1" applyAlignment="1">
      <alignment horizontal="left"/>
    </xf>
    <xf numFmtId="41" fontId="6" fillId="0" borderId="0" xfId="29" applyFont="1"/>
    <xf numFmtId="0" fontId="1" fillId="0" borderId="0" xfId="0" applyFont="1"/>
    <xf numFmtId="0" fontId="2" fillId="0" borderId="0" xfId="0" applyFont="1" applyAlignment="1">
      <alignment horizontal="center"/>
    </xf>
    <xf numFmtId="41" fontId="1" fillId="0" borderId="0" xfId="29" applyFont="1"/>
    <xf numFmtId="0" fontId="2" fillId="0" borderId="0" xfId="0" applyFont="1"/>
    <xf numFmtId="172" fontId="1" fillId="0" borderId="3" xfId="28" applyNumberFormat="1" applyFont="1" applyBorder="1"/>
    <xf numFmtId="166" fontId="1" fillId="0" borderId="0" xfId="28" applyNumberFormat="1" applyFont="1"/>
    <xf numFmtId="0" fontId="7" fillId="0" borderId="0" xfId="0" quotePrefix="1" applyFont="1" applyAlignment="1">
      <alignment horizontal="center"/>
    </xf>
    <xf numFmtId="166" fontId="2" fillId="0" borderId="10" xfId="0" applyNumberFormat="1" applyFont="1" applyBorder="1"/>
    <xf numFmtId="164" fontId="27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left"/>
    </xf>
    <xf numFmtId="165" fontId="28" fillId="0" borderId="0" xfId="0" applyNumberFormat="1" applyFont="1" applyAlignment="1">
      <alignment horizontal="right"/>
    </xf>
    <xf numFmtId="164" fontId="31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right"/>
    </xf>
    <xf numFmtId="166" fontId="1" fillId="0" borderId="3" xfId="28" applyNumberFormat="1" applyFont="1" applyBorder="1"/>
    <xf numFmtId="0" fontId="0" fillId="0" borderId="0" xfId="0"/>
    <xf numFmtId="164" fontId="27" fillId="0" borderId="0" xfId="0" applyNumberFormat="1" applyFont="1" applyAlignment="1">
      <alignment horizontal="right"/>
    </xf>
    <xf numFmtId="164" fontId="27" fillId="0" borderId="0" xfId="0" applyNumberFormat="1" applyFont="1" applyAlignment="1">
      <alignment horizontal="left"/>
    </xf>
    <xf numFmtId="164" fontId="28" fillId="0" borderId="1" xfId="0" applyNumberFormat="1" applyFont="1" applyBorder="1" applyAlignment="1">
      <alignment horizontal="left"/>
    </xf>
    <xf numFmtId="164" fontId="27" fillId="0" borderId="0" xfId="0" applyNumberFormat="1" applyFont="1" applyBorder="1" applyAlignment="1">
      <alignment horizontal="left"/>
    </xf>
    <xf numFmtId="164" fontId="27" fillId="0" borderId="0" xfId="0" applyNumberFormat="1" applyFont="1" applyBorder="1" applyAlignment="1">
      <alignment horizontal="right"/>
    </xf>
    <xf numFmtId="164" fontId="27" fillId="0" borderId="0" xfId="0" applyNumberFormat="1" applyFont="1" applyFill="1" applyBorder="1" applyAlignment="1">
      <alignment horizontal="left"/>
    </xf>
    <xf numFmtId="164" fontId="27" fillId="0" borderId="0" xfId="0" applyNumberFormat="1" applyFont="1" applyFill="1" applyBorder="1" applyAlignment="1">
      <alignment horizontal="right"/>
    </xf>
    <xf numFmtId="43" fontId="27" fillId="0" borderId="0" xfId="28" applyNumberFormat="1" applyFont="1" applyFill="1" applyAlignment="1">
      <alignment horizontal="right"/>
    </xf>
    <xf numFmtId="166" fontId="27" fillId="0" borderId="0" xfId="28" applyNumberFormat="1" applyFont="1" applyFill="1" applyBorder="1" applyAlignment="1">
      <alignment horizontal="right"/>
    </xf>
    <xf numFmtId="49" fontId="38" fillId="0" borderId="0" xfId="0" applyNumberFormat="1" applyFont="1" applyAlignment="1">
      <alignment horizontal="right" wrapText="1"/>
    </xf>
    <xf numFmtId="164" fontId="37" fillId="0" borderId="0" xfId="0" applyNumberFormat="1" applyFont="1" applyAlignment="1">
      <alignment horizontal="right"/>
    </xf>
    <xf numFmtId="164" fontId="38" fillId="0" borderId="1" xfId="0" applyNumberFormat="1" applyFont="1" applyBorder="1" applyAlignment="1">
      <alignment horizontal="right"/>
    </xf>
    <xf numFmtId="0" fontId="8" fillId="0" borderId="0" xfId="0" applyFont="1"/>
    <xf numFmtId="171" fontId="1" fillId="0" borderId="0" xfId="0" applyNumberFormat="1" applyFont="1"/>
    <xf numFmtId="171" fontId="1" fillId="0" borderId="3" xfId="0" applyNumberFormat="1" applyFont="1" applyBorder="1"/>
    <xf numFmtId="171" fontId="40" fillId="0" borderId="0" xfId="0" applyNumberFormat="1" applyFont="1"/>
    <xf numFmtId="10" fontId="1" fillId="0" borderId="3" xfId="44" applyNumberFormat="1" applyFont="1" applyBorder="1"/>
    <xf numFmtId="166" fontId="1" fillId="0" borderId="2" xfId="0" applyNumberFormat="1" applyFont="1" applyBorder="1"/>
    <xf numFmtId="170" fontId="34" fillId="0" borderId="0" xfId="29" applyNumberFormat="1" applyFont="1" applyFill="1" applyBorder="1"/>
    <xf numFmtId="0" fontId="0" fillId="0" borderId="0" xfId="0" applyFill="1" applyBorder="1"/>
    <xf numFmtId="0" fontId="33" fillId="0" borderId="0" xfId="0" applyFont="1" applyAlignment="1">
      <alignment horizontal="left"/>
    </xf>
    <xf numFmtId="0" fontId="34" fillId="0" borderId="0" xfId="0" applyFont="1"/>
    <xf numFmtId="0" fontId="34" fillId="0" borderId="0" xfId="0" applyFont="1" applyAlignment="1">
      <alignment horizontal="left"/>
    </xf>
    <xf numFmtId="0" fontId="33" fillId="0" borderId="0" xfId="0" applyFont="1"/>
    <xf numFmtId="166" fontId="34" fillId="0" borderId="0" xfId="0" applyNumberFormat="1" applyFont="1"/>
    <xf numFmtId="166" fontId="33" fillId="0" borderId="2" xfId="28" applyNumberFormat="1" applyFont="1" applyFill="1" applyBorder="1"/>
    <xf numFmtId="166" fontId="33" fillId="0" borderId="3" xfId="28" applyNumberFormat="1" applyFont="1" applyFill="1" applyBorder="1"/>
    <xf numFmtId="10" fontId="34" fillId="0" borderId="3" xfId="44" applyNumberFormat="1" applyFont="1" applyFill="1" applyBorder="1"/>
    <xf numFmtId="166" fontId="34" fillId="0" borderId="3" xfId="0" applyNumberFormat="1" applyFont="1" applyBorder="1"/>
    <xf numFmtId="166" fontId="33" fillId="0" borderId="2" xfId="0" applyNumberFormat="1" applyFont="1" applyBorder="1"/>
    <xf numFmtId="41" fontId="34" fillId="0" borderId="0" xfId="0" applyNumberFormat="1" applyFont="1"/>
    <xf numFmtId="166" fontId="41" fillId="0" borderId="0" xfId="28" applyNumberFormat="1" applyFont="1" applyFill="1"/>
    <xf numFmtId="41" fontId="41" fillId="0" borderId="0" xfId="29" applyFont="1" applyFill="1"/>
    <xf numFmtId="41" fontId="34" fillId="0" borderId="0" xfId="29" applyFont="1" applyFill="1"/>
    <xf numFmtId="0" fontId="36" fillId="0" borderId="0" xfId="0" applyFont="1" applyAlignment="1">
      <alignment horizontal="left"/>
    </xf>
    <xf numFmtId="164" fontId="37" fillId="0" borderId="1" xfId="0" applyNumberFormat="1" applyFont="1" applyBorder="1" applyAlignment="1">
      <alignment horizontal="left"/>
    </xf>
    <xf numFmtId="164" fontId="42" fillId="0" borderId="0" xfId="0" applyNumberFormat="1" applyFont="1" applyAlignment="1">
      <alignment horizontal="left"/>
    </xf>
    <xf numFmtId="9" fontId="27" fillId="0" borderId="0" xfId="44" applyFont="1" applyFill="1" applyBorder="1" applyAlignment="1">
      <alignment horizontal="right"/>
    </xf>
    <xf numFmtId="166" fontId="28" fillId="0" borderId="0" xfId="28" applyNumberFormat="1" applyFont="1" applyFill="1" applyBorder="1" applyAlignment="1">
      <alignment horizontal="right"/>
    </xf>
    <xf numFmtId="164" fontId="31" fillId="0" borderId="0" xfId="0" applyNumberFormat="1" applyFont="1" applyFill="1" applyBorder="1" applyAlignment="1">
      <alignment horizontal="right"/>
    </xf>
    <xf numFmtId="0" fontId="27" fillId="0" borderId="0" xfId="0" applyFont="1"/>
    <xf numFmtId="43" fontId="27" fillId="0" borderId="0" xfId="28" applyNumberFormat="1" applyFont="1" applyFill="1" applyBorder="1" applyAlignment="1">
      <alignment horizontal="right"/>
    </xf>
    <xf numFmtId="0" fontId="27" fillId="0" borderId="0" xfId="0" applyFont="1" applyFill="1"/>
    <xf numFmtId="0" fontId="31" fillId="0" borderId="0" xfId="0" applyFont="1"/>
    <xf numFmtId="17" fontId="3" fillId="0" borderId="6" xfId="0" quotePrefix="1" applyNumberFormat="1" applyFont="1" applyBorder="1" applyAlignment="1">
      <alignment horizontal="left" vertical="top"/>
    </xf>
    <xf numFmtId="0" fontId="4" fillId="0" borderId="5" xfId="0" applyFont="1" applyBorder="1" applyAlignment="1">
      <alignment horizontal="right" vertical="top"/>
    </xf>
    <xf numFmtId="0" fontId="3" fillId="0" borderId="6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169" fontId="1" fillId="0" borderId="0" xfId="44" applyNumberFormat="1" applyFont="1" applyFill="1"/>
    <xf numFmtId="0" fontId="4" fillId="0" borderId="7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10" fontId="1" fillId="0" borderId="0" xfId="44" applyNumberFormat="1" applyFont="1" applyFill="1"/>
    <xf numFmtId="166" fontId="5" fillId="0" borderId="8" xfId="28" applyNumberFormat="1" applyFont="1" applyFill="1" applyBorder="1" applyAlignment="1">
      <alignment horizontal="right" vertical="top"/>
    </xf>
    <xf numFmtId="10" fontId="1" fillId="0" borderId="10" xfId="44" applyNumberFormat="1" applyFont="1" applyFill="1" applyBorder="1"/>
    <xf numFmtId="166" fontId="3" fillId="0" borderId="8" xfId="28" applyNumberFormat="1" applyFont="1" applyFill="1" applyBorder="1" applyAlignment="1">
      <alignment horizontal="right" vertical="top"/>
    </xf>
    <xf numFmtId="166" fontId="1" fillId="0" borderId="0" xfId="28" applyNumberFormat="1" applyFont="1" applyBorder="1"/>
    <xf numFmtId="166" fontId="1" fillId="0" borderId="0" xfId="28" applyNumberFormat="1" applyFont="1" applyFill="1"/>
    <xf numFmtId="166" fontId="1" fillId="0" borderId="2" xfId="28" applyNumberFormat="1" applyFont="1" applyFill="1" applyBorder="1"/>
    <xf numFmtId="166" fontId="1" fillId="0" borderId="0" xfId="44" applyNumberFormat="1" applyFont="1" applyFill="1"/>
    <xf numFmtId="0" fontId="0" fillId="0" borderId="0" xfId="0" applyAlignment="1">
      <alignment horizontal="right"/>
    </xf>
    <xf numFmtId="166" fontId="1" fillId="0" borderId="3" xfId="28" applyNumberFormat="1" applyFont="1" applyFill="1" applyBorder="1"/>
    <xf numFmtId="41" fontId="44" fillId="0" borderId="0" xfId="0" applyNumberFormat="1" applyFont="1"/>
    <xf numFmtId="166" fontId="1" fillId="0" borderId="3" xfId="0" applyNumberFormat="1" applyFont="1" applyBorder="1"/>
    <xf numFmtId="0" fontId="0" fillId="0" borderId="0" xfId="0"/>
    <xf numFmtId="164" fontId="38" fillId="0" borderId="0" xfId="0" applyNumberFormat="1" applyFont="1" applyAlignment="1">
      <alignment horizontal="right"/>
    </xf>
    <xf numFmtId="164" fontId="38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left"/>
    </xf>
    <xf numFmtId="165" fontId="37" fillId="0" borderId="0" xfId="0" applyNumberFormat="1" applyFont="1" applyAlignment="1">
      <alignment horizontal="left"/>
    </xf>
    <xf numFmtId="165" fontId="37" fillId="0" borderId="0" xfId="0" applyNumberFormat="1" applyFont="1" applyAlignment="1">
      <alignment horizontal="right"/>
    </xf>
    <xf numFmtId="0" fontId="0" fillId="0" borderId="0" xfId="0"/>
    <xf numFmtId="164" fontId="38" fillId="0" borderId="0" xfId="0" applyNumberFormat="1" applyFont="1" applyAlignment="1">
      <alignment horizontal="right"/>
    </xf>
    <xf numFmtId="164" fontId="38" fillId="0" borderId="0" xfId="0" applyNumberFormat="1" applyFont="1" applyAlignment="1">
      <alignment horizontal="left"/>
    </xf>
    <xf numFmtId="49" fontId="38" fillId="0" borderId="0" xfId="0" applyNumberFormat="1" applyFont="1" applyAlignment="1">
      <alignment horizontal="right" wrapText="1"/>
    </xf>
    <xf numFmtId="49" fontId="38" fillId="0" borderId="0" xfId="0" applyNumberFormat="1" applyFont="1" applyAlignment="1">
      <alignment horizontal="left" wrapText="1"/>
    </xf>
    <xf numFmtId="168" fontId="38" fillId="0" borderId="0" xfId="0" applyNumberFormat="1" applyFont="1" applyAlignment="1">
      <alignment horizontal="left"/>
    </xf>
    <xf numFmtId="168" fontId="38" fillId="0" borderId="0" xfId="0" applyNumberFormat="1" applyFont="1" applyAlignment="1">
      <alignment horizontal="right"/>
    </xf>
    <xf numFmtId="164" fontId="37" fillId="0" borderId="0" xfId="0" applyNumberFormat="1" applyFont="1" applyAlignment="1">
      <alignment horizontal="left"/>
    </xf>
    <xf numFmtId="164" fontId="39" fillId="0" borderId="0" xfId="0" applyNumberFormat="1" applyFont="1" applyAlignment="1">
      <alignment horizontal="left"/>
    </xf>
    <xf numFmtId="164" fontId="27" fillId="0" borderId="3" xfId="0" applyNumberFormat="1" applyFont="1" applyBorder="1" applyAlignment="1">
      <alignment horizontal="right"/>
    </xf>
    <xf numFmtId="43" fontId="27" fillId="0" borderId="0" xfId="28" applyNumberFormat="1" applyFont="1" applyAlignment="1">
      <alignment horizontal="right"/>
    </xf>
    <xf numFmtId="166" fontId="27" fillId="0" borderId="3" xfId="28" applyNumberFormat="1" applyFont="1" applyFill="1" applyBorder="1" applyAlignment="1">
      <alignment horizontal="right"/>
    </xf>
    <xf numFmtId="0" fontId="31" fillId="0" borderId="0" xfId="0" applyFont="1" applyFill="1"/>
    <xf numFmtId="43" fontId="31" fillId="0" borderId="0" xfId="28" applyNumberFormat="1" applyFont="1" applyFill="1" applyAlignment="1">
      <alignment horizontal="right"/>
    </xf>
    <xf numFmtId="0" fontId="34" fillId="0" borderId="0" xfId="0" applyFont="1" applyFill="1"/>
    <xf numFmtId="166" fontId="34" fillId="0" borderId="0" xfId="0" applyNumberFormat="1" applyFont="1" applyFill="1"/>
    <xf numFmtId="166" fontId="34" fillId="0" borderId="3" xfId="0" applyNumberFormat="1" applyFont="1" applyFill="1" applyBorder="1"/>
    <xf numFmtId="166" fontId="33" fillId="0" borderId="2" xfId="0" applyNumberFormat="1" applyFont="1" applyFill="1" applyBorder="1"/>
    <xf numFmtId="41" fontId="34" fillId="0" borderId="0" xfId="0" applyNumberFormat="1" applyFont="1" applyFill="1"/>
    <xf numFmtId="0" fontId="0" fillId="0" borderId="0" xfId="0" applyFill="1"/>
    <xf numFmtId="164" fontId="37" fillId="0" borderId="0" xfId="0" applyNumberFormat="1" applyFont="1" applyFill="1" applyAlignment="1">
      <alignment horizontal="right"/>
    </xf>
    <xf numFmtId="164" fontId="38" fillId="0" borderId="0" xfId="0" applyNumberFormat="1" applyFont="1" applyFill="1" applyAlignment="1">
      <alignment horizontal="right"/>
    </xf>
    <xf numFmtId="164" fontId="38" fillId="0" borderId="1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center"/>
    </xf>
    <xf numFmtId="171" fontId="40" fillId="0" borderId="0" xfId="0" applyNumberFormat="1" applyFont="1" applyFill="1"/>
    <xf numFmtId="171" fontId="1" fillId="0" borderId="0" xfId="0" applyNumberFormat="1" applyFont="1" applyFill="1"/>
    <xf numFmtId="171" fontId="1" fillId="0" borderId="3" xfId="0" applyNumberFormat="1" applyFont="1" applyFill="1" applyBorder="1"/>
    <xf numFmtId="0" fontId="1" fillId="0" borderId="0" xfId="0" applyFont="1" applyFill="1"/>
    <xf numFmtId="172" fontId="1" fillId="0" borderId="3" xfId="28" applyNumberFormat="1" applyFont="1" applyFill="1" applyBorder="1"/>
    <xf numFmtId="10" fontId="1" fillId="0" borderId="3" xfId="44" applyNumberFormat="1" applyFont="1" applyFill="1" applyBorder="1"/>
    <xf numFmtId="166" fontId="2" fillId="0" borderId="10" xfId="0" applyNumberFormat="1" applyFont="1" applyFill="1" applyBorder="1"/>
    <xf numFmtId="166" fontId="1" fillId="0" borderId="0" xfId="0" applyNumberFormat="1" applyFont="1" applyFill="1"/>
    <xf numFmtId="166" fontId="1" fillId="0" borderId="2" xfId="0" applyNumberFormat="1" applyFont="1" applyFill="1" applyBorder="1"/>
    <xf numFmtId="164" fontId="28" fillId="0" borderId="0" xfId="0" applyNumberFormat="1" applyFont="1" applyBorder="1" applyAlignment="1">
      <alignment horizontal="left"/>
    </xf>
    <xf numFmtId="165" fontId="37" fillId="0" borderId="0" xfId="0" applyNumberFormat="1" applyFont="1" applyAlignment="1"/>
    <xf numFmtId="49" fontId="38" fillId="0" borderId="0" xfId="0" applyNumberFormat="1" applyFont="1" applyAlignment="1">
      <alignment horizontal="left"/>
    </xf>
    <xf numFmtId="49" fontId="28" fillId="33" borderId="0" xfId="0" quotePrefix="1" applyNumberFormat="1" applyFont="1" applyFill="1" applyAlignment="1">
      <alignment horizontal="center" wrapText="1"/>
    </xf>
    <xf numFmtId="0" fontId="0" fillId="33" borderId="0" xfId="0" applyFill="1"/>
    <xf numFmtId="165" fontId="37" fillId="33" borderId="0" xfId="0" applyNumberFormat="1" applyFont="1" applyFill="1" applyAlignment="1">
      <alignment horizontal="right"/>
    </xf>
    <xf numFmtId="165" fontId="28" fillId="33" borderId="0" xfId="0" applyNumberFormat="1" applyFont="1" applyFill="1" applyAlignment="1">
      <alignment horizontal="right"/>
    </xf>
    <xf numFmtId="164" fontId="27" fillId="33" borderId="1" xfId="0" applyNumberFormat="1" applyFont="1" applyFill="1" applyBorder="1" applyAlignment="1">
      <alignment horizontal="right"/>
    </xf>
    <xf numFmtId="164" fontId="27" fillId="33" borderId="0" xfId="0" applyNumberFormat="1" applyFont="1" applyFill="1" applyAlignment="1">
      <alignment horizontal="right"/>
    </xf>
    <xf numFmtId="166" fontId="31" fillId="33" borderId="0" xfId="28" applyNumberFormat="1" applyFont="1" applyFill="1" applyAlignment="1">
      <alignment horizontal="right"/>
    </xf>
    <xf numFmtId="166" fontId="27" fillId="33" borderId="0" xfId="28" applyNumberFormat="1" applyFont="1" applyFill="1" applyAlignment="1">
      <alignment horizontal="right"/>
    </xf>
    <xf numFmtId="166" fontId="27" fillId="33" borderId="2" xfId="28" applyNumberFormat="1" applyFont="1" applyFill="1" applyBorder="1" applyAlignment="1">
      <alignment horizontal="right"/>
    </xf>
    <xf numFmtId="166" fontId="32" fillId="33" borderId="0" xfId="28" applyNumberFormat="1" applyFont="1" applyFill="1" applyAlignment="1">
      <alignment horizontal="right"/>
    </xf>
    <xf numFmtId="166" fontId="27" fillId="33" borderId="0" xfId="28" applyNumberFormat="1" applyFont="1" applyFill="1" applyBorder="1" applyAlignment="1">
      <alignment horizontal="right"/>
    </xf>
    <xf numFmtId="49" fontId="28" fillId="0" borderId="0" xfId="0" applyNumberFormat="1" applyFont="1" applyAlignment="1">
      <alignment horizontal="left" wrapText="1"/>
    </xf>
    <xf numFmtId="49" fontId="38" fillId="33" borderId="20" xfId="0" applyNumberFormat="1" applyFont="1" applyFill="1" applyBorder="1" applyAlignment="1">
      <alignment horizontal="right" wrapText="1"/>
    </xf>
    <xf numFmtId="49" fontId="38" fillId="33" borderId="21" xfId="0" applyNumberFormat="1" applyFont="1" applyFill="1" applyBorder="1" applyAlignment="1">
      <alignment horizontal="left" wrapText="1"/>
    </xf>
    <xf numFmtId="166" fontId="38" fillId="33" borderId="21" xfId="28" applyNumberFormat="1" applyFont="1" applyFill="1" applyBorder="1" applyAlignment="1">
      <alignment horizontal="right"/>
    </xf>
    <xf numFmtId="166" fontId="38" fillId="33" borderId="22" xfId="28" applyNumberFormat="1" applyFont="1" applyFill="1" applyBorder="1" applyAlignment="1">
      <alignment horizontal="right"/>
    </xf>
    <xf numFmtId="166" fontId="37" fillId="33" borderId="21" xfId="28" applyNumberFormat="1" applyFont="1" applyFill="1" applyBorder="1" applyAlignment="1">
      <alignment horizontal="right"/>
    </xf>
    <xf numFmtId="166" fontId="37" fillId="33" borderId="23" xfId="28" applyNumberFormat="1" applyFont="1" applyFill="1" applyBorder="1" applyAlignment="1">
      <alignment horizontal="right"/>
    </xf>
    <xf numFmtId="166" fontId="28" fillId="33" borderId="0" xfId="28" applyNumberFormat="1" applyFont="1" applyFill="1" applyAlignment="1">
      <alignment horizontal="center" wrapText="1"/>
    </xf>
    <xf numFmtId="49" fontId="38" fillId="33" borderId="21" xfId="0" applyNumberFormat="1" applyFont="1" applyFill="1" applyBorder="1" applyAlignment="1">
      <alignment horizontal="right" wrapText="1"/>
    </xf>
    <xf numFmtId="166" fontId="27" fillId="33" borderId="1" xfId="28" applyNumberFormat="1" applyFont="1" applyFill="1" applyBorder="1" applyAlignment="1">
      <alignment horizontal="right"/>
    </xf>
    <xf numFmtId="49" fontId="37" fillId="33" borderId="20" xfId="0" applyNumberFormat="1" applyFont="1" applyFill="1" applyBorder="1" applyAlignment="1">
      <alignment horizontal="right"/>
    </xf>
    <xf numFmtId="171" fontId="40" fillId="0" borderId="0" xfId="0" applyNumberFormat="1" applyFont="1" applyBorder="1"/>
    <xf numFmtId="0" fontId="7" fillId="0" borderId="0" xfId="0" quotePrefix="1" applyFont="1" applyBorder="1" applyAlignment="1">
      <alignment horizontal="center"/>
    </xf>
    <xf numFmtId="171" fontId="1" fillId="0" borderId="0" xfId="0" applyNumberFormat="1" applyFont="1" applyBorder="1"/>
    <xf numFmtId="0" fontId="1" fillId="0" borderId="0" xfId="0" applyFont="1" applyBorder="1"/>
    <xf numFmtId="172" fontId="1" fillId="0" borderId="0" xfId="28" applyNumberFormat="1" applyFont="1" applyBorder="1"/>
    <xf numFmtId="10" fontId="1" fillId="0" borderId="0" xfId="44" applyNumberFormat="1" applyFont="1" applyBorder="1"/>
    <xf numFmtId="166" fontId="2" fillId="0" borderId="0" xfId="0" applyNumberFormat="1" applyFont="1" applyBorder="1"/>
    <xf numFmtId="166" fontId="1" fillId="0" borderId="0" xfId="0" applyNumberFormat="1" applyFont="1" applyBorder="1"/>
    <xf numFmtId="166" fontId="1" fillId="0" borderId="0" xfId="28" applyNumberFormat="1" applyFont="1" applyFill="1" applyBorder="1"/>
    <xf numFmtId="166" fontId="1" fillId="0" borderId="0" xfId="44" applyNumberFormat="1" applyFont="1" applyFill="1" applyBorder="1"/>
    <xf numFmtId="166" fontId="1" fillId="0" borderId="0" xfId="44" applyNumberFormat="1" applyFont="1" applyBorder="1"/>
    <xf numFmtId="49" fontId="38" fillId="33" borderId="21" xfId="0" applyNumberFormat="1" applyFont="1" applyFill="1" applyBorder="1" applyAlignment="1">
      <alignment horizontal="center" wrapText="1"/>
    </xf>
    <xf numFmtId="173" fontId="37" fillId="33" borderId="23" xfId="44" applyNumberFormat="1" applyFont="1" applyFill="1" applyBorder="1" applyAlignment="1">
      <alignment horizontal="right"/>
    </xf>
    <xf numFmtId="49" fontId="38" fillId="0" borderId="0" xfId="0" applyNumberFormat="1" applyFont="1" applyFill="1" applyAlignment="1">
      <alignment horizontal="left" wrapText="1"/>
    </xf>
    <xf numFmtId="49" fontId="38" fillId="0" borderId="0" xfId="0" applyNumberFormat="1" applyFont="1" applyFill="1" applyAlignment="1">
      <alignment horizontal="right" wrapText="1"/>
    </xf>
    <xf numFmtId="49" fontId="27" fillId="0" borderId="0" xfId="0" applyNumberFormat="1" applyFont="1" applyFill="1" applyAlignment="1">
      <alignment horizontal="right" wrapText="1"/>
    </xf>
    <xf numFmtId="164" fontId="37" fillId="0" borderId="0" xfId="0" applyNumberFormat="1" applyFont="1" applyFill="1" applyAlignment="1">
      <alignment horizontal="left"/>
    </xf>
    <xf numFmtId="164" fontId="38" fillId="0" borderId="0" xfId="0" applyNumberFormat="1" applyFont="1" applyFill="1" applyAlignment="1">
      <alignment horizontal="left"/>
    </xf>
    <xf numFmtId="167" fontId="38" fillId="0" borderId="0" xfId="0" applyNumberFormat="1" applyFont="1" applyFill="1" applyAlignment="1">
      <alignment horizontal="left"/>
    </xf>
    <xf numFmtId="167" fontId="38" fillId="0" borderId="0" xfId="0" applyNumberFormat="1" applyFont="1" applyFill="1" applyAlignment="1">
      <alignment horizontal="right"/>
    </xf>
    <xf numFmtId="164" fontId="39" fillId="0" borderId="0" xfId="0" applyNumberFormat="1" applyFont="1" applyFill="1" applyAlignment="1">
      <alignment horizontal="left"/>
    </xf>
    <xf numFmtId="167" fontId="27" fillId="0" borderId="0" xfId="0" applyNumberFormat="1" applyFont="1" applyFill="1" applyAlignment="1">
      <alignment horizontal="right"/>
    </xf>
    <xf numFmtId="168" fontId="38" fillId="0" borderId="0" xfId="0" applyNumberFormat="1" applyFont="1" applyFill="1" applyAlignment="1">
      <alignment horizontal="right"/>
    </xf>
    <xf numFmtId="168" fontId="38" fillId="0" borderId="0" xfId="0" applyNumberFormat="1" applyFont="1" applyFill="1" applyAlignment="1">
      <alignment horizontal="left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50" xr:uid="{75EF047D-42A5-43F9-AB7A-A10166910C74}"/>
    <cellStyle name="60% - Accent2" xfId="14" builtinId="36" customBuiltin="1"/>
    <cellStyle name="60% - Accent2 2" xfId="51" xr:uid="{A4351A6F-2211-4427-BDED-F89C410C204D}"/>
    <cellStyle name="60% - Accent3" xfId="15" builtinId="40" customBuiltin="1"/>
    <cellStyle name="60% - Accent3 2" xfId="52" xr:uid="{513F10CD-59F0-4B5A-9076-9C135DF8ACF5}"/>
    <cellStyle name="60% - Accent4" xfId="16" builtinId="44" customBuiltin="1"/>
    <cellStyle name="60% - Accent4 2" xfId="53" xr:uid="{EEAB6EB5-0727-4829-B507-C3D79267BFD3}"/>
    <cellStyle name="60% - Accent5" xfId="17" builtinId="48" customBuiltin="1"/>
    <cellStyle name="60% - Accent5 2" xfId="54" xr:uid="{5D0ED60E-FB64-4BEE-86C6-F71042953C63}"/>
    <cellStyle name="60% - Accent6" xfId="18" builtinId="52" customBuiltin="1"/>
    <cellStyle name="60% - Accent6 2" xfId="55" xr:uid="{D1C3A14E-A142-461D-957E-275AA8ED44C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eutral 2" xfId="49" xr:uid="{8D8F06A2-434D-418D-80A7-585DBB4267A6}"/>
    <cellStyle name="Normal" xfId="0" builtinId="0"/>
    <cellStyle name="Normal 2" xfId="40" xr:uid="{00000000-0005-0000-0000-000028000000}"/>
    <cellStyle name="Normal 3" xfId="41" xr:uid="{00000000-0005-0000-0000-000029000000}"/>
    <cellStyle name="Note" xfId="42" builtinId="10" customBuiltin="1"/>
    <cellStyle name="Output" xfId="43" builtinId="21" customBuiltin="1"/>
    <cellStyle name="Percent" xfId="44" builtinId="5"/>
    <cellStyle name="Title" xfId="45" builtinId="15" customBuiltin="1"/>
    <cellStyle name="Title 2" xfId="46" xr:uid="{00000000-0005-0000-0000-00002E000000}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51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9.5" x14ac:dyDescent="0.25"/>
  <cols>
    <col min="1" max="1" width="42.54296875" style="2" bestFit="1" customWidth="1"/>
    <col min="2" max="12" width="10.54296875" style="57" customWidth="1"/>
    <col min="13" max="13" width="12.7265625" style="1" customWidth="1"/>
    <col min="14" max="14" width="12.7265625" style="56" customWidth="1"/>
    <col min="15" max="20" width="10.54296875" style="1" customWidth="1"/>
    <col min="21" max="27" width="10.54296875" style="12" customWidth="1"/>
    <col min="28" max="29" width="12" style="12" customWidth="1"/>
    <col min="30" max="45" width="10.54296875" style="12" customWidth="1"/>
    <col min="46" max="46" width="11" style="1" customWidth="1"/>
    <col min="47" max="48" width="10.7265625" style="56" bestFit="1" customWidth="1"/>
    <col min="49" max="51" width="10.453125" style="56" bestFit="1" customWidth="1"/>
    <col min="52" max="52" width="9.1796875" style="56"/>
    <col min="53" max="53" width="12.453125" style="56" customWidth="1"/>
    <col min="54" max="54" width="11.7265625" style="56" customWidth="1"/>
    <col min="55" max="55" width="9.1796875" style="56"/>
    <col min="56" max="16384" width="9.1796875" style="1"/>
  </cols>
  <sheetData>
    <row r="1" spans="1:55" s="3" customFormat="1" ht="9.75" customHeight="1" thickBot="1" x14ac:dyDescent="0.3">
      <c r="A1" s="172" t="s">
        <v>735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61" t="s">
        <v>77</v>
      </c>
      <c r="N1" s="161" t="s">
        <v>77</v>
      </c>
      <c r="U1" s="11"/>
      <c r="V1" s="37"/>
      <c r="W1" s="11">
        <v>2</v>
      </c>
      <c r="X1" s="11"/>
      <c r="Y1" s="11"/>
      <c r="Z1" s="11"/>
      <c r="AA1" s="11"/>
      <c r="AB1" s="179" t="s">
        <v>736</v>
      </c>
      <c r="AC1" s="179" t="s">
        <v>736</v>
      </c>
      <c r="AD1" s="11">
        <v>3</v>
      </c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>
        <v>4</v>
      </c>
      <c r="AQ1" s="11"/>
      <c r="AR1" s="11"/>
      <c r="AS1" s="11"/>
      <c r="BA1" s="179" t="s">
        <v>737</v>
      </c>
      <c r="BB1" s="179" t="s">
        <v>737</v>
      </c>
    </row>
    <row r="2" spans="1:55" s="3" customFormat="1" ht="9.75" customHeight="1" x14ac:dyDescent="0.25">
      <c r="A2" s="172" t="s">
        <v>742</v>
      </c>
      <c r="B2" s="128" t="s">
        <v>730</v>
      </c>
      <c r="C2" s="128" t="s">
        <v>729</v>
      </c>
      <c r="D2" s="128" t="s">
        <v>728</v>
      </c>
      <c r="E2" s="128" t="s">
        <v>727</v>
      </c>
      <c r="F2" s="128" t="s">
        <v>726</v>
      </c>
      <c r="G2" s="128" t="s">
        <v>725</v>
      </c>
      <c r="H2" s="128" t="s">
        <v>724</v>
      </c>
      <c r="I2" s="128" t="s">
        <v>723</v>
      </c>
      <c r="J2" s="128" t="s">
        <v>722</v>
      </c>
      <c r="K2" s="128" t="s">
        <v>721</v>
      </c>
      <c r="L2" s="128" t="s">
        <v>720</v>
      </c>
      <c r="M2" s="173" t="s">
        <v>286</v>
      </c>
      <c r="N2" s="173" t="s">
        <v>286</v>
      </c>
      <c r="O2" s="65" t="s">
        <v>287</v>
      </c>
      <c r="P2" s="65" t="s">
        <v>288</v>
      </c>
      <c r="Q2" s="65" t="s">
        <v>289</v>
      </c>
      <c r="R2" s="65" t="s">
        <v>290</v>
      </c>
      <c r="S2" s="65" t="s">
        <v>291</v>
      </c>
      <c r="T2" s="65" t="s">
        <v>292</v>
      </c>
      <c r="U2" s="65" t="s">
        <v>293</v>
      </c>
      <c r="V2" s="65" t="s">
        <v>294</v>
      </c>
      <c r="W2" s="65" t="s">
        <v>0</v>
      </c>
      <c r="X2" s="65" t="s">
        <v>1</v>
      </c>
      <c r="Y2" s="65" t="s">
        <v>2</v>
      </c>
      <c r="Z2" s="65" t="s">
        <v>3</v>
      </c>
      <c r="AA2" s="65" t="s">
        <v>62</v>
      </c>
      <c r="AB2" s="173" t="s">
        <v>63</v>
      </c>
      <c r="AC2" s="173" t="s">
        <v>63</v>
      </c>
      <c r="AD2" s="65" t="s">
        <v>64</v>
      </c>
      <c r="AE2" s="65" t="s">
        <v>65</v>
      </c>
      <c r="AF2" s="65" t="s">
        <v>66</v>
      </c>
      <c r="AG2" s="65" t="s">
        <v>67</v>
      </c>
      <c r="AH2" s="65" t="s">
        <v>68</v>
      </c>
      <c r="AI2" s="65" t="s">
        <v>69</v>
      </c>
      <c r="AJ2" s="65" t="s">
        <v>70</v>
      </c>
      <c r="AK2" s="65" t="s">
        <v>71</v>
      </c>
      <c r="AL2" s="65" t="s">
        <v>72</v>
      </c>
      <c r="AM2" s="65" t="s">
        <v>73</v>
      </c>
      <c r="AN2" s="65" t="s">
        <v>186</v>
      </c>
      <c r="AO2" s="65" t="s">
        <v>187</v>
      </c>
      <c r="AP2" s="65" t="s">
        <v>188</v>
      </c>
      <c r="AQ2" s="65" t="s">
        <v>189</v>
      </c>
      <c r="AR2" s="65" t="s">
        <v>190</v>
      </c>
      <c r="AS2" s="65" t="s">
        <v>191</v>
      </c>
      <c r="AT2" s="128" t="s">
        <v>192</v>
      </c>
      <c r="AU2" s="128" t="s">
        <v>193</v>
      </c>
      <c r="AV2" s="128" t="s">
        <v>194</v>
      </c>
      <c r="AW2" s="128" t="s">
        <v>195</v>
      </c>
      <c r="AX2" s="128" t="s">
        <v>196</v>
      </c>
      <c r="AY2" s="128" t="s">
        <v>197</v>
      </c>
      <c r="BA2" s="182" t="s">
        <v>738</v>
      </c>
      <c r="BB2" s="182" t="s">
        <v>738</v>
      </c>
    </row>
    <row r="3" spans="1:55" s="3" customFormat="1" ht="10.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74"/>
      <c r="N3" s="174"/>
      <c r="AB3" s="180"/>
      <c r="AC3" s="180"/>
      <c r="BA3" s="180"/>
      <c r="BB3" s="180"/>
    </row>
    <row r="4" spans="1:55" s="3" customFormat="1" ht="11.25" customHeight="1" x14ac:dyDescent="0.25">
      <c r="A4" s="129" t="s">
        <v>739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94" t="s">
        <v>740</v>
      </c>
      <c r="N4" s="194" t="s">
        <v>741</v>
      </c>
      <c r="AB4" s="194" t="s">
        <v>740</v>
      </c>
      <c r="AC4" s="194" t="s">
        <v>741</v>
      </c>
      <c r="BA4" s="194" t="s">
        <v>740</v>
      </c>
      <c r="BB4" s="194" t="s">
        <v>741</v>
      </c>
    </row>
    <row r="5" spans="1:55" s="3" customFormat="1" ht="11.25" customHeight="1" x14ac:dyDescent="0.25">
      <c r="A5" s="160" t="s">
        <v>732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75">
        <v>313445798</v>
      </c>
      <c r="N5" s="175">
        <f>M5*N9</f>
        <v>293960118.49731958</v>
      </c>
      <c r="AB5" s="175">
        <v>309119943</v>
      </c>
      <c r="AC5" s="175">
        <f>AB5*AC9</f>
        <v>289859160.99998486</v>
      </c>
      <c r="BA5" s="175">
        <v>309119943</v>
      </c>
      <c r="BB5" s="175">
        <f>BA5*BB9</f>
        <v>288435288.00643754</v>
      </c>
    </row>
    <row r="6" spans="1:55" s="3" customFormat="1" ht="11.25" customHeight="1" x14ac:dyDescent="0.25">
      <c r="A6" s="160" t="s">
        <v>733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76">
        <v>1105135642</v>
      </c>
      <c r="N6" s="176">
        <f>M6*N9+1</f>
        <v>1036433752.3879557</v>
      </c>
      <c r="AB6" s="176">
        <v>1148215683</v>
      </c>
      <c r="AC6" s="176">
        <f>AB6*AC9-1</f>
        <v>1076672151.8588164</v>
      </c>
      <c r="BA6" s="176">
        <v>1168973516</v>
      </c>
      <c r="BB6" s="176">
        <f>BA6*BB9</f>
        <v>1090752053.9991751</v>
      </c>
    </row>
    <row r="7" spans="1:55" s="3" customFormat="1" ht="11.25" customHeight="1" x14ac:dyDescent="0.25">
      <c r="A7" s="129" t="s">
        <v>734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77">
        <f>M5-M6</f>
        <v>-791689844</v>
      </c>
      <c r="N7" s="177">
        <f>N5-N6</f>
        <v>-742473633.89063609</v>
      </c>
      <c r="AB7" s="177">
        <f>AB5-AB6</f>
        <v>-839095740</v>
      </c>
      <c r="AC7" s="177">
        <f>AC5-AC6</f>
        <v>-786812990.85883152</v>
      </c>
      <c r="BA7" s="177">
        <f>+BA5-BA6</f>
        <v>-859853573</v>
      </c>
      <c r="BB7" s="177">
        <f>+BB5-BB6</f>
        <v>-802316765.99273753</v>
      </c>
    </row>
    <row r="8" spans="1:55" s="3" customFormat="1" ht="11.25" customHeight="1" x14ac:dyDescent="0.25">
      <c r="A8" s="12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77"/>
      <c r="N8" s="177"/>
      <c r="AB8" s="177"/>
      <c r="AC8" s="177"/>
      <c r="BA8" s="177"/>
      <c r="BB8" s="177"/>
    </row>
    <row r="9" spans="1:55" s="3" customFormat="1" ht="11.25" customHeight="1" thickBot="1" x14ac:dyDescent="0.3">
      <c r="A9" s="129" t="s">
        <v>743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78"/>
      <c r="N9" s="195">
        <v>0.93783397440000005</v>
      </c>
      <c r="AB9" s="178"/>
      <c r="AC9" s="195">
        <v>0.93769155812759997</v>
      </c>
      <c r="BA9" s="178"/>
      <c r="BB9" s="195">
        <v>0.93308534288400002</v>
      </c>
    </row>
    <row r="10" spans="1:55" ht="15" thickBot="1" x14ac:dyDescent="0.4">
      <c r="A10" s="58" t="s">
        <v>212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62"/>
      <c r="N10" s="162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162"/>
      <c r="AC10" s="162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125"/>
      <c r="AV10" s="125"/>
      <c r="AW10" s="125"/>
      <c r="AX10" s="125"/>
      <c r="AY10" s="125"/>
      <c r="AZ10" s="125"/>
      <c r="BA10" s="162"/>
      <c r="BB10" s="162"/>
      <c r="BC10" s="125"/>
    </row>
    <row r="11" spans="1:55" s="5" customFormat="1" ht="10.5" x14ac:dyDescent="0.25">
      <c r="A11" s="123" t="s">
        <v>709</v>
      </c>
      <c r="B11" s="159">
        <v>734948.94435000001</v>
      </c>
      <c r="C11" s="159">
        <v>734948.94435000001</v>
      </c>
      <c r="D11" s="159">
        <v>754474.71417000005</v>
      </c>
      <c r="E11" s="159">
        <v>754474.71417000005</v>
      </c>
      <c r="F11" s="159">
        <v>754474.71417000005</v>
      </c>
      <c r="G11" s="159">
        <v>774521.74754999997</v>
      </c>
      <c r="H11" s="159">
        <v>774521.74754999997</v>
      </c>
      <c r="I11" s="159">
        <v>776740.91413999896</v>
      </c>
      <c r="J11" s="159">
        <v>794513.26869000006</v>
      </c>
      <c r="K11" s="159">
        <v>794513.26869000006</v>
      </c>
      <c r="L11" s="159">
        <v>794513.26869000006</v>
      </c>
      <c r="M11" s="163">
        <v>791689.84436999995</v>
      </c>
      <c r="N11" s="163">
        <f>N7/-1000</f>
        <v>742473.63389063603</v>
      </c>
      <c r="O11" s="124">
        <v>791689.84436999995</v>
      </c>
      <c r="P11" s="124">
        <v>791689.84436999995</v>
      </c>
      <c r="Q11" s="124">
        <v>801367.03650000005</v>
      </c>
      <c r="R11" s="124">
        <v>801367.03650000005</v>
      </c>
      <c r="S11" s="124">
        <v>801367.03650000005</v>
      </c>
      <c r="T11" s="124">
        <v>808099.07253999996</v>
      </c>
      <c r="U11" s="124">
        <v>808099.07253999996</v>
      </c>
      <c r="V11" s="124">
        <v>809894.96467000002</v>
      </c>
      <c r="W11" s="124">
        <v>827190.45580272703</v>
      </c>
      <c r="X11" s="124">
        <v>827224.48059439298</v>
      </c>
      <c r="Y11" s="124">
        <v>827258.50538605999</v>
      </c>
      <c r="Z11" s="124">
        <v>839027.69014002196</v>
      </c>
      <c r="AA11" s="124">
        <v>839061.71493168897</v>
      </c>
      <c r="AB11" s="163">
        <v>839095.73972335598</v>
      </c>
      <c r="AC11" s="163">
        <f>AC7/-1000</f>
        <v>786812.99085883156</v>
      </c>
      <c r="AD11" s="124">
        <v>844644.58671360195</v>
      </c>
      <c r="AE11" s="124">
        <v>844678.61150526896</v>
      </c>
      <c r="AF11" s="124">
        <v>844712.63629693503</v>
      </c>
      <c r="AG11" s="124">
        <v>850261.48328717402</v>
      </c>
      <c r="AH11" s="124">
        <v>850297.106710508</v>
      </c>
      <c r="AI11" s="124">
        <v>850332.73013384105</v>
      </c>
      <c r="AJ11" s="124">
        <v>856855.44467492704</v>
      </c>
      <c r="AK11" s="124">
        <v>856891.06809825997</v>
      </c>
      <c r="AL11" s="124">
        <v>856926.69152159302</v>
      </c>
      <c r="AM11" s="124">
        <v>863449.40606267203</v>
      </c>
      <c r="AN11" s="124">
        <v>863485.02948600496</v>
      </c>
      <c r="AO11" s="124">
        <v>863520.65290933801</v>
      </c>
      <c r="AP11" s="124">
        <v>865883.87367081898</v>
      </c>
      <c r="AQ11" s="124">
        <v>865919.49709415296</v>
      </c>
      <c r="AR11" s="124">
        <v>865955.12051748601</v>
      </c>
      <c r="AS11" s="124">
        <v>868318.34127895499</v>
      </c>
      <c r="AT11" s="124">
        <v>868353.96470228897</v>
      </c>
      <c r="AU11" s="124">
        <v>868389.58812562202</v>
      </c>
      <c r="AV11" s="124">
        <v>870186.84685508802</v>
      </c>
      <c r="AW11" s="124">
        <v>870222.47027842095</v>
      </c>
      <c r="AX11" s="124">
        <v>870258.093701754</v>
      </c>
      <c r="AY11" s="124">
        <v>872055.35243120894</v>
      </c>
      <c r="AZ11" s="124"/>
      <c r="BA11" s="163">
        <f t="shared" ref="BA11" si="0">AVERAGE(AG11:AS11)</f>
        <v>859853.57272659475</v>
      </c>
      <c r="BB11" s="163">
        <f>BB7/-1000</f>
        <v>802316.76599273749</v>
      </c>
      <c r="BC11" s="124"/>
    </row>
    <row r="12" spans="1:55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164"/>
      <c r="N12" s="164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164"/>
      <c r="AC12" s="164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BA12" s="166"/>
      <c r="BB12" s="166"/>
    </row>
    <row r="13" spans="1:55" s="8" customFormat="1" ht="10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65"/>
      <c r="N13" s="165"/>
      <c r="U13" s="13"/>
      <c r="V13" s="13"/>
      <c r="W13" s="13"/>
      <c r="X13" s="13"/>
      <c r="Y13" s="13"/>
      <c r="Z13" s="13"/>
      <c r="AA13" s="13"/>
      <c r="AB13" s="181"/>
      <c r="AC13" s="181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BA13" s="165"/>
      <c r="BB13" s="165"/>
    </row>
    <row r="14" spans="1:55" x14ac:dyDescent="0.25">
      <c r="M14" s="166"/>
      <c r="N14" s="166"/>
      <c r="AB14" s="168"/>
      <c r="AC14" s="168"/>
      <c r="BA14" s="166"/>
      <c r="BB14" s="166"/>
    </row>
    <row r="15" spans="1:55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66"/>
      <c r="N15" s="166"/>
      <c r="AB15" s="168"/>
      <c r="AC15" s="168"/>
      <c r="BA15" s="166"/>
      <c r="BB15" s="166"/>
    </row>
    <row r="16" spans="1:55" x14ac:dyDescent="0.25">
      <c r="A16" s="6" t="s">
        <v>4</v>
      </c>
      <c r="B16" s="22">
        <f t="shared" ref="B16:L16" si="1">-B11*1000</f>
        <v>-734948944.35000002</v>
      </c>
      <c r="C16" s="22">
        <f t="shared" si="1"/>
        <v>-734948944.35000002</v>
      </c>
      <c r="D16" s="22">
        <f t="shared" si="1"/>
        <v>-754474714.17000008</v>
      </c>
      <c r="E16" s="22">
        <f t="shared" si="1"/>
        <v>-754474714.17000008</v>
      </c>
      <c r="F16" s="22">
        <f t="shared" si="1"/>
        <v>-754474714.17000008</v>
      </c>
      <c r="G16" s="22">
        <f t="shared" si="1"/>
        <v>-774521747.54999995</v>
      </c>
      <c r="H16" s="22">
        <f t="shared" si="1"/>
        <v>-774521747.54999995</v>
      </c>
      <c r="I16" s="22">
        <f t="shared" si="1"/>
        <v>-776740914.13999891</v>
      </c>
      <c r="J16" s="22">
        <f t="shared" si="1"/>
        <v>-794513268.69000006</v>
      </c>
      <c r="K16" s="22">
        <f t="shared" si="1"/>
        <v>-794513268.69000006</v>
      </c>
      <c r="L16" s="22">
        <f t="shared" si="1"/>
        <v>-794513268.69000006</v>
      </c>
      <c r="M16" s="167">
        <f t="shared" ref="M16:AS16" si="2">-M11*1000</f>
        <v>-791689844.37</v>
      </c>
      <c r="N16" s="167">
        <f>-N11*1000</f>
        <v>-742473633.89063609</v>
      </c>
      <c r="O16" s="22">
        <f t="shared" si="2"/>
        <v>-791689844.37</v>
      </c>
      <c r="P16" s="22">
        <f t="shared" si="2"/>
        <v>-791689844.37</v>
      </c>
      <c r="Q16" s="22">
        <f t="shared" si="2"/>
        <v>-801367036.5</v>
      </c>
      <c r="R16" s="22">
        <f t="shared" si="2"/>
        <v>-801367036.5</v>
      </c>
      <c r="S16" s="22">
        <f t="shared" si="2"/>
        <v>-801367036.5</v>
      </c>
      <c r="T16" s="22">
        <f t="shared" si="2"/>
        <v>-808099072.53999996</v>
      </c>
      <c r="U16" s="22">
        <f t="shared" si="2"/>
        <v>-808099072.53999996</v>
      </c>
      <c r="V16" s="22">
        <f t="shared" si="2"/>
        <v>-809894964.66999996</v>
      </c>
      <c r="W16" s="22">
        <f t="shared" si="2"/>
        <v>-827190455.80272698</v>
      </c>
      <c r="X16" s="22">
        <f t="shared" si="2"/>
        <v>-827224480.59439301</v>
      </c>
      <c r="Y16" s="22">
        <f t="shared" si="2"/>
        <v>-827258505.38606</v>
      </c>
      <c r="Z16" s="22">
        <f t="shared" si="2"/>
        <v>-839027690.14002192</v>
      </c>
      <c r="AA16" s="22">
        <f t="shared" si="2"/>
        <v>-839061714.93168902</v>
      </c>
      <c r="AB16" s="167">
        <f t="shared" si="2"/>
        <v>-839095739.72335601</v>
      </c>
      <c r="AC16" s="167">
        <f t="shared" si="2"/>
        <v>-786812990.85883152</v>
      </c>
      <c r="AD16" s="22">
        <f t="shared" si="2"/>
        <v>-844644586.71360195</v>
      </c>
      <c r="AE16" s="22">
        <f t="shared" si="2"/>
        <v>-844678611.50526893</v>
      </c>
      <c r="AF16" s="22">
        <f t="shared" si="2"/>
        <v>-844712636.29693508</v>
      </c>
      <c r="AG16" s="22">
        <f t="shared" si="2"/>
        <v>-850261483.28717399</v>
      </c>
      <c r="AH16" s="22">
        <f t="shared" si="2"/>
        <v>-850297106.71050799</v>
      </c>
      <c r="AI16" s="22">
        <f t="shared" si="2"/>
        <v>-850332730.13384104</v>
      </c>
      <c r="AJ16" s="22">
        <f t="shared" si="2"/>
        <v>-856855444.674927</v>
      </c>
      <c r="AK16" s="22">
        <f>-AK11*1000</f>
        <v>-856891068.09825993</v>
      </c>
      <c r="AL16" s="22">
        <f t="shared" si="2"/>
        <v>-856926691.52159297</v>
      </c>
      <c r="AM16" s="22">
        <f t="shared" si="2"/>
        <v>-863449406.06267202</v>
      </c>
      <c r="AN16" s="22">
        <f t="shared" si="2"/>
        <v>-863485029.48600495</v>
      </c>
      <c r="AO16" s="22">
        <f t="shared" si="2"/>
        <v>-863520652.909338</v>
      </c>
      <c r="AP16" s="22">
        <f t="shared" si="2"/>
        <v>-865883873.67081892</v>
      </c>
      <c r="AQ16" s="22">
        <f t="shared" si="2"/>
        <v>-865919497.09415293</v>
      </c>
      <c r="AR16" s="22">
        <f t="shared" si="2"/>
        <v>-865955120.51748598</v>
      </c>
      <c r="AS16" s="22">
        <f t="shared" si="2"/>
        <v>-868318341.27895498</v>
      </c>
      <c r="AT16" s="22">
        <f t="shared" ref="AT16:AY16" si="3">-AT11*1000</f>
        <v>-868353964.70228899</v>
      </c>
      <c r="AU16" s="22">
        <f t="shared" si="3"/>
        <v>-868389588.12562203</v>
      </c>
      <c r="AV16" s="22">
        <f t="shared" si="3"/>
        <v>-870186846.855088</v>
      </c>
      <c r="AW16" s="22">
        <f t="shared" si="3"/>
        <v>-870222470.27842093</v>
      </c>
      <c r="AX16" s="22">
        <f t="shared" si="3"/>
        <v>-870258093.70175397</v>
      </c>
      <c r="AY16" s="22">
        <f t="shared" si="3"/>
        <v>-872055352.43120897</v>
      </c>
      <c r="BA16" s="167">
        <f t="shared" ref="BA16:BB16" si="4">-BA11*1000</f>
        <v>-859853572.72659481</v>
      </c>
      <c r="BB16" s="167">
        <f t="shared" si="4"/>
        <v>-802316765.99273753</v>
      </c>
    </row>
    <row r="17" spans="1:55" x14ac:dyDescent="0.25">
      <c r="A17" s="2" t="s">
        <v>5</v>
      </c>
      <c r="B17" s="12"/>
      <c r="C17" s="12">
        <f t="shared" ref="C17:U17" si="5">+C16-B16</f>
        <v>0</v>
      </c>
      <c r="D17" s="12">
        <f t="shared" si="5"/>
        <v>-19525769.820000052</v>
      </c>
      <c r="E17" s="12">
        <f t="shared" si="5"/>
        <v>0</v>
      </c>
      <c r="F17" s="12">
        <f t="shared" si="5"/>
        <v>0</v>
      </c>
      <c r="G17" s="12">
        <f t="shared" si="5"/>
        <v>-20047033.379999876</v>
      </c>
      <c r="H17" s="12">
        <f t="shared" si="5"/>
        <v>0</v>
      </c>
      <c r="I17" s="12">
        <f t="shared" si="5"/>
        <v>-2219166.5899989605</v>
      </c>
      <c r="J17" s="12">
        <f t="shared" si="5"/>
        <v>-17772354.550001144</v>
      </c>
      <c r="K17" s="12">
        <f t="shared" si="5"/>
        <v>0</v>
      </c>
      <c r="L17" s="12">
        <f t="shared" si="5"/>
        <v>0</v>
      </c>
      <c r="M17" s="168">
        <f>+M16-L16</f>
        <v>2823424.3200000525</v>
      </c>
      <c r="N17" s="168"/>
      <c r="O17" s="12">
        <f>+O16-M16</f>
        <v>0</v>
      </c>
      <c r="P17" s="12">
        <f t="shared" si="5"/>
        <v>0</v>
      </c>
      <c r="Q17" s="12">
        <f t="shared" si="5"/>
        <v>-9677192.1299999952</v>
      </c>
      <c r="R17" s="12">
        <f t="shared" si="5"/>
        <v>0</v>
      </c>
      <c r="S17" s="12">
        <f t="shared" si="5"/>
        <v>0</v>
      </c>
      <c r="T17" s="12">
        <f t="shared" si="5"/>
        <v>-6732036.0399999619</v>
      </c>
      <c r="U17" s="12">
        <f t="shared" si="5"/>
        <v>0</v>
      </c>
      <c r="V17" s="12">
        <f>+V16-U16</f>
        <v>-1795892.1299999952</v>
      </c>
      <c r="W17" s="12">
        <f t="shared" ref="W17:AS17" si="6">+W16-V16</f>
        <v>-17295491.132727027</v>
      </c>
      <c r="X17" s="12">
        <f t="shared" si="6"/>
        <v>-34024.791666030884</v>
      </c>
      <c r="Y17" s="12">
        <f t="shared" si="6"/>
        <v>-34024.791666984558</v>
      </c>
      <c r="Z17" s="12">
        <f t="shared" si="6"/>
        <v>-11769184.753961921</v>
      </c>
      <c r="AA17" s="12">
        <f t="shared" si="6"/>
        <v>-34024.791667103767</v>
      </c>
      <c r="AB17" s="168">
        <f t="shared" si="6"/>
        <v>-34024.791666984558</v>
      </c>
      <c r="AC17" s="168"/>
      <c r="AD17" s="12">
        <f>+AD16-AB16</f>
        <v>-5548846.9902459383</v>
      </c>
      <c r="AE17" s="12">
        <f t="shared" si="6"/>
        <v>-34024.791666984558</v>
      </c>
      <c r="AF17" s="12">
        <f t="shared" si="6"/>
        <v>-34024.791666150093</v>
      </c>
      <c r="AG17" s="12">
        <f t="shared" si="6"/>
        <v>-5548846.990238905</v>
      </c>
      <c r="AH17" s="12">
        <f t="shared" si="6"/>
        <v>-35623.423334002495</v>
      </c>
      <c r="AI17" s="12">
        <f t="shared" si="6"/>
        <v>-35623.42333304882</v>
      </c>
      <c r="AJ17" s="12">
        <f t="shared" si="6"/>
        <v>-6522714.5410859585</v>
      </c>
      <c r="AK17" s="12">
        <f t="shared" si="6"/>
        <v>-35623.423332929611</v>
      </c>
      <c r="AL17" s="12">
        <f t="shared" si="6"/>
        <v>-35623.42333304882</v>
      </c>
      <c r="AM17" s="12">
        <f t="shared" si="6"/>
        <v>-6522714.5410790443</v>
      </c>
      <c r="AN17" s="12">
        <f t="shared" si="6"/>
        <v>-35623.423332929611</v>
      </c>
      <c r="AO17" s="12">
        <f t="shared" si="6"/>
        <v>-35623.42333304882</v>
      </c>
      <c r="AP17" s="12">
        <f t="shared" si="6"/>
        <v>-2363220.7614809275</v>
      </c>
      <c r="AQ17" s="12">
        <f t="shared" si="6"/>
        <v>-35623.423334002495</v>
      </c>
      <c r="AR17" s="12">
        <f t="shared" si="6"/>
        <v>-35623.42333304882</v>
      </c>
      <c r="AS17" s="12">
        <f t="shared" si="6"/>
        <v>-2363220.7614690065</v>
      </c>
      <c r="AT17" s="12">
        <f t="shared" ref="AT17" si="7">+AT16-AS16</f>
        <v>-35623.423334002495</v>
      </c>
      <c r="AU17" s="12">
        <f t="shared" ref="AU17" si="8">+AU16-AT16</f>
        <v>-35623.42333304882</v>
      </c>
      <c r="AV17" s="12">
        <f t="shared" ref="AV17" si="9">+AV16-AU16</f>
        <v>-1797258.7294659615</v>
      </c>
      <c r="AW17" s="12">
        <f t="shared" ref="AW17" si="10">+AW16-AV16</f>
        <v>-35623.423332929611</v>
      </c>
      <c r="AX17" s="12">
        <f t="shared" ref="AX17" si="11">+AX16-AW16</f>
        <v>-35623.42333304882</v>
      </c>
      <c r="AY17" s="12">
        <f t="shared" ref="AY17" si="12">+AY16-AX16</f>
        <v>-1797258.7294549942</v>
      </c>
      <c r="BA17" s="168"/>
      <c r="BB17" s="168"/>
    </row>
    <row r="18" spans="1:55" x14ac:dyDescent="0.25">
      <c r="M18" s="166"/>
      <c r="N18" s="166"/>
      <c r="AB18" s="168"/>
      <c r="AC18" s="168"/>
      <c r="AT18" s="12"/>
      <c r="AU18" s="12"/>
      <c r="AV18" s="12"/>
      <c r="AW18" s="12"/>
      <c r="AX18" s="12"/>
      <c r="AY18" s="12"/>
      <c r="BA18" s="168"/>
      <c r="BB18" s="168"/>
    </row>
    <row r="19" spans="1:55" x14ac:dyDescent="0.25">
      <c r="A19" s="9" t="s">
        <v>61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66"/>
      <c r="N19" s="166"/>
      <c r="AB19" s="168"/>
      <c r="AC19" s="168"/>
      <c r="AT19" s="12"/>
      <c r="AU19" s="12"/>
      <c r="AV19" s="12"/>
      <c r="AW19" s="12"/>
      <c r="AX19" s="12"/>
      <c r="AY19" s="12"/>
      <c r="BA19" s="168"/>
      <c r="BB19" s="168"/>
    </row>
    <row r="20" spans="1:55" x14ac:dyDescent="0.25">
      <c r="A20" s="2" t="s">
        <v>213</v>
      </c>
      <c r="B20" s="12">
        <f t="shared" ref="B20:N20" si="13">+B116</f>
        <v>-1375323263.7599993</v>
      </c>
      <c r="C20" s="12">
        <f t="shared" si="13"/>
        <v>-1375323263.7599993</v>
      </c>
      <c r="D20" s="12">
        <f t="shared" si="13"/>
        <v>-1390761263.3399999</v>
      </c>
      <c r="E20" s="12">
        <f t="shared" si="13"/>
        <v>-1390761263.3399999</v>
      </c>
      <c r="F20" s="12">
        <f t="shared" si="13"/>
        <v>-1390761263.3399999</v>
      </c>
      <c r="G20" s="12">
        <f t="shared" si="13"/>
        <v>-1405242617.5199997</v>
      </c>
      <c r="H20" s="12">
        <f t="shared" si="13"/>
        <v>-1405242617.5199997</v>
      </c>
      <c r="I20" s="12">
        <f t="shared" si="13"/>
        <v>-1407425081.0599999</v>
      </c>
      <c r="J20" s="12">
        <f t="shared" si="13"/>
        <v>-1421181451.0499997</v>
      </c>
      <c r="K20" s="12">
        <f t="shared" si="13"/>
        <v>-1421181451.0499997</v>
      </c>
      <c r="L20" s="12">
        <f t="shared" si="13"/>
        <v>-1421181451.0499997</v>
      </c>
      <c r="M20" s="168">
        <f t="shared" si="13"/>
        <v>-1416949214.2899995</v>
      </c>
      <c r="N20" s="168">
        <f t="shared" si="13"/>
        <v>-1328863113.1605475</v>
      </c>
      <c r="O20" s="12">
        <f t="shared" ref="O20:U20" si="14">+O116</f>
        <v>-1416949214.3</v>
      </c>
      <c r="P20" s="12">
        <f t="shared" si="14"/>
        <v>-1416949214.3</v>
      </c>
      <c r="Q20" s="12">
        <f t="shared" si="14"/>
        <v>-1421471121.5799997</v>
      </c>
      <c r="R20" s="12">
        <f t="shared" si="14"/>
        <v>-1421471121.5799997</v>
      </c>
      <c r="S20" s="12">
        <f t="shared" si="14"/>
        <v>-1421471121.5799997</v>
      </c>
      <c r="T20" s="12">
        <f t="shared" si="14"/>
        <v>-1422471837.5300012</v>
      </c>
      <c r="U20" s="12">
        <f t="shared" si="14"/>
        <v>-1422471837.5300012</v>
      </c>
      <c r="V20" s="12">
        <f>+V116</f>
        <v>-1424327560.0400007</v>
      </c>
      <c r="W20" s="12">
        <f>+W116</f>
        <v>-1436659765.9185534</v>
      </c>
      <c r="X20" s="12">
        <f t="shared" ref="X20:AS20" si="15">+X116</f>
        <v>-1436693790.7102199</v>
      </c>
      <c r="Y20" s="12">
        <f t="shared" si="15"/>
        <v>-1436727815.5018866</v>
      </c>
      <c r="Z20" s="12">
        <f t="shared" si="15"/>
        <v>-1443533715.0016768</v>
      </c>
      <c r="AA20" s="12">
        <f t="shared" si="15"/>
        <v>-1443567739.7933435</v>
      </c>
      <c r="AB20" s="168">
        <f t="shared" si="15"/>
        <v>-1443601764.5850101</v>
      </c>
      <c r="AC20" s="168">
        <f t="shared" ref="AC20" si="16">+AC116</f>
        <v>-1353653187.9494712</v>
      </c>
      <c r="AD20" s="12">
        <f t="shared" si="15"/>
        <v>-1443749208.3508847</v>
      </c>
      <c r="AE20" s="12">
        <f t="shared" si="15"/>
        <v>-1443783233.1425514</v>
      </c>
      <c r="AF20" s="12">
        <f t="shared" si="15"/>
        <v>-1443817257.9342182</v>
      </c>
      <c r="AG20" s="12">
        <f t="shared" si="15"/>
        <v>-1443964701.7000933</v>
      </c>
      <c r="AH20" s="12">
        <f t="shared" si="15"/>
        <v>-1444000325.1234264</v>
      </c>
      <c r="AI20" s="12">
        <f t="shared" si="15"/>
        <v>-1444035948.5467598</v>
      </c>
      <c r="AJ20" s="12">
        <f t="shared" si="15"/>
        <v>-1441131137.2248857</v>
      </c>
      <c r="AK20" s="12">
        <f t="shared" si="15"/>
        <v>-1441166760.6482191</v>
      </c>
      <c r="AL20" s="12">
        <f t="shared" si="15"/>
        <v>-1441202384.0715525</v>
      </c>
      <c r="AM20" s="12">
        <f t="shared" si="15"/>
        <v>-1438297572.7496772</v>
      </c>
      <c r="AN20" s="12">
        <f t="shared" si="15"/>
        <v>-1438333196.1730106</v>
      </c>
      <c r="AO20" s="12">
        <f t="shared" si="15"/>
        <v>-1438368819.596344</v>
      </c>
      <c r="AP20" s="12">
        <f t="shared" si="15"/>
        <v>-1430672946.9315264</v>
      </c>
      <c r="AQ20" s="12">
        <f t="shared" si="15"/>
        <v>-1430708570.3548598</v>
      </c>
      <c r="AR20" s="12">
        <f t="shared" si="15"/>
        <v>-1430744193.778193</v>
      </c>
      <c r="AS20" s="12">
        <f t="shared" si="15"/>
        <v>-1423048321.1133742</v>
      </c>
      <c r="AT20" s="12">
        <f t="shared" ref="AT20:AY20" si="17">+AT116</f>
        <v>-1423083944.5367076</v>
      </c>
      <c r="AU20" s="12">
        <f t="shared" si="17"/>
        <v>-1423119567.960041</v>
      </c>
      <c r="AV20" s="12">
        <f t="shared" si="17"/>
        <v>-1417416465.295223</v>
      </c>
      <c r="AW20" s="12">
        <f t="shared" si="17"/>
        <v>-1417452088.7185562</v>
      </c>
      <c r="AX20" s="12">
        <f t="shared" si="17"/>
        <v>-1417487712.1418896</v>
      </c>
      <c r="AY20" s="12">
        <f t="shared" si="17"/>
        <v>-1411784609.4770718</v>
      </c>
      <c r="BA20" s="168">
        <f t="shared" ref="BA20:BB20" si="18">+BA116</f>
        <v>-1437359606.0009172</v>
      </c>
      <c r="BB20" s="168">
        <f t="shared" si="18"/>
        <v>-1341179180.8129776</v>
      </c>
    </row>
    <row r="21" spans="1:55" x14ac:dyDescent="0.25">
      <c r="A21" s="2" t="s">
        <v>214</v>
      </c>
      <c r="B21" s="12">
        <f t="shared" ref="B21:N21" si="19">+B122</f>
        <v>333591.31999999995</v>
      </c>
      <c r="C21" s="12">
        <f t="shared" si="19"/>
        <v>333591.31999999995</v>
      </c>
      <c r="D21" s="12">
        <f t="shared" si="19"/>
        <v>333591.31999999995</v>
      </c>
      <c r="E21" s="12">
        <f t="shared" si="19"/>
        <v>333591.31999999995</v>
      </c>
      <c r="F21" s="12">
        <f t="shared" si="19"/>
        <v>333591.31999999995</v>
      </c>
      <c r="G21" s="12">
        <f t="shared" si="19"/>
        <v>333591.31999999995</v>
      </c>
      <c r="H21" s="12">
        <f t="shared" si="19"/>
        <v>333591.31999999995</v>
      </c>
      <c r="I21" s="12">
        <f t="shared" si="19"/>
        <v>333591.31999999995</v>
      </c>
      <c r="J21" s="12">
        <f t="shared" si="19"/>
        <v>333591.31999999995</v>
      </c>
      <c r="K21" s="12">
        <f t="shared" si="19"/>
        <v>333591.31999999995</v>
      </c>
      <c r="L21" s="12">
        <f t="shared" si="19"/>
        <v>333591.31999999995</v>
      </c>
      <c r="M21" s="168">
        <f t="shared" si="19"/>
        <v>1401282.3199999998</v>
      </c>
      <c r="N21" s="168">
        <f t="shared" si="19"/>
        <v>1314170.1674220525</v>
      </c>
      <c r="O21" s="12">
        <f t="shared" ref="O21:U21" si="20">+O122</f>
        <v>1401282.3199999998</v>
      </c>
      <c r="P21" s="12">
        <f t="shared" si="20"/>
        <v>1401282.3199999998</v>
      </c>
      <c r="Q21" s="12">
        <f t="shared" si="20"/>
        <v>1401282.3199999998</v>
      </c>
      <c r="R21" s="12">
        <f t="shared" si="20"/>
        <v>1401282.3199999998</v>
      </c>
      <c r="S21" s="12">
        <f t="shared" si="20"/>
        <v>1401282.3199999998</v>
      </c>
      <c r="T21" s="12">
        <f t="shared" si="20"/>
        <v>1401282.3199999998</v>
      </c>
      <c r="U21" s="12">
        <f t="shared" si="20"/>
        <v>1401282.3199999998</v>
      </c>
      <c r="V21" s="12">
        <f>+V122</f>
        <v>1401282.3199999998</v>
      </c>
      <c r="W21" s="12">
        <f t="shared" ref="W21:AS21" si="21">+W122</f>
        <v>1401282.3199999998</v>
      </c>
      <c r="X21" s="12">
        <f t="shared" si="21"/>
        <v>1401282.3199999998</v>
      </c>
      <c r="Y21" s="12">
        <f t="shared" si="21"/>
        <v>1401282.3199999998</v>
      </c>
      <c r="Z21" s="12">
        <f t="shared" si="21"/>
        <v>1401282.3199999998</v>
      </c>
      <c r="AA21" s="12">
        <f t="shared" si="21"/>
        <v>1401282.3199999998</v>
      </c>
      <c r="AB21" s="168">
        <f t="shared" si="21"/>
        <v>1401282.3199999998</v>
      </c>
      <c r="AC21" s="168">
        <f t="shared" ref="AC21" si="22">+AC122</f>
        <v>1313970.6020174581</v>
      </c>
      <c r="AD21" s="12">
        <f t="shared" si="21"/>
        <v>1401282.3199999998</v>
      </c>
      <c r="AE21" s="12">
        <f t="shared" si="21"/>
        <v>1401282.3199999998</v>
      </c>
      <c r="AF21" s="12">
        <f t="shared" si="21"/>
        <v>1401282.3199999998</v>
      </c>
      <c r="AG21" s="12">
        <f t="shared" si="21"/>
        <v>1401282.3199999998</v>
      </c>
      <c r="AH21" s="12">
        <f t="shared" si="21"/>
        <v>1401282.3199999998</v>
      </c>
      <c r="AI21" s="12">
        <f t="shared" si="21"/>
        <v>1401282.3199999998</v>
      </c>
      <c r="AJ21" s="12">
        <f t="shared" si="21"/>
        <v>1401282.3199999998</v>
      </c>
      <c r="AK21" s="12">
        <f t="shared" si="21"/>
        <v>1401282.3199999998</v>
      </c>
      <c r="AL21" s="12">
        <f t="shared" si="21"/>
        <v>1401282.3199999998</v>
      </c>
      <c r="AM21" s="12">
        <f t="shared" si="21"/>
        <v>1401282.3199999998</v>
      </c>
      <c r="AN21" s="12">
        <f t="shared" si="21"/>
        <v>1401282.3199999998</v>
      </c>
      <c r="AO21" s="12">
        <f t="shared" si="21"/>
        <v>1401282.3199999998</v>
      </c>
      <c r="AP21" s="12">
        <f t="shared" si="21"/>
        <v>1401282.3199999998</v>
      </c>
      <c r="AQ21" s="12">
        <f t="shared" si="21"/>
        <v>1401282.3199999998</v>
      </c>
      <c r="AR21" s="12">
        <f t="shared" si="21"/>
        <v>1401282.3199999998</v>
      </c>
      <c r="AS21" s="12">
        <f t="shared" si="21"/>
        <v>1401282.3199999998</v>
      </c>
      <c r="AT21" s="12">
        <f t="shared" ref="AT21:AY21" si="23">+AT122</f>
        <v>1401282.3199999998</v>
      </c>
      <c r="AU21" s="12">
        <f t="shared" si="23"/>
        <v>1401282.3199999998</v>
      </c>
      <c r="AV21" s="12">
        <f t="shared" si="23"/>
        <v>1401282.3199999998</v>
      </c>
      <c r="AW21" s="12">
        <f t="shared" si="23"/>
        <v>1401282.3199999998</v>
      </c>
      <c r="AX21" s="12">
        <f t="shared" si="23"/>
        <v>1401282.3199999998</v>
      </c>
      <c r="AY21" s="12">
        <f t="shared" si="23"/>
        <v>1401282.3199999998</v>
      </c>
      <c r="BA21" s="168">
        <f t="shared" ref="BA21:BB21" si="24">+BA122</f>
        <v>1401282.32</v>
      </c>
      <c r="BB21" s="168">
        <f t="shared" si="24"/>
        <v>1307515.9940344871</v>
      </c>
    </row>
    <row r="22" spans="1:55" x14ac:dyDescent="0.25">
      <c r="A22" s="2" t="s">
        <v>215</v>
      </c>
      <c r="B22" s="12">
        <f t="shared" ref="B22:N22" si="25">+B129</f>
        <v>640040727.98000026</v>
      </c>
      <c r="C22" s="12">
        <f t="shared" si="25"/>
        <v>640040727.98000026</v>
      </c>
      <c r="D22" s="12">
        <f t="shared" si="25"/>
        <v>635952957.74000013</v>
      </c>
      <c r="E22" s="12">
        <f t="shared" si="25"/>
        <v>635952957.74000013</v>
      </c>
      <c r="F22" s="12">
        <f t="shared" si="25"/>
        <v>635952957.74000013</v>
      </c>
      <c r="G22" s="12">
        <f t="shared" si="25"/>
        <v>630387278.5400002</v>
      </c>
      <c r="H22" s="12">
        <f t="shared" si="25"/>
        <v>630387278.5400002</v>
      </c>
      <c r="I22" s="12">
        <f t="shared" si="25"/>
        <v>630350575.49000025</v>
      </c>
      <c r="J22" s="12">
        <f t="shared" si="25"/>
        <v>626334590.92999995</v>
      </c>
      <c r="K22" s="12">
        <f t="shared" si="25"/>
        <v>626334590.92999995</v>
      </c>
      <c r="L22" s="12">
        <f t="shared" si="25"/>
        <v>626334590.92999995</v>
      </c>
      <c r="M22" s="168">
        <f t="shared" si="25"/>
        <v>623858087.5200001</v>
      </c>
      <c r="N22" s="168">
        <f t="shared" si="25"/>
        <v>585075309.68046474</v>
      </c>
      <c r="O22" s="12">
        <f t="shared" ref="O22:U22" si="26">+O129</f>
        <v>623858087.5200001</v>
      </c>
      <c r="P22" s="12">
        <f t="shared" si="26"/>
        <v>623858087.5200001</v>
      </c>
      <c r="Q22" s="12">
        <f t="shared" si="26"/>
        <v>618702802.66999996</v>
      </c>
      <c r="R22" s="12">
        <f t="shared" si="26"/>
        <v>618702802.66999996</v>
      </c>
      <c r="S22" s="12">
        <f t="shared" si="26"/>
        <v>618702802.66999996</v>
      </c>
      <c r="T22" s="12">
        <f t="shared" si="26"/>
        <v>612971482.58000016</v>
      </c>
      <c r="U22" s="12">
        <f t="shared" si="26"/>
        <v>612971482.58000016</v>
      </c>
      <c r="V22" s="12">
        <f>+V129</f>
        <v>613031312.96000016</v>
      </c>
      <c r="W22" s="12">
        <f t="shared" ref="W22:AS22" si="27">+W129</f>
        <v>608068027.151443</v>
      </c>
      <c r="X22" s="12">
        <f t="shared" si="27"/>
        <v>608068027.151443</v>
      </c>
      <c r="Y22" s="12">
        <f t="shared" si="27"/>
        <v>608068027.151443</v>
      </c>
      <c r="Z22" s="12">
        <f t="shared" si="27"/>
        <v>603104741.34288609</v>
      </c>
      <c r="AA22" s="12">
        <f t="shared" si="27"/>
        <v>603104741.34288609</v>
      </c>
      <c r="AB22" s="168">
        <f t="shared" si="27"/>
        <v>603104741.34288609</v>
      </c>
      <c r="AC22" s="168">
        <f t="shared" ref="AC22" si="28">+AC129</f>
        <v>565526224.62395382</v>
      </c>
      <c r="AD22" s="12">
        <f t="shared" si="27"/>
        <v>597703338.12286925</v>
      </c>
      <c r="AE22" s="12">
        <f t="shared" si="27"/>
        <v>597703338.12286925</v>
      </c>
      <c r="AF22" s="12">
        <f t="shared" si="27"/>
        <v>597703338.12286925</v>
      </c>
      <c r="AG22" s="12">
        <f t="shared" si="27"/>
        <v>592301934.90285254</v>
      </c>
      <c r="AH22" s="12">
        <f t="shared" si="27"/>
        <v>592301934.90285254</v>
      </c>
      <c r="AI22" s="12">
        <f t="shared" si="27"/>
        <v>592301934.90285254</v>
      </c>
      <c r="AJ22" s="12">
        <f t="shared" si="27"/>
        <v>582874409.04417145</v>
      </c>
      <c r="AK22" s="12">
        <f t="shared" si="27"/>
        <v>582874409.04417145</v>
      </c>
      <c r="AL22" s="12">
        <f t="shared" si="27"/>
        <v>582874409.04417145</v>
      </c>
      <c r="AM22" s="12">
        <f t="shared" si="27"/>
        <v>573446883.18549013</v>
      </c>
      <c r="AN22" s="12">
        <f t="shared" si="27"/>
        <v>573446883.18549013</v>
      </c>
      <c r="AO22" s="12">
        <f t="shared" si="27"/>
        <v>573446883.18549013</v>
      </c>
      <c r="AP22" s="12">
        <f t="shared" si="27"/>
        <v>563387789.7577821</v>
      </c>
      <c r="AQ22" s="12">
        <f t="shared" si="27"/>
        <v>563387789.7577821</v>
      </c>
      <c r="AR22" s="12">
        <f t="shared" si="27"/>
        <v>563387789.7577821</v>
      </c>
      <c r="AS22" s="12">
        <f t="shared" si="27"/>
        <v>553328696.33007383</v>
      </c>
      <c r="AT22" s="12">
        <f t="shared" ref="AT22:AY22" si="29">+AT129</f>
        <v>553328696.33007383</v>
      </c>
      <c r="AU22" s="12">
        <f t="shared" si="29"/>
        <v>553328696.33007383</v>
      </c>
      <c r="AV22" s="12">
        <f t="shared" si="29"/>
        <v>545828335.19218588</v>
      </c>
      <c r="AW22" s="12">
        <f t="shared" si="29"/>
        <v>545828335.19218588</v>
      </c>
      <c r="AX22" s="12">
        <f t="shared" si="29"/>
        <v>545828335.19218588</v>
      </c>
      <c r="AY22" s="12">
        <f t="shared" si="29"/>
        <v>538327974.05429816</v>
      </c>
      <c r="BA22" s="168">
        <f t="shared" ref="BA22:BB22" si="30">+BA129</f>
        <v>576104749.76930487</v>
      </c>
      <c r="BB22" s="168">
        <f t="shared" si="30"/>
        <v>537554897.97559285</v>
      </c>
    </row>
    <row r="23" spans="1:55" s="56" customFormat="1" ht="10" thickBot="1" x14ac:dyDescent="0.3">
      <c r="A23" s="57" t="s">
        <v>57</v>
      </c>
      <c r="B23" s="14">
        <f t="shared" ref="B23:N23" si="31">SUM(B20:B22)</f>
        <v>-734948944.45999908</v>
      </c>
      <c r="C23" s="14">
        <f t="shared" si="31"/>
        <v>-734948944.45999908</v>
      </c>
      <c r="D23" s="14">
        <f t="shared" si="31"/>
        <v>-754474714.27999985</v>
      </c>
      <c r="E23" s="14">
        <f t="shared" si="31"/>
        <v>-754474714.27999985</v>
      </c>
      <c r="F23" s="14">
        <f t="shared" si="31"/>
        <v>-754474714.27999985</v>
      </c>
      <c r="G23" s="14">
        <f t="shared" si="31"/>
        <v>-774521747.65999961</v>
      </c>
      <c r="H23" s="14">
        <f t="shared" si="31"/>
        <v>-774521747.65999961</v>
      </c>
      <c r="I23" s="14">
        <f t="shared" si="31"/>
        <v>-776740914.24999976</v>
      </c>
      <c r="J23" s="14">
        <f t="shared" si="31"/>
        <v>-794513268.79999983</v>
      </c>
      <c r="K23" s="14">
        <f t="shared" si="31"/>
        <v>-794513268.79999983</v>
      </c>
      <c r="L23" s="14">
        <f t="shared" si="31"/>
        <v>-794513268.79999983</v>
      </c>
      <c r="M23" s="169">
        <f t="shared" si="31"/>
        <v>-791689844.44999945</v>
      </c>
      <c r="N23" s="169">
        <f t="shared" si="31"/>
        <v>-742473633.31266069</v>
      </c>
      <c r="O23" s="14">
        <f t="shared" ref="O23:U23" si="32">SUM(O20:O22)</f>
        <v>-791689844.45999992</v>
      </c>
      <c r="P23" s="14">
        <f t="shared" si="32"/>
        <v>-791689844.45999992</v>
      </c>
      <c r="Q23" s="14">
        <f t="shared" si="32"/>
        <v>-801367036.58999979</v>
      </c>
      <c r="R23" s="14">
        <f t="shared" si="32"/>
        <v>-801367036.58999979</v>
      </c>
      <c r="S23" s="14">
        <f t="shared" si="32"/>
        <v>-801367036.58999979</v>
      </c>
      <c r="T23" s="14">
        <f t="shared" si="32"/>
        <v>-808099072.63000107</v>
      </c>
      <c r="U23" s="14">
        <f t="shared" si="32"/>
        <v>-808099072.63000107</v>
      </c>
      <c r="V23" s="14">
        <f t="shared" ref="V23:AS23" si="33">SUM(V20:V22)</f>
        <v>-809894964.76000059</v>
      </c>
      <c r="W23" s="14">
        <f t="shared" si="33"/>
        <v>-827190456.44711041</v>
      </c>
      <c r="X23" s="14">
        <f t="shared" si="33"/>
        <v>-827224481.23877692</v>
      </c>
      <c r="Y23" s="14">
        <f t="shared" si="33"/>
        <v>-827258506.03044367</v>
      </c>
      <c r="Z23" s="14">
        <f t="shared" si="33"/>
        <v>-839027691.33879077</v>
      </c>
      <c r="AA23" s="14">
        <f t="shared" si="33"/>
        <v>-839061716.13045752</v>
      </c>
      <c r="AB23" s="169">
        <f t="shared" si="33"/>
        <v>-839095740.92212403</v>
      </c>
      <c r="AC23" s="169">
        <f t="shared" ref="AC23" si="34">SUM(AC20:AC22)</f>
        <v>-786812992.72350001</v>
      </c>
      <c r="AD23" s="14">
        <f t="shared" si="33"/>
        <v>-844644587.90801549</v>
      </c>
      <c r="AE23" s="14">
        <f t="shared" si="33"/>
        <v>-844678612.69968224</v>
      </c>
      <c r="AF23" s="14">
        <f t="shared" si="33"/>
        <v>-844712637.49134898</v>
      </c>
      <c r="AG23" s="14">
        <f t="shared" si="33"/>
        <v>-850261484.4772408</v>
      </c>
      <c r="AH23" s="14">
        <f t="shared" si="33"/>
        <v>-850297107.90057397</v>
      </c>
      <c r="AI23" s="14">
        <f t="shared" si="33"/>
        <v>-850332731.32390738</v>
      </c>
      <c r="AJ23" s="14">
        <f t="shared" si="33"/>
        <v>-856855445.86071432</v>
      </c>
      <c r="AK23" s="14">
        <f t="shared" si="33"/>
        <v>-856891069.28404772</v>
      </c>
      <c r="AL23" s="14">
        <f t="shared" si="33"/>
        <v>-856926692.70738113</v>
      </c>
      <c r="AM23" s="14">
        <f t="shared" si="33"/>
        <v>-863449407.24418712</v>
      </c>
      <c r="AN23" s="14">
        <f t="shared" si="33"/>
        <v>-863485030.66752052</v>
      </c>
      <c r="AO23" s="14">
        <f t="shared" si="33"/>
        <v>-863520654.09085393</v>
      </c>
      <c r="AP23" s="14">
        <f t="shared" si="33"/>
        <v>-865883874.85374439</v>
      </c>
      <c r="AQ23" s="14">
        <f t="shared" si="33"/>
        <v>-865919498.27707779</v>
      </c>
      <c r="AR23" s="14">
        <f t="shared" si="33"/>
        <v>-865955121.70041096</v>
      </c>
      <c r="AS23" s="14">
        <f t="shared" si="33"/>
        <v>-868318342.46330047</v>
      </c>
      <c r="AT23" s="14">
        <f t="shared" ref="AT23:AY23" si="35">SUM(AT20:AT22)</f>
        <v>-868353965.88663387</v>
      </c>
      <c r="AU23" s="14">
        <f t="shared" si="35"/>
        <v>-868389589.30996728</v>
      </c>
      <c r="AV23" s="14">
        <f t="shared" si="35"/>
        <v>-870186847.78303719</v>
      </c>
      <c r="AW23" s="14">
        <f t="shared" si="35"/>
        <v>-870222471.20637035</v>
      </c>
      <c r="AX23" s="14">
        <f t="shared" si="35"/>
        <v>-870258094.62970376</v>
      </c>
      <c r="AY23" s="14">
        <f t="shared" si="35"/>
        <v>-872055353.10277367</v>
      </c>
      <c r="BA23" s="169">
        <f t="shared" ref="BA23:BB23" si="36">SUM(BA20:BA22)</f>
        <v>-859853573.91161239</v>
      </c>
      <c r="BB23" s="169">
        <f t="shared" si="36"/>
        <v>-802316766.84335017</v>
      </c>
    </row>
    <row r="24" spans="1:55" x14ac:dyDescent="0.25">
      <c r="B24" s="23">
        <f t="shared" ref="B24" si="37">+B11*1000+B23</f>
        <v>-0.10999906063079834</v>
      </c>
      <c r="C24" s="23">
        <f t="shared" ref="C24" si="38">+C11*1000+C23</f>
        <v>-0.10999906063079834</v>
      </c>
      <c r="D24" s="23">
        <f t="shared" ref="D24" si="39">+D11*1000+D23</f>
        <v>-0.10999977588653564</v>
      </c>
      <c r="E24" s="23">
        <f t="shared" ref="E24" si="40">+E11*1000+E23</f>
        <v>-0.10999977588653564</v>
      </c>
      <c r="F24" s="23">
        <f t="shared" ref="F24" si="41">+F11*1000+F23</f>
        <v>-0.10999977588653564</v>
      </c>
      <c r="G24" s="23">
        <f t="shared" ref="G24" si="42">+G11*1000+G23</f>
        <v>-0.10999965667724609</v>
      </c>
      <c r="H24" s="23">
        <f t="shared" ref="H24" si="43">+H11*1000+H23</f>
        <v>-0.10999965667724609</v>
      </c>
      <c r="I24" s="23">
        <f t="shared" ref="I24" si="44">+I11*1000+I23</f>
        <v>-0.1100008487701416</v>
      </c>
      <c r="J24" s="23">
        <f t="shared" ref="J24" si="45">+J11*1000+J23</f>
        <v>-0.10999977588653564</v>
      </c>
      <c r="K24" s="23">
        <f t="shared" ref="K24" si="46">+K11*1000+K23</f>
        <v>-0.10999977588653564</v>
      </c>
      <c r="L24" s="23">
        <f t="shared" ref="L24" si="47">+L11*1000+L23</f>
        <v>-0.10999977588653564</v>
      </c>
      <c r="M24" s="170">
        <f t="shared" ref="M24:N24" si="48">+M11*1000+M23</f>
        <v>-7.9999446868896484E-2</v>
      </c>
      <c r="N24" s="170">
        <f t="shared" si="48"/>
        <v>0.57797539234161377</v>
      </c>
      <c r="O24" s="23">
        <f t="shared" ref="O24:U24" si="49">+O11*1000+O23</f>
        <v>-8.9999914169311523E-2</v>
      </c>
      <c r="P24" s="23">
        <f t="shared" si="49"/>
        <v>-8.9999914169311523E-2</v>
      </c>
      <c r="Q24" s="23">
        <f t="shared" si="49"/>
        <v>-8.9999794960021973E-2</v>
      </c>
      <c r="R24" s="23">
        <f t="shared" si="49"/>
        <v>-8.9999794960021973E-2</v>
      </c>
      <c r="S24" s="23">
        <f t="shared" si="49"/>
        <v>-8.9999794960021973E-2</v>
      </c>
      <c r="T24" s="23">
        <f t="shared" si="49"/>
        <v>-9.0001106262207031E-2</v>
      </c>
      <c r="U24" s="23">
        <f t="shared" si="49"/>
        <v>-9.0001106262207031E-2</v>
      </c>
      <c r="V24" s="23">
        <f>+V11*1000+V23</f>
        <v>-9.0000629425048828E-2</v>
      </c>
      <c r="W24" s="23">
        <f t="shared" ref="W24:AS24" si="50">+W11*1000+W23</f>
        <v>-0.64438343048095703</v>
      </c>
      <c r="X24" s="23">
        <f t="shared" si="50"/>
        <v>-0.64438390731811523</v>
      </c>
      <c r="Y24" s="23">
        <f t="shared" si="50"/>
        <v>-0.64438366889953613</v>
      </c>
      <c r="Z24" s="23">
        <f t="shared" si="50"/>
        <v>-1.1987688541412354</v>
      </c>
      <c r="AA24" s="23">
        <f t="shared" si="50"/>
        <v>-1.1987684965133667</v>
      </c>
      <c r="AB24" s="170">
        <f>+AB11*1000+AB23</f>
        <v>-1.1987680196762085</v>
      </c>
      <c r="AC24" s="170">
        <f>+AC11*1000+AC23</f>
        <v>-1.8646684885025024</v>
      </c>
      <c r="AD24" s="23">
        <f t="shared" si="50"/>
        <v>-1.1944135427474976</v>
      </c>
      <c r="AE24" s="23">
        <f t="shared" si="50"/>
        <v>-1.1944133043289185</v>
      </c>
      <c r="AF24" s="23">
        <f t="shared" si="50"/>
        <v>-1.1944139003753662</v>
      </c>
      <c r="AG24" s="23">
        <f t="shared" si="50"/>
        <v>-1.1900668144226074</v>
      </c>
      <c r="AH24" s="23">
        <f t="shared" si="50"/>
        <v>-1.1900659799575806</v>
      </c>
      <c r="AI24" s="23">
        <f t="shared" si="50"/>
        <v>-1.1900663375854492</v>
      </c>
      <c r="AJ24" s="23">
        <f t="shared" si="50"/>
        <v>-1.1857873201370239</v>
      </c>
      <c r="AK24" s="23">
        <f t="shared" si="50"/>
        <v>-1.1857877969741821</v>
      </c>
      <c r="AL24" s="23">
        <f t="shared" si="50"/>
        <v>-1.1857881546020508</v>
      </c>
      <c r="AM24" s="23">
        <f t="shared" si="50"/>
        <v>-1.181515097618103</v>
      </c>
      <c r="AN24" s="23">
        <f t="shared" si="50"/>
        <v>-1.1815155744552612</v>
      </c>
      <c r="AO24" s="23">
        <f>+AO11*1000+AO23</f>
        <v>-1.1815159320831299</v>
      </c>
      <c r="AP24" s="23">
        <f t="shared" si="50"/>
        <v>-1.1829254627227783</v>
      </c>
      <c r="AQ24" s="23">
        <f t="shared" si="50"/>
        <v>-1.1829248666763306</v>
      </c>
      <c r="AR24" s="23">
        <f t="shared" si="50"/>
        <v>-1.1829249858856201</v>
      </c>
      <c r="AS24" s="23">
        <f t="shared" si="50"/>
        <v>-1.1843454837799072</v>
      </c>
      <c r="AT24" s="23">
        <f t="shared" ref="AT24:AY24" si="51">+AT11*1000+AT23</f>
        <v>-1.1843448877334595</v>
      </c>
      <c r="AU24" s="23">
        <f t="shared" si="51"/>
        <v>-1.1843452453613281</v>
      </c>
      <c r="AV24" s="23">
        <f t="shared" si="51"/>
        <v>-0.92794919013977051</v>
      </c>
      <c r="AW24" s="23">
        <f t="shared" si="51"/>
        <v>-0.92794942855834961</v>
      </c>
      <c r="AX24" s="23">
        <f t="shared" si="51"/>
        <v>-0.92794978618621826</v>
      </c>
      <c r="AY24" s="23">
        <f t="shared" si="51"/>
        <v>-0.67156469821929932</v>
      </c>
      <c r="BA24" s="170">
        <f t="shared" ref="BA24:BB24" si="52">+BA11*1000+BA23</f>
        <v>-1.1850175857543945</v>
      </c>
      <c r="BB24" s="170">
        <f t="shared" si="52"/>
        <v>-0.85061264038085938</v>
      </c>
    </row>
    <row r="25" spans="1:55" x14ac:dyDescent="0.25">
      <c r="A25" s="9" t="s">
        <v>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66"/>
      <c r="N25" s="166"/>
      <c r="V25" s="21"/>
      <c r="AB25" s="168"/>
      <c r="AC25" s="168"/>
      <c r="BA25" s="166"/>
      <c r="BB25" s="166"/>
    </row>
    <row r="26" spans="1:55" x14ac:dyDescent="0.25">
      <c r="M26" s="166"/>
      <c r="N26" s="166"/>
      <c r="AB26" s="168"/>
      <c r="AC26" s="168"/>
      <c r="BA26" s="166"/>
      <c r="BB26" s="166"/>
    </row>
    <row r="27" spans="1:55" x14ac:dyDescent="0.25">
      <c r="A27" s="10" t="s">
        <v>213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66"/>
      <c r="N27" s="166"/>
      <c r="AB27" s="168"/>
      <c r="AC27" s="168"/>
      <c r="BA27" s="166"/>
      <c r="BB27" s="166"/>
    </row>
    <row r="28" spans="1:55" x14ac:dyDescent="0.25">
      <c r="A28" s="96" t="s">
        <v>7</v>
      </c>
      <c r="B28" s="18">
        <v>-86732.02</v>
      </c>
      <c r="C28" s="18">
        <v>-86732.02</v>
      </c>
      <c r="D28" s="18">
        <v>-76899.98000000001</v>
      </c>
      <c r="E28" s="18">
        <v>-76899.98000000001</v>
      </c>
      <c r="F28" s="18">
        <v>-76899.98000000001</v>
      </c>
      <c r="G28" s="18">
        <v>-67067.930000000008</v>
      </c>
      <c r="H28" s="18">
        <v>-67067.930000000008</v>
      </c>
      <c r="I28" s="18">
        <v>-67067.930000000008</v>
      </c>
      <c r="J28" s="18">
        <v>-57235.890000000007</v>
      </c>
      <c r="K28" s="18">
        <v>-57235.890000000007</v>
      </c>
      <c r="L28" s="18">
        <v>-57235.890000000007</v>
      </c>
      <c r="M28" s="171">
        <v>-47404.130000000005</v>
      </c>
      <c r="N28" s="167">
        <v>-44457.203640874279</v>
      </c>
      <c r="O28" s="18">
        <v>-47404.13</v>
      </c>
      <c r="P28" s="18">
        <v>-47404.13</v>
      </c>
      <c r="Q28" s="18">
        <v>-39503.46</v>
      </c>
      <c r="R28" s="18">
        <v>-39503.46</v>
      </c>
      <c r="S28" s="18">
        <v>-39503.46</v>
      </c>
      <c r="T28" s="18">
        <v>-31602.79</v>
      </c>
      <c r="U28" s="18">
        <v>-31602.79</v>
      </c>
      <c r="V28" s="12">
        <v>-31602.79</v>
      </c>
      <c r="W28" s="12">
        <f t="shared" ref="W28:AB37" si="53">+V28+SUMIF($M$269:$M$331,$A28,W$269:W$331)</f>
        <v>-23702.095555</v>
      </c>
      <c r="X28" s="12">
        <f t="shared" si="53"/>
        <v>-23702.095555</v>
      </c>
      <c r="Y28" s="12">
        <f t="shared" si="53"/>
        <v>-23702.095555</v>
      </c>
      <c r="Z28" s="12">
        <f t="shared" si="53"/>
        <v>-15801.401110000001</v>
      </c>
      <c r="AA28" s="12">
        <f t="shared" si="53"/>
        <v>-15801.401110000001</v>
      </c>
      <c r="AB28" s="168">
        <f t="shared" si="53"/>
        <v>-15801.401110000001</v>
      </c>
      <c r="AC28" s="168">
        <f>AB28*$AC$9</f>
        <v>-14816.840427435089</v>
      </c>
      <c r="AD28" s="12">
        <f t="shared" ref="AD28:AD61" si="54">+AB28+SUMIF($M$269:$M$331,$A28,AD$269:AD$331)</f>
        <v>-11851.0613725</v>
      </c>
      <c r="AE28" s="12">
        <f t="shared" ref="AE28:AY28" si="55">+AD28+SUMIF($M$269:$M$331,$A28,AE$269:AE$331)</f>
        <v>-11851.0613725</v>
      </c>
      <c r="AF28" s="12">
        <f t="shared" si="55"/>
        <v>-11851.0613725</v>
      </c>
      <c r="AG28" s="12">
        <f t="shared" si="55"/>
        <v>-7900.7216350000008</v>
      </c>
      <c r="AH28" s="12">
        <f t="shared" si="55"/>
        <v>-7900.7216350000008</v>
      </c>
      <c r="AI28" s="12">
        <f t="shared" si="55"/>
        <v>-7900.7216350000008</v>
      </c>
      <c r="AJ28" s="12">
        <f t="shared" si="55"/>
        <v>-3950.3818975000013</v>
      </c>
      <c r="AK28" s="12">
        <f t="shared" si="55"/>
        <v>-3950.3818975000013</v>
      </c>
      <c r="AL28" s="12">
        <f t="shared" si="55"/>
        <v>-3950.3818975000013</v>
      </c>
      <c r="AM28" s="12">
        <f t="shared" si="55"/>
        <v>-4.2160000001786102E-2</v>
      </c>
      <c r="AN28" s="12">
        <f t="shared" si="55"/>
        <v>-4.2160000001786102E-2</v>
      </c>
      <c r="AO28" s="12">
        <f t="shared" si="55"/>
        <v>-4.2160000001786102E-2</v>
      </c>
      <c r="AP28" s="12">
        <f t="shared" si="55"/>
        <v>-4.2160000001786102E-2</v>
      </c>
      <c r="AQ28" s="12">
        <f t="shared" si="55"/>
        <v>-4.2160000001786102E-2</v>
      </c>
      <c r="AR28" s="12">
        <f t="shared" si="55"/>
        <v>-4.2160000001786102E-2</v>
      </c>
      <c r="AS28" s="12">
        <f t="shared" si="55"/>
        <v>-4.2160000001786102E-2</v>
      </c>
      <c r="AT28" s="12">
        <f t="shared" si="55"/>
        <v>-4.2160000001786102E-2</v>
      </c>
      <c r="AU28" s="12">
        <f t="shared" si="55"/>
        <v>-4.2160000001786102E-2</v>
      </c>
      <c r="AV28" s="12">
        <f t="shared" si="55"/>
        <v>-4.2160000001786102E-2</v>
      </c>
      <c r="AW28" s="12">
        <f t="shared" si="55"/>
        <v>-4.2160000001786102E-2</v>
      </c>
      <c r="AX28" s="12">
        <f t="shared" si="55"/>
        <v>-4.2160000001786102E-2</v>
      </c>
      <c r="AY28" s="12">
        <f t="shared" si="55"/>
        <v>-4.2160000001786102E-2</v>
      </c>
      <c r="BA28" s="168">
        <f>AVERAGE(AG28:AS28)</f>
        <v>-2734.8927475000028</v>
      </c>
      <c r="BB28" s="168">
        <f>BA28*$BB$9</f>
        <v>-2551.8883370520048</v>
      </c>
      <c r="BC28" s="12"/>
    </row>
    <row r="29" spans="1:55" x14ac:dyDescent="0.25">
      <c r="A29" s="96" t="s">
        <v>8</v>
      </c>
      <c r="B29" s="18">
        <v>-2261090.61</v>
      </c>
      <c r="C29" s="18">
        <v>-2261090.61</v>
      </c>
      <c r="D29" s="18">
        <v>-2004772.7699999998</v>
      </c>
      <c r="E29" s="18">
        <v>-2004772.7699999998</v>
      </c>
      <c r="F29" s="18">
        <v>-2004772.7699999998</v>
      </c>
      <c r="G29" s="18">
        <v>-1748454.9399999997</v>
      </c>
      <c r="H29" s="18">
        <v>-1748454.9399999997</v>
      </c>
      <c r="I29" s="18">
        <v>-1748454.9399999997</v>
      </c>
      <c r="J29" s="18">
        <v>-1492137.0999999996</v>
      </c>
      <c r="K29" s="18">
        <v>-1492137.0999999996</v>
      </c>
      <c r="L29" s="18">
        <v>-1492137.0999999996</v>
      </c>
      <c r="M29" s="171">
        <v>-1235818.7899999996</v>
      </c>
      <c r="N29" s="167">
        <v>-1158992.8474638986</v>
      </c>
      <c r="O29" s="18">
        <v>-1235818.79</v>
      </c>
      <c r="P29" s="18">
        <v>-1235818.79</v>
      </c>
      <c r="Q29" s="18">
        <v>-1029849.06</v>
      </c>
      <c r="R29" s="18">
        <v>-1029849.06</v>
      </c>
      <c r="S29" s="18">
        <v>-1029849.06</v>
      </c>
      <c r="T29" s="18">
        <v>-823879.32000000007</v>
      </c>
      <c r="U29" s="18">
        <v>-823879.32000000007</v>
      </c>
      <c r="V29" s="12">
        <v>-823879.32</v>
      </c>
      <c r="W29" s="12">
        <f t="shared" si="53"/>
        <v>-617909.52262499998</v>
      </c>
      <c r="X29" s="12">
        <f t="shared" si="53"/>
        <v>-617909.52262499998</v>
      </c>
      <c r="Y29" s="12">
        <f t="shared" si="53"/>
        <v>-617909.52262499998</v>
      </c>
      <c r="Z29" s="12">
        <f t="shared" si="53"/>
        <v>-411939.72525000002</v>
      </c>
      <c r="AA29" s="12">
        <f t="shared" si="53"/>
        <v>-411939.72525000002</v>
      </c>
      <c r="AB29" s="168">
        <f t="shared" si="53"/>
        <v>-411939.72525000002</v>
      </c>
      <c r="AC29" s="168">
        <f t="shared" ref="AC29:AC91" si="56">AB29*$AC$9</f>
        <v>-386272.40282432793</v>
      </c>
      <c r="AD29" s="12">
        <f t="shared" si="54"/>
        <v>-308954.82469125005</v>
      </c>
      <c r="AE29" s="12">
        <f t="shared" ref="AE29:AY29" si="57">+AD29+SUMIF($M$269:$M$331,$A29,AE$269:AE$331)</f>
        <v>-308954.82469125005</v>
      </c>
      <c r="AF29" s="12">
        <f t="shared" si="57"/>
        <v>-308954.82469125005</v>
      </c>
      <c r="AG29" s="12">
        <f t="shared" si="57"/>
        <v>-205969.92413250008</v>
      </c>
      <c r="AH29" s="12">
        <f t="shared" si="57"/>
        <v>-205969.92413250008</v>
      </c>
      <c r="AI29" s="12">
        <f t="shared" si="57"/>
        <v>-205969.92413250008</v>
      </c>
      <c r="AJ29" s="12">
        <f t="shared" si="57"/>
        <v>-102985.02357375009</v>
      </c>
      <c r="AK29" s="12">
        <f t="shared" si="57"/>
        <v>-102985.02357375009</v>
      </c>
      <c r="AL29" s="12">
        <f t="shared" si="57"/>
        <v>-102985.02357375009</v>
      </c>
      <c r="AM29" s="12">
        <f t="shared" si="57"/>
        <v>-0.12301500010653399</v>
      </c>
      <c r="AN29" s="12">
        <f t="shared" si="57"/>
        <v>-0.12301500010653399</v>
      </c>
      <c r="AO29" s="12">
        <f t="shared" si="57"/>
        <v>-0.12301500010653399</v>
      </c>
      <c r="AP29" s="12">
        <f t="shared" si="57"/>
        <v>-0.12301500010653399</v>
      </c>
      <c r="AQ29" s="12">
        <f t="shared" si="57"/>
        <v>-0.12301500010653399</v>
      </c>
      <c r="AR29" s="12">
        <f t="shared" si="57"/>
        <v>-0.12301500010653399</v>
      </c>
      <c r="AS29" s="12">
        <f t="shared" si="57"/>
        <v>-0.12301500010653399</v>
      </c>
      <c r="AT29" s="12">
        <f t="shared" si="57"/>
        <v>-0.12301500010653399</v>
      </c>
      <c r="AU29" s="12">
        <f t="shared" si="57"/>
        <v>-0.12301500010653399</v>
      </c>
      <c r="AV29" s="12">
        <f t="shared" si="57"/>
        <v>-0.12301500010653399</v>
      </c>
      <c r="AW29" s="12">
        <f t="shared" si="57"/>
        <v>-0.12301500010653399</v>
      </c>
      <c r="AX29" s="12">
        <f t="shared" si="57"/>
        <v>-0.12301500010653399</v>
      </c>
      <c r="AY29" s="12">
        <f t="shared" si="57"/>
        <v>-0.12301500010653399</v>
      </c>
      <c r="BA29" s="168">
        <f t="shared" ref="BA29:BA91" si="58">AVERAGE(AG29:AS29)</f>
        <v>-71297.361863365484</v>
      </c>
      <c r="BB29" s="168">
        <f t="shared" ref="BB29:BB91" si="59">BA29*$BB$9</f>
        <v>-66526.523341003005</v>
      </c>
      <c r="BC29" s="12"/>
    </row>
    <row r="30" spans="1:55" x14ac:dyDescent="0.25">
      <c r="A30" s="98" t="s">
        <v>562</v>
      </c>
      <c r="B30" s="18">
        <v>-1195592.21</v>
      </c>
      <c r="C30" s="18">
        <v>-1195592.21</v>
      </c>
      <c r="D30" s="18">
        <v>-1156310.43</v>
      </c>
      <c r="E30" s="18">
        <v>-1156310.43</v>
      </c>
      <c r="F30" s="18">
        <v>-1156310.43</v>
      </c>
      <c r="G30" s="18">
        <v>-1155739.3199999998</v>
      </c>
      <c r="H30" s="18">
        <v>-1155739.3199999998</v>
      </c>
      <c r="I30" s="18">
        <v>-1155739.3199999998</v>
      </c>
      <c r="J30" s="18">
        <v>-1135812.7499999998</v>
      </c>
      <c r="K30" s="18">
        <v>-1135812.7499999998</v>
      </c>
      <c r="L30" s="18">
        <v>-1135812.7499999998</v>
      </c>
      <c r="M30" s="171">
        <v>-1115886.0499999998</v>
      </c>
      <c r="N30" s="167">
        <v>-1046515.849249017</v>
      </c>
      <c r="O30" s="18">
        <v>-1115886.05</v>
      </c>
      <c r="P30" s="18">
        <v>-1115886.05</v>
      </c>
      <c r="Q30" s="18">
        <v>-1085996.2</v>
      </c>
      <c r="R30" s="18">
        <v>-1085996.2</v>
      </c>
      <c r="S30" s="18">
        <v>-1085996.2</v>
      </c>
      <c r="T30" s="18">
        <v>-1056106.3499999999</v>
      </c>
      <c r="U30" s="18">
        <v>-1056106.3499999999</v>
      </c>
      <c r="V30" s="12">
        <v>-1056106.3500000001</v>
      </c>
      <c r="W30" s="12">
        <f t="shared" si="53"/>
        <v>-1026216.5444100001</v>
      </c>
      <c r="X30" s="12">
        <f t="shared" si="53"/>
        <v>-1026216.5444100001</v>
      </c>
      <c r="Y30" s="12">
        <f t="shared" si="53"/>
        <v>-1026216.5444100001</v>
      </c>
      <c r="Z30" s="12">
        <f t="shared" si="53"/>
        <v>-996326.73882000009</v>
      </c>
      <c r="AA30" s="12">
        <f t="shared" si="53"/>
        <v>-996326.73882000009</v>
      </c>
      <c r="AB30" s="168">
        <f t="shared" si="53"/>
        <v>-996326.73882000009</v>
      </c>
      <c r="AC30" s="168">
        <f t="shared" si="56"/>
        <v>-934247.17212831625</v>
      </c>
      <c r="AD30" s="12">
        <f t="shared" si="54"/>
        <v>-966436.93322999997</v>
      </c>
      <c r="AE30" s="12">
        <f t="shared" ref="AE30:AY30" si="60">+AD30+SUMIF($M$269:$M$331,$A30,AE$269:AE$331)</f>
        <v>-966436.93322999997</v>
      </c>
      <c r="AF30" s="12">
        <f t="shared" si="60"/>
        <v>-966436.93322999997</v>
      </c>
      <c r="AG30" s="12">
        <f t="shared" si="60"/>
        <v>-936547.12763999985</v>
      </c>
      <c r="AH30" s="12">
        <f t="shared" si="60"/>
        <v>-936547.12763999985</v>
      </c>
      <c r="AI30" s="12">
        <f t="shared" si="60"/>
        <v>-936547.12763999985</v>
      </c>
      <c r="AJ30" s="12">
        <f t="shared" si="60"/>
        <v>-906657.32204999973</v>
      </c>
      <c r="AK30" s="12">
        <f t="shared" si="60"/>
        <v>-906657.32204999973</v>
      </c>
      <c r="AL30" s="12">
        <f t="shared" si="60"/>
        <v>-906657.32204999973</v>
      </c>
      <c r="AM30" s="12">
        <f t="shared" si="60"/>
        <v>-876767.51645999961</v>
      </c>
      <c r="AN30" s="12">
        <f t="shared" si="60"/>
        <v>-876767.51645999961</v>
      </c>
      <c r="AO30" s="12">
        <f t="shared" si="60"/>
        <v>-876767.51645999961</v>
      </c>
      <c r="AP30" s="12">
        <f t="shared" si="60"/>
        <v>-846877.71086999949</v>
      </c>
      <c r="AQ30" s="12">
        <f t="shared" si="60"/>
        <v>-846877.71086999949</v>
      </c>
      <c r="AR30" s="12">
        <f t="shared" si="60"/>
        <v>-846877.71086999949</v>
      </c>
      <c r="AS30" s="12">
        <f t="shared" si="60"/>
        <v>-816987.90527999937</v>
      </c>
      <c r="AT30" s="12">
        <f t="shared" si="60"/>
        <v>-816987.90527999937</v>
      </c>
      <c r="AU30" s="12">
        <f t="shared" si="60"/>
        <v>-816987.90527999937</v>
      </c>
      <c r="AV30" s="12">
        <f t="shared" si="60"/>
        <v>-787098.09968999925</v>
      </c>
      <c r="AW30" s="12">
        <f t="shared" si="60"/>
        <v>-787098.09968999925</v>
      </c>
      <c r="AX30" s="12">
        <f t="shared" si="60"/>
        <v>-787098.09968999925</v>
      </c>
      <c r="AY30" s="12">
        <f t="shared" si="60"/>
        <v>-757208.29409999913</v>
      </c>
      <c r="BA30" s="168">
        <f t="shared" si="58"/>
        <v>-885964.37971846119</v>
      </c>
      <c r="BB30" s="168">
        <f t="shared" si="59"/>
        <v>-826680.3770326107</v>
      </c>
      <c r="BC30" s="12"/>
    </row>
    <row r="31" spans="1:55" x14ac:dyDescent="0.25">
      <c r="A31" s="98" t="s">
        <v>563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-114333.37</v>
      </c>
      <c r="K31" s="18">
        <v>-114333.37</v>
      </c>
      <c r="L31" s="18">
        <v>-114333.37</v>
      </c>
      <c r="M31" s="171">
        <v>-105538.5</v>
      </c>
      <c r="N31" s="167">
        <v>-98977.590907214399</v>
      </c>
      <c r="O31" s="18">
        <v>-105538.5</v>
      </c>
      <c r="P31" s="18">
        <v>-105538.5</v>
      </c>
      <c r="Q31" s="18">
        <v>-96743.62</v>
      </c>
      <c r="R31" s="18">
        <v>-96743.62</v>
      </c>
      <c r="S31" s="18">
        <v>-96743.62</v>
      </c>
      <c r="T31" s="18">
        <v>-87948.75</v>
      </c>
      <c r="U31" s="18">
        <v>-87948.75</v>
      </c>
      <c r="V31" s="12">
        <v>-87948.75</v>
      </c>
      <c r="W31" s="12">
        <f t="shared" si="53"/>
        <v>-87948.75</v>
      </c>
      <c r="X31" s="12">
        <f t="shared" si="53"/>
        <v>-87948.75</v>
      </c>
      <c r="Y31" s="12">
        <f t="shared" si="53"/>
        <v>-87948.75</v>
      </c>
      <c r="Z31" s="12">
        <f t="shared" si="53"/>
        <v>-87948.75</v>
      </c>
      <c r="AA31" s="12">
        <f t="shared" si="53"/>
        <v>-87948.75</v>
      </c>
      <c r="AB31" s="168">
        <f t="shared" si="53"/>
        <v>-87948.75</v>
      </c>
      <c r="AC31" s="168">
        <f t="shared" si="56"/>
        <v>-82468.80042287476</v>
      </c>
      <c r="AD31" s="12">
        <f t="shared" si="54"/>
        <v>-87948.75</v>
      </c>
      <c r="AE31" s="12">
        <f t="shared" ref="AE31:AY31" si="61">+AD31+SUMIF($M$269:$M$331,$A31,AE$269:AE$331)</f>
        <v>-87948.75</v>
      </c>
      <c r="AF31" s="12">
        <f t="shared" si="61"/>
        <v>-87948.75</v>
      </c>
      <c r="AG31" s="12">
        <f t="shared" si="61"/>
        <v>-87948.75</v>
      </c>
      <c r="AH31" s="12">
        <f t="shared" si="61"/>
        <v>-87948.75</v>
      </c>
      <c r="AI31" s="12">
        <f t="shared" si="61"/>
        <v>-87948.75</v>
      </c>
      <c r="AJ31" s="12">
        <f t="shared" si="61"/>
        <v>-87948.75</v>
      </c>
      <c r="AK31" s="12">
        <f t="shared" si="61"/>
        <v>-87948.75</v>
      </c>
      <c r="AL31" s="12">
        <f t="shared" si="61"/>
        <v>-87948.75</v>
      </c>
      <c r="AM31" s="12">
        <f t="shared" si="61"/>
        <v>-87948.75</v>
      </c>
      <c r="AN31" s="12">
        <f t="shared" si="61"/>
        <v>-87948.75</v>
      </c>
      <c r="AO31" s="12">
        <f t="shared" si="61"/>
        <v>-87948.75</v>
      </c>
      <c r="AP31" s="12">
        <f t="shared" si="61"/>
        <v>-87948.75</v>
      </c>
      <c r="AQ31" s="12">
        <f t="shared" si="61"/>
        <v>-87948.75</v>
      </c>
      <c r="AR31" s="12">
        <f t="shared" si="61"/>
        <v>-87948.75</v>
      </c>
      <c r="AS31" s="12">
        <f t="shared" si="61"/>
        <v>-87948.75</v>
      </c>
      <c r="AT31" s="12">
        <f t="shared" si="61"/>
        <v>-87948.75</v>
      </c>
      <c r="AU31" s="12">
        <f t="shared" si="61"/>
        <v>-87948.75</v>
      </c>
      <c r="AV31" s="12">
        <f t="shared" si="61"/>
        <v>-87948.75</v>
      </c>
      <c r="AW31" s="12">
        <f t="shared" si="61"/>
        <v>-87948.75</v>
      </c>
      <c r="AX31" s="12">
        <f t="shared" si="61"/>
        <v>-87948.75</v>
      </c>
      <c r="AY31" s="12">
        <f t="shared" si="61"/>
        <v>-87948.75</v>
      </c>
      <c r="BA31" s="168">
        <f t="shared" si="58"/>
        <v>-87948.75</v>
      </c>
      <c r="BB31" s="168">
        <f t="shared" si="59"/>
        <v>-82063.689549969204</v>
      </c>
      <c r="BC31" s="12"/>
    </row>
    <row r="32" spans="1:55" x14ac:dyDescent="0.25">
      <c r="A32" s="98" t="s">
        <v>108</v>
      </c>
      <c r="B32" s="18">
        <v>-15839.619999999995</v>
      </c>
      <c r="C32" s="18">
        <v>-15839.619999999995</v>
      </c>
      <c r="D32" s="18">
        <v>-16329.759999999995</v>
      </c>
      <c r="E32" s="18">
        <v>-16329.759999999995</v>
      </c>
      <c r="F32" s="18">
        <v>-16329.759999999995</v>
      </c>
      <c r="G32" s="18">
        <v>-34136.289999999994</v>
      </c>
      <c r="H32" s="18">
        <v>-34136.289999999994</v>
      </c>
      <c r="I32" s="18">
        <v>-34136.289999999994</v>
      </c>
      <c r="J32" s="18">
        <v>-56142.189999999995</v>
      </c>
      <c r="K32" s="18">
        <v>-56142.189999999995</v>
      </c>
      <c r="L32" s="18">
        <v>-56142.189999999995</v>
      </c>
      <c r="M32" s="171">
        <v>-81142.299999999988</v>
      </c>
      <c r="N32" s="167">
        <v>-76098.005700957117</v>
      </c>
      <c r="O32" s="18">
        <v>-15839.620000000003</v>
      </c>
      <c r="P32" s="18">
        <v>-15839.620000000003</v>
      </c>
      <c r="Q32" s="18">
        <v>-16104.850000000002</v>
      </c>
      <c r="R32" s="18">
        <v>-16104.850000000002</v>
      </c>
      <c r="S32" s="18">
        <v>-16104.850000000002</v>
      </c>
      <c r="T32" s="18">
        <v>-18497.38</v>
      </c>
      <c r="U32" s="18">
        <v>-18497.38</v>
      </c>
      <c r="V32" s="12">
        <v>-18497.38</v>
      </c>
      <c r="W32" s="12">
        <f t="shared" si="53"/>
        <v>-21765.190775978033</v>
      </c>
      <c r="X32" s="12">
        <f t="shared" si="53"/>
        <v>-21765.190775978033</v>
      </c>
      <c r="Y32" s="12">
        <f t="shared" si="53"/>
        <v>-21765.190775978033</v>
      </c>
      <c r="Z32" s="12">
        <f t="shared" si="53"/>
        <v>-25033.001551956066</v>
      </c>
      <c r="AA32" s="12">
        <f t="shared" si="53"/>
        <v>-25033.001551956066</v>
      </c>
      <c r="AB32" s="168">
        <f t="shared" si="53"/>
        <v>-25033.001551956066</v>
      </c>
      <c r="AC32" s="168">
        <f t="shared" si="56"/>
        <v>-23473.234229864313</v>
      </c>
      <c r="AD32" s="12">
        <f t="shared" si="54"/>
        <v>-29364.359094786498</v>
      </c>
      <c r="AE32" s="12">
        <f t="shared" ref="AE32:AY32" si="62">+AD32+SUMIF($M$269:$M$331,$A32,AE$269:AE$331)</f>
        <v>-29364.359094786498</v>
      </c>
      <c r="AF32" s="12">
        <f t="shared" si="62"/>
        <v>-29364.359094786498</v>
      </c>
      <c r="AG32" s="12">
        <f t="shared" si="62"/>
        <v>-33695.716637616933</v>
      </c>
      <c r="AH32" s="12">
        <f t="shared" si="62"/>
        <v>-33695.716637616933</v>
      </c>
      <c r="AI32" s="12">
        <f t="shared" si="62"/>
        <v>-33695.716637616933</v>
      </c>
      <c r="AJ32" s="12">
        <f t="shared" si="62"/>
        <v>-38027.074180447366</v>
      </c>
      <c r="AK32" s="12">
        <f t="shared" si="62"/>
        <v>-38027.074180447366</v>
      </c>
      <c r="AL32" s="12">
        <f t="shared" si="62"/>
        <v>-38027.074180447366</v>
      </c>
      <c r="AM32" s="12">
        <f t="shared" si="62"/>
        <v>-42358.431723277798</v>
      </c>
      <c r="AN32" s="12">
        <f t="shared" si="62"/>
        <v>-42358.431723277798</v>
      </c>
      <c r="AO32" s="12">
        <f t="shared" si="62"/>
        <v>-42358.431723277798</v>
      </c>
      <c r="AP32" s="12">
        <f t="shared" si="62"/>
        <v>-66754.569130910328</v>
      </c>
      <c r="AQ32" s="12">
        <f t="shared" si="62"/>
        <v>-66754.569130910328</v>
      </c>
      <c r="AR32" s="12">
        <f t="shared" si="62"/>
        <v>-66754.569130910328</v>
      </c>
      <c r="AS32" s="12">
        <f t="shared" si="62"/>
        <v>-91150.706538542858</v>
      </c>
      <c r="AT32" s="12">
        <f t="shared" si="62"/>
        <v>-91150.706538542858</v>
      </c>
      <c r="AU32" s="12">
        <f t="shared" si="62"/>
        <v>-91150.706538542858</v>
      </c>
      <c r="AV32" s="12">
        <f t="shared" si="62"/>
        <v>-115546.84394617539</v>
      </c>
      <c r="AW32" s="12">
        <f t="shared" si="62"/>
        <v>-115546.84394617539</v>
      </c>
      <c r="AX32" s="12">
        <f t="shared" si="62"/>
        <v>-115546.84394617539</v>
      </c>
      <c r="AY32" s="12">
        <f t="shared" si="62"/>
        <v>-139942.9813538079</v>
      </c>
      <c r="BA32" s="168">
        <f t="shared" si="58"/>
        <v>-48742.929350407707</v>
      </c>
      <c r="BB32" s="168">
        <f t="shared" si="59"/>
        <v>-45481.312946095764</v>
      </c>
      <c r="BC32" s="12"/>
    </row>
    <row r="33" spans="1:55" s="56" customFormat="1" x14ac:dyDescent="0.25">
      <c r="A33" s="98" t="s">
        <v>198</v>
      </c>
      <c r="B33" s="18">
        <v>950.37000000000262</v>
      </c>
      <c r="C33" s="18">
        <v>950.37000000000262</v>
      </c>
      <c r="D33" s="18">
        <v>858.18000000000256</v>
      </c>
      <c r="E33" s="18">
        <v>858.18000000000256</v>
      </c>
      <c r="F33" s="18">
        <v>858.18000000000256</v>
      </c>
      <c r="G33" s="18">
        <v>-2491.1499999999974</v>
      </c>
      <c r="H33" s="18">
        <v>-2491.1499999999974</v>
      </c>
      <c r="I33" s="18">
        <v>-2491.1499999999974</v>
      </c>
      <c r="J33" s="18">
        <v>-6630.3499999999967</v>
      </c>
      <c r="K33" s="18">
        <v>-6630.3499999999967</v>
      </c>
      <c r="L33" s="18">
        <v>-6630.3499999999967</v>
      </c>
      <c r="M33" s="171">
        <v>-11332.759999999997</v>
      </c>
      <c r="N33" s="167">
        <v>-10628.247351721342</v>
      </c>
      <c r="O33" s="18">
        <v>950.36999999999898</v>
      </c>
      <c r="P33" s="18">
        <v>950.36999999999898</v>
      </c>
      <c r="Q33" s="18">
        <v>900.479999999999</v>
      </c>
      <c r="R33" s="18">
        <v>900.479999999999</v>
      </c>
      <c r="S33" s="18">
        <v>900.479999999999</v>
      </c>
      <c r="T33" s="18">
        <v>450.45999999999901</v>
      </c>
      <c r="U33" s="18">
        <v>450.45999999999901</v>
      </c>
      <c r="V33" s="12">
        <v>450.46</v>
      </c>
      <c r="W33" s="12">
        <f t="shared" si="53"/>
        <v>450.46</v>
      </c>
      <c r="X33" s="12">
        <f t="shared" si="53"/>
        <v>450.46</v>
      </c>
      <c r="Y33" s="12">
        <f t="shared" si="53"/>
        <v>450.46</v>
      </c>
      <c r="Z33" s="12">
        <f t="shared" si="53"/>
        <v>450.46</v>
      </c>
      <c r="AA33" s="12">
        <f t="shared" si="53"/>
        <v>450.46</v>
      </c>
      <c r="AB33" s="168">
        <f t="shared" si="53"/>
        <v>450.46</v>
      </c>
      <c r="AC33" s="168">
        <f t="shared" si="56"/>
        <v>422.39253927415865</v>
      </c>
      <c r="AD33" s="12">
        <f t="shared" si="54"/>
        <v>450.46</v>
      </c>
      <c r="AE33" s="12">
        <f t="shared" ref="AE33:AY33" si="63">+AD33+SUMIF($M$269:$M$331,$A33,AE$269:AE$331)</f>
        <v>450.46</v>
      </c>
      <c r="AF33" s="12">
        <f t="shared" si="63"/>
        <v>450.46</v>
      </c>
      <c r="AG33" s="12">
        <f t="shared" si="63"/>
        <v>450.46</v>
      </c>
      <c r="AH33" s="12">
        <f t="shared" si="63"/>
        <v>450.46</v>
      </c>
      <c r="AI33" s="12">
        <f t="shared" si="63"/>
        <v>450.46</v>
      </c>
      <c r="AJ33" s="12">
        <f t="shared" si="63"/>
        <v>450.46</v>
      </c>
      <c r="AK33" s="12">
        <f t="shared" si="63"/>
        <v>450.46</v>
      </c>
      <c r="AL33" s="12">
        <f t="shared" si="63"/>
        <v>450.46</v>
      </c>
      <c r="AM33" s="12">
        <f t="shared" si="63"/>
        <v>450.46</v>
      </c>
      <c r="AN33" s="12">
        <f t="shared" si="63"/>
        <v>450.46</v>
      </c>
      <c r="AO33" s="12">
        <f t="shared" si="63"/>
        <v>450.46</v>
      </c>
      <c r="AP33" s="12">
        <f t="shared" si="63"/>
        <v>450.46</v>
      </c>
      <c r="AQ33" s="12">
        <f t="shared" si="63"/>
        <v>450.46</v>
      </c>
      <c r="AR33" s="12">
        <f t="shared" si="63"/>
        <v>450.46</v>
      </c>
      <c r="AS33" s="12">
        <f t="shared" si="63"/>
        <v>450.46</v>
      </c>
      <c r="AT33" s="12">
        <f t="shared" si="63"/>
        <v>450.46</v>
      </c>
      <c r="AU33" s="12">
        <f t="shared" si="63"/>
        <v>450.46</v>
      </c>
      <c r="AV33" s="12">
        <f t="shared" si="63"/>
        <v>450.46</v>
      </c>
      <c r="AW33" s="12">
        <f t="shared" si="63"/>
        <v>450.46</v>
      </c>
      <c r="AX33" s="12">
        <f t="shared" si="63"/>
        <v>450.46</v>
      </c>
      <c r="AY33" s="12">
        <f t="shared" si="63"/>
        <v>450.46</v>
      </c>
      <c r="BA33" s="168">
        <f t="shared" si="58"/>
        <v>450.46</v>
      </c>
      <c r="BB33" s="168">
        <f t="shared" si="59"/>
        <v>420.31762355552661</v>
      </c>
      <c r="BC33" s="12"/>
    </row>
    <row r="34" spans="1:55" s="56" customFormat="1" x14ac:dyDescent="0.25">
      <c r="A34" s="57" t="s">
        <v>246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71">
        <v>0</v>
      </c>
      <c r="N34" s="167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2">
        <v>0</v>
      </c>
      <c r="W34" s="12">
        <f t="shared" si="53"/>
        <v>0</v>
      </c>
      <c r="X34" s="12">
        <f t="shared" si="53"/>
        <v>0</v>
      </c>
      <c r="Y34" s="12">
        <f t="shared" si="53"/>
        <v>0</v>
      </c>
      <c r="Z34" s="12">
        <f t="shared" si="53"/>
        <v>0</v>
      </c>
      <c r="AA34" s="12">
        <f t="shared" si="53"/>
        <v>0</v>
      </c>
      <c r="AB34" s="168">
        <f t="shared" si="53"/>
        <v>0</v>
      </c>
      <c r="AC34" s="168">
        <f t="shared" si="56"/>
        <v>0</v>
      </c>
      <c r="AD34" s="12">
        <f t="shared" si="54"/>
        <v>-17338.877749999996</v>
      </c>
      <c r="AE34" s="12">
        <f t="shared" ref="AE34:AY34" si="64">+AD34+SUMIF($M$269:$M$331,$A34,AE$269:AE$331)</f>
        <v>-17338.877749999996</v>
      </c>
      <c r="AF34" s="12">
        <f t="shared" si="64"/>
        <v>-17338.877749999996</v>
      </c>
      <c r="AG34" s="12">
        <f t="shared" si="64"/>
        <v>-34677.755499999992</v>
      </c>
      <c r="AH34" s="12">
        <f t="shared" si="64"/>
        <v>-34677.755499999992</v>
      </c>
      <c r="AI34" s="12">
        <f t="shared" si="64"/>
        <v>-34677.755499999992</v>
      </c>
      <c r="AJ34" s="12">
        <f t="shared" si="64"/>
        <v>-52016.633249999984</v>
      </c>
      <c r="AK34" s="12">
        <f t="shared" si="64"/>
        <v>-52016.633249999984</v>
      </c>
      <c r="AL34" s="12">
        <f t="shared" si="64"/>
        <v>-52016.633249999984</v>
      </c>
      <c r="AM34" s="12">
        <f t="shared" si="64"/>
        <v>-69355.510999999984</v>
      </c>
      <c r="AN34" s="12">
        <f t="shared" si="64"/>
        <v>-69355.510999999984</v>
      </c>
      <c r="AO34" s="12">
        <f t="shared" si="64"/>
        <v>-69355.510999999984</v>
      </c>
      <c r="AP34" s="12">
        <f t="shared" si="64"/>
        <v>-251452.587</v>
      </c>
      <c r="AQ34" s="12">
        <f t="shared" si="64"/>
        <v>-251452.587</v>
      </c>
      <c r="AR34" s="12">
        <f t="shared" si="64"/>
        <v>-251452.587</v>
      </c>
      <c r="AS34" s="12">
        <f t="shared" si="64"/>
        <v>-433549.663</v>
      </c>
      <c r="AT34" s="12">
        <f t="shared" si="64"/>
        <v>-433549.663</v>
      </c>
      <c r="AU34" s="12">
        <f t="shared" si="64"/>
        <v>-433549.663</v>
      </c>
      <c r="AV34" s="12">
        <f t="shared" si="64"/>
        <v>-615646.73900000006</v>
      </c>
      <c r="AW34" s="12">
        <f t="shared" si="64"/>
        <v>-615646.73900000006</v>
      </c>
      <c r="AX34" s="12">
        <f t="shared" si="64"/>
        <v>-615646.73900000006</v>
      </c>
      <c r="AY34" s="12">
        <f t="shared" si="64"/>
        <v>-797743.81500000006</v>
      </c>
      <c r="BA34" s="168">
        <f t="shared" si="58"/>
        <v>-127389.00948076922</v>
      </c>
      <c r="BB34" s="168">
        <f t="shared" si="59"/>
        <v>-118864.81759101668</v>
      </c>
      <c r="BC34" s="12"/>
    </row>
    <row r="35" spans="1:55" s="56" customFormat="1" x14ac:dyDescent="0.25">
      <c r="A35" s="57" t="s">
        <v>247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71">
        <v>0</v>
      </c>
      <c r="N35" s="167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2">
        <v>0</v>
      </c>
      <c r="W35" s="12">
        <f t="shared" si="53"/>
        <v>0</v>
      </c>
      <c r="X35" s="12">
        <f t="shared" si="53"/>
        <v>0</v>
      </c>
      <c r="Y35" s="12">
        <f t="shared" si="53"/>
        <v>0</v>
      </c>
      <c r="Z35" s="12">
        <f t="shared" si="53"/>
        <v>0</v>
      </c>
      <c r="AA35" s="12">
        <f t="shared" si="53"/>
        <v>0</v>
      </c>
      <c r="AB35" s="168">
        <f t="shared" si="53"/>
        <v>0</v>
      </c>
      <c r="AC35" s="168">
        <f t="shared" si="56"/>
        <v>0</v>
      </c>
      <c r="AD35" s="12">
        <f t="shared" si="54"/>
        <v>0</v>
      </c>
      <c r="AE35" s="12">
        <f t="shared" ref="AE35:AY35" si="65">+AD35+SUMIF($M$269:$M$331,$A35,AE$269:AE$331)</f>
        <v>0</v>
      </c>
      <c r="AF35" s="12">
        <f t="shared" si="65"/>
        <v>0</v>
      </c>
      <c r="AG35" s="12">
        <f t="shared" si="65"/>
        <v>0</v>
      </c>
      <c r="AH35" s="12">
        <f t="shared" si="65"/>
        <v>0</v>
      </c>
      <c r="AI35" s="12">
        <f t="shared" si="65"/>
        <v>0</v>
      </c>
      <c r="AJ35" s="12">
        <f t="shared" si="65"/>
        <v>0</v>
      </c>
      <c r="AK35" s="12">
        <f t="shared" si="65"/>
        <v>0</v>
      </c>
      <c r="AL35" s="12">
        <f t="shared" si="65"/>
        <v>0</v>
      </c>
      <c r="AM35" s="12">
        <f t="shared" si="65"/>
        <v>0</v>
      </c>
      <c r="AN35" s="12">
        <f t="shared" si="65"/>
        <v>0</v>
      </c>
      <c r="AO35" s="12">
        <f t="shared" si="65"/>
        <v>0</v>
      </c>
      <c r="AP35" s="12">
        <f t="shared" si="65"/>
        <v>972.20959623255976</v>
      </c>
      <c r="AQ35" s="12">
        <f t="shared" si="65"/>
        <v>972.20959623255976</v>
      </c>
      <c r="AR35" s="12">
        <f t="shared" si="65"/>
        <v>972.20959623255976</v>
      </c>
      <c r="AS35" s="12">
        <f t="shared" si="65"/>
        <v>1944.4191924651195</v>
      </c>
      <c r="AT35" s="12">
        <f t="shared" si="65"/>
        <v>1944.4191924651195</v>
      </c>
      <c r="AU35" s="12">
        <f t="shared" si="65"/>
        <v>1944.4191924651195</v>
      </c>
      <c r="AV35" s="12">
        <f t="shared" si="65"/>
        <v>2916.6287886976793</v>
      </c>
      <c r="AW35" s="12">
        <f t="shared" si="65"/>
        <v>2916.6287886976793</v>
      </c>
      <c r="AX35" s="12">
        <f t="shared" si="65"/>
        <v>2916.6287886976793</v>
      </c>
      <c r="AY35" s="12">
        <f t="shared" si="65"/>
        <v>3888.838384930239</v>
      </c>
      <c r="BA35" s="168">
        <f t="shared" si="58"/>
        <v>373.92676778175377</v>
      </c>
      <c r="BB35" s="168">
        <f t="shared" si="59"/>
        <v>348.90558632914355</v>
      </c>
      <c r="BC35" s="12"/>
    </row>
    <row r="36" spans="1:55" s="56" customFormat="1" x14ac:dyDescent="0.25">
      <c r="A36" s="98" t="s">
        <v>10</v>
      </c>
      <c r="B36" s="18">
        <v>-2120341.7200000002</v>
      </c>
      <c r="C36" s="18">
        <v>-2120341.7200000002</v>
      </c>
      <c r="D36" s="18">
        <v>-2086602.5900000003</v>
      </c>
      <c r="E36" s="18">
        <v>-2086602.5900000003</v>
      </c>
      <c r="F36" s="18">
        <v>-2086602.5900000003</v>
      </c>
      <c r="G36" s="18">
        <v>-2052861.7000000004</v>
      </c>
      <c r="H36" s="18">
        <v>-2052861.7000000004</v>
      </c>
      <c r="I36" s="18">
        <v>-2052861.7000000004</v>
      </c>
      <c r="J36" s="18">
        <v>-2261048.9900000002</v>
      </c>
      <c r="K36" s="18">
        <v>-2261048.9900000002</v>
      </c>
      <c r="L36" s="18">
        <v>-2261048.9900000002</v>
      </c>
      <c r="M36" s="171">
        <v>-2318963.0100000002</v>
      </c>
      <c r="N36" s="167">
        <v>-2174802.2961548874</v>
      </c>
      <c r="O36" s="18">
        <v>-2318963.0099999998</v>
      </c>
      <c r="P36" s="18">
        <v>-2318963.0099999998</v>
      </c>
      <c r="Q36" s="18">
        <v>-2279597.15</v>
      </c>
      <c r="R36" s="18">
        <v>-2279597.15</v>
      </c>
      <c r="S36" s="18">
        <v>-2279597.15</v>
      </c>
      <c r="T36" s="18">
        <v>-2239818.37</v>
      </c>
      <c r="U36" s="18">
        <v>-2239818.37</v>
      </c>
      <c r="V36" s="12">
        <v>-2239818.37</v>
      </c>
      <c r="W36" s="12">
        <f t="shared" si="53"/>
        <v>-2199610.65538025</v>
      </c>
      <c r="X36" s="12">
        <f t="shared" si="53"/>
        <v>-2199610.65538025</v>
      </c>
      <c r="Y36" s="12">
        <f t="shared" si="53"/>
        <v>-2199610.65538025</v>
      </c>
      <c r="Z36" s="12">
        <f t="shared" si="53"/>
        <v>-2159402.9407604998</v>
      </c>
      <c r="AA36" s="12">
        <f t="shared" si="53"/>
        <v>-2159402.9407604998</v>
      </c>
      <c r="AB36" s="168">
        <f t="shared" si="53"/>
        <v>-2159402.9407604998</v>
      </c>
      <c r="AC36" s="168">
        <f t="shared" si="56"/>
        <v>-2024853.9081470345</v>
      </c>
      <c r="AD36" s="12">
        <f t="shared" si="54"/>
        <v>-2119303.9630753351</v>
      </c>
      <c r="AE36" s="12">
        <f t="shared" ref="AE36:AY36" si="66">+AD36+SUMIF($M$269:$M$331,$A36,AE$269:AE$331)</f>
        <v>-2119303.9630753351</v>
      </c>
      <c r="AF36" s="12">
        <f t="shared" si="66"/>
        <v>-2119303.9630753351</v>
      </c>
      <c r="AG36" s="12">
        <f t="shared" si="66"/>
        <v>-2079204.9853901702</v>
      </c>
      <c r="AH36" s="12">
        <f t="shared" si="66"/>
        <v>-2079204.9853901702</v>
      </c>
      <c r="AI36" s="12">
        <f t="shared" si="66"/>
        <v>-2079204.9853901702</v>
      </c>
      <c r="AJ36" s="12">
        <f t="shared" si="66"/>
        <v>-2039106.0077050054</v>
      </c>
      <c r="AK36" s="12">
        <f t="shared" si="66"/>
        <v>-2039106.0077050054</v>
      </c>
      <c r="AL36" s="12">
        <f t="shared" si="66"/>
        <v>-2039106.0077050054</v>
      </c>
      <c r="AM36" s="12">
        <f t="shared" si="66"/>
        <v>-1999007.0300198405</v>
      </c>
      <c r="AN36" s="12">
        <f t="shared" si="66"/>
        <v>-1999007.0300198405</v>
      </c>
      <c r="AO36" s="12">
        <f t="shared" si="66"/>
        <v>-1999007.0300198405</v>
      </c>
      <c r="AP36" s="12">
        <f t="shared" si="66"/>
        <v>-1958908.0523346758</v>
      </c>
      <c r="AQ36" s="12">
        <f t="shared" si="66"/>
        <v>-1958908.0523346758</v>
      </c>
      <c r="AR36" s="12">
        <f t="shared" si="66"/>
        <v>-1958908.0523346758</v>
      </c>
      <c r="AS36" s="12">
        <f t="shared" si="66"/>
        <v>-1918809.0746495111</v>
      </c>
      <c r="AT36" s="12">
        <f t="shared" si="66"/>
        <v>-1918809.0746495111</v>
      </c>
      <c r="AU36" s="12">
        <f t="shared" si="66"/>
        <v>-1918809.0746495111</v>
      </c>
      <c r="AV36" s="12">
        <f t="shared" si="66"/>
        <v>-1878710.0969643465</v>
      </c>
      <c r="AW36" s="12">
        <f t="shared" si="66"/>
        <v>-1878710.0969643465</v>
      </c>
      <c r="AX36" s="12">
        <f t="shared" si="66"/>
        <v>-1878710.0969643465</v>
      </c>
      <c r="AY36" s="12">
        <f t="shared" si="66"/>
        <v>-1838611.1192791818</v>
      </c>
      <c r="BA36" s="168">
        <f t="shared" si="58"/>
        <v>-2011345.1769998916</v>
      </c>
      <c r="BB36" s="168">
        <f t="shared" si="59"/>
        <v>-1876756.7041390236</v>
      </c>
      <c r="BC36" s="12"/>
    </row>
    <row r="37" spans="1:55" s="56" customFormat="1" x14ac:dyDescent="0.25">
      <c r="A37" s="98" t="s">
        <v>11</v>
      </c>
      <c r="B37" s="18">
        <v>400012.97</v>
      </c>
      <c r="C37" s="18">
        <v>400012.97</v>
      </c>
      <c r="D37" s="18">
        <v>400012.97</v>
      </c>
      <c r="E37" s="18">
        <v>400012.97</v>
      </c>
      <c r="F37" s="18">
        <v>400012.97</v>
      </c>
      <c r="G37" s="18">
        <v>400012.97</v>
      </c>
      <c r="H37" s="18">
        <v>400012.97</v>
      </c>
      <c r="I37" s="18">
        <v>400012.97</v>
      </c>
      <c r="J37" s="18">
        <v>400012.97</v>
      </c>
      <c r="K37" s="18">
        <v>400012.97</v>
      </c>
      <c r="L37" s="18">
        <v>400012.97</v>
      </c>
      <c r="M37" s="171">
        <v>361999.85</v>
      </c>
      <c r="N37" s="167">
        <v>339495.75805770385</v>
      </c>
      <c r="O37" s="18">
        <v>361999.85</v>
      </c>
      <c r="P37" s="18">
        <v>361999.85</v>
      </c>
      <c r="Q37" s="18">
        <v>361999.85</v>
      </c>
      <c r="R37" s="18">
        <v>361999.85</v>
      </c>
      <c r="S37" s="18">
        <v>361999.85</v>
      </c>
      <c r="T37" s="18">
        <v>361999.85</v>
      </c>
      <c r="U37" s="18">
        <v>361999.85</v>
      </c>
      <c r="V37" s="12">
        <v>361999.85</v>
      </c>
      <c r="W37" s="12">
        <f t="shared" si="53"/>
        <v>361999.85</v>
      </c>
      <c r="X37" s="12">
        <f t="shared" si="53"/>
        <v>361999.85</v>
      </c>
      <c r="Y37" s="12">
        <f t="shared" si="53"/>
        <v>361999.85</v>
      </c>
      <c r="Z37" s="12">
        <f t="shared" si="53"/>
        <v>361999.85</v>
      </c>
      <c r="AA37" s="12">
        <f t="shared" si="53"/>
        <v>361999.85</v>
      </c>
      <c r="AB37" s="168">
        <f t="shared" si="53"/>
        <v>361999.85</v>
      </c>
      <c r="AC37" s="168">
        <f t="shared" si="56"/>
        <v>339444.20338845742</v>
      </c>
      <c r="AD37" s="12">
        <f t="shared" si="54"/>
        <v>361999.85</v>
      </c>
      <c r="AE37" s="12">
        <f t="shared" ref="AE37:AY37" si="67">+AD37+SUMIF($M$269:$M$331,$A37,AE$269:AE$331)</f>
        <v>361999.85</v>
      </c>
      <c r="AF37" s="12">
        <f t="shared" si="67"/>
        <v>361999.85</v>
      </c>
      <c r="AG37" s="12">
        <f t="shared" si="67"/>
        <v>361999.85</v>
      </c>
      <c r="AH37" s="12">
        <f t="shared" si="67"/>
        <v>361999.85</v>
      </c>
      <c r="AI37" s="12">
        <f t="shared" si="67"/>
        <v>361999.85</v>
      </c>
      <c r="AJ37" s="12">
        <f t="shared" si="67"/>
        <v>361999.85</v>
      </c>
      <c r="AK37" s="12">
        <f t="shared" si="67"/>
        <v>361999.85</v>
      </c>
      <c r="AL37" s="12">
        <f t="shared" si="67"/>
        <v>361999.85</v>
      </c>
      <c r="AM37" s="12">
        <f t="shared" si="67"/>
        <v>361999.85</v>
      </c>
      <c r="AN37" s="12">
        <f t="shared" si="67"/>
        <v>361999.85</v>
      </c>
      <c r="AO37" s="12">
        <f t="shared" si="67"/>
        <v>361999.85</v>
      </c>
      <c r="AP37" s="12">
        <f t="shared" si="67"/>
        <v>361999.85</v>
      </c>
      <c r="AQ37" s="12">
        <f t="shared" si="67"/>
        <v>361999.85</v>
      </c>
      <c r="AR37" s="12">
        <f t="shared" si="67"/>
        <v>361999.85</v>
      </c>
      <c r="AS37" s="12">
        <f t="shared" si="67"/>
        <v>361999.85</v>
      </c>
      <c r="AT37" s="12">
        <f t="shared" si="67"/>
        <v>361999.85</v>
      </c>
      <c r="AU37" s="12">
        <f t="shared" si="67"/>
        <v>361999.85</v>
      </c>
      <c r="AV37" s="12">
        <f t="shared" si="67"/>
        <v>361999.85</v>
      </c>
      <c r="AW37" s="12">
        <f t="shared" si="67"/>
        <v>361999.85</v>
      </c>
      <c r="AX37" s="12">
        <f t="shared" si="67"/>
        <v>361999.85</v>
      </c>
      <c r="AY37" s="12">
        <f t="shared" si="67"/>
        <v>361999.85</v>
      </c>
      <c r="BA37" s="168">
        <f t="shared" si="58"/>
        <v>361999.85</v>
      </c>
      <c r="BB37" s="168">
        <f t="shared" si="59"/>
        <v>337776.75416120654</v>
      </c>
      <c r="BC37" s="12"/>
    </row>
    <row r="38" spans="1:55" s="56" customFormat="1" x14ac:dyDescent="0.25">
      <c r="A38" s="98" t="s">
        <v>12</v>
      </c>
      <c r="B38" s="18">
        <v>-16820295.799999997</v>
      </c>
      <c r="C38" s="18">
        <v>-16820295.799999997</v>
      </c>
      <c r="D38" s="18">
        <v>-24594687.109999996</v>
      </c>
      <c r="E38" s="18">
        <v>-24594687.109999996</v>
      </c>
      <c r="F38" s="18">
        <v>-24594687.109999996</v>
      </c>
      <c r="G38" s="18">
        <v>-33578042.75</v>
      </c>
      <c r="H38" s="18">
        <v>-33578042.75</v>
      </c>
      <c r="I38" s="18">
        <v>-33578042.75</v>
      </c>
      <c r="J38" s="18">
        <v>-37873708.25</v>
      </c>
      <c r="K38" s="18">
        <v>-37873708.25</v>
      </c>
      <c r="L38" s="18">
        <v>-37873708.25</v>
      </c>
      <c r="M38" s="171">
        <v>-27108479.75</v>
      </c>
      <c r="N38" s="167">
        <v>-25423253.303884421</v>
      </c>
      <c r="O38" s="18">
        <v>-16820295.800000001</v>
      </c>
      <c r="P38" s="18">
        <v>-16820295.800000001</v>
      </c>
      <c r="Q38" s="18">
        <v>-20892162.199999999</v>
      </c>
      <c r="R38" s="18">
        <v>-20892162.199999999</v>
      </c>
      <c r="S38" s="18">
        <v>-20892162.199999999</v>
      </c>
      <c r="T38" s="18">
        <v>-19196210.18</v>
      </c>
      <c r="U38" s="18">
        <v>-19196210.18</v>
      </c>
      <c r="V38" s="12">
        <v>-19196210.18</v>
      </c>
      <c r="W38" s="12">
        <f t="shared" ref="W38:AB47" si="68">+V38+SUMIF($M$269:$M$331,$A38,W$269:W$331)</f>
        <v>-20406542.117307499</v>
      </c>
      <c r="X38" s="12">
        <f t="shared" si="68"/>
        <v>-20406542.117307499</v>
      </c>
      <c r="Y38" s="12">
        <f t="shared" si="68"/>
        <v>-20406542.117307499</v>
      </c>
      <c r="Z38" s="12">
        <f t="shared" si="68"/>
        <v>-21616874.054614998</v>
      </c>
      <c r="AA38" s="12">
        <f t="shared" si="68"/>
        <v>-21616874.054614998</v>
      </c>
      <c r="AB38" s="168">
        <f t="shared" si="68"/>
        <v>-21616874.054614998</v>
      </c>
      <c r="AC38" s="168">
        <f t="shared" si="56"/>
        <v>-20269960.314120028</v>
      </c>
      <c r="AD38" s="12">
        <f t="shared" si="54"/>
        <v>-21616874.054614998</v>
      </c>
      <c r="AE38" s="12">
        <f t="shared" ref="AE38:AY38" si="69">+AD38+SUMIF($M$269:$M$331,$A38,AE$269:AE$331)</f>
        <v>-21616874.054614998</v>
      </c>
      <c r="AF38" s="12">
        <f t="shared" si="69"/>
        <v>-21616874.054614998</v>
      </c>
      <c r="AG38" s="12">
        <f t="shared" si="69"/>
        <v>-21616874.054614998</v>
      </c>
      <c r="AH38" s="12">
        <f t="shared" si="69"/>
        <v>-21616874.054614998</v>
      </c>
      <c r="AI38" s="12">
        <f t="shared" si="69"/>
        <v>-21616874.054614998</v>
      </c>
      <c r="AJ38" s="12">
        <f t="shared" si="69"/>
        <v>-21616874.054614998</v>
      </c>
      <c r="AK38" s="12">
        <f t="shared" si="69"/>
        <v>-21616874.054614998</v>
      </c>
      <c r="AL38" s="12">
        <f t="shared" si="69"/>
        <v>-21616874.054614998</v>
      </c>
      <c r="AM38" s="12">
        <f t="shared" si="69"/>
        <v>-21616874.054614998</v>
      </c>
      <c r="AN38" s="12">
        <f t="shared" si="69"/>
        <v>-21616874.054614998</v>
      </c>
      <c r="AO38" s="12">
        <f t="shared" si="69"/>
        <v>-21616874.054614998</v>
      </c>
      <c r="AP38" s="12">
        <f t="shared" si="69"/>
        <v>-21616874.054614998</v>
      </c>
      <c r="AQ38" s="12">
        <f t="shared" si="69"/>
        <v>-21616874.054614998</v>
      </c>
      <c r="AR38" s="12">
        <f t="shared" si="69"/>
        <v>-21616874.054614998</v>
      </c>
      <c r="AS38" s="12">
        <f t="shared" si="69"/>
        <v>-21616874.054614998</v>
      </c>
      <c r="AT38" s="12">
        <f t="shared" si="69"/>
        <v>-21616874.054614998</v>
      </c>
      <c r="AU38" s="12">
        <f t="shared" si="69"/>
        <v>-21616874.054614998</v>
      </c>
      <c r="AV38" s="12">
        <f t="shared" si="69"/>
        <v>-21616874.054614998</v>
      </c>
      <c r="AW38" s="12">
        <f t="shared" si="69"/>
        <v>-21616874.054614998</v>
      </c>
      <c r="AX38" s="12">
        <f t="shared" si="69"/>
        <v>-21616874.054614998</v>
      </c>
      <c r="AY38" s="12">
        <f t="shared" si="69"/>
        <v>-21616874.054614998</v>
      </c>
      <c r="BA38" s="168">
        <f t="shared" si="58"/>
        <v>-21616874.054614995</v>
      </c>
      <c r="BB38" s="168">
        <f t="shared" si="59"/>
        <v>-20170388.339330677</v>
      </c>
      <c r="BC38" s="12"/>
    </row>
    <row r="39" spans="1:55" x14ac:dyDescent="0.25">
      <c r="A39" s="98" t="s">
        <v>13</v>
      </c>
      <c r="B39" s="18">
        <v>33504697.530000001</v>
      </c>
      <c r="C39" s="18">
        <v>33504697.530000001</v>
      </c>
      <c r="D39" s="18">
        <v>53097728.439999998</v>
      </c>
      <c r="E39" s="18">
        <v>53097728.439999998</v>
      </c>
      <c r="F39" s="18">
        <v>53097728.439999998</v>
      </c>
      <c r="G39" s="18">
        <v>72553936.789999992</v>
      </c>
      <c r="H39" s="18">
        <v>72553936.789999992</v>
      </c>
      <c r="I39" s="18">
        <v>72553936.789999992</v>
      </c>
      <c r="J39" s="18">
        <v>91176031.209999993</v>
      </c>
      <c r="K39" s="18">
        <v>91176031.209999993</v>
      </c>
      <c r="L39" s="18">
        <v>91176031.209999993</v>
      </c>
      <c r="M39" s="171">
        <v>109872392.31</v>
      </c>
      <c r="N39" s="167">
        <v>103042062.3569233</v>
      </c>
      <c r="O39" s="18">
        <v>33504697.530000001</v>
      </c>
      <c r="P39" s="18">
        <v>33504697.530000001</v>
      </c>
      <c r="Q39" s="18">
        <v>54648685.060000002</v>
      </c>
      <c r="R39" s="18">
        <v>54648685.060000002</v>
      </c>
      <c r="S39" s="18">
        <v>54648685.060000002</v>
      </c>
      <c r="T39" s="18">
        <v>75342222.540000007</v>
      </c>
      <c r="U39" s="18">
        <v>75342222.540000007</v>
      </c>
      <c r="V39" s="12">
        <v>75342222.540000007</v>
      </c>
      <c r="W39" s="12">
        <f t="shared" si="68"/>
        <v>96186433.425826326</v>
      </c>
      <c r="X39" s="12">
        <f t="shared" si="68"/>
        <v>96186433.425826326</v>
      </c>
      <c r="Y39" s="12">
        <f t="shared" si="68"/>
        <v>96186433.425826326</v>
      </c>
      <c r="Z39" s="12">
        <f t="shared" si="68"/>
        <v>117030644.31165265</v>
      </c>
      <c r="AA39" s="12">
        <f t="shared" si="68"/>
        <v>117030644.31165265</v>
      </c>
      <c r="AB39" s="168">
        <f t="shared" si="68"/>
        <v>117030644.31165265</v>
      </c>
      <c r="AC39" s="168">
        <f t="shared" si="56"/>
        <v>109738647.21327052</v>
      </c>
      <c r="AD39" s="12">
        <f t="shared" si="54"/>
        <v>140688606.93899265</v>
      </c>
      <c r="AE39" s="12">
        <f t="shared" ref="AE39:AY39" si="70">+AD39+SUMIF($M$269:$M$331,$A39,AE$269:AE$331)</f>
        <v>140688606.93899265</v>
      </c>
      <c r="AF39" s="12">
        <f t="shared" si="70"/>
        <v>140688606.93899265</v>
      </c>
      <c r="AG39" s="12">
        <f t="shared" si="70"/>
        <v>164346569.56633264</v>
      </c>
      <c r="AH39" s="12">
        <f t="shared" si="70"/>
        <v>164346569.56633264</v>
      </c>
      <c r="AI39" s="12">
        <f t="shared" si="70"/>
        <v>164346569.56633264</v>
      </c>
      <c r="AJ39" s="12">
        <f t="shared" si="70"/>
        <v>188004532.19367263</v>
      </c>
      <c r="AK39" s="12">
        <f t="shared" si="70"/>
        <v>188004532.19367263</v>
      </c>
      <c r="AL39" s="12">
        <f t="shared" si="70"/>
        <v>188004532.19367263</v>
      </c>
      <c r="AM39" s="12">
        <f t="shared" si="70"/>
        <v>211662494.82101262</v>
      </c>
      <c r="AN39" s="12">
        <f t="shared" si="70"/>
        <v>211662494.82101262</v>
      </c>
      <c r="AO39" s="12">
        <f t="shared" si="70"/>
        <v>211662494.82101262</v>
      </c>
      <c r="AP39" s="12">
        <f t="shared" si="70"/>
        <v>237910386.47240973</v>
      </c>
      <c r="AQ39" s="12">
        <f t="shared" si="70"/>
        <v>237910386.47240973</v>
      </c>
      <c r="AR39" s="12">
        <f t="shared" si="70"/>
        <v>237910386.47240973</v>
      </c>
      <c r="AS39" s="12">
        <f t="shared" si="70"/>
        <v>264158278.12380683</v>
      </c>
      <c r="AT39" s="12">
        <f t="shared" si="70"/>
        <v>264158278.12380683</v>
      </c>
      <c r="AU39" s="12">
        <f t="shared" si="70"/>
        <v>264158278.12380683</v>
      </c>
      <c r="AV39" s="12">
        <f t="shared" si="70"/>
        <v>290406169.77520394</v>
      </c>
      <c r="AW39" s="12">
        <f t="shared" si="70"/>
        <v>290406169.77520394</v>
      </c>
      <c r="AX39" s="12">
        <f t="shared" si="70"/>
        <v>290406169.77520394</v>
      </c>
      <c r="AY39" s="12">
        <f t="shared" si="70"/>
        <v>316654061.42660105</v>
      </c>
      <c r="BA39" s="168">
        <f t="shared" si="58"/>
        <v>205379248.25262228</v>
      </c>
      <c r="BB39" s="168">
        <f t="shared" si="59"/>
        <v>191636366.27705622</v>
      </c>
      <c r="BC39" s="12"/>
    </row>
    <row r="40" spans="1:55" x14ac:dyDescent="0.25">
      <c r="A40" s="98" t="s">
        <v>564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31073.98</v>
      </c>
      <c r="H40" s="18">
        <v>31073.98</v>
      </c>
      <c r="I40" s="18">
        <v>31073.98</v>
      </c>
      <c r="J40" s="18">
        <v>-227214.66</v>
      </c>
      <c r="K40" s="18">
        <v>-227214.66</v>
      </c>
      <c r="L40" s="18">
        <v>-227214.66</v>
      </c>
      <c r="M40" s="171">
        <v>-302953.56</v>
      </c>
      <c r="N40" s="167">
        <v>-284120.14123342891</v>
      </c>
      <c r="O40" s="18">
        <v>-302953.56</v>
      </c>
      <c r="P40" s="18">
        <v>-302953.56</v>
      </c>
      <c r="Q40" s="18">
        <v>-263851.17</v>
      </c>
      <c r="R40" s="18">
        <v>-263851.17</v>
      </c>
      <c r="S40" s="18">
        <v>-263851.17</v>
      </c>
      <c r="T40" s="18">
        <v>-224749.02999999997</v>
      </c>
      <c r="U40" s="18">
        <v>-224749.02999999997</v>
      </c>
      <c r="V40" s="12">
        <v>-224749.03</v>
      </c>
      <c r="W40" s="12">
        <f t="shared" si="68"/>
        <v>-185647.39</v>
      </c>
      <c r="X40" s="12">
        <f t="shared" si="68"/>
        <v>-185647.39</v>
      </c>
      <c r="Y40" s="12">
        <f t="shared" si="68"/>
        <v>-185647.39</v>
      </c>
      <c r="Z40" s="12">
        <f t="shared" si="68"/>
        <v>-146545.75</v>
      </c>
      <c r="AA40" s="12">
        <f t="shared" si="68"/>
        <v>-146545.75</v>
      </c>
      <c r="AB40" s="168">
        <f t="shared" si="68"/>
        <v>-146545.75</v>
      </c>
      <c r="AC40" s="168">
        <f t="shared" si="56"/>
        <v>-137414.71265447774</v>
      </c>
      <c r="AD40" s="12">
        <f t="shared" si="54"/>
        <v>-109909.00111654305</v>
      </c>
      <c r="AE40" s="12">
        <f t="shared" ref="AE40:AY40" si="71">+AD40+SUMIF($M$269:$M$331,$A40,AE$269:AE$331)</f>
        <v>-109909.00111654305</v>
      </c>
      <c r="AF40" s="12">
        <f t="shared" si="71"/>
        <v>-109909.00111654305</v>
      </c>
      <c r="AG40" s="12">
        <f t="shared" si="71"/>
        <v>-73272.252233086096</v>
      </c>
      <c r="AH40" s="12">
        <f t="shared" si="71"/>
        <v>-73272.252233086096</v>
      </c>
      <c r="AI40" s="12">
        <f t="shared" si="71"/>
        <v>-73272.252233086096</v>
      </c>
      <c r="AJ40" s="12">
        <f t="shared" si="71"/>
        <v>-36635.503349629143</v>
      </c>
      <c r="AK40" s="12">
        <f t="shared" si="71"/>
        <v>-36635.503349629143</v>
      </c>
      <c r="AL40" s="12">
        <f t="shared" si="71"/>
        <v>-36635.503349629143</v>
      </c>
      <c r="AM40" s="12">
        <f t="shared" si="71"/>
        <v>1.2455338278086856</v>
      </c>
      <c r="AN40" s="12">
        <f t="shared" si="71"/>
        <v>1.2455338278086856</v>
      </c>
      <c r="AO40" s="12">
        <f t="shared" si="71"/>
        <v>1.2455338278086856</v>
      </c>
      <c r="AP40" s="12">
        <f t="shared" si="71"/>
        <v>1.2455338278086856</v>
      </c>
      <c r="AQ40" s="12">
        <f t="shared" si="71"/>
        <v>1.2455338278086856</v>
      </c>
      <c r="AR40" s="12">
        <f t="shared" si="71"/>
        <v>1.2455338278086856</v>
      </c>
      <c r="AS40" s="12">
        <f t="shared" si="71"/>
        <v>1.2455338278086856</v>
      </c>
      <c r="AT40" s="12">
        <f t="shared" si="71"/>
        <v>1.2455338278086856</v>
      </c>
      <c r="AU40" s="12">
        <f t="shared" si="71"/>
        <v>1.2455338278086856</v>
      </c>
      <c r="AV40" s="12">
        <f t="shared" si="71"/>
        <v>1.2455338278086856</v>
      </c>
      <c r="AW40" s="12">
        <f t="shared" si="71"/>
        <v>1.2455338278086856</v>
      </c>
      <c r="AX40" s="12">
        <f t="shared" si="71"/>
        <v>1.2455338278086856</v>
      </c>
      <c r="AY40" s="12">
        <f t="shared" si="71"/>
        <v>1.2455338278086856</v>
      </c>
      <c r="BA40" s="168">
        <f t="shared" si="58"/>
        <v>-25362.657539334694</v>
      </c>
      <c r="BB40" s="168">
        <f t="shared" si="59"/>
        <v>-23665.524006539581</v>
      </c>
      <c r="BC40" s="12"/>
    </row>
    <row r="41" spans="1:55" x14ac:dyDescent="0.25">
      <c r="A41" s="98" t="s">
        <v>565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11515.67</v>
      </c>
      <c r="H41" s="18">
        <v>11515.67</v>
      </c>
      <c r="I41" s="18">
        <v>11515.67</v>
      </c>
      <c r="J41" s="18">
        <v>17284.11</v>
      </c>
      <c r="K41" s="18">
        <v>17284.11</v>
      </c>
      <c r="L41" s="18">
        <v>17284.11</v>
      </c>
      <c r="M41" s="171">
        <v>0</v>
      </c>
      <c r="N41" s="167">
        <v>0</v>
      </c>
      <c r="O41" s="18">
        <v>0</v>
      </c>
      <c r="P41" s="18">
        <v>0</v>
      </c>
      <c r="Q41" s="18">
        <v>12287.87</v>
      </c>
      <c r="R41" s="18">
        <v>12287.87</v>
      </c>
      <c r="S41" s="18">
        <v>12287.87</v>
      </c>
      <c r="T41" s="18">
        <v>24575.75</v>
      </c>
      <c r="U41" s="18">
        <v>24575.75</v>
      </c>
      <c r="V41" s="12">
        <v>24575.75</v>
      </c>
      <c r="W41" s="12">
        <f t="shared" si="68"/>
        <v>36863.627495000001</v>
      </c>
      <c r="X41" s="12">
        <f t="shared" si="68"/>
        <v>36863.627495000001</v>
      </c>
      <c r="Y41" s="12">
        <f t="shared" si="68"/>
        <v>36863.627495000001</v>
      </c>
      <c r="Z41" s="12">
        <f t="shared" si="68"/>
        <v>49151.504990000001</v>
      </c>
      <c r="AA41" s="12">
        <f t="shared" si="68"/>
        <v>49151.504990000001</v>
      </c>
      <c r="AB41" s="168">
        <f t="shared" si="68"/>
        <v>49151.504990000001</v>
      </c>
      <c r="AC41" s="168">
        <f t="shared" si="56"/>
        <v>46088.951298389606</v>
      </c>
      <c r="AD41" s="12">
        <f t="shared" si="54"/>
        <v>29840.139496250002</v>
      </c>
      <c r="AE41" s="12">
        <f t="shared" ref="AE41:AY41" si="72">+AD41+SUMIF($M$269:$M$331,$A41,AE$269:AE$331)</f>
        <v>29840.139496250002</v>
      </c>
      <c r="AF41" s="12">
        <f t="shared" si="72"/>
        <v>29840.139496250002</v>
      </c>
      <c r="AG41" s="12">
        <f t="shared" si="72"/>
        <v>10528.774002500002</v>
      </c>
      <c r="AH41" s="12">
        <f t="shared" si="72"/>
        <v>10528.774002500002</v>
      </c>
      <c r="AI41" s="12">
        <f t="shared" si="72"/>
        <v>10528.774002500002</v>
      </c>
      <c r="AJ41" s="12">
        <f t="shared" si="72"/>
        <v>-8782.5914912499975</v>
      </c>
      <c r="AK41" s="12">
        <f t="shared" si="72"/>
        <v>-8782.5914912499975</v>
      </c>
      <c r="AL41" s="12">
        <f t="shared" si="72"/>
        <v>-8782.5914912499975</v>
      </c>
      <c r="AM41" s="12">
        <f t="shared" si="72"/>
        <v>-28093.956984999997</v>
      </c>
      <c r="AN41" s="12">
        <f t="shared" si="72"/>
        <v>-28093.956984999997</v>
      </c>
      <c r="AO41" s="12">
        <f t="shared" si="72"/>
        <v>-28093.956984999997</v>
      </c>
      <c r="AP41" s="12">
        <f t="shared" si="72"/>
        <v>-28093.956984999997</v>
      </c>
      <c r="AQ41" s="12">
        <f t="shared" si="72"/>
        <v>-28093.956984999997</v>
      </c>
      <c r="AR41" s="12">
        <f t="shared" si="72"/>
        <v>-28093.956984999997</v>
      </c>
      <c r="AS41" s="12">
        <f t="shared" si="72"/>
        <v>-28093.956984999997</v>
      </c>
      <c r="AT41" s="12">
        <f t="shared" si="72"/>
        <v>-28093.956984999997</v>
      </c>
      <c r="AU41" s="12">
        <f t="shared" si="72"/>
        <v>-28093.956984999997</v>
      </c>
      <c r="AV41" s="12">
        <f t="shared" si="72"/>
        <v>-28093.956984999997</v>
      </c>
      <c r="AW41" s="12">
        <f t="shared" si="72"/>
        <v>-28093.956984999997</v>
      </c>
      <c r="AX41" s="12">
        <f t="shared" si="72"/>
        <v>-28093.956984999997</v>
      </c>
      <c r="AY41" s="12">
        <f t="shared" si="72"/>
        <v>-28093.956984999997</v>
      </c>
      <c r="BA41" s="168">
        <f t="shared" si="58"/>
        <v>-14724.550104711536</v>
      </c>
      <c r="BB41" s="168">
        <f t="shared" si="59"/>
        <v>-13739.261883267402</v>
      </c>
      <c r="BC41" s="12"/>
    </row>
    <row r="42" spans="1:55" x14ac:dyDescent="0.25">
      <c r="A42" s="98" t="s">
        <v>566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71">
        <v>28093.95</v>
      </c>
      <c r="N42" s="167">
        <v>26347.460785094881</v>
      </c>
      <c r="O42" s="18">
        <v>28093.95</v>
      </c>
      <c r="P42" s="18">
        <v>28093.95</v>
      </c>
      <c r="Q42" s="18">
        <v>28093.95</v>
      </c>
      <c r="R42" s="18">
        <v>28093.95</v>
      </c>
      <c r="S42" s="18">
        <v>28093.95</v>
      </c>
      <c r="T42" s="18">
        <v>28093.95</v>
      </c>
      <c r="U42" s="18">
        <v>28093.95</v>
      </c>
      <c r="V42" s="12">
        <v>28093.95</v>
      </c>
      <c r="W42" s="12">
        <f t="shared" si="68"/>
        <v>28093.95</v>
      </c>
      <c r="X42" s="12">
        <f t="shared" si="68"/>
        <v>28093.95</v>
      </c>
      <c r="Y42" s="12">
        <f t="shared" si="68"/>
        <v>28093.95</v>
      </c>
      <c r="Z42" s="12">
        <f t="shared" si="68"/>
        <v>28093.95</v>
      </c>
      <c r="AA42" s="12">
        <f t="shared" si="68"/>
        <v>28093.95</v>
      </c>
      <c r="AB42" s="168">
        <f t="shared" si="68"/>
        <v>28093.95</v>
      </c>
      <c r="AC42" s="168">
        <f t="shared" si="56"/>
        <v>26343.459749458889</v>
      </c>
      <c r="AD42" s="12">
        <f t="shared" si="54"/>
        <v>28093.95</v>
      </c>
      <c r="AE42" s="12">
        <f t="shared" ref="AE42:AY42" si="73">+AD42+SUMIF($M$269:$M$331,$A42,AE$269:AE$331)</f>
        <v>28093.95</v>
      </c>
      <c r="AF42" s="12">
        <f t="shared" si="73"/>
        <v>28093.95</v>
      </c>
      <c r="AG42" s="12">
        <f t="shared" si="73"/>
        <v>28093.95</v>
      </c>
      <c r="AH42" s="12">
        <f t="shared" si="73"/>
        <v>28093.95</v>
      </c>
      <c r="AI42" s="12">
        <f t="shared" si="73"/>
        <v>28093.95</v>
      </c>
      <c r="AJ42" s="12">
        <f t="shared" si="73"/>
        <v>28093.95</v>
      </c>
      <c r="AK42" s="12">
        <f t="shared" si="73"/>
        <v>28093.95</v>
      </c>
      <c r="AL42" s="12">
        <f t="shared" si="73"/>
        <v>28093.95</v>
      </c>
      <c r="AM42" s="12">
        <f t="shared" si="73"/>
        <v>28093.95</v>
      </c>
      <c r="AN42" s="12">
        <f t="shared" si="73"/>
        <v>28093.95</v>
      </c>
      <c r="AO42" s="12">
        <f t="shared" si="73"/>
        <v>28093.95</v>
      </c>
      <c r="AP42" s="12">
        <f t="shared" si="73"/>
        <v>28093.95</v>
      </c>
      <c r="AQ42" s="12">
        <f t="shared" si="73"/>
        <v>28093.95</v>
      </c>
      <c r="AR42" s="12">
        <f t="shared" si="73"/>
        <v>28093.95</v>
      </c>
      <c r="AS42" s="12">
        <f t="shared" si="73"/>
        <v>28093.95</v>
      </c>
      <c r="AT42" s="12">
        <f t="shared" si="73"/>
        <v>28093.95</v>
      </c>
      <c r="AU42" s="12">
        <f t="shared" si="73"/>
        <v>28093.95</v>
      </c>
      <c r="AV42" s="12">
        <f t="shared" si="73"/>
        <v>28093.95</v>
      </c>
      <c r="AW42" s="12">
        <f t="shared" si="73"/>
        <v>28093.95</v>
      </c>
      <c r="AX42" s="12">
        <f t="shared" si="73"/>
        <v>28093.95</v>
      </c>
      <c r="AY42" s="12">
        <f t="shared" si="73"/>
        <v>28093.95</v>
      </c>
      <c r="BA42" s="168">
        <f t="shared" si="58"/>
        <v>28093.950000000008</v>
      </c>
      <c r="BB42" s="168">
        <f t="shared" si="59"/>
        <v>26214.052968715961</v>
      </c>
      <c r="BC42" s="12"/>
    </row>
    <row r="43" spans="1:55" x14ac:dyDescent="0.25">
      <c r="A43" s="98" t="s">
        <v>14</v>
      </c>
      <c r="B43" s="18">
        <v>282046.90000000002</v>
      </c>
      <c r="C43" s="18">
        <v>282046.90000000002</v>
      </c>
      <c r="D43" s="18">
        <v>282046.90000000002</v>
      </c>
      <c r="E43" s="18">
        <v>282046.90000000002</v>
      </c>
      <c r="F43" s="18">
        <v>282046.90000000002</v>
      </c>
      <c r="G43" s="18">
        <v>282046.90000000002</v>
      </c>
      <c r="H43" s="18">
        <v>282046.90000000002</v>
      </c>
      <c r="I43" s="18">
        <v>282046.90000000002</v>
      </c>
      <c r="J43" s="18">
        <v>282046.90000000002</v>
      </c>
      <c r="K43" s="18">
        <v>282046.90000000002</v>
      </c>
      <c r="L43" s="18">
        <v>282046.90000000002</v>
      </c>
      <c r="M43" s="171">
        <v>1027226.98</v>
      </c>
      <c r="N43" s="167">
        <v>963368.36126430938</v>
      </c>
      <c r="O43" s="18">
        <v>1027226.98</v>
      </c>
      <c r="P43" s="18">
        <v>1027226.98</v>
      </c>
      <c r="Q43" s="18">
        <v>1027226.98</v>
      </c>
      <c r="R43" s="18">
        <v>1027226.98</v>
      </c>
      <c r="S43" s="18">
        <v>1027226.98</v>
      </c>
      <c r="T43" s="18">
        <v>1027226.98</v>
      </c>
      <c r="U43" s="18">
        <v>1027226.98</v>
      </c>
      <c r="V43" s="12">
        <v>1027226.98</v>
      </c>
      <c r="W43" s="12">
        <f t="shared" si="68"/>
        <v>1027226.98</v>
      </c>
      <c r="X43" s="12">
        <f t="shared" si="68"/>
        <v>1027226.98</v>
      </c>
      <c r="Y43" s="12">
        <f t="shared" si="68"/>
        <v>1027226.98</v>
      </c>
      <c r="Z43" s="12">
        <f t="shared" si="68"/>
        <v>1027226.98</v>
      </c>
      <c r="AA43" s="12">
        <f t="shared" si="68"/>
        <v>1027226.98</v>
      </c>
      <c r="AB43" s="168">
        <f t="shared" si="68"/>
        <v>1027226.98</v>
      </c>
      <c r="AC43" s="168">
        <f t="shared" si="56"/>
        <v>963222.06742690899</v>
      </c>
      <c r="AD43" s="12">
        <f t="shared" si="54"/>
        <v>1027226.98</v>
      </c>
      <c r="AE43" s="12">
        <f t="shared" ref="AE43:AY43" si="74">+AD43+SUMIF($M$269:$M$331,$A43,AE$269:AE$331)</f>
        <v>1027226.98</v>
      </c>
      <c r="AF43" s="12">
        <f t="shared" si="74"/>
        <v>1027226.98</v>
      </c>
      <c r="AG43" s="12">
        <f t="shared" si="74"/>
        <v>1027226.98</v>
      </c>
      <c r="AH43" s="12">
        <f t="shared" si="74"/>
        <v>1027226.98</v>
      </c>
      <c r="AI43" s="12">
        <f t="shared" si="74"/>
        <v>1027226.98</v>
      </c>
      <c r="AJ43" s="12">
        <f t="shared" si="74"/>
        <v>1027226.98</v>
      </c>
      <c r="AK43" s="12">
        <f t="shared" si="74"/>
        <v>1027226.98</v>
      </c>
      <c r="AL43" s="12">
        <f t="shared" si="74"/>
        <v>1027226.98</v>
      </c>
      <c r="AM43" s="12">
        <f t="shared" si="74"/>
        <v>1027226.98</v>
      </c>
      <c r="AN43" s="12">
        <f t="shared" si="74"/>
        <v>1027226.98</v>
      </c>
      <c r="AO43" s="12">
        <f t="shared" si="74"/>
        <v>1027226.98</v>
      </c>
      <c r="AP43" s="12">
        <f t="shared" si="74"/>
        <v>1027226.98</v>
      </c>
      <c r="AQ43" s="12">
        <f t="shared" si="74"/>
        <v>1027226.98</v>
      </c>
      <c r="AR43" s="12">
        <f t="shared" si="74"/>
        <v>1027226.98</v>
      </c>
      <c r="AS43" s="12">
        <f t="shared" si="74"/>
        <v>1027226.98</v>
      </c>
      <c r="AT43" s="12">
        <f t="shared" si="74"/>
        <v>1027226.98</v>
      </c>
      <c r="AU43" s="12">
        <f t="shared" si="74"/>
        <v>1027226.98</v>
      </c>
      <c r="AV43" s="12">
        <f t="shared" si="74"/>
        <v>1027226.98</v>
      </c>
      <c r="AW43" s="12">
        <f t="shared" si="74"/>
        <v>1027226.98</v>
      </c>
      <c r="AX43" s="12">
        <f t="shared" si="74"/>
        <v>1027226.98</v>
      </c>
      <c r="AY43" s="12">
        <f t="shared" si="74"/>
        <v>1027226.98</v>
      </c>
      <c r="BA43" s="168">
        <f t="shared" si="58"/>
        <v>1027226.9800000003</v>
      </c>
      <c r="BB43" s="168">
        <f t="shared" si="59"/>
        <v>958490.4388529961</v>
      </c>
      <c r="BC43" s="12"/>
    </row>
    <row r="44" spans="1:55" s="56" customFormat="1" x14ac:dyDescent="0.25">
      <c r="A44" s="98" t="s">
        <v>15</v>
      </c>
      <c r="B44" s="18">
        <v>53051.68</v>
      </c>
      <c r="C44" s="18">
        <v>53051.68</v>
      </c>
      <c r="D44" s="18">
        <v>53051.68</v>
      </c>
      <c r="E44" s="18">
        <v>53051.68</v>
      </c>
      <c r="F44" s="18">
        <v>53051.68</v>
      </c>
      <c r="G44" s="18">
        <v>53051.68</v>
      </c>
      <c r="H44" s="18">
        <v>53051.68</v>
      </c>
      <c r="I44" s="18">
        <v>53051.68</v>
      </c>
      <c r="J44" s="18">
        <v>53051.68</v>
      </c>
      <c r="K44" s="18">
        <v>53051.68</v>
      </c>
      <c r="L44" s="18">
        <v>53051.68</v>
      </c>
      <c r="M44" s="171">
        <v>193216.5</v>
      </c>
      <c r="N44" s="167">
        <v>181204.99811465762</v>
      </c>
      <c r="O44" s="18">
        <v>193216.5</v>
      </c>
      <c r="P44" s="18">
        <v>193216.5</v>
      </c>
      <c r="Q44" s="18">
        <v>193216.5</v>
      </c>
      <c r="R44" s="18">
        <v>193216.5</v>
      </c>
      <c r="S44" s="18">
        <v>193216.5</v>
      </c>
      <c r="T44" s="18">
        <v>193216.5</v>
      </c>
      <c r="U44" s="18">
        <v>193216.5</v>
      </c>
      <c r="V44" s="12">
        <v>193216.5</v>
      </c>
      <c r="W44" s="12">
        <f t="shared" si="68"/>
        <v>193216.5</v>
      </c>
      <c r="X44" s="12">
        <f t="shared" si="68"/>
        <v>193216.5</v>
      </c>
      <c r="Y44" s="12">
        <f t="shared" si="68"/>
        <v>193216.5</v>
      </c>
      <c r="Z44" s="12">
        <f t="shared" si="68"/>
        <v>193216.5</v>
      </c>
      <c r="AA44" s="12">
        <f t="shared" si="68"/>
        <v>193216.5</v>
      </c>
      <c r="AB44" s="168">
        <f t="shared" si="68"/>
        <v>193216.5</v>
      </c>
      <c r="AC44" s="168">
        <f t="shared" si="56"/>
        <v>181177.48094096142</v>
      </c>
      <c r="AD44" s="12">
        <f t="shared" si="54"/>
        <v>193216.5</v>
      </c>
      <c r="AE44" s="12">
        <f t="shared" ref="AE44:AY44" si="75">+AD44+SUMIF($M$269:$M$331,$A44,AE$269:AE$331)</f>
        <v>193216.5</v>
      </c>
      <c r="AF44" s="12">
        <f t="shared" si="75"/>
        <v>193216.5</v>
      </c>
      <c r="AG44" s="12">
        <f t="shared" si="75"/>
        <v>193216.5</v>
      </c>
      <c r="AH44" s="12">
        <f t="shared" si="75"/>
        <v>193216.5</v>
      </c>
      <c r="AI44" s="12">
        <f t="shared" si="75"/>
        <v>193216.5</v>
      </c>
      <c r="AJ44" s="12">
        <f t="shared" si="75"/>
        <v>193216.5</v>
      </c>
      <c r="AK44" s="12">
        <f t="shared" si="75"/>
        <v>193216.5</v>
      </c>
      <c r="AL44" s="12">
        <f t="shared" si="75"/>
        <v>193216.5</v>
      </c>
      <c r="AM44" s="12">
        <f t="shared" si="75"/>
        <v>193216.5</v>
      </c>
      <c r="AN44" s="12">
        <f t="shared" si="75"/>
        <v>193216.5</v>
      </c>
      <c r="AO44" s="12">
        <f t="shared" si="75"/>
        <v>193216.5</v>
      </c>
      <c r="AP44" s="12">
        <f t="shared" si="75"/>
        <v>193216.5</v>
      </c>
      <c r="AQ44" s="12">
        <f t="shared" si="75"/>
        <v>193216.5</v>
      </c>
      <c r="AR44" s="12">
        <f t="shared" si="75"/>
        <v>193216.5</v>
      </c>
      <c r="AS44" s="12">
        <f t="shared" si="75"/>
        <v>193216.5</v>
      </c>
      <c r="AT44" s="12">
        <f t="shared" si="75"/>
        <v>193216.5</v>
      </c>
      <c r="AU44" s="12">
        <f t="shared" si="75"/>
        <v>193216.5</v>
      </c>
      <c r="AV44" s="12">
        <f t="shared" si="75"/>
        <v>193216.5</v>
      </c>
      <c r="AW44" s="12">
        <f t="shared" si="75"/>
        <v>193216.5</v>
      </c>
      <c r="AX44" s="12">
        <f t="shared" si="75"/>
        <v>193216.5</v>
      </c>
      <c r="AY44" s="12">
        <f t="shared" si="75"/>
        <v>193216.5</v>
      </c>
      <c r="BA44" s="168">
        <f t="shared" si="58"/>
        <v>193216.5</v>
      </c>
      <c r="BB44" s="168">
        <f t="shared" si="59"/>
        <v>180287.48415334639</v>
      </c>
      <c r="BC44" s="12"/>
    </row>
    <row r="45" spans="1:55" s="56" customFormat="1" x14ac:dyDescent="0.25">
      <c r="A45" s="98" t="s">
        <v>225</v>
      </c>
      <c r="B45" s="18">
        <v>-55117.899999999994</v>
      </c>
      <c r="C45" s="18">
        <v>-55117.899999999994</v>
      </c>
      <c r="D45" s="18">
        <v>-55117.899999999994</v>
      </c>
      <c r="E45" s="18">
        <v>-55117.899999999994</v>
      </c>
      <c r="F45" s="18">
        <v>-55117.899999999994</v>
      </c>
      <c r="G45" s="18">
        <v>-55117.899999999994</v>
      </c>
      <c r="H45" s="18">
        <v>-55117.899999999994</v>
      </c>
      <c r="I45" s="18">
        <v>-55117.899999999994</v>
      </c>
      <c r="J45" s="18">
        <v>-55117.899999999994</v>
      </c>
      <c r="K45" s="18">
        <v>-55117.899999999994</v>
      </c>
      <c r="L45" s="18">
        <v>-55117.899999999994</v>
      </c>
      <c r="M45" s="171">
        <v>-347533.4</v>
      </c>
      <c r="N45" s="167">
        <v>-325928.62975874502</v>
      </c>
      <c r="O45" s="18">
        <v>-55117.900000000023</v>
      </c>
      <c r="P45" s="18">
        <v>-55117.900000000023</v>
      </c>
      <c r="Q45" s="18">
        <v>-55117.900000000023</v>
      </c>
      <c r="R45" s="18">
        <v>-55117.900000000023</v>
      </c>
      <c r="S45" s="18">
        <v>-55117.900000000023</v>
      </c>
      <c r="T45" s="18">
        <v>-55117.900000000023</v>
      </c>
      <c r="U45" s="18">
        <v>-55117.900000000023</v>
      </c>
      <c r="V45" s="12">
        <v>-55117.9</v>
      </c>
      <c r="W45" s="12">
        <f t="shared" si="68"/>
        <v>-55117.9</v>
      </c>
      <c r="X45" s="12">
        <f t="shared" si="68"/>
        <v>-55117.9</v>
      </c>
      <c r="Y45" s="12">
        <f t="shared" si="68"/>
        <v>-55117.9</v>
      </c>
      <c r="Z45" s="12">
        <f t="shared" si="68"/>
        <v>-55117.9</v>
      </c>
      <c r="AA45" s="12">
        <f t="shared" si="68"/>
        <v>-55117.9</v>
      </c>
      <c r="AB45" s="168">
        <f t="shared" si="68"/>
        <v>-55117.9</v>
      </c>
      <c r="AC45" s="168">
        <f t="shared" si="56"/>
        <v>-51683.589531721242</v>
      </c>
      <c r="AD45" s="12">
        <f t="shared" si="54"/>
        <v>-55117.9</v>
      </c>
      <c r="AE45" s="12">
        <f t="shared" ref="AE45:AY45" si="76">+AD45+SUMIF($M$269:$M$331,$A45,AE$269:AE$331)</f>
        <v>-55117.9</v>
      </c>
      <c r="AF45" s="12">
        <f t="shared" si="76"/>
        <v>-55117.9</v>
      </c>
      <c r="AG45" s="12">
        <f t="shared" si="76"/>
        <v>-55117.9</v>
      </c>
      <c r="AH45" s="12">
        <f t="shared" si="76"/>
        <v>-55117.9</v>
      </c>
      <c r="AI45" s="12">
        <f t="shared" si="76"/>
        <v>-55117.9</v>
      </c>
      <c r="AJ45" s="12">
        <f t="shared" si="76"/>
        <v>-55117.9</v>
      </c>
      <c r="AK45" s="12">
        <f t="shared" si="76"/>
        <v>-55117.9</v>
      </c>
      <c r="AL45" s="12">
        <f t="shared" si="76"/>
        <v>-55117.9</v>
      </c>
      <c r="AM45" s="12">
        <f t="shared" si="76"/>
        <v>-55117.9</v>
      </c>
      <c r="AN45" s="12">
        <f t="shared" si="76"/>
        <v>-55117.9</v>
      </c>
      <c r="AO45" s="12">
        <f t="shared" si="76"/>
        <v>-55117.9</v>
      </c>
      <c r="AP45" s="12">
        <f t="shared" si="76"/>
        <v>-55117.9</v>
      </c>
      <c r="AQ45" s="12">
        <f t="shared" si="76"/>
        <v>-55117.9</v>
      </c>
      <c r="AR45" s="12">
        <f t="shared" si="76"/>
        <v>-55117.9</v>
      </c>
      <c r="AS45" s="12">
        <f t="shared" si="76"/>
        <v>-55117.9</v>
      </c>
      <c r="AT45" s="12">
        <f t="shared" si="76"/>
        <v>-55117.9</v>
      </c>
      <c r="AU45" s="12">
        <f t="shared" si="76"/>
        <v>-55117.9</v>
      </c>
      <c r="AV45" s="12">
        <f t="shared" si="76"/>
        <v>-55117.9</v>
      </c>
      <c r="AW45" s="12">
        <f t="shared" si="76"/>
        <v>-55117.9</v>
      </c>
      <c r="AX45" s="12">
        <f t="shared" si="76"/>
        <v>-55117.9</v>
      </c>
      <c r="AY45" s="12">
        <f t="shared" si="76"/>
        <v>-55117.9</v>
      </c>
      <c r="BA45" s="168">
        <f t="shared" si="58"/>
        <v>-55117.900000000016</v>
      </c>
      <c r="BB45" s="168">
        <f t="shared" si="59"/>
        <v>-51429.704620546043</v>
      </c>
      <c r="BC45" s="12"/>
    </row>
    <row r="46" spans="1:55" s="49" customFormat="1" x14ac:dyDescent="0.25">
      <c r="A46" s="98" t="s">
        <v>567</v>
      </c>
      <c r="B46" s="18">
        <v>38898390.399999999</v>
      </c>
      <c r="C46" s="18">
        <v>38898390.399999999</v>
      </c>
      <c r="D46" s="18">
        <v>36907434.670000002</v>
      </c>
      <c r="E46" s="18">
        <v>36907434.670000002</v>
      </c>
      <c r="F46" s="18">
        <v>36907434.670000002</v>
      </c>
      <c r="G46" s="18">
        <v>36907434.670000002</v>
      </c>
      <c r="H46" s="18">
        <v>36907434.670000002</v>
      </c>
      <c r="I46" s="18">
        <v>36907434.670000002</v>
      </c>
      <c r="J46" s="18">
        <v>31749920.140000001</v>
      </c>
      <c r="K46" s="18">
        <v>31749920.140000001</v>
      </c>
      <c r="L46" s="18">
        <v>31749920.140000001</v>
      </c>
      <c r="M46" s="171">
        <v>29129531.300000001</v>
      </c>
      <c r="N46" s="167">
        <v>27318664.111488201</v>
      </c>
      <c r="O46" s="18">
        <v>29129531.300000001</v>
      </c>
      <c r="P46" s="18">
        <v>29129531.300000001</v>
      </c>
      <c r="Q46" s="18">
        <v>31456891.530000001</v>
      </c>
      <c r="R46" s="18">
        <v>31456891.530000001</v>
      </c>
      <c r="S46" s="18">
        <v>31456891.530000001</v>
      </c>
      <c r="T46" s="18">
        <v>31350683.43</v>
      </c>
      <c r="U46" s="18">
        <v>31350683.43</v>
      </c>
      <c r="V46" s="12">
        <v>31350683.43</v>
      </c>
      <c r="W46" s="12">
        <f t="shared" si="68"/>
        <v>28274088.699091129</v>
      </c>
      <c r="X46" s="12">
        <f t="shared" si="68"/>
        <v>28274088.699091129</v>
      </c>
      <c r="Y46" s="12">
        <f t="shared" si="68"/>
        <v>28274088.699091129</v>
      </c>
      <c r="Z46" s="12">
        <f t="shared" si="68"/>
        <v>25197493.968182258</v>
      </c>
      <c r="AA46" s="12">
        <f t="shared" si="68"/>
        <v>25197493.968182258</v>
      </c>
      <c r="AB46" s="168">
        <f t="shared" si="68"/>
        <v>25197493.968182258</v>
      </c>
      <c r="AC46" s="168">
        <f t="shared" si="56"/>
        <v>23627477.379935622</v>
      </c>
      <c r="AD46" s="12">
        <f t="shared" si="54"/>
        <v>23597359.187456246</v>
      </c>
      <c r="AE46" s="12">
        <f t="shared" ref="AE46:AY46" si="77">+AD46+SUMIF($M$269:$M$331,$A46,AE$269:AE$331)</f>
        <v>23597359.187456246</v>
      </c>
      <c r="AF46" s="12">
        <f t="shared" si="77"/>
        <v>23597359.187456246</v>
      </c>
      <c r="AG46" s="12">
        <f t="shared" si="77"/>
        <v>21997224.406730235</v>
      </c>
      <c r="AH46" s="12">
        <f t="shared" si="77"/>
        <v>21997224.406730235</v>
      </c>
      <c r="AI46" s="12">
        <f t="shared" si="77"/>
        <v>21997224.406730235</v>
      </c>
      <c r="AJ46" s="12">
        <f t="shared" si="77"/>
        <v>20397089.626004223</v>
      </c>
      <c r="AK46" s="12">
        <f t="shared" si="77"/>
        <v>20397089.626004223</v>
      </c>
      <c r="AL46" s="12">
        <f t="shared" si="77"/>
        <v>20397089.626004223</v>
      </c>
      <c r="AM46" s="12">
        <f t="shared" si="77"/>
        <v>18796954.845278211</v>
      </c>
      <c r="AN46" s="12">
        <f t="shared" si="77"/>
        <v>18796954.845278211</v>
      </c>
      <c r="AO46" s="12">
        <f t="shared" si="77"/>
        <v>18796954.845278211</v>
      </c>
      <c r="AP46" s="12">
        <f t="shared" si="77"/>
        <v>18412550.353034858</v>
      </c>
      <c r="AQ46" s="12">
        <f t="shared" si="77"/>
        <v>18412550.353034858</v>
      </c>
      <c r="AR46" s="12">
        <f t="shared" si="77"/>
        <v>18412550.353034858</v>
      </c>
      <c r="AS46" s="12">
        <f t="shared" si="77"/>
        <v>18028145.860791504</v>
      </c>
      <c r="AT46" s="12">
        <f t="shared" si="77"/>
        <v>18028145.860791504</v>
      </c>
      <c r="AU46" s="12">
        <f t="shared" si="77"/>
        <v>18028145.860791504</v>
      </c>
      <c r="AV46" s="12">
        <f t="shared" si="77"/>
        <v>17643741.368548151</v>
      </c>
      <c r="AW46" s="12">
        <f t="shared" si="77"/>
        <v>17643741.368548151</v>
      </c>
      <c r="AX46" s="12">
        <f t="shared" si="77"/>
        <v>17643741.368548151</v>
      </c>
      <c r="AY46" s="12">
        <f t="shared" si="77"/>
        <v>17259336.876304798</v>
      </c>
      <c r="AZ46" s="56"/>
      <c r="BA46" s="168">
        <f t="shared" si="58"/>
        <v>19756892.58107185</v>
      </c>
      <c r="BB46" s="168">
        <f t="shared" si="59"/>
        <v>18434866.888331782</v>
      </c>
      <c r="BC46" s="12"/>
    </row>
    <row r="47" spans="1:55" x14ac:dyDescent="0.25">
      <c r="A47" s="98" t="s">
        <v>568</v>
      </c>
      <c r="B47" s="18">
        <v>-11726829.539999999</v>
      </c>
      <c r="C47" s="18">
        <v>-11726829.539999999</v>
      </c>
      <c r="D47" s="18">
        <v>-10663701.169999998</v>
      </c>
      <c r="E47" s="18">
        <v>-10663701.169999998</v>
      </c>
      <c r="F47" s="18">
        <v>-10663701.169999998</v>
      </c>
      <c r="G47" s="18">
        <v>-9616076.6699999981</v>
      </c>
      <c r="H47" s="18">
        <v>-9616076.6699999981</v>
      </c>
      <c r="I47" s="18">
        <v>-9616076.6699999981</v>
      </c>
      <c r="J47" s="18">
        <v>-8500638.549999997</v>
      </c>
      <c r="K47" s="18">
        <v>-8500638.549999997</v>
      </c>
      <c r="L47" s="18">
        <v>-8500638.549999997</v>
      </c>
      <c r="M47" s="171">
        <v>-7385200.4299999969</v>
      </c>
      <c r="N47" s="167">
        <v>-6926091.8710074862</v>
      </c>
      <c r="O47" s="18">
        <v>-7385200.4299999997</v>
      </c>
      <c r="P47" s="18">
        <v>-7385200.4299999997</v>
      </c>
      <c r="Q47" s="18">
        <v>-11076160.369999999</v>
      </c>
      <c r="R47" s="18">
        <v>-11076160.369999999</v>
      </c>
      <c r="S47" s="18">
        <v>-11076160.369999999</v>
      </c>
      <c r="T47" s="18">
        <v>-12796696.819999998</v>
      </c>
      <c r="U47" s="18">
        <v>-12796696.819999998</v>
      </c>
      <c r="V47" s="12">
        <v>-12796696.82</v>
      </c>
      <c r="W47" s="12">
        <f t="shared" si="68"/>
        <v>-12796696.82</v>
      </c>
      <c r="X47" s="12">
        <f t="shared" si="68"/>
        <v>-12796696.82</v>
      </c>
      <c r="Y47" s="12">
        <f t="shared" si="68"/>
        <v>-12796696.82</v>
      </c>
      <c r="Z47" s="12">
        <f t="shared" si="68"/>
        <v>-12796696.82</v>
      </c>
      <c r="AA47" s="12">
        <f t="shared" si="68"/>
        <v>-12796696.82</v>
      </c>
      <c r="AB47" s="168">
        <f t="shared" si="68"/>
        <v>-12796696.82</v>
      </c>
      <c r="AC47" s="168">
        <f t="shared" si="56"/>
        <v>-11999354.580032304</v>
      </c>
      <c r="AD47" s="12">
        <f t="shared" si="54"/>
        <v>-12796696.82</v>
      </c>
      <c r="AE47" s="12">
        <f t="shared" ref="AE47:AY47" si="78">+AD47+SUMIF($M$269:$M$331,$A47,AE$269:AE$331)</f>
        <v>-12796696.82</v>
      </c>
      <c r="AF47" s="12">
        <f t="shared" si="78"/>
        <v>-12796696.82</v>
      </c>
      <c r="AG47" s="12">
        <f t="shared" si="78"/>
        <v>-12796696.82</v>
      </c>
      <c r="AH47" s="12">
        <f t="shared" si="78"/>
        <v>-12796696.82</v>
      </c>
      <c r="AI47" s="12">
        <f t="shared" si="78"/>
        <v>-12796696.82</v>
      </c>
      <c r="AJ47" s="12">
        <f t="shared" si="78"/>
        <v>-12796696.82</v>
      </c>
      <c r="AK47" s="12">
        <f t="shared" si="78"/>
        <v>-12796696.82</v>
      </c>
      <c r="AL47" s="12">
        <f t="shared" si="78"/>
        <v>-12796696.82</v>
      </c>
      <c r="AM47" s="12">
        <f t="shared" si="78"/>
        <v>-12796696.82</v>
      </c>
      <c r="AN47" s="12">
        <f t="shared" si="78"/>
        <v>-12796696.82</v>
      </c>
      <c r="AO47" s="12">
        <f t="shared" si="78"/>
        <v>-12796696.82</v>
      </c>
      <c r="AP47" s="12">
        <f t="shared" si="78"/>
        <v>-12796696.82</v>
      </c>
      <c r="AQ47" s="12">
        <f t="shared" si="78"/>
        <v>-12796696.82</v>
      </c>
      <c r="AR47" s="12">
        <f t="shared" si="78"/>
        <v>-12796696.82</v>
      </c>
      <c r="AS47" s="12">
        <f t="shared" si="78"/>
        <v>-12796696.82</v>
      </c>
      <c r="AT47" s="12">
        <f t="shared" si="78"/>
        <v>-12796696.82</v>
      </c>
      <c r="AU47" s="12">
        <f t="shared" si="78"/>
        <v>-12796696.82</v>
      </c>
      <c r="AV47" s="12">
        <f t="shared" si="78"/>
        <v>-12796696.82</v>
      </c>
      <c r="AW47" s="12">
        <f t="shared" si="78"/>
        <v>-12796696.82</v>
      </c>
      <c r="AX47" s="12">
        <f t="shared" si="78"/>
        <v>-12796696.82</v>
      </c>
      <c r="AY47" s="12">
        <f t="shared" si="78"/>
        <v>-12796696.82</v>
      </c>
      <c r="BA47" s="168">
        <f t="shared" si="58"/>
        <v>-12796696.819999997</v>
      </c>
      <c r="BB47" s="168">
        <f t="shared" si="59"/>
        <v>-11940410.240072289</v>
      </c>
      <c r="BC47" s="12"/>
    </row>
    <row r="48" spans="1:55" x14ac:dyDescent="0.25">
      <c r="A48" s="98" t="s">
        <v>569</v>
      </c>
      <c r="B48" s="18">
        <v>-43935595.43</v>
      </c>
      <c r="C48" s="18">
        <v>-43935595.43</v>
      </c>
      <c r="D48" s="18">
        <v>-45070363.020000003</v>
      </c>
      <c r="E48" s="18">
        <v>-45070363.020000003</v>
      </c>
      <c r="F48" s="18">
        <v>-45070363.020000003</v>
      </c>
      <c r="G48" s="18">
        <v>-46222964.910000004</v>
      </c>
      <c r="H48" s="18">
        <v>-46222964.910000004</v>
      </c>
      <c r="I48" s="18">
        <v>-46025206.719999999</v>
      </c>
      <c r="J48" s="18">
        <v>-47121372.759999998</v>
      </c>
      <c r="K48" s="18">
        <v>-47121372.759999998</v>
      </c>
      <c r="L48" s="18">
        <v>-47121372.759999998</v>
      </c>
      <c r="M48" s="171">
        <v>-48174107.57</v>
      </c>
      <c r="N48" s="167">
        <v>-45179314.765546232</v>
      </c>
      <c r="O48" s="18">
        <v>-48174107.57</v>
      </c>
      <c r="P48" s="18">
        <v>-48174107.57</v>
      </c>
      <c r="Q48" s="18">
        <v>-48729536.5</v>
      </c>
      <c r="R48" s="18">
        <v>-48729536.5</v>
      </c>
      <c r="S48" s="18">
        <v>-48729536.5</v>
      </c>
      <c r="T48" s="18">
        <v>-49433596.460000001</v>
      </c>
      <c r="U48" s="18">
        <v>-49433596.460000001</v>
      </c>
      <c r="V48" s="12">
        <v>-49433596.460000001</v>
      </c>
      <c r="W48" s="12">
        <f t="shared" ref="W48:AB57" si="79">+V48+SUMIF($M$269:$M$331,$A48,W$269:W$331)</f>
        <v>-49433596.460000001</v>
      </c>
      <c r="X48" s="12">
        <f t="shared" si="79"/>
        <v>-49433596.460000001</v>
      </c>
      <c r="Y48" s="12">
        <f t="shared" si="79"/>
        <v>-49433596.460000001</v>
      </c>
      <c r="Z48" s="12">
        <f t="shared" si="79"/>
        <v>-49433596.460000001</v>
      </c>
      <c r="AA48" s="12">
        <f t="shared" si="79"/>
        <v>-49433596.460000001</v>
      </c>
      <c r="AB48" s="168">
        <f t="shared" si="79"/>
        <v>-49433596.460000001</v>
      </c>
      <c r="AC48" s="168">
        <f t="shared" si="56"/>
        <v>-46353466.088428408</v>
      </c>
      <c r="AD48" s="12">
        <f t="shared" si="54"/>
        <v>-49433596.460000001</v>
      </c>
      <c r="AE48" s="12">
        <f t="shared" ref="AE48:AY48" si="80">+AD48+SUMIF($M$269:$M$331,$A48,AE$269:AE$331)</f>
        <v>-49433596.460000001</v>
      </c>
      <c r="AF48" s="12">
        <f t="shared" si="80"/>
        <v>-49433596.460000001</v>
      </c>
      <c r="AG48" s="12">
        <f t="shared" si="80"/>
        <v>-49433596.460000001</v>
      </c>
      <c r="AH48" s="12">
        <f t="shared" si="80"/>
        <v>-49433596.460000001</v>
      </c>
      <c r="AI48" s="12">
        <f t="shared" si="80"/>
        <v>-49433596.460000001</v>
      </c>
      <c r="AJ48" s="12">
        <f t="shared" si="80"/>
        <v>-49433596.460000001</v>
      </c>
      <c r="AK48" s="12">
        <f t="shared" si="80"/>
        <v>-49433596.460000001</v>
      </c>
      <c r="AL48" s="12">
        <f t="shared" si="80"/>
        <v>-49433596.460000001</v>
      </c>
      <c r="AM48" s="12">
        <f t="shared" si="80"/>
        <v>-49433596.460000001</v>
      </c>
      <c r="AN48" s="12">
        <f t="shared" si="80"/>
        <v>-49433596.460000001</v>
      </c>
      <c r="AO48" s="12">
        <f t="shared" si="80"/>
        <v>-49433596.460000001</v>
      </c>
      <c r="AP48" s="12">
        <f t="shared" si="80"/>
        <v>-49433596.460000001</v>
      </c>
      <c r="AQ48" s="12">
        <f t="shared" si="80"/>
        <v>-49433596.460000001</v>
      </c>
      <c r="AR48" s="12">
        <f t="shared" si="80"/>
        <v>-49433596.460000001</v>
      </c>
      <c r="AS48" s="12">
        <f t="shared" si="80"/>
        <v>-49433596.460000001</v>
      </c>
      <c r="AT48" s="12">
        <f t="shared" si="80"/>
        <v>-49433596.460000001</v>
      </c>
      <c r="AU48" s="12">
        <f t="shared" si="80"/>
        <v>-49433596.460000001</v>
      </c>
      <c r="AV48" s="12">
        <f t="shared" si="80"/>
        <v>-49433596.460000001</v>
      </c>
      <c r="AW48" s="12">
        <f t="shared" si="80"/>
        <v>-49433596.460000001</v>
      </c>
      <c r="AX48" s="12">
        <f t="shared" si="80"/>
        <v>-49433596.460000001</v>
      </c>
      <c r="AY48" s="12">
        <f t="shared" si="80"/>
        <v>-49433596.460000001</v>
      </c>
      <c r="BA48" s="168">
        <f t="shared" si="58"/>
        <v>-49433596.460000001</v>
      </c>
      <c r="BB48" s="168">
        <f t="shared" si="59"/>
        <v>-46125764.302868389</v>
      </c>
      <c r="BC48" s="12"/>
    </row>
    <row r="49" spans="1:55" x14ac:dyDescent="0.25">
      <c r="A49" s="98" t="s">
        <v>199</v>
      </c>
      <c r="B49" s="18">
        <v>1998500</v>
      </c>
      <c r="C49" s="18">
        <v>1998500</v>
      </c>
      <c r="D49" s="18">
        <v>2870629.37</v>
      </c>
      <c r="E49" s="18">
        <v>2870629.37</v>
      </c>
      <c r="F49" s="18">
        <v>2870629.37</v>
      </c>
      <c r="G49" s="18">
        <v>3678175.13</v>
      </c>
      <c r="H49" s="18">
        <v>3678175.13</v>
      </c>
      <c r="I49" s="18">
        <v>3678175.13</v>
      </c>
      <c r="J49" s="18">
        <v>4826477.5999999996</v>
      </c>
      <c r="K49" s="18">
        <v>4826477.5999999996</v>
      </c>
      <c r="L49" s="18">
        <v>4826477.5999999996</v>
      </c>
      <c r="M49" s="171">
        <v>6803082.4799999995</v>
      </c>
      <c r="N49" s="167">
        <v>6380161.8803894082</v>
      </c>
      <c r="O49" s="18">
        <v>1998500</v>
      </c>
      <c r="P49" s="18">
        <v>1998500</v>
      </c>
      <c r="Q49" s="18">
        <v>3396779.54</v>
      </c>
      <c r="R49" s="18">
        <v>3396779.54</v>
      </c>
      <c r="S49" s="18">
        <v>3396779.54</v>
      </c>
      <c r="T49" s="18">
        <v>3793006.2800000003</v>
      </c>
      <c r="U49" s="18">
        <v>3793006.2800000003</v>
      </c>
      <c r="V49" s="12">
        <v>3793006.28</v>
      </c>
      <c r="W49" s="12">
        <f t="shared" si="79"/>
        <v>4746697.3308050148</v>
      </c>
      <c r="X49" s="12">
        <f t="shared" si="79"/>
        <v>4746697.3308050148</v>
      </c>
      <c r="Y49" s="12">
        <f t="shared" si="79"/>
        <v>4746697.3308050148</v>
      </c>
      <c r="Z49" s="12">
        <f t="shared" si="79"/>
        <v>5700388.3816100294</v>
      </c>
      <c r="AA49" s="12">
        <f t="shared" si="79"/>
        <v>5700388.3816100294</v>
      </c>
      <c r="AB49" s="168">
        <f t="shared" si="79"/>
        <v>5700388.3816100294</v>
      </c>
      <c r="AC49" s="168">
        <f t="shared" si="56"/>
        <v>5345206.0634843763</v>
      </c>
      <c r="AD49" s="12">
        <f t="shared" si="54"/>
        <v>6790625.6783221979</v>
      </c>
      <c r="AE49" s="12">
        <f t="shared" ref="AE49:AY49" si="81">+AD49+SUMIF($M$269:$M$331,$A49,AE$269:AE$331)</f>
        <v>6790625.6783221979</v>
      </c>
      <c r="AF49" s="12">
        <f t="shared" si="81"/>
        <v>6790625.6783221979</v>
      </c>
      <c r="AG49" s="12">
        <f t="shared" si="81"/>
        <v>7880862.9750343664</v>
      </c>
      <c r="AH49" s="12">
        <f t="shared" si="81"/>
        <v>7880862.9750343664</v>
      </c>
      <c r="AI49" s="12">
        <f t="shared" si="81"/>
        <v>7880862.9750343664</v>
      </c>
      <c r="AJ49" s="12">
        <f t="shared" si="81"/>
        <v>8971100.2717465349</v>
      </c>
      <c r="AK49" s="12">
        <f t="shared" si="81"/>
        <v>8971100.2717465349</v>
      </c>
      <c r="AL49" s="12">
        <f t="shared" si="81"/>
        <v>8971100.2717465349</v>
      </c>
      <c r="AM49" s="12">
        <f t="shared" si="81"/>
        <v>10061337.568458702</v>
      </c>
      <c r="AN49" s="12">
        <f t="shared" si="81"/>
        <v>10061337.568458702</v>
      </c>
      <c r="AO49" s="12">
        <f t="shared" si="81"/>
        <v>10061337.568458702</v>
      </c>
      <c r="AP49" s="12">
        <f t="shared" si="81"/>
        <v>10992907.105434921</v>
      </c>
      <c r="AQ49" s="12">
        <f t="shared" si="81"/>
        <v>10992907.105434921</v>
      </c>
      <c r="AR49" s="12">
        <f t="shared" si="81"/>
        <v>10992907.105434921</v>
      </c>
      <c r="AS49" s="12">
        <f t="shared" si="81"/>
        <v>11924476.642411139</v>
      </c>
      <c r="AT49" s="12">
        <f t="shared" si="81"/>
        <v>11924476.642411139</v>
      </c>
      <c r="AU49" s="12">
        <f t="shared" si="81"/>
        <v>11924476.642411139</v>
      </c>
      <c r="AV49" s="12">
        <f t="shared" si="81"/>
        <v>12856046.179387357</v>
      </c>
      <c r="AW49" s="12">
        <f t="shared" si="81"/>
        <v>12856046.179387357</v>
      </c>
      <c r="AX49" s="12">
        <f t="shared" si="81"/>
        <v>12856046.179387357</v>
      </c>
      <c r="AY49" s="12">
        <f t="shared" si="81"/>
        <v>13787615.716363575</v>
      </c>
      <c r="BA49" s="168">
        <f t="shared" si="58"/>
        <v>9664853.877264211</v>
      </c>
      <c r="BB49" s="168">
        <f t="shared" si="59"/>
        <v>9018133.4939908329</v>
      </c>
      <c r="BC49" s="12"/>
    </row>
    <row r="50" spans="1:55" x14ac:dyDescent="0.25">
      <c r="A50" s="98" t="s">
        <v>200</v>
      </c>
      <c r="B50" s="18">
        <v>-119910</v>
      </c>
      <c r="C50" s="18">
        <v>-119910</v>
      </c>
      <c r="D50" s="18">
        <v>44133.380000000005</v>
      </c>
      <c r="E50" s="18">
        <v>44133.380000000005</v>
      </c>
      <c r="F50" s="18">
        <v>44133.380000000005</v>
      </c>
      <c r="G50" s="18">
        <v>196028.89</v>
      </c>
      <c r="H50" s="18">
        <v>196028.89</v>
      </c>
      <c r="I50" s="18">
        <v>196028.89</v>
      </c>
      <c r="J50" s="18">
        <v>412019.12</v>
      </c>
      <c r="K50" s="18">
        <v>412019.12</v>
      </c>
      <c r="L50" s="18">
        <v>412019.12</v>
      </c>
      <c r="M50" s="171">
        <v>783809.09</v>
      </c>
      <c r="N50" s="167">
        <v>735082.79404554726</v>
      </c>
      <c r="O50" s="18">
        <v>-119910</v>
      </c>
      <c r="P50" s="18">
        <v>-119910</v>
      </c>
      <c r="Q50" s="18">
        <v>143099.71999999997</v>
      </c>
      <c r="R50" s="18">
        <v>143099.71999999997</v>
      </c>
      <c r="S50" s="18">
        <v>143099.71999999997</v>
      </c>
      <c r="T50" s="18">
        <v>217628.08999999997</v>
      </c>
      <c r="U50" s="18">
        <v>217628.08999999997</v>
      </c>
      <c r="V50" s="12">
        <v>217628.09</v>
      </c>
      <c r="W50" s="12">
        <f t="shared" si="79"/>
        <v>217628.09</v>
      </c>
      <c r="X50" s="12">
        <f t="shared" si="79"/>
        <v>217628.09</v>
      </c>
      <c r="Y50" s="12">
        <f t="shared" si="79"/>
        <v>217628.09</v>
      </c>
      <c r="Z50" s="12">
        <f t="shared" si="79"/>
        <v>217628.09</v>
      </c>
      <c r="AA50" s="12">
        <f t="shared" si="79"/>
        <v>217628.09</v>
      </c>
      <c r="AB50" s="168">
        <f t="shared" si="79"/>
        <v>217628.09</v>
      </c>
      <c r="AC50" s="168">
        <f t="shared" si="56"/>
        <v>204068.02280443357</v>
      </c>
      <c r="AD50" s="12">
        <f t="shared" si="54"/>
        <v>217628.09</v>
      </c>
      <c r="AE50" s="12">
        <f t="shared" ref="AE50:AY50" si="82">+AD50+SUMIF($M$269:$M$331,$A50,AE$269:AE$331)</f>
        <v>217628.09</v>
      </c>
      <c r="AF50" s="12">
        <f t="shared" si="82"/>
        <v>217628.09</v>
      </c>
      <c r="AG50" s="12">
        <f t="shared" si="82"/>
        <v>217628.09</v>
      </c>
      <c r="AH50" s="12">
        <f t="shared" si="82"/>
        <v>217628.09</v>
      </c>
      <c r="AI50" s="12">
        <f t="shared" si="82"/>
        <v>217628.09</v>
      </c>
      <c r="AJ50" s="12">
        <f t="shared" si="82"/>
        <v>217628.09</v>
      </c>
      <c r="AK50" s="12">
        <f t="shared" si="82"/>
        <v>217628.09</v>
      </c>
      <c r="AL50" s="12">
        <f t="shared" si="82"/>
        <v>217628.09</v>
      </c>
      <c r="AM50" s="12">
        <f t="shared" si="82"/>
        <v>217628.09</v>
      </c>
      <c r="AN50" s="12">
        <f t="shared" si="82"/>
        <v>217628.09</v>
      </c>
      <c r="AO50" s="12">
        <f t="shared" si="82"/>
        <v>217628.09</v>
      </c>
      <c r="AP50" s="12">
        <f t="shared" si="82"/>
        <v>217628.09</v>
      </c>
      <c r="AQ50" s="12">
        <f t="shared" si="82"/>
        <v>217628.09</v>
      </c>
      <c r="AR50" s="12">
        <f t="shared" si="82"/>
        <v>217628.09</v>
      </c>
      <c r="AS50" s="12">
        <f t="shared" si="82"/>
        <v>217628.09</v>
      </c>
      <c r="AT50" s="12">
        <f t="shared" si="82"/>
        <v>217628.09</v>
      </c>
      <c r="AU50" s="12">
        <f t="shared" si="82"/>
        <v>217628.09</v>
      </c>
      <c r="AV50" s="12">
        <f t="shared" si="82"/>
        <v>217628.09</v>
      </c>
      <c r="AW50" s="12">
        <f t="shared" si="82"/>
        <v>217628.09</v>
      </c>
      <c r="AX50" s="12">
        <f t="shared" si="82"/>
        <v>217628.09</v>
      </c>
      <c r="AY50" s="12">
        <f t="shared" si="82"/>
        <v>217628.09</v>
      </c>
      <c r="BA50" s="168">
        <f t="shared" si="58"/>
        <v>217628.09</v>
      </c>
      <c r="BB50" s="168">
        <f t="shared" si="59"/>
        <v>203065.58097884001</v>
      </c>
      <c r="BC50" s="12"/>
    </row>
    <row r="51" spans="1:55" x14ac:dyDescent="0.25">
      <c r="A51" s="98" t="s">
        <v>17</v>
      </c>
      <c r="B51" s="18">
        <v>-40468.01</v>
      </c>
      <c r="C51" s="18">
        <v>-40468.01</v>
      </c>
      <c r="D51" s="18">
        <v>-34078.310000000005</v>
      </c>
      <c r="E51" s="18">
        <v>-34078.310000000005</v>
      </c>
      <c r="F51" s="18">
        <v>-34078.310000000005</v>
      </c>
      <c r="G51" s="18">
        <v>-27688.620000000006</v>
      </c>
      <c r="H51" s="18">
        <v>-27688.620000000006</v>
      </c>
      <c r="I51" s="18">
        <v>-27688.620000000006</v>
      </c>
      <c r="J51" s="18">
        <v>-21298.920000000006</v>
      </c>
      <c r="K51" s="18">
        <v>-21298.920000000006</v>
      </c>
      <c r="L51" s="18">
        <v>-21298.920000000006</v>
      </c>
      <c r="M51" s="171">
        <v>-14909.280000000006</v>
      </c>
      <c r="N51" s="167">
        <v>-13982.429317842438</v>
      </c>
      <c r="O51" s="18">
        <v>-14909.28</v>
      </c>
      <c r="P51" s="18">
        <v>-14909.28</v>
      </c>
      <c r="Q51" s="18">
        <v>-11182</v>
      </c>
      <c r="R51" s="18">
        <v>-11182</v>
      </c>
      <c r="S51" s="18">
        <v>-11182</v>
      </c>
      <c r="T51" s="18">
        <v>-7454.7199999999993</v>
      </c>
      <c r="U51" s="18">
        <v>-7454.7199999999993</v>
      </c>
      <c r="V51" s="12">
        <v>-7454.72</v>
      </c>
      <c r="W51" s="12">
        <f t="shared" si="79"/>
        <v>-3727.3964612499994</v>
      </c>
      <c r="X51" s="12">
        <f t="shared" si="79"/>
        <v>-3727.3964612499994</v>
      </c>
      <c r="Y51" s="12">
        <f t="shared" si="79"/>
        <v>-3727.3964612499994</v>
      </c>
      <c r="Z51" s="12">
        <f t="shared" si="79"/>
        <v>-7.2922499998639978E-2</v>
      </c>
      <c r="AA51" s="12">
        <f t="shared" si="79"/>
        <v>-7.2922499998639978E-2</v>
      </c>
      <c r="AB51" s="168">
        <f t="shared" si="79"/>
        <v>-7.2922499998639978E-2</v>
      </c>
      <c r="AC51" s="168">
        <f t="shared" si="56"/>
        <v>-6.8378812646284634E-2</v>
      </c>
      <c r="AD51" s="12">
        <f t="shared" si="54"/>
        <v>-7.2922499998639978E-2</v>
      </c>
      <c r="AE51" s="12">
        <f t="shared" ref="AE51:AY51" si="83">+AD51+SUMIF($M$269:$M$331,$A51,AE$269:AE$331)</f>
        <v>-7.2922499998639978E-2</v>
      </c>
      <c r="AF51" s="12">
        <f t="shared" si="83"/>
        <v>-7.2922499998639978E-2</v>
      </c>
      <c r="AG51" s="12">
        <f t="shared" si="83"/>
        <v>-7.2922499998639978E-2</v>
      </c>
      <c r="AH51" s="12">
        <f t="shared" si="83"/>
        <v>-7.2922499998639978E-2</v>
      </c>
      <c r="AI51" s="12">
        <f t="shared" si="83"/>
        <v>-7.2922499998639978E-2</v>
      </c>
      <c r="AJ51" s="12">
        <f t="shared" si="83"/>
        <v>-7.2922499998639978E-2</v>
      </c>
      <c r="AK51" s="12">
        <f t="shared" si="83"/>
        <v>-7.2922499998639978E-2</v>
      </c>
      <c r="AL51" s="12">
        <f t="shared" si="83"/>
        <v>-7.2922499998639978E-2</v>
      </c>
      <c r="AM51" s="12">
        <f t="shared" si="83"/>
        <v>-7.2922499998639978E-2</v>
      </c>
      <c r="AN51" s="12">
        <f t="shared" si="83"/>
        <v>-7.2922499998639978E-2</v>
      </c>
      <c r="AO51" s="12">
        <f t="shared" si="83"/>
        <v>-7.2922499998639978E-2</v>
      </c>
      <c r="AP51" s="12">
        <f t="shared" si="83"/>
        <v>-7.2922499998639978E-2</v>
      </c>
      <c r="AQ51" s="12">
        <f t="shared" si="83"/>
        <v>-7.2922499998639978E-2</v>
      </c>
      <c r="AR51" s="12">
        <f t="shared" si="83"/>
        <v>-7.2922499998639978E-2</v>
      </c>
      <c r="AS51" s="12">
        <f t="shared" si="83"/>
        <v>-7.2922499998639978E-2</v>
      </c>
      <c r="AT51" s="12">
        <f t="shared" si="83"/>
        <v>-7.2922499998639978E-2</v>
      </c>
      <c r="AU51" s="12">
        <f t="shared" si="83"/>
        <v>-7.2922499998639978E-2</v>
      </c>
      <c r="AV51" s="12">
        <f t="shared" si="83"/>
        <v>-7.2922499998639978E-2</v>
      </c>
      <c r="AW51" s="12">
        <f t="shared" si="83"/>
        <v>-7.2922499998639978E-2</v>
      </c>
      <c r="AX51" s="12">
        <f t="shared" si="83"/>
        <v>-7.2922499998639978E-2</v>
      </c>
      <c r="AY51" s="12">
        <f t="shared" si="83"/>
        <v>-7.2922499998639978E-2</v>
      </c>
      <c r="BA51" s="168">
        <f t="shared" si="58"/>
        <v>-7.2922499998639978E-2</v>
      </c>
      <c r="BB51" s="168">
        <f t="shared" si="59"/>
        <v>-6.8042915915189475E-2</v>
      </c>
      <c r="BC51" s="12"/>
    </row>
    <row r="52" spans="1:55" x14ac:dyDescent="0.25">
      <c r="A52" s="98" t="s">
        <v>18</v>
      </c>
      <c r="B52" s="18">
        <v>625947.94999999995</v>
      </c>
      <c r="C52" s="18">
        <v>625947.94999999995</v>
      </c>
      <c r="D52" s="18">
        <v>625947.94999999995</v>
      </c>
      <c r="E52" s="18">
        <v>625947.94999999995</v>
      </c>
      <c r="F52" s="18">
        <v>625947.94999999995</v>
      </c>
      <c r="G52" s="18">
        <v>625947.94999999995</v>
      </c>
      <c r="H52" s="18">
        <v>625947.94999999995</v>
      </c>
      <c r="I52" s="18">
        <v>625947.94999999995</v>
      </c>
      <c r="J52" s="18">
        <v>625947.94999999995</v>
      </c>
      <c r="K52" s="18">
        <v>625947.94999999995</v>
      </c>
      <c r="L52" s="18">
        <v>625947.94999999995</v>
      </c>
      <c r="M52" s="171">
        <v>651396.05999999994</v>
      </c>
      <c r="N52" s="167">
        <v>610901.35585830081</v>
      </c>
      <c r="O52" s="18">
        <v>651396.06000000006</v>
      </c>
      <c r="P52" s="18">
        <v>651396.06000000006</v>
      </c>
      <c r="Q52" s="18">
        <v>651396.06000000006</v>
      </c>
      <c r="R52" s="18">
        <v>651396.06000000006</v>
      </c>
      <c r="S52" s="18">
        <v>651396.06000000006</v>
      </c>
      <c r="T52" s="18">
        <v>651396.06000000006</v>
      </c>
      <c r="U52" s="18">
        <v>651396.06000000006</v>
      </c>
      <c r="V52" s="12">
        <v>651396.06000000006</v>
      </c>
      <c r="W52" s="12">
        <f t="shared" si="79"/>
        <v>651396.06000000006</v>
      </c>
      <c r="X52" s="12">
        <f t="shared" si="79"/>
        <v>651396.06000000006</v>
      </c>
      <c r="Y52" s="12">
        <f t="shared" si="79"/>
        <v>651396.06000000006</v>
      </c>
      <c r="Z52" s="12">
        <f t="shared" si="79"/>
        <v>651396.06000000006</v>
      </c>
      <c r="AA52" s="12">
        <f t="shared" si="79"/>
        <v>651396.06000000006</v>
      </c>
      <c r="AB52" s="168">
        <f t="shared" si="79"/>
        <v>651396.06000000006</v>
      </c>
      <c r="AC52" s="168">
        <f t="shared" si="56"/>
        <v>610808.58645957964</v>
      </c>
      <c r="AD52" s="12">
        <f t="shared" si="54"/>
        <v>651396.06000000006</v>
      </c>
      <c r="AE52" s="12">
        <f t="shared" ref="AE52:AY52" si="84">+AD52+SUMIF($M$269:$M$331,$A52,AE$269:AE$331)</f>
        <v>651396.06000000006</v>
      </c>
      <c r="AF52" s="12">
        <f t="shared" si="84"/>
        <v>651396.06000000006</v>
      </c>
      <c r="AG52" s="12">
        <f t="shared" si="84"/>
        <v>651396.06000000006</v>
      </c>
      <c r="AH52" s="12">
        <f t="shared" si="84"/>
        <v>651396.06000000006</v>
      </c>
      <c r="AI52" s="12">
        <f t="shared" si="84"/>
        <v>651396.06000000006</v>
      </c>
      <c r="AJ52" s="12">
        <f t="shared" si="84"/>
        <v>651396.06000000006</v>
      </c>
      <c r="AK52" s="12">
        <f t="shared" si="84"/>
        <v>651396.06000000006</v>
      </c>
      <c r="AL52" s="12">
        <f t="shared" si="84"/>
        <v>651396.06000000006</v>
      </c>
      <c r="AM52" s="12">
        <f t="shared" si="84"/>
        <v>651396.06000000006</v>
      </c>
      <c r="AN52" s="12">
        <f t="shared" si="84"/>
        <v>651396.06000000006</v>
      </c>
      <c r="AO52" s="12">
        <f t="shared" si="84"/>
        <v>651396.06000000006</v>
      </c>
      <c r="AP52" s="12">
        <f t="shared" si="84"/>
        <v>651396.06000000006</v>
      </c>
      <c r="AQ52" s="12">
        <f t="shared" si="84"/>
        <v>651396.06000000006</v>
      </c>
      <c r="AR52" s="12">
        <f t="shared" si="84"/>
        <v>651396.06000000006</v>
      </c>
      <c r="AS52" s="12">
        <f t="shared" si="84"/>
        <v>651396.06000000006</v>
      </c>
      <c r="AT52" s="12">
        <f t="shared" si="84"/>
        <v>651396.06000000006</v>
      </c>
      <c r="AU52" s="12">
        <f t="shared" si="84"/>
        <v>651396.06000000006</v>
      </c>
      <c r="AV52" s="12">
        <f t="shared" si="84"/>
        <v>651396.06000000006</v>
      </c>
      <c r="AW52" s="12">
        <f t="shared" si="84"/>
        <v>651396.06000000006</v>
      </c>
      <c r="AX52" s="12">
        <f t="shared" si="84"/>
        <v>651396.06000000006</v>
      </c>
      <c r="AY52" s="12">
        <f t="shared" si="84"/>
        <v>651396.06000000006</v>
      </c>
      <c r="BA52" s="168">
        <f t="shared" si="58"/>
        <v>651396.06000000029</v>
      </c>
      <c r="BB52" s="168">
        <f t="shared" si="59"/>
        <v>607808.11599838687</v>
      </c>
      <c r="BC52" s="12"/>
    </row>
    <row r="53" spans="1:55" s="49" customFormat="1" x14ac:dyDescent="0.25">
      <c r="A53" s="98" t="s">
        <v>19</v>
      </c>
      <c r="B53" s="18">
        <v>-2896541.13</v>
      </c>
      <c r="C53" s="18">
        <v>-2896541.13</v>
      </c>
      <c r="D53" s="18">
        <v>-5937374.7699999996</v>
      </c>
      <c r="E53" s="18">
        <v>-5937374.7699999996</v>
      </c>
      <c r="F53" s="18">
        <v>-5937374.7699999996</v>
      </c>
      <c r="G53" s="18">
        <v>-9076241.209999999</v>
      </c>
      <c r="H53" s="18">
        <v>-9076241.209999999</v>
      </c>
      <c r="I53" s="18">
        <v>-9076241.209999999</v>
      </c>
      <c r="J53" s="18">
        <v>-11024756.119999999</v>
      </c>
      <c r="K53" s="18">
        <v>-11024756.119999999</v>
      </c>
      <c r="L53" s="18">
        <v>-11024756.119999999</v>
      </c>
      <c r="M53" s="171">
        <v>-14259882.439999999</v>
      </c>
      <c r="N53" s="167">
        <v>-13373402.22318197</v>
      </c>
      <c r="O53" s="18">
        <v>-2896541.129999999</v>
      </c>
      <c r="P53" s="18">
        <v>-2896541.129999999</v>
      </c>
      <c r="Q53" s="18">
        <v>-4788607.9099999992</v>
      </c>
      <c r="R53" s="18">
        <v>-4788607.9099999992</v>
      </c>
      <c r="S53" s="18">
        <v>-4788607.9099999992</v>
      </c>
      <c r="T53" s="18">
        <v>-5650165.5899999989</v>
      </c>
      <c r="U53" s="18">
        <v>-5650165.5899999989</v>
      </c>
      <c r="V53" s="12">
        <v>-5650165.5899999999</v>
      </c>
      <c r="W53" s="12">
        <f t="shared" si="79"/>
        <v>-7282514.0499762502</v>
      </c>
      <c r="X53" s="12">
        <f t="shared" si="79"/>
        <v>-7282514.0499762502</v>
      </c>
      <c r="Y53" s="12">
        <f t="shared" si="79"/>
        <v>-7282514.0499762502</v>
      </c>
      <c r="Z53" s="12">
        <f t="shared" si="79"/>
        <v>-8914862.5099525005</v>
      </c>
      <c r="AA53" s="12">
        <f t="shared" si="79"/>
        <v>-8914862.5099525005</v>
      </c>
      <c r="AB53" s="168">
        <f t="shared" si="79"/>
        <v>-8914862.5099525005</v>
      </c>
      <c r="AC53" s="168">
        <f t="shared" si="56"/>
        <v>-8359391.3174506873</v>
      </c>
      <c r="AD53" s="12">
        <f t="shared" si="54"/>
        <v>-10971953.54116125</v>
      </c>
      <c r="AE53" s="12">
        <f t="shared" ref="AE53:AY53" si="85">+AD53+SUMIF($M$269:$M$331,$A53,AE$269:AE$331)</f>
        <v>-10971953.54116125</v>
      </c>
      <c r="AF53" s="12">
        <f t="shared" si="85"/>
        <v>-10971953.54116125</v>
      </c>
      <c r="AG53" s="12">
        <f t="shared" si="85"/>
        <v>-13029044.57237</v>
      </c>
      <c r="AH53" s="12">
        <f t="shared" si="85"/>
        <v>-13029044.57237</v>
      </c>
      <c r="AI53" s="12">
        <f t="shared" si="85"/>
        <v>-13029044.57237</v>
      </c>
      <c r="AJ53" s="12">
        <f t="shared" si="85"/>
        <v>-15086135.60357875</v>
      </c>
      <c r="AK53" s="12">
        <f t="shared" si="85"/>
        <v>-15086135.60357875</v>
      </c>
      <c r="AL53" s="12">
        <f t="shared" si="85"/>
        <v>-15086135.60357875</v>
      </c>
      <c r="AM53" s="12">
        <f t="shared" si="85"/>
        <v>-17143226.6347875</v>
      </c>
      <c r="AN53" s="12">
        <f t="shared" si="85"/>
        <v>-17143226.6347875</v>
      </c>
      <c r="AO53" s="12">
        <f t="shared" si="85"/>
        <v>-17143226.6347875</v>
      </c>
      <c r="AP53" s="12">
        <f t="shared" si="85"/>
        <v>-18455220.654505</v>
      </c>
      <c r="AQ53" s="12">
        <f t="shared" si="85"/>
        <v>-18455220.654505</v>
      </c>
      <c r="AR53" s="12">
        <f t="shared" si="85"/>
        <v>-18455220.654505</v>
      </c>
      <c r="AS53" s="12">
        <f t="shared" si="85"/>
        <v>-19767214.674222499</v>
      </c>
      <c r="AT53" s="12">
        <f t="shared" si="85"/>
        <v>-19767214.674222499</v>
      </c>
      <c r="AU53" s="12">
        <f t="shared" si="85"/>
        <v>-19767214.674222499</v>
      </c>
      <c r="AV53" s="12">
        <f t="shared" si="85"/>
        <v>-21079208.693939999</v>
      </c>
      <c r="AW53" s="12">
        <f t="shared" si="85"/>
        <v>-21079208.693939999</v>
      </c>
      <c r="AX53" s="12">
        <f t="shared" si="85"/>
        <v>-21079208.693939999</v>
      </c>
      <c r="AY53" s="12">
        <f t="shared" si="85"/>
        <v>-22391202.713657498</v>
      </c>
      <c r="AZ53" s="56"/>
      <c r="BA53" s="168">
        <f t="shared" si="58"/>
        <v>-16223699.774611251</v>
      </c>
      <c r="BB53" s="168">
        <f t="shared" si="59"/>
        <v>-15138096.467040213</v>
      </c>
      <c r="BC53" s="12"/>
    </row>
    <row r="54" spans="1:55" s="49" customFormat="1" x14ac:dyDescent="0.25">
      <c r="A54" s="98" t="s">
        <v>570</v>
      </c>
      <c r="B54" s="18">
        <v>0</v>
      </c>
      <c r="C54" s="18">
        <v>0</v>
      </c>
      <c r="D54" s="18">
        <v>1556455.17</v>
      </c>
      <c r="E54" s="18">
        <v>1556455.17</v>
      </c>
      <c r="F54" s="18">
        <v>1556455.17</v>
      </c>
      <c r="G54" s="18">
        <v>25220785.200000003</v>
      </c>
      <c r="H54" s="18">
        <v>25220785.200000003</v>
      </c>
      <c r="I54" s="18">
        <v>25220785.200000003</v>
      </c>
      <c r="J54" s="18">
        <v>32814946.120000005</v>
      </c>
      <c r="K54" s="18">
        <v>32814946.120000005</v>
      </c>
      <c r="L54" s="18">
        <v>32814946.120000005</v>
      </c>
      <c r="M54" s="171">
        <v>24324656.790000007</v>
      </c>
      <c r="N54" s="167">
        <v>22812489.553281654</v>
      </c>
      <c r="O54" s="18">
        <v>24324656.789999999</v>
      </c>
      <c r="P54" s="18">
        <v>24324656.789999999</v>
      </c>
      <c r="Q54" s="18">
        <v>27279906.109999999</v>
      </c>
      <c r="R54" s="18">
        <v>27279906.109999999</v>
      </c>
      <c r="S54" s="18">
        <v>27279906.109999999</v>
      </c>
      <c r="T54" s="18">
        <v>29702355.489999998</v>
      </c>
      <c r="U54" s="18">
        <v>29702355.489999998</v>
      </c>
      <c r="V54" s="12">
        <v>33273185.829999998</v>
      </c>
      <c r="W54" s="12">
        <f t="shared" si="79"/>
        <v>33273185.829999998</v>
      </c>
      <c r="X54" s="12">
        <f t="shared" si="79"/>
        <v>33273185.829999998</v>
      </c>
      <c r="Y54" s="12">
        <f t="shared" si="79"/>
        <v>33273185.829999998</v>
      </c>
      <c r="Z54" s="12">
        <f t="shared" si="79"/>
        <v>33273185.829999998</v>
      </c>
      <c r="AA54" s="12">
        <f t="shared" si="79"/>
        <v>33273185.829999998</v>
      </c>
      <c r="AB54" s="168">
        <f t="shared" si="79"/>
        <v>33273185.829999998</v>
      </c>
      <c r="AC54" s="168">
        <f t="shared" si="56"/>
        <v>31199985.464801878</v>
      </c>
      <c r="AD54" s="12">
        <f t="shared" si="54"/>
        <v>33273185.829999998</v>
      </c>
      <c r="AE54" s="12">
        <f t="shared" ref="AE54:AY54" si="86">+AD54+SUMIF($M$269:$M$331,$A54,AE$269:AE$331)</f>
        <v>33273185.829999998</v>
      </c>
      <c r="AF54" s="12">
        <f t="shared" si="86"/>
        <v>33273185.829999998</v>
      </c>
      <c r="AG54" s="12">
        <f t="shared" si="86"/>
        <v>33273185.829999998</v>
      </c>
      <c r="AH54" s="12">
        <f t="shared" si="86"/>
        <v>33273185.829999998</v>
      </c>
      <c r="AI54" s="12">
        <f t="shared" si="86"/>
        <v>33273185.829999998</v>
      </c>
      <c r="AJ54" s="12">
        <f t="shared" si="86"/>
        <v>33273185.829999998</v>
      </c>
      <c r="AK54" s="12">
        <f t="shared" si="86"/>
        <v>33273185.829999998</v>
      </c>
      <c r="AL54" s="12">
        <f t="shared" si="86"/>
        <v>33273185.829999998</v>
      </c>
      <c r="AM54" s="12">
        <f t="shared" si="86"/>
        <v>33273185.829999998</v>
      </c>
      <c r="AN54" s="12">
        <f t="shared" si="86"/>
        <v>33273185.829999998</v>
      </c>
      <c r="AO54" s="12">
        <f t="shared" si="86"/>
        <v>33273185.829999998</v>
      </c>
      <c r="AP54" s="12">
        <f t="shared" si="86"/>
        <v>33273185.829999998</v>
      </c>
      <c r="AQ54" s="12">
        <f t="shared" si="86"/>
        <v>33273185.829999998</v>
      </c>
      <c r="AR54" s="12">
        <f t="shared" si="86"/>
        <v>33273185.829999998</v>
      </c>
      <c r="AS54" s="12">
        <f t="shared" si="86"/>
        <v>33273185.829999998</v>
      </c>
      <c r="AT54" s="12">
        <f t="shared" si="86"/>
        <v>33273185.829999998</v>
      </c>
      <c r="AU54" s="12">
        <f t="shared" si="86"/>
        <v>33273185.829999998</v>
      </c>
      <c r="AV54" s="12">
        <f t="shared" si="86"/>
        <v>33273185.829999998</v>
      </c>
      <c r="AW54" s="12">
        <f t="shared" si="86"/>
        <v>33273185.829999998</v>
      </c>
      <c r="AX54" s="12">
        <f t="shared" si="86"/>
        <v>33273185.829999998</v>
      </c>
      <c r="AY54" s="12">
        <f t="shared" si="86"/>
        <v>33273185.829999998</v>
      </c>
      <c r="AZ54" s="56"/>
      <c r="BA54" s="168">
        <f t="shared" si="58"/>
        <v>33273185.829999987</v>
      </c>
      <c r="BB54" s="168">
        <f t="shared" si="59"/>
        <v>31046722.009028587</v>
      </c>
      <c r="BC54" s="12"/>
    </row>
    <row r="55" spans="1:55" s="49" customFormat="1" x14ac:dyDescent="0.25">
      <c r="A55" s="98" t="s">
        <v>571</v>
      </c>
      <c r="B55" s="18">
        <v>0</v>
      </c>
      <c r="C55" s="18">
        <v>0</v>
      </c>
      <c r="D55" s="18">
        <v>1721834.63</v>
      </c>
      <c r="E55" s="18">
        <v>1721834.63</v>
      </c>
      <c r="F55" s="18">
        <v>1721834.63</v>
      </c>
      <c r="G55" s="18">
        <v>4574051.79</v>
      </c>
      <c r="H55" s="18">
        <v>4574051.79</v>
      </c>
      <c r="I55" s="18">
        <v>4574051.79</v>
      </c>
      <c r="J55" s="18">
        <v>6486422.0099999998</v>
      </c>
      <c r="K55" s="18">
        <v>6486422.0099999998</v>
      </c>
      <c r="L55" s="18">
        <v>6486422.0099999998</v>
      </c>
      <c r="M55" s="171">
        <v>8529279.5199999996</v>
      </c>
      <c r="N55" s="167">
        <v>7999048.111010124</v>
      </c>
      <c r="O55" s="18">
        <v>8529279.5199999996</v>
      </c>
      <c r="P55" s="18">
        <v>8529279.5199999996</v>
      </c>
      <c r="Q55" s="18">
        <v>9986746.379999999</v>
      </c>
      <c r="R55" s="18">
        <v>9986746.379999999</v>
      </c>
      <c r="S55" s="18">
        <v>9986746.379999999</v>
      </c>
      <c r="T55" s="18">
        <v>11449966.229999999</v>
      </c>
      <c r="U55" s="18">
        <v>11449966.229999999</v>
      </c>
      <c r="V55" s="12">
        <v>12121622.41</v>
      </c>
      <c r="W55" s="12">
        <f t="shared" si="79"/>
        <v>12121622.41</v>
      </c>
      <c r="X55" s="12">
        <f t="shared" si="79"/>
        <v>12121622.41</v>
      </c>
      <c r="Y55" s="12">
        <f t="shared" si="79"/>
        <v>12121622.41</v>
      </c>
      <c r="Z55" s="12">
        <f t="shared" si="79"/>
        <v>12121622.41</v>
      </c>
      <c r="AA55" s="12">
        <f t="shared" si="79"/>
        <v>12121622.41</v>
      </c>
      <c r="AB55" s="168">
        <f t="shared" si="79"/>
        <v>12121622.41</v>
      </c>
      <c r="AC55" s="168">
        <f t="shared" si="56"/>
        <v>11366343.004667334</v>
      </c>
      <c r="AD55" s="12">
        <f t="shared" si="54"/>
        <v>12121622.41</v>
      </c>
      <c r="AE55" s="12">
        <f t="shared" ref="AE55:AY55" si="87">+AD55+SUMIF($M$269:$M$331,$A55,AE$269:AE$331)</f>
        <v>12121622.41</v>
      </c>
      <c r="AF55" s="12">
        <f t="shared" si="87"/>
        <v>12121622.41</v>
      </c>
      <c r="AG55" s="12">
        <f t="shared" si="87"/>
        <v>12121622.41</v>
      </c>
      <c r="AH55" s="12">
        <f t="shared" si="87"/>
        <v>12121622.41</v>
      </c>
      <c r="AI55" s="12">
        <f t="shared" si="87"/>
        <v>12121622.41</v>
      </c>
      <c r="AJ55" s="12">
        <f t="shared" si="87"/>
        <v>12121622.41</v>
      </c>
      <c r="AK55" s="12">
        <f t="shared" si="87"/>
        <v>12121622.41</v>
      </c>
      <c r="AL55" s="12">
        <f t="shared" si="87"/>
        <v>12121622.41</v>
      </c>
      <c r="AM55" s="12">
        <f t="shared" si="87"/>
        <v>12121622.41</v>
      </c>
      <c r="AN55" s="12">
        <f t="shared" si="87"/>
        <v>12121622.41</v>
      </c>
      <c r="AO55" s="12">
        <f t="shared" si="87"/>
        <v>12121622.41</v>
      </c>
      <c r="AP55" s="12">
        <f t="shared" si="87"/>
        <v>12121622.41</v>
      </c>
      <c r="AQ55" s="12">
        <f t="shared" si="87"/>
        <v>12121622.41</v>
      </c>
      <c r="AR55" s="12">
        <f t="shared" si="87"/>
        <v>12121622.41</v>
      </c>
      <c r="AS55" s="12">
        <f t="shared" si="87"/>
        <v>12121622.41</v>
      </c>
      <c r="AT55" s="12">
        <f t="shared" si="87"/>
        <v>12121622.41</v>
      </c>
      <c r="AU55" s="12">
        <f t="shared" si="87"/>
        <v>12121622.41</v>
      </c>
      <c r="AV55" s="12">
        <f t="shared" si="87"/>
        <v>12121622.41</v>
      </c>
      <c r="AW55" s="12">
        <f t="shared" si="87"/>
        <v>12121622.41</v>
      </c>
      <c r="AX55" s="12">
        <f t="shared" si="87"/>
        <v>12121622.41</v>
      </c>
      <c r="AY55" s="12">
        <f t="shared" si="87"/>
        <v>12121622.41</v>
      </c>
      <c r="AZ55" s="56"/>
      <c r="BA55" s="168">
        <f t="shared" si="58"/>
        <v>12121622.409999998</v>
      </c>
      <c r="BB55" s="168">
        <f t="shared" si="59"/>
        <v>11310508.202745227</v>
      </c>
      <c r="BC55" s="12"/>
    </row>
    <row r="56" spans="1:55" s="49" customFormat="1" x14ac:dyDescent="0.25">
      <c r="A56" s="98" t="s">
        <v>572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71">
        <v>0</v>
      </c>
      <c r="N56" s="167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459983.19</v>
      </c>
      <c r="U56" s="18">
        <v>459983.19</v>
      </c>
      <c r="V56" s="12">
        <v>459983.19</v>
      </c>
      <c r="W56" s="12">
        <f t="shared" si="79"/>
        <v>689974.74219077453</v>
      </c>
      <c r="X56" s="12">
        <f t="shared" si="79"/>
        <v>689974.74219077453</v>
      </c>
      <c r="Y56" s="12">
        <f t="shared" si="79"/>
        <v>689974.74219077453</v>
      </c>
      <c r="Z56" s="12">
        <f t="shared" si="79"/>
        <v>919966.29438154912</v>
      </c>
      <c r="AA56" s="12">
        <f t="shared" si="79"/>
        <v>919966.29438154912</v>
      </c>
      <c r="AB56" s="168">
        <f t="shared" si="79"/>
        <v>919966.29438154912</v>
      </c>
      <c r="AC56" s="168">
        <f t="shared" si="56"/>
        <v>862644.62800350913</v>
      </c>
      <c r="AD56" s="12">
        <f t="shared" si="54"/>
        <v>801256.13662913628</v>
      </c>
      <c r="AE56" s="12">
        <f t="shared" ref="AE56:AY56" si="88">+AD56+SUMIF($M$269:$M$331,$A56,AE$269:AE$331)</f>
        <v>801256.13662913628</v>
      </c>
      <c r="AF56" s="12">
        <f t="shared" si="88"/>
        <v>801256.13662913628</v>
      </c>
      <c r="AG56" s="12">
        <f t="shared" si="88"/>
        <v>682545.97887672344</v>
      </c>
      <c r="AH56" s="12">
        <f t="shared" si="88"/>
        <v>682545.97887672344</v>
      </c>
      <c r="AI56" s="12">
        <f t="shared" si="88"/>
        <v>682545.97887672344</v>
      </c>
      <c r="AJ56" s="12">
        <f t="shared" si="88"/>
        <v>563835.82112431061</v>
      </c>
      <c r="AK56" s="12">
        <f t="shared" si="88"/>
        <v>563835.82112431061</v>
      </c>
      <c r="AL56" s="12">
        <f t="shared" si="88"/>
        <v>563835.82112431061</v>
      </c>
      <c r="AM56" s="12">
        <f t="shared" si="88"/>
        <v>445125.66337189777</v>
      </c>
      <c r="AN56" s="12">
        <f t="shared" si="88"/>
        <v>445125.66337189777</v>
      </c>
      <c r="AO56" s="12">
        <f t="shared" si="88"/>
        <v>445125.66337189777</v>
      </c>
      <c r="AP56" s="12">
        <f t="shared" si="88"/>
        <v>326415.50561948493</v>
      </c>
      <c r="AQ56" s="12">
        <f t="shared" si="88"/>
        <v>326415.50561948493</v>
      </c>
      <c r="AR56" s="12">
        <f t="shared" si="88"/>
        <v>326415.50561948493</v>
      </c>
      <c r="AS56" s="12">
        <f t="shared" si="88"/>
        <v>207705.34786707207</v>
      </c>
      <c r="AT56" s="12">
        <f t="shared" si="88"/>
        <v>207705.34786707207</v>
      </c>
      <c r="AU56" s="12">
        <f t="shared" si="88"/>
        <v>207705.34786707207</v>
      </c>
      <c r="AV56" s="12">
        <f t="shared" si="88"/>
        <v>88995.190114659199</v>
      </c>
      <c r="AW56" s="12">
        <f t="shared" si="88"/>
        <v>88995.190114659199</v>
      </c>
      <c r="AX56" s="12">
        <f t="shared" si="88"/>
        <v>88995.190114659199</v>
      </c>
      <c r="AY56" s="12">
        <f t="shared" si="88"/>
        <v>-29714.967637753667</v>
      </c>
      <c r="AZ56" s="56"/>
      <c r="BA56" s="168">
        <f t="shared" si="58"/>
        <v>481651.86575725558</v>
      </c>
      <c r="BB56" s="168">
        <f t="shared" si="59"/>
        <v>449422.29631082719</v>
      </c>
      <c r="BC56" s="12"/>
    </row>
    <row r="57" spans="1:55" s="49" customFormat="1" x14ac:dyDescent="0.25">
      <c r="A57" s="98" t="s">
        <v>20</v>
      </c>
      <c r="B57" s="18">
        <v>320750.46999999997</v>
      </c>
      <c r="C57" s="18">
        <v>320750.46999999997</v>
      </c>
      <c r="D57" s="18">
        <v>320750.46999999997</v>
      </c>
      <c r="E57" s="18">
        <v>320750.46999999997</v>
      </c>
      <c r="F57" s="18">
        <v>320750.46999999997</v>
      </c>
      <c r="G57" s="18">
        <v>320750.46999999997</v>
      </c>
      <c r="H57" s="18">
        <v>320750.46999999997</v>
      </c>
      <c r="I57" s="18">
        <v>319657.40999999997</v>
      </c>
      <c r="J57" s="18">
        <v>319657.40999999997</v>
      </c>
      <c r="K57" s="18">
        <v>319657.40999999997</v>
      </c>
      <c r="L57" s="18">
        <v>319657.40999999997</v>
      </c>
      <c r="M57" s="171">
        <v>-27.410000000032596</v>
      </c>
      <c r="N57" s="167">
        <v>-25.706029238334573</v>
      </c>
      <c r="O57" s="18">
        <v>-27.41</v>
      </c>
      <c r="P57" s="18">
        <v>-27.41</v>
      </c>
      <c r="Q57" s="18">
        <v>-27.41</v>
      </c>
      <c r="R57" s="18">
        <v>-27.41</v>
      </c>
      <c r="S57" s="18">
        <v>-27.41</v>
      </c>
      <c r="T57" s="18">
        <v>-27.41</v>
      </c>
      <c r="U57" s="18">
        <v>-27.41</v>
      </c>
      <c r="V57" s="12">
        <v>-27.41</v>
      </c>
      <c r="W57" s="12">
        <f t="shared" si="79"/>
        <v>-27.41</v>
      </c>
      <c r="X57" s="12">
        <f t="shared" si="79"/>
        <v>-27.41</v>
      </c>
      <c r="Y57" s="12">
        <f t="shared" si="79"/>
        <v>-27.41</v>
      </c>
      <c r="Z57" s="12">
        <f t="shared" si="79"/>
        <v>-27.41</v>
      </c>
      <c r="AA57" s="12">
        <f t="shared" si="79"/>
        <v>-27.41</v>
      </c>
      <c r="AB57" s="168">
        <f t="shared" si="79"/>
        <v>-27.41</v>
      </c>
      <c r="AC57" s="168">
        <f t="shared" si="56"/>
        <v>-25.702125608277516</v>
      </c>
      <c r="AD57" s="12">
        <f t="shared" si="54"/>
        <v>-27.41</v>
      </c>
      <c r="AE57" s="12">
        <f t="shared" ref="AE57:AY57" si="89">+AD57+SUMIF($M$269:$M$331,$A57,AE$269:AE$331)</f>
        <v>-27.41</v>
      </c>
      <c r="AF57" s="12">
        <f t="shared" si="89"/>
        <v>-27.41</v>
      </c>
      <c r="AG57" s="12">
        <f t="shared" si="89"/>
        <v>-27.41</v>
      </c>
      <c r="AH57" s="12">
        <f t="shared" si="89"/>
        <v>-27.41</v>
      </c>
      <c r="AI57" s="12">
        <f t="shared" si="89"/>
        <v>-27.41</v>
      </c>
      <c r="AJ57" s="12">
        <f t="shared" si="89"/>
        <v>-27.41</v>
      </c>
      <c r="AK57" s="12">
        <f t="shared" si="89"/>
        <v>-27.41</v>
      </c>
      <c r="AL57" s="12">
        <f t="shared" si="89"/>
        <v>-27.41</v>
      </c>
      <c r="AM57" s="12">
        <f t="shared" si="89"/>
        <v>-27.41</v>
      </c>
      <c r="AN57" s="12">
        <f t="shared" si="89"/>
        <v>-27.41</v>
      </c>
      <c r="AO57" s="12">
        <f t="shared" si="89"/>
        <v>-27.41</v>
      </c>
      <c r="AP57" s="12">
        <f t="shared" si="89"/>
        <v>-27.41</v>
      </c>
      <c r="AQ57" s="12">
        <f t="shared" si="89"/>
        <v>-27.41</v>
      </c>
      <c r="AR57" s="12">
        <f t="shared" si="89"/>
        <v>-27.41</v>
      </c>
      <c r="AS57" s="12">
        <f t="shared" si="89"/>
        <v>-27.41</v>
      </c>
      <c r="AT57" s="12">
        <f t="shared" si="89"/>
        <v>-27.41</v>
      </c>
      <c r="AU57" s="12">
        <f t="shared" si="89"/>
        <v>-27.41</v>
      </c>
      <c r="AV57" s="12">
        <f t="shared" si="89"/>
        <v>-27.41</v>
      </c>
      <c r="AW57" s="12">
        <f t="shared" si="89"/>
        <v>-27.41</v>
      </c>
      <c r="AX57" s="12">
        <f t="shared" si="89"/>
        <v>-27.41</v>
      </c>
      <c r="AY57" s="12">
        <f t="shared" si="89"/>
        <v>-27.41</v>
      </c>
      <c r="AZ57" s="56"/>
      <c r="BA57" s="168">
        <f t="shared" si="58"/>
        <v>-27.410000000000007</v>
      </c>
      <c r="BB57" s="168">
        <f t="shared" si="59"/>
        <v>-25.575869248450449</v>
      </c>
      <c r="BC57" s="12"/>
    </row>
    <row r="58" spans="1:55" s="49" customFormat="1" x14ac:dyDescent="0.25">
      <c r="A58" s="98" t="s">
        <v>21</v>
      </c>
      <c r="B58" s="18">
        <v>100277.13</v>
      </c>
      <c r="C58" s="18">
        <v>100277.13</v>
      </c>
      <c r="D58" s="18">
        <v>-132363.91</v>
      </c>
      <c r="E58" s="18">
        <v>-132363.91</v>
      </c>
      <c r="F58" s="18">
        <v>-132363.91</v>
      </c>
      <c r="G58" s="18">
        <v>-223508.5</v>
      </c>
      <c r="H58" s="18">
        <v>-223508.5</v>
      </c>
      <c r="I58" s="18">
        <v>-223508.5</v>
      </c>
      <c r="J58" s="18">
        <v>-291088.07</v>
      </c>
      <c r="K58" s="18">
        <v>-291088.07</v>
      </c>
      <c r="L58" s="18">
        <v>-291088.07</v>
      </c>
      <c r="M58" s="171">
        <v>100277.13</v>
      </c>
      <c r="N58" s="167">
        <v>94043.299369325483</v>
      </c>
      <c r="O58" s="18">
        <v>100277.13</v>
      </c>
      <c r="P58" s="18">
        <v>100277.13</v>
      </c>
      <c r="Q58" s="18">
        <v>-15817.220000000001</v>
      </c>
      <c r="R58" s="18">
        <v>-15817.220000000001</v>
      </c>
      <c r="S58" s="18">
        <v>-15817.220000000001</v>
      </c>
      <c r="T58" s="18">
        <v>-85660.5</v>
      </c>
      <c r="U58" s="18">
        <v>-85660.5</v>
      </c>
      <c r="V58" s="12">
        <v>-85660.5</v>
      </c>
      <c r="W58" s="12">
        <f t="shared" ref="W58:AB61" si="90">+V58+SUMIF($M$269:$M$331,$A58,W$269:W$331)</f>
        <v>-145970.92554875</v>
      </c>
      <c r="X58" s="12">
        <f t="shared" si="90"/>
        <v>-145970.92554875</v>
      </c>
      <c r="Y58" s="12">
        <f t="shared" si="90"/>
        <v>-145970.92554875</v>
      </c>
      <c r="Z58" s="12">
        <f t="shared" si="90"/>
        <v>-206281.35109750001</v>
      </c>
      <c r="AA58" s="12">
        <f t="shared" si="90"/>
        <v>-206281.35109750001</v>
      </c>
      <c r="AB58" s="168">
        <f t="shared" si="90"/>
        <v>-206281.35109750001</v>
      </c>
      <c r="AC58" s="168">
        <f t="shared" si="56"/>
        <v>-193428.2815232813</v>
      </c>
      <c r="AD58" s="12">
        <f t="shared" si="54"/>
        <v>-264820.28984500002</v>
      </c>
      <c r="AE58" s="12">
        <f t="shared" ref="AE58:AY58" si="91">+AD58+SUMIF($M$269:$M$331,$A58,AE$269:AE$331)</f>
        <v>-264820.28984500002</v>
      </c>
      <c r="AF58" s="12">
        <f t="shared" si="91"/>
        <v>-264820.28984500002</v>
      </c>
      <c r="AG58" s="12">
        <f t="shared" si="91"/>
        <v>-323359.22859250003</v>
      </c>
      <c r="AH58" s="12">
        <f t="shared" si="91"/>
        <v>-323359.22859250003</v>
      </c>
      <c r="AI58" s="12">
        <f t="shared" si="91"/>
        <v>-323359.22859250003</v>
      </c>
      <c r="AJ58" s="12">
        <f t="shared" si="91"/>
        <v>-381898.16734000004</v>
      </c>
      <c r="AK58" s="12">
        <f t="shared" si="91"/>
        <v>-381898.16734000004</v>
      </c>
      <c r="AL58" s="12">
        <f t="shared" si="91"/>
        <v>-381898.16734000004</v>
      </c>
      <c r="AM58" s="12">
        <f t="shared" si="91"/>
        <v>-440437.10608750005</v>
      </c>
      <c r="AN58" s="12">
        <f t="shared" si="91"/>
        <v>-440437.10608750005</v>
      </c>
      <c r="AO58" s="12">
        <f t="shared" si="91"/>
        <v>-440437.10608750005</v>
      </c>
      <c r="AP58" s="12">
        <f t="shared" si="91"/>
        <v>-440437.10608750005</v>
      </c>
      <c r="AQ58" s="12">
        <f t="shared" si="91"/>
        <v>-440437.10608750005</v>
      </c>
      <c r="AR58" s="12">
        <f t="shared" si="91"/>
        <v>-440437.10608750005</v>
      </c>
      <c r="AS58" s="12">
        <f t="shared" si="91"/>
        <v>-440437.10608750005</v>
      </c>
      <c r="AT58" s="12">
        <f t="shared" si="91"/>
        <v>-440437.10608750005</v>
      </c>
      <c r="AU58" s="12">
        <f t="shared" si="91"/>
        <v>-440437.10608750005</v>
      </c>
      <c r="AV58" s="12">
        <f t="shared" si="91"/>
        <v>-440437.10608750005</v>
      </c>
      <c r="AW58" s="12">
        <f t="shared" si="91"/>
        <v>-440437.10608750005</v>
      </c>
      <c r="AX58" s="12">
        <f t="shared" si="91"/>
        <v>-440437.10608750005</v>
      </c>
      <c r="AY58" s="12">
        <f t="shared" si="91"/>
        <v>-440437.10608750005</v>
      </c>
      <c r="AZ58" s="56"/>
      <c r="BA58" s="168">
        <f t="shared" si="58"/>
        <v>-399910.14849307702</v>
      </c>
      <c r="BB58" s="168">
        <f t="shared" si="59"/>
        <v>-373150.29802945413</v>
      </c>
      <c r="BC58" s="12"/>
    </row>
    <row r="59" spans="1:55" s="49" customFormat="1" x14ac:dyDescent="0.25">
      <c r="A59" s="98" t="s">
        <v>22</v>
      </c>
      <c r="B59" s="18">
        <v>830287.43</v>
      </c>
      <c r="C59" s="18">
        <v>830287.43</v>
      </c>
      <c r="D59" s="18">
        <v>830287.43</v>
      </c>
      <c r="E59" s="18">
        <v>830287.43</v>
      </c>
      <c r="F59" s="18">
        <v>830287.43</v>
      </c>
      <c r="G59" s="18">
        <v>830287.43</v>
      </c>
      <c r="H59" s="18">
        <v>830287.43</v>
      </c>
      <c r="I59" s="18">
        <v>830287.43</v>
      </c>
      <c r="J59" s="18">
        <v>830287.43</v>
      </c>
      <c r="K59" s="18">
        <v>830287.43</v>
      </c>
      <c r="L59" s="18">
        <v>830287.43</v>
      </c>
      <c r="M59" s="171">
        <v>364100.83000000007</v>
      </c>
      <c r="N59" s="167">
        <v>341466.12848123885</v>
      </c>
      <c r="O59" s="18">
        <v>364100.83</v>
      </c>
      <c r="P59" s="18">
        <v>364100.83</v>
      </c>
      <c r="Q59" s="18">
        <v>364100.83</v>
      </c>
      <c r="R59" s="18">
        <v>364100.83</v>
      </c>
      <c r="S59" s="18">
        <v>364100.83</v>
      </c>
      <c r="T59" s="18">
        <v>364100.83</v>
      </c>
      <c r="U59" s="18">
        <v>364100.83</v>
      </c>
      <c r="V59" s="12">
        <v>364100.83</v>
      </c>
      <c r="W59" s="12">
        <f t="shared" si="90"/>
        <v>364100.83</v>
      </c>
      <c r="X59" s="12">
        <f t="shared" si="90"/>
        <v>364100.83</v>
      </c>
      <c r="Y59" s="12">
        <f t="shared" si="90"/>
        <v>364100.83</v>
      </c>
      <c r="Z59" s="12">
        <f t="shared" si="90"/>
        <v>364100.83</v>
      </c>
      <c r="AA59" s="12">
        <f t="shared" si="90"/>
        <v>364100.83</v>
      </c>
      <c r="AB59" s="168">
        <f t="shared" si="90"/>
        <v>364100.83</v>
      </c>
      <c r="AC59" s="168">
        <f t="shared" si="56"/>
        <v>341414.27459825244</v>
      </c>
      <c r="AD59" s="12">
        <f t="shared" si="54"/>
        <v>364100.83</v>
      </c>
      <c r="AE59" s="12">
        <f t="shared" ref="AE59:AY59" si="92">+AD59+SUMIF($M$269:$M$331,$A59,AE$269:AE$331)</f>
        <v>364100.83</v>
      </c>
      <c r="AF59" s="12">
        <f t="shared" si="92"/>
        <v>364100.83</v>
      </c>
      <c r="AG59" s="12">
        <f t="shared" si="92"/>
        <v>364100.83</v>
      </c>
      <c r="AH59" s="12">
        <f t="shared" si="92"/>
        <v>364100.83</v>
      </c>
      <c r="AI59" s="12">
        <f t="shared" si="92"/>
        <v>364100.83</v>
      </c>
      <c r="AJ59" s="12">
        <f t="shared" si="92"/>
        <v>364100.83</v>
      </c>
      <c r="AK59" s="12">
        <f t="shared" si="92"/>
        <v>364100.83</v>
      </c>
      <c r="AL59" s="12">
        <f t="shared" si="92"/>
        <v>364100.83</v>
      </c>
      <c r="AM59" s="12">
        <f t="shared" si="92"/>
        <v>364100.83</v>
      </c>
      <c r="AN59" s="12">
        <f t="shared" si="92"/>
        <v>364100.83</v>
      </c>
      <c r="AO59" s="12">
        <f t="shared" si="92"/>
        <v>364100.83</v>
      </c>
      <c r="AP59" s="12">
        <f t="shared" si="92"/>
        <v>364100.83</v>
      </c>
      <c r="AQ59" s="12">
        <f t="shared" si="92"/>
        <v>364100.83</v>
      </c>
      <c r="AR59" s="12">
        <f t="shared" si="92"/>
        <v>364100.83</v>
      </c>
      <c r="AS59" s="12">
        <f t="shared" si="92"/>
        <v>364100.83</v>
      </c>
      <c r="AT59" s="12">
        <f t="shared" si="92"/>
        <v>364100.83</v>
      </c>
      <c r="AU59" s="12">
        <f t="shared" si="92"/>
        <v>364100.83</v>
      </c>
      <c r="AV59" s="12">
        <f t="shared" si="92"/>
        <v>364100.83</v>
      </c>
      <c r="AW59" s="12">
        <f t="shared" si="92"/>
        <v>364100.83</v>
      </c>
      <c r="AX59" s="12">
        <f t="shared" si="92"/>
        <v>364100.83</v>
      </c>
      <c r="AY59" s="12">
        <f t="shared" si="92"/>
        <v>364100.83</v>
      </c>
      <c r="AZ59" s="56"/>
      <c r="BA59" s="168">
        <f t="shared" si="58"/>
        <v>364100.83</v>
      </c>
      <c r="BB59" s="168">
        <f t="shared" si="59"/>
        <v>339737.14780489902</v>
      </c>
      <c r="BC59" s="12"/>
    </row>
    <row r="60" spans="1:55" s="49" customFormat="1" x14ac:dyDescent="0.25">
      <c r="A60" s="98" t="s">
        <v>23</v>
      </c>
      <c r="B60" s="18">
        <v>-1195173821.72</v>
      </c>
      <c r="C60" s="18">
        <v>-1195173821.72</v>
      </c>
      <c r="D60" s="18">
        <v>-1193955080.8299999</v>
      </c>
      <c r="E60" s="18">
        <v>-1193955080.8299999</v>
      </c>
      <c r="F60" s="18">
        <v>-1193955080.8299999</v>
      </c>
      <c r="G60" s="18">
        <v>-1213679067.8599999</v>
      </c>
      <c r="H60" s="18">
        <v>-1213679067.8599999</v>
      </c>
      <c r="I60" s="18">
        <v>-1215795659.1399999</v>
      </c>
      <c r="J60" s="18">
        <v>-1220627074.1899998</v>
      </c>
      <c r="K60" s="18">
        <v>-1220627074.1899998</v>
      </c>
      <c r="L60" s="18">
        <v>-1220627074.1899998</v>
      </c>
      <c r="M60" s="171">
        <v>-1210355953.7099998</v>
      </c>
      <c r="N60" s="167">
        <v>-1135112934.5065515</v>
      </c>
      <c r="O60" s="18">
        <v>-1238672643.22</v>
      </c>
      <c r="P60" s="18">
        <v>-1238672643.22</v>
      </c>
      <c r="Q60" s="18">
        <v>-1237966910.6400001</v>
      </c>
      <c r="R60" s="18">
        <v>-1237966910.6400001</v>
      </c>
      <c r="S60" s="18">
        <v>-1237966910.6400001</v>
      </c>
      <c r="T60" s="18">
        <v>-1236277949.3800001</v>
      </c>
      <c r="U60" s="18">
        <v>-1236277949.3800001</v>
      </c>
      <c r="V60" s="12">
        <v>-1240906891.8499999</v>
      </c>
      <c r="W60" s="12">
        <f t="shared" si="90"/>
        <v>-1237474792.2099998</v>
      </c>
      <c r="X60" s="12">
        <f t="shared" si="90"/>
        <v>-1237474792.2099998</v>
      </c>
      <c r="Y60" s="12">
        <f t="shared" si="90"/>
        <v>-1237474792.2099998</v>
      </c>
      <c r="Z60" s="12">
        <f t="shared" si="90"/>
        <v>-1234042692.5699997</v>
      </c>
      <c r="AA60" s="12">
        <f t="shared" si="90"/>
        <v>-1234042692.5699997</v>
      </c>
      <c r="AB60" s="168">
        <f t="shared" si="90"/>
        <v>-1234042692.5699997</v>
      </c>
      <c r="AC60" s="168">
        <f t="shared" si="56"/>
        <v>-1157151415.1919417</v>
      </c>
      <c r="AD60" s="12">
        <f t="shared" si="54"/>
        <v>-1230240271.1699996</v>
      </c>
      <c r="AE60" s="12">
        <f t="shared" ref="AE60:AY60" si="93">+AD60+SUMIF($M$269:$M$331,$A60,AE$269:AE$331)</f>
        <v>-1230240271.1699996</v>
      </c>
      <c r="AF60" s="12">
        <f t="shared" si="93"/>
        <v>-1230240271.1699996</v>
      </c>
      <c r="AG60" s="12">
        <f t="shared" si="93"/>
        <v>-1226437849.7699995</v>
      </c>
      <c r="AH60" s="12">
        <f t="shared" si="93"/>
        <v>-1226437849.7699995</v>
      </c>
      <c r="AI60" s="12">
        <f t="shared" si="93"/>
        <v>-1226437849.7699995</v>
      </c>
      <c r="AJ60" s="12">
        <f t="shared" si="93"/>
        <v>-1219864848.6799996</v>
      </c>
      <c r="AK60" s="12">
        <f t="shared" si="93"/>
        <v>-1219864848.6799996</v>
      </c>
      <c r="AL60" s="12">
        <f t="shared" si="93"/>
        <v>-1219864848.6799996</v>
      </c>
      <c r="AM60" s="12">
        <f t="shared" si="93"/>
        <v>-1213291847.5899997</v>
      </c>
      <c r="AN60" s="12">
        <f t="shared" si="93"/>
        <v>-1213291847.5899997</v>
      </c>
      <c r="AO60" s="12">
        <f t="shared" si="93"/>
        <v>-1213291847.5899997</v>
      </c>
      <c r="AP60" s="12">
        <f t="shared" si="93"/>
        <v>-1206268893.6999996</v>
      </c>
      <c r="AQ60" s="12">
        <f t="shared" si="93"/>
        <v>-1206268893.6999996</v>
      </c>
      <c r="AR60" s="12">
        <f t="shared" si="93"/>
        <v>-1206268893.6999996</v>
      </c>
      <c r="AS60" s="12">
        <f t="shared" si="93"/>
        <v>-1199245939.8099995</v>
      </c>
      <c r="AT60" s="12">
        <f t="shared" si="93"/>
        <v>-1199245939.8099995</v>
      </c>
      <c r="AU60" s="12">
        <f t="shared" si="93"/>
        <v>-1199245939.8099995</v>
      </c>
      <c r="AV60" s="12">
        <f t="shared" si="93"/>
        <v>-1194046484.1799994</v>
      </c>
      <c r="AW60" s="12">
        <f t="shared" si="93"/>
        <v>-1194046484.1799994</v>
      </c>
      <c r="AX60" s="12">
        <f t="shared" si="93"/>
        <v>-1194046484.1799994</v>
      </c>
      <c r="AY60" s="12">
        <f t="shared" si="93"/>
        <v>-1188847028.5499992</v>
      </c>
      <c r="AZ60" s="56"/>
      <c r="BA60" s="168">
        <f t="shared" si="58"/>
        <v>-1215141250.6946149</v>
      </c>
      <c r="BB60" s="168">
        <f t="shared" si="59"/>
        <v>-1133830490.5568774</v>
      </c>
      <c r="BC60" s="12"/>
    </row>
    <row r="61" spans="1:55" s="49" customFormat="1" x14ac:dyDescent="0.25">
      <c r="A61" s="98" t="s">
        <v>24</v>
      </c>
      <c r="B61" s="18">
        <v>-113881214.78999999</v>
      </c>
      <c r="C61" s="18">
        <v>-113881214.78999999</v>
      </c>
      <c r="D61" s="18">
        <v>-115525819.67999999</v>
      </c>
      <c r="E61" s="18">
        <v>-115525819.67999999</v>
      </c>
      <c r="F61" s="18">
        <v>-115525819.67999999</v>
      </c>
      <c r="G61" s="18">
        <v>-118303625.83</v>
      </c>
      <c r="H61" s="18">
        <v>-118303625.83</v>
      </c>
      <c r="I61" s="18">
        <v>-118989958.27</v>
      </c>
      <c r="J61" s="18">
        <v>-120827115.42999999</v>
      </c>
      <c r="K61" s="18">
        <v>-120827115.42999999</v>
      </c>
      <c r="L61" s="18">
        <v>-120827115.42999999</v>
      </c>
      <c r="M61" s="171">
        <v>-122789369.86999999</v>
      </c>
      <c r="N61" s="167">
        <v>-115156042.75925371</v>
      </c>
      <c r="O61" s="18">
        <v>-132069531.74000001</v>
      </c>
      <c r="P61" s="18">
        <v>-132069531.74000001</v>
      </c>
      <c r="Q61" s="18">
        <v>-133460474.00000001</v>
      </c>
      <c r="R61" s="18">
        <v>-133460474.00000001</v>
      </c>
      <c r="S61" s="18">
        <v>-133460474.00000001</v>
      </c>
      <c r="T61" s="18">
        <v>-134859837.94000003</v>
      </c>
      <c r="U61" s="18">
        <v>-134859837.94000003</v>
      </c>
      <c r="V61" s="12">
        <v>-135771869.96000001</v>
      </c>
      <c r="W61" s="12">
        <f t="shared" si="90"/>
        <v>-135445953.96000001</v>
      </c>
      <c r="X61" s="12">
        <f t="shared" si="90"/>
        <v>-135445953.96000001</v>
      </c>
      <c r="Y61" s="12">
        <f t="shared" si="90"/>
        <v>-135445953.96000001</v>
      </c>
      <c r="Z61" s="12">
        <f t="shared" si="90"/>
        <v>-135120037.96000001</v>
      </c>
      <c r="AA61" s="12">
        <f t="shared" si="90"/>
        <v>-135120037.96000001</v>
      </c>
      <c r="AB61" s="168">
        <f t="shared" si="90"/>
        <v>-135120037.96000001</v>
      </c>
      <c r="AC61" s="168">
        <f t="shared" si="56"/>
        <v>-126700918.92897286</v>
      </c>
      <c r="AD61" s="12">
        <f t="shared" si="54"/>
        <v>-134820477.96000001</v>
      </c>
      <c r="AE61" s="12">
        <f t="shared" ref="AE61:AY61" si="94">+AD61+SUMIF($M$269:$M$331,$A61,AE$269:AE$331)</f>
        <v>-134820477.96000001</v>
      </c>
      <c r="AF61" s="12">
        <f t="shared" si="94"/>
        <v>-134820477.96000001</v>
      </c>
      <c r="AG61" s="12">
        <f t="shared" si="94"/>
        <v>-134520917.96000001</v>
      </c>
      <c r="AH61" s="12">
        <f t="shared" si="94"/>
        <v>-134520917.96000001</v>
      </c>
      <c r="AI61" s="12">
        <f t="shared" si="94"/>
        <v>-134520917.96000001</v>
      </c>
      <c r="AJ61" s="12">
        <f t="shared" si="94"/>
        <v>-133987246.96000001</v>
      </c>
      <c r="AK61" s="12">
        <f t="shared" si="94"/>
        <v>-133987246.96000001</v>
      </c>
      <c r="AL61" s="12">
        <f t="shared" si="94"/>
        <v>-133987246.96000001</v>
      </c>
      <c r="AM61" s="12">
        <f t="shared" si="94"/>
        <v>-133453575.96000001</v>
      </c>
      <c r="AN61" s="12">
        <f t="shared" si="94"/>
        <v>-133453575.96000001</v>
      </c>
      <c r="AO61" s="12">
        <f t="shared" si="94"/>
        <v>-133453575.96000001</v>
      </c>
      <c r="AP61" s="12">
        <f t="shared" si="94"/>
        <v>-132923184.96000001</v>
      </c>
      <c r="AQ61" s="12">
        <f t="shared" si="94"/>
        <v>-132923184.96000001</v>
      </c>
      <c r="AR61" s="12">
        <f t="shared" si="94"/>
        <v>-132923184.96000001</v>
      </c>
      <c r="AS61" s="12">
        <f t="shared" si="94"/>
        <v>-132392793.96000001</v>
      </c>
      <c r="AT61" s="12">
        <f t="shared" si="94"/>
        <v>-132392793.96000001</v>
      </c>
      <c r="AU61" s="12">
        <f t="shared" si="94"/>
        <v>-132392793.96000001</v>
      </c>
      <c r="AV61" s="12">
        <f t="shared" si="94"/>
        <v>-132002296.96000001</v>
      </c>
      <c r="AW61" s="12">
        <f t="shared" si="94"/>
        <v>-132002296.96000001</v>
      </c>
      <c r="AX61" s="12">
        <f t="shared" si="94"/>
        <v>-132002296.96000001</v>
      </c>
      <c r="AY61" s="12">
        <f t="shared" si="94"/>
        <v>-131611799.96000001</v>
      </c>
      <c r="AZ61" s="56"/>
      <c r="BA61" s="168">
        <f t="shared" si="58"/>
        <v>-133619043.96000002</v>
      </c>
      <c r="BB61" s="168">
        <f t="shared" si="59"/>
        <v>-124677971.4492489</v>
      </c>
      <c r="BC61" s="12"/>
    </row>
    <row r="62" spans="1:55" s="56" customFormat="1" x14ac:dyDescent="0.25">
      <c r="A62" s="19" t="s">
        <v>74</v>
      </c>
      <c r="B62" s="18">
        <v>0</v>
      </c>
      <c r="C62" s="18">
        <v>0</v>
      </c>
      <c r="D62" s="18">
        <v>561485</v>
      </c>
      <c r="E62" s="18">
        <v>561485</v>
      </c>
      <c r="F62" s="18">
        <v>561485</v>
      </c>
      <c r="G62" s="18">
        <v>176760</v>
      </c>
      <c r="H62" s="18">
        <v>176760</v>
      </c>
      <c r="I62" s="18">
        <v>176760</v>
      </c>
      <c r="J62" s="18">
        <v>1373645.6999999955</v>
      </c>
      <c r="K62" s="18">
        <v>1373645.6999999955</v>
      </c>
      <c r="L62" s="18">
        <v>1373645.6999999955</v>
      </c>
      <c r="M62" s="171">
        <v>0</v>
      </c>
      <c r="N62" s="167">
        <v>0</v>
      </c>
      <c r="O62" s="18">
        <v>0</v>
      </c>
      <c r="P62" s="18">
        <v>0</v>
      </c>
      <c r="Q62" s="18">
        <v>333585.47000000067</v>
      </c>
      <c r="R62" s="18">
        <v>333585.47000000067</v>
      </c>
      <c r="S62" s="18">
        <v>333585.47000000067</v>
      </c>
      <c r="T62" s="18">
        <v>450009.01000000164</v>
      </c>
      <c r="U62" s="18">
        <v>450009.01000000164</v>
      </c>
      <c r="V62" s="12"/>
      <c r="W62" s="12"/>
      <c r="X62" s="12"/>
      <c r="Y62" s="12"/>
      <c r="Z62" s="12"/>
      <c r="AA62" s="12"/>
      <c r="AB62" s="168"/>
      <c r="AC62" s="168">
        <f t="shared" si="56"/>
        <v>0</v>
      </c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BA62" s="168">
        <v>0</v>
      </c>
      <c r="BB62" s="168">
        <f t="shared" si="59"/>
        <v>0</v>
      </c>
      <c r="BC62" s="12"/>
    </row>
    <row r="63" spans="1:55" s="49" customFormat="1" x14ac:dyDescent="0.25">
      <c r="A63" s="98" t="s">
        <v>25</v>
      </c>
      <c r="B63" s="18">
        <v>-31878.66</v>
      </c>
      <c r="C63" s="18">
        <v>-31878.66</v>
      </c>
      <c r="D63" s="18">
        <v>-31878.66</v>
      </c>
      <c r="E63" s="18">
        <v>-31878.66</v>
      </c>
      <c r="F63" s="18">
        <v>-31878.66</v>
      </c>
      <c r="G63" s="18">
        <v>-31878.66</v>
      </c>
      <c r="H63" s="18">
        <v>-31878.66</v>
      </c>
      <c r="I63" s="18">
        <v>-31878.66</v>
      </c>
      <c r="J63" s="18">
        <v>-31878.66</v>
      </c>
      <c r="K63" s="18">
        <v>-31878.66</v>
      </c>
      <c r="L63" s="18">
        <v>-31878.66</v>
      </c>
      <c r="M63" s="171">
        <v>-31331.42</v>
      </c>
      <c r="N63" s="167">
        <v>-29383.67014219565</v>
      </c>
      <c r="O63" s="18">
        <v>-31331.42</v>
      </c>
      <c r="P63" s="18">
        <v>-31331.42</v>
      </c>
      <c r="Q63" s="18">
        <v>-31331.42</v>
      </c>
      <c r="R63" s="18">
        <v>-31331.42</v>
      </c>
      <c r="S63" s="18">
        <v>-31331.42</v>
      </c>
      <c r="T63" s="18">
        <v>-31331.42</v>
      </c>
      <c r="U63" s="18">
        <v>-31331.42</v>
      </c>
      <c r="V63" s="12">
        <v>-31331.42</v>
      </c>
      <c r="W63" s="12">
        <f t="shared" ref="W63:AB72" si="95">+V63+SUMIF($M$269:$M$331,$A63,W$269:W$331)</f>
        <v>-31331.42</v>
      </c>
      <c r="X63" s="12">
        <f t="shared" si="95"/>
        <v>-31331.42</v>
      </c>
      <c r="Y63" s="12">
        <f t="shared" si="95"/>
        <v>-31331.42</v>
      </c>
      <c r="Z63" s="12">
        <f t="shared" si="95"/>
        <v>-31331.42</v>
      </c>
      <c r="AA63" s="12">
        <f t="shared" si="95"/>
        <v>-31331.42</v>
      </c>
      <c r="AB63" s="168">
        <f t="shared" si="95"/>
        <v>-31331.42</v>
      </c>
      <c r="AC63" s="168">
        <f t="shared" si="56"/>
        <v>-29379.208038150246</v>
      </c>
      <c r="AD63" s="12">
        <f t="shared" ref="AD63:AD72" si="96">+AB63+SUMIF($M$269:$M$331,$A63,AD$269:AD$331)</f>
        <v>-31331.42</v>
      </c>
      <c r="AE63" s="12">
        <f t="shared" ref="AE63:AY63" si="97">+AD63+SUMIF($M$269:$M$331,$A63,AE$269:AE$331)</f>
        <v>-31331.42</v>
      </c>
      <c r="AF63" s="12">
        <f t="shared" si="97"/>
        <v>-31331.42</v>
      </c>
      <c r="AG63" s="12">
        <f t="shared" si="97"/>
        <v>-31331.42</v>
      </c>
      <c r="AH63" s="12">
        <f t="shared" si="97"/>
        <v>-31331.42</v>
      </c>
      <c r="AI63" s="12">
        <f t="shared" si="97"/>
        <v>-31331.42</v>
      </c>
      <c r="AJ63" s="12">
        <f t="shared" si="97"/>
        <v>-31331.42</v>
      </c>
      <c r="AK63" s="12">
        <f t="shared" si="97"/>
        <v>-31331.42</v>
      </c>
      <c r="AL63" s="12">
        <f t="shared" si="97"/>
        <v>-31331.42</v>
      </c>
      <c r="AM63" s="12">
        <f t="shared" si="97"/>
        <v>-31331.42</v>
      </c>
      <c r="AN63" s="12">
        <f t="shared" si="97"/>
        <v>-31331.42</v>
      </c>
      <c r="AO63" s="12">
        <f t="shared" si="97"/>
        <v>-31331.42</v>
      </c>
      <c r="AP63" s="12">
        <f t="shared" si="97"/>
        <v>-31331.42</v>
      </c>
      <c r="AQ63" s="12">
        <f t="shared" si="97"/>
        <v>-31331.42</v>
      </c>
      <c r="AR63" s="12">
        <f t="shared" si="97"/>
        <v>-31331.42</v>
      </c>
      <c r="AS63" s="12">
        <f t="shared" si="97"/>
        <v>-31331.42</v>
      </c>
      <c r="AT63" s="12">
        <f t="shared" si="97"/>
        <v>-31331.42</v>
      </c>
      <c r="AU63" s="12">
        <f t="shared" si="97"/>
        <v>-31331.42</v>
      </c>
      <c r="AV63" s="12">
        <f t="shared" si="97"/>
        <v>-31331.42</v>
      </c>
      <c r="AW63" s="12">
        <f t="shared" si="97"/>
        <v>-31331.42</v>
      </c>
      <c r="AX63" s="12">
        <f t="shared" si="97"/>
        <v>-31331.42</v>
      </c>
      <c r="AY63" s="12">
        <f t="shared" si="97"/>
        <v>-31331.42</v>
      </c>
      <c r="AZ63" s="56"/>
      <c r="BA63" s="168">
        <f t="shared" si="58"/>
        <v>-31331.419999999987</v>
      </c>
      <c r="BB63" s="168">
        <f t="shared" si="59"/>
        <v>-29234.888773742605</v>
      </c>
      <c r="BC63" s="12"/>
    </row>
    <row r="64" spans="1:55" s="49" customFormat="1" x14ac:dyDescent="0.25">
      <c r="A64" s="98" t="s">
        <v>26</v>
      </c>
      <c r="B64" s="18">
        <v>2507724.5</v>
      </c>
      <c r="C64" s="18">
        <v>2507724.5</v>
      </c>
      <c r="D64" s="18">
        <v>2153475.17</v>
      </c>
      <c r="E64" s="18">
        <v>2153475.17</v>
      </c>
      <c r="F64" s="18">
        <v>2153475.17</v>
      </c>
      <c r="G64" s="18">
        <v>1501270.94</v>
      </c>
      <c r="H64" s="18">
        <v>1501270.94</v>
      </c>
      <c r="I64" s="18">
        <v>1501270.94</v>
      </c>
      <c r="J64" s="18">
        <v>1049196.8999999999</v>
      </c>
      <c r="K64" s="18">
        <v>1049196.8999999999</v>
      </c>
      <c r="L64" s="18">
        <v>1049196.8999999999</v>
      </c>
      <c r="M64" s="171">
        <v>1045654.4999999999</v>
      </c>
      <c r="N64" s="167">
        <v>980650.31558424479</v>
      </c>
      <c r="O64" s="18">
        <v>1045654.5</v>
      </c>
      <c r="P64" s="18">
        <v>1045654.5</v>
      </c>
      <c r="Q64" s="18">
        <v>1024213.22</v>
      </c>
      <c r="R64" s="18">
        <v>1024213.22</v>
      </c>
      <c r="S64" s="18">
        <v>1024213.22</v>
      </c>
      <c r="T64" s="18">
        <v>1041629.82</v>
      </c>
      <c r="U64" s="18">
        <v>1041629.82</v>
      </c>
      <c r="V64" s="12">
        <v>1041629.82</v>
      </c>
      <c r="W64" s="12">
        <f t="shared" si="95"/>
        <v>1033854.7696687727</v>
      </c>
      <c r="X64" s="12">
        <f t="shared" si="95"/>
        <v>1033854.7696687727</v>
      </c>
      <c r="Y64" s="12">
        <f t="shared" si="95"/>
        <v>1033854.7696687727</v>
      </c>
      <c r="Z64" s="12">
        <f t="shared" si="95"/>
        <v>1026079.7193375455</v>
      </c>
      <c r="AA64" s="12">
        <f t="shared" si="95"/>
        <v>1026079.7193375455</v>
      </c>
      <c r="AB64" s="168">
        <f t="shared" si="95"/>
        <v>1026079.7193375455</v>
      </c>
      <c r="AC64" s="168">
        <f t="shared" si="56"/>
        <v>962146.29078875342</v>
      </c>
      <c r="AD64" s="12">
        <f t="shared" si="96"/>
        <v>1033601.4271262719</v>
      </c>
      <c r="AE64" s="12">
        <f t="shared" ref="AE64:AY64" si="98">+AD64+SUMIF($M$269:$M$331,$A64,AE$269:AE$331)</f>
        <v>1033601.4271262719</v>
      </c>
      <c r="AF64" s="12">
        <f t="shared" si="98"/>
        <v>1033601.4271262719</v>
      </c>
      <c r="AG64" s="12">
        <f t="shared" si="98"/>
        <v>1041123.1349149983</v>
      </c>
      <c r="AH64" s="12">
        <f t="shared" si="98"/>
        <v>1041123.1349149983</v>
      </c>
      <c r="AI64" s="12">
        <f t="shared" si="98"/>
        <v>1041123.1349149983</v>
      </c>
      <c r="AJ64" s="12">
        <f t="shared" si="98"/>
        <v>1048644.8427037247</v>
      </c>
      <c r="AK64" s="12">
        <f t="shared" si="98"/>
        <v>1048644.8427037247</v>
      </c>
      <c r="AL64" s="12">
        <f t="shared" si="98"/>
        <v>1048644.8427037247</v>
      </c>
      <c r="AM64" s="12">
        <f t="shared" si="98"/>
        <v>1056166.5504924513</v>
      </c>
      <c r="AN64" s="12">
        <f t="shared" si="98"/>
        <v>1056166.5504924513</v>
      </c>
      <c r="AO64" s="12">
        <f t="shared" si="98"/>
        <v>1056166.5504924513</v>
      </c>
      <c r="AP64" s="12">
        <f t="shared" si="98"/>
        <v>989718.902233931</v>
      </c>
      <c r="AQ64" s="12">
        <f t="shared" si="98"/>
        <v>989718.902233931</v>
      </c>
      <c r="AR64" s="12">
        <f t="shared" si="98"/>
        <v>989718.902233931</v>
      </c>
      <c r="AS64" s="12">
        <f t="shared" si="98"/>
        <v>923271.25397541071</v>
      </c>
      <c r="AT64" s="12">
        <f t="shared" si="98"/>
        <v>923271.25397541071</v>
      </c>
      <c r="AU64" s="12">
        <f t="shared" si="98"/>
        <v>923271.25397541071</v>
      </c>
      <c r="AV64" s="12">
        <f t="shared" si="98"/>
        <v>856823.60571689042</v>
      </c>
      <c r="AW64" s="12">
        <f t="shared" si="98"/>
        <v>856823.60571689042</v>
      </c>
      <c r="AX64" s="12">
        <f t="shared" si="98"/>
        <v>856823.60571689042</v>
      </c>
      <c r="AY64" s="12">
        <f t="shared" si="98"/>
        <v>790375.95745837013</v>
      </c>
      <c r="AZ64" s="56"/>
      <c r="BA64" s="168">
        <f t="shared" si="58"/>
        <v>1025402.4265392864</v>
      </c>
      <c r="BB64" s="168">
        <f t="shared" si="59"/>
        <v>956787.97476149572</v>
      </c>
      <c r="BC64" s="12"/>
    </row>
    <row r="65" spans="1:55" s="49" customFormat="1" x14ac:dyDescent="0.25">
      <c r="A65" s="98" t="s">
        <v>201</v>
      </c>
      <c r="B65" s="18">
        <v>671299.96</v>
      </c>
      <c r="C65" s="18">
        <v>671299.96</v>
      </c>
      <c r="D65" s="18">
        <v>809617.02</v>
      </c>
      <c r="E65" s="18">
        <v>809617.02</v>
      </c>
      <c r="F65" s="18">
        <v>809617.02</v>
      </c>
      <c r="G65" s="18">
        <v>1046340.13</v>
      </c>
      <c r="H65" s="18">
        <v>1046340.13</v>
      </c>
      <c r="I65" s="18">
        <v>1046340.13</v>
      </c>
      <c r="J65" s="18">
        <v>1690032.9100000001</v>
      </c>
      <c r="K65" s="18">
        <v>1690032.9100000001</v>
      </c>
      <c r="L65" s="18">
        <v>1690032.9100000001</v>
      </c>
      <c r="M65" s="171">
        <v>2.3283064365386963E-10</v>
      </c>
      <c r="N65" s="167">
        <v>2.183564879000187E-10</v>
      </c>
      <c r="O65" s="18">
        <v>0</v>
      </c>
      <c r="P65" s="18">
        <v>0</v>
      </c>
      <c r="Q65" s="18">
        <v>-212512.37</v>
      </c>
      <c r="R65" s="18">
        <v>-212512.37</v>
      </c>
      <c r="S65" s="18">
        <v>-212512.37</v>
      </c>
      <c r="T65" s="18">
        <v>-423205.39</v>
      </c>
      <c r="U65" s="18">
        <v>-423205.39</v>
      </c>
      <c r="V65" s="12">
        <v>-423205.39</v>
      </c>
      <c r="W65" s="12">
        <f t="shared" si="95"/>
        <v>-673531.71191880375</v>
      </c>
      <c r="X65" s="12">
        <f t="shared" si="95"/>
        <v>-673531.71191880375</v>
      </c>
      <c r="Y65" s="12">
        <f t="shared" si="95"/>
        <v>-673531.71191880375</v>
      </c>
      <c r="Z65" s="12">
        <f t="shared" si="95"/>
        <v>-923858.03383760748</v>
      </c>
      <c r="AA65" s="12">
        <f t="shared" si="95"/>
        <v>-923858.03383760748</v>
      </c>
      <c r="AB65" s="168">
        <f t="shared" si="95"/>
        <v>-923858.03383760748</v>
      </c>
      <c r="AC65" s="168">
        <f t="shared" si="56"/>
        <v>-866293.8792378871</v>
      </c>
      <c r="AD65" s="12">
        <f t="shared" si="96"/>
        <v>-1121223.7713800268</v>
      </c>
      <c r="AE65" s="12">
        <f t="shared" ref="AE65:AY65" si="99">+AD65+SUMIF($M$269:$M$331,$A65,AE$269:AE$331)</f>
        <v>-1121223.7713800268</v>
      </c>
      <c r="AF65" s="12">
        <f t="shared" si="99"/>
        <v>-1121223.7713800268</v>
      </c>
      <c r="AG65" s="12">
        <f t="shared" si="99"/>
        <v>-1318589.5089224461</v>
      </c>
      <c r="AH65" s="12">
        <f t="shared" si="99"/>
        <v>-1318589.5089224461</v>
      </c>
      <c r="AI65" s="12">
        <f t="shared" si="99"/>
        <v>-1318589.5089224461</v>
      </c>
      <c r="AJ65" s="12">
        <f t="shared" si="99"/>
        <v>-1515955.2464648653</v>
      </c>
      <c r="AK65" s="12">
        <f t="shared" si="99"/>
        <v>-1515955.2464648653</v>
      </c>
      <c r="AL65" s="12">
        <f t="shared" si="99"/>
        <v>-1515955.2464648653</v>
      </c>
      <c r="AM65" s="12">
        <f t="shared" si="99"/>
        <v>-1713320.9840072845</v>
      </c>
      <c r="AN65" s="12">
        <f t="shared" si="99"/>
        <v>-1713320.9840072845</v>
      </c>
      <c r="AO65" s="12">
        <f t="shared" si="99"/>
        <v>-1713320.9840072845</v>
      </c>
      <c r="AP65" s="12">
        <f t="shared" si="99"/>
        <v>-1676565.0474258633</v>
      </c>
      <c r="AQ65" s="12">
        <f t="shared" si="99"/>
        <v>-1676565.0474258633</v>
      </c>
      <c r="AR65" s="12">
        <f t="shared" si="99"/>
        <v>-1676565.0474258633</v>
      </c>
      <c r="AS65" s="12">
        <f t="shared" si="99"/>
        <v>-1639809.1108444422</v>
      </c>
      <c r="AT65" s="12">
        <f t="shared" si="99"/>
        <v>-1639809.1108444422</v>
      </c>
      <c r="AU65" s="12">
        <f t="shared" si="99"/>
        <v>-1639809.1108444422</v>
      </c>
      <c r="AV65" s="12">
        <f t="shared" si="99"/>
        <v>-1603053.174263021</v>
      </c>
      <c r="AW65" s="12">
        <f t="shared" si="99"/>
        <v>-1603053.174263021</v>
      </c>
      <c r="AX65" s="12">
        <f t="shared" si="99"/>
        <v>-1603053.174263021</v>
      </c>
      <c r="AY65" s="12">
        <f t="shared" si="99"/>
        <v>-1566297.2376815998</v>
      </c>
      <c r="AZ65" s="56"/>
      <c r="BA65" s="168">
        <f t="shared" si="58"/>
        <v>-1562546.267023524</v>
      </c>
      <c r="BB65" s="168">
        <f t="shared" si="59"/>
        <v>-1457989.0193377591</v>
      </c>
      <c r="BC65" s="12"/>
    </row>
    <row r="66" spans="1:55" s="49" customFormat="1" x14ac:dyDescent="0.25">
      <c r="A66" s="98" t="s">
        <v>573</v>
      </c>
      <c r="B66" s="18">
        <v>-555781.46</v>
      </c>
      <c r="C66" s="18">
        <v>-555781.46</v>
      </c>
      <c r="D66" s="18">
        <v>-555781.46</v>
      </c>
      <c r="E66" s="18">
        <v>-555781.46</v>
      </c>
      <c r="F66" s="18">
        <v>-555781.46</v>
      </c>
      <c r="G66" s="18">
        <v>-555781.46</v>
      </c>
      <c r="H66" s="18">
        <v>-555781.46</v>
      </c>
      <c r="I66" s="18">
        <v>-555781.46</v>
      </c>
      <c r="J66" s="18">
        <v>-555781.46</v>
      </c>
      <c r="K66" s="18">
        <v>-555781.46</v>
      </c>
      <c r="L66" s="18">
        <v>-555781.46</v>
      </c>
      <c r="M66" s="171">
        <v>1955581</v>
      </c>
      <c r="N66" s="167">
        <v>1834010.3014911264</v>
      </c>
      <c r="O66" s="18">
        <v>1955581</v>
      </c>
      <c r="P66" s="18">
        <v>1955581</v>
      </c>
      <c r="Q66" s="18">
        <v>1955581</v>
      </c>
      <c r="R66" s="18">
        <v>1955581</v>
      </c>
      <c r="S66" s="18">
        <v>1955581</v>
      </c>
      <c r="T66" s="18">
        <v>1955581</v>
      </c>
      <c r="U66" s="18">
        <v>1955581</v>
      </c>
      <c r="V66" s="12">
        <v>1955581</v>
      </c>
      <c r="W66" s="12">
        <f t="shared" si="95"/>
        <v>1955581</v>
      </c>
      <c r="X66" s="12">
        <f t="shared" si="95"/>
        <v>1955581</v>
      </c>
      <c r="Y66" s="12">
        <f t="shared" si="95"/>
        <v>1955581</v>
      </c>
      <c r="Z66" s="12">
        <f t="shared" si="95"/>
        <v>1955581</v>
      </c>
      <c r="AA66" s="12">
        <f t="shared" si="95"/>
        <v>1955581</v>
      </c>
      <c r="AB66" s="168">
        <f t="shared" si="95"/>
        <v>1955581</v>
      </c>
      <c r="AC66" s="168">
        <f t="shared" si="56"/>
        <v>1833731.79493473</v>
      </c>
      <c r="AD66" s="12">
        <f t="shared" si="96"/>
        <v>1955581</v>
      </c>
      <c r="AE66" s="12">
        <f t="shared" ref="AE66:AY66" si="100">+AD66+SUMIF($M$269:$M$331,$A66,AE$269:AE$331)</f>
        <v>1955581</v>
      </c>
      <c r="AF66" s="12">
        <f t="shared" si="100"/>
        <v>1955581</v>
      </c>
      <c r="AG66" s="12">
        <f t="shared" si="100"/>
        <v>1955581</v>
      </c>
      <c r="AH66" s="12">
        <f t="shared" si="100"/>
        <v>1955581</v>
      </c>
      <c r="AI66" s="12">
        <f t="shared" si="100"/>
        <v>1955581</v>
      </c>
      <c r="AJ66" s="12">
        <f t="shared" si="100"/>
        <v>1955581</v>
      </c>
      <c r="AK66" s="12">
        <f t="shared" si="100"/>
        <v>1955581</v>
      </c>
      <c r="AL66" s="12">
        <f t="shared" si="100"/>
        <v>1955581</v>
      </c>
      <c r="AM66" s="12">
        <f t="shared" si="100"/>
        <v>1955581</v>
      </c>
      <c r="AN66" s="12">
        <f t="shared" si="100"/>
        <v>1955581</v>
      </c>
      <c r="AO66" s="12">
        <f t="shared" si="100"/>
        <v>1955581</v>
      </c>
      <c r="AP66" s="12">
        <f t="shared" si="100"/>
        <v>1955581</v>
      </c>
      <c r="AQ66" s="12">
        <f t="shared" si="100"/>
        <v>1955581</v>
      </c>
      <c r="AR66" s="12">
        <f t="shared" si="100"/>
        <v>1955581</v>
      </c>
      <c r="AS66" s="12">
        <f t="shared" si="100"/>
        <v>1955581</v>
      </c>
      <c r="AT66" s="12">
        <f t="shared" si="100"/>
        <v>1955581</v>
      </c>
      <c r="AU66" s="12">
        <f t="shared" si="100"/>
        <v>1955581</v>
      </c>
      <c r="AV66" s="12">
        <f t="shared" si="100"/>
        <v>1955581</v>
      </c>
      <c r="AW66" s="12">
        <f t="shared" si="100"/>
        <v>1955581</v>
      </c>
      <c r="AX66" s="12">
        <f t="shared" si="100"/>
        <v>1955581</v>
      </c>
      <c r="AY66" s="12">
        <f t="shared" si="100"/>
        <v>1955581</v>
      </c>
      <c r="AZ66" s="56"/>
      <c r="BA66" s="168">
        <f t="shared" si="58"/>
        <v>1955581</v>
      </c>
      <c r="BB66" s="168">
        <f t="shared" si="59"/>
        <v>1824723.9679224356</v>
      </c>
      <c r="BC66" s="12"/>
    </row>
    <row r="67" spans="1:55" s="49" customFormat="1" x14ac:dyDescent="0.25">
      <c r="A67" s="98" t="s">
        <v>28</v>
      </c>
      <c r="B67" s="18">
        <v>10629212.630000001</v>
      </c>
      <c r="C67" s="18">
        <v>10629212.630000001</v>
      </c>
      <c r="D67" s="18">
        <v>10343386.42</v>
      </c>
      <c r="E67" s="18">
        <v>10343386.42</v>
      </c>
      <c r="F67" s="18">
        <v>10343386.42</v>
      </c>
      <c r="G67" s="18">
        <v>10057560.220000001</v>
      </c>
      <c r="H67" s="18">
        <v>10057560.220000001</v>
      </c>
      <c r="I67" s="18">
        <v>10008333.370000001</v>
      </c>
      <c r="J67" s="18">
        <v>9759388.2600000016</v>
      </c>
      <c r="K67" s="18">
        <v>9759388.2600000016</v>
      </c>
      <c r="L67" s="18">
        <v>9759388.2600000016</v>
      </c>
      <c r="M67" s="171">
        <v>10227626.910000002</v>
      </c>
      <c r="N67" s="167">
        <v>9591815.9936856925</v>
      </c>
      <c r="O67" s="18">
        <v>10227626.91</v>
      </c>
      <c r="P67" s="18">
        <v>10227626.91</v>
      </c>
      <c r="Q67" s="18">
        <v>9990596.6699999999</v>
      </c>
      <c r="R67" s="18">
        <v>9990596.6699999999</v>
      </c>
      <c r="S67" s="18">
        <v>9990596.6699999999</v>
      </c>
      <c r="T67" s="18">
        <v>9931978.3900000006</v>
      </c>
      <c r="U67" s="18">
        <v>9931978.3900000006</v>
      </c>
      <c r="V67" s="12">
        <v>9930894.5600000005</v>
      </c>
      <c r="W67" s="12">
        <f t="shared" si="95"/>
        <v>9874556.829221908</v>
      </c>
      <c r="X67" s="12">
        <f t="shared" si="95"/>
        <v>9874556.829221908</v>
      </c>
      <c r="Y67" s="12">
        <f t="shared" si="95"/>
        <v>9874556.829221908</v>
      </c>
      <c r="Z67" s="12">
        <f t="shared" si="95"/>
        <v>9818219.0984438155</v>
      </c>
      <c r="AA67" s="12">
        <f t="shared" si="95"/>
        <v>9818219.0984438155</v>
      </c>
      <c r="AB67" s="168">
        <f t="shared" si="95"/>
        <v>9818219.0984438155</v>
      </c>
      <c r="AC67" s="168">
        <f t="shared" si="56"/>
        <v>9206461.1644579414</v>
      </c>
      <c r="AD67" s="12">
        <f t="shared" si="96"/>
        <v>9825876.2175048869</v>
      </c>
      <c r="AE67" s="12">
        <f t="shared" ref="AE67:AY67" si="101">+AD67+SUMIF($M$269:$M$331,$A67,AE$269:AE$331)</f>
        <v>9825876.2175048869</v>
      </c>
      <c r="AF67" s="12">
        <f t="shared" si="101"/>
        <v>9825876.2175048869</v>
      </c>
      <c r="AG67" s="12">
        <f t="shared" si="101"/>
        <v>9833533.3365659583</v>
      </c>
      <c r="AH67" s="12">
        <f t="shared" si="101"/>
        <v>9833533.3365659583</v>
      </c>
      <c r="AI67" s="12">
        <f t="shared" si="101"/>
        <v>9833533.3365659583</v>
      </c>
      <c r="AJ67" s="12">
        <f t="shared" si="101"/>
        <v>9841190.4556270298</v>
      </c>
      <c r="AK67" s="12">
        <f t="shared" si="101"/>
        <v>9841190.4556270298</v>
      </c>
      <c r="AL67" s="12">
        <f t="shared" si="101"/>
        <v>9841190.4556270298</v>
      </c>
      <c r="AM67" s="12">
        <f t="shared" si="101"/>
        <v>9848847.5746881012</v>
      </c>
      <c r="AN67" s="12">
        <f t="shared" si="101"/>
        <v>9848847.5746881012</v>
      </c>
      <c r="AO67" s="12">
        <f t="shared" si="101"/>
        <v>9848847.5746881012</v>
      </c>
      <c r="AP67" s="12">
        <f t="shared" si="101"/>
        <v>9854878.3499117363</v>
      </c>
      <c r="AQ67" s="12">
        <f t="shared" si="101"/>
        <v>9854878.3499117363</v>
      </c>
      <c r="AR67" s="12">
        <f t="shared" si="101"/>
        <v>9854878.3499117363</v>
      </c>
      <c r="AS67" s="12">
        <f t="shared" si="101"/>
        <v>9860909.1251353715</v>
      </c>
      <c r="AT67" s="12">
        <f t="shared" si="101"/>
        <v>9860909.1251353715</v>
      </c>
      <c r="AU67" s="12">
        <f t="shared" si="101"/>
        <v>9860909.1251353715</v>
      </c>
      <c r="AV67" s="12">
        <f t="shared" si="101"/>
        <v>9866939.9003590066</v>
      </c>
      <c r="AW67" s="12">
        <f t="shared" si="101"/>
        <v>9866939.9003590066</v>
      </c>
      <c r="AX67" s="12">
        <f t="shared" si="101"/>
        <v>9866939.9003590066</v>
      </c>
      <c r="AY67" s="12">
        <f t="shared" si="101"/>
        <v>9872970.6755826417</v>
      </c>
      <c r="AZ67" s="56"/>
      <c r="BA67" s="168">
        <f t="shared" si="58"/>
        <v>9845866.0211933739</v>
      </c>
      <c r="BB67" s="168">
        <f t="shared" si="59"/>
        <v>9187033.2723751441</v>
      </c>
      <c r="BC67" s="12"/>
    </row>
    <row r="68" spans="1:55" s="49" customFormat="1" x14ac:dyDescent="0.25">
      <c r="A68" s="98" t="s">
        <v>29</v>
      </c>
      <c r="B68" s="18">
        <v>1400838.96</v>
      </c>
      <c r="C68" s="18">
        <v>1400838.96</v>
      </c>
      <c r="D68" s="18">
        <v>1400838.96</v>
      </c>
      <c r="E68" s="18">
        <v>1400838.96</v>
      </c>
      <c r="F68" s="18">
        <v>1400838.96</v>
      </c>
      <c r="G68" s="18">
        <v>1400838.96</v>
      </c>
      <c r="H68" s="18">
        <v>1400838.96</v>
      </c>
      <c r="I68" s="18">
        <v>1400838.96</v>
      </c>
      <c r="J68" s="18">
        <v>1400838.96</v>
      </c>
      <c r="K68" s="18">
        <v>1400838.96</v>
      </c>
      <c r="L68" s="18">
        <v>1400838.96</v>
      </c>
      <c r="M68" s="171">
        <v>989063.15999999992</v>
      </c>
      <c r="N68" s="167">
        <v>927577.03427542304</v>
      </c>
      <c r="O68" s="18">
        <v>989063.16</v>
      </c>
      <c r="P68" s="18">
        <v>989063.16</v>
      </c>
      <c r="Q68" s="18">
        <v>989063.16</v>
      </c>
      <c r="R68" s="18">
        <v>989063.16</v>
      </c>
      <c r="S68" s="18">
        <v>989063.16</v>
      </c>
      <c r="T68" s="18">
        <v>989063.16</v>
      </c>
      <c r="U68" s="18">
        <v>989063.16</v>
      </c>
      <c r="V68" s="12">
        <v>989063.16</v>
      </c>
      <c r="W68" s="12">
        <f t="shared" si="95"/>
        <v>989063.16</v>
      </c>
      <c r="X68" s="12">
        <f t="shared" si="95"/>
        <v>989063.16</v>
      </c>
      <c r="Y68" s="12">
        <f t="shared" si="95"/>
        <v>989063.16</v>
      </c>
      <c r="Z68" s="12">
        <f t="shared" si="95"/>
        <v>989063.16</v>
      </c>
      <c r="AA68" s="12">
        <f t="shared" si="95"/>
        <v>989063.16</v>
      </c>
      <c r="AB68" s="168">
        <f t="shared" si="95"/>
        <v>989063.16</v>
      </c>
      <c r="AC68" s="168">
        <f t="shared" si="56"/>
        <v>927436.17558700778</v>
      </c>
      <c r="AD68" s="12">
        <f t="shared" si="96"/>
        <v>989063.16</v>
      </c>
      <c r="AE68" s="12">
        <f t="shared" ref="AE68:AY68" si="102">+AD68+SUMIF($M$269:$M$331,$A68,AE$269:AE$331)</f>
        <v>989063.16</v>
      </c>
      <c r="AF68" s="12">
        <f t="shared" si="102"/>
        <v>989063.16</v>
      </c>
      <c r="AG68" s="12">
        <f t="shared" si="102"/>
        <v>989063.16</v>
      </c>
      <c r="AH68" s="12">
        <f t="shared" si="102"/>
        <v>989063.16</v>
      </c>
      <c r="AI68" s="12">
        <f t="shared" si="102"/>
        <v>989063.16</v>
      </c>
      <c r="AJ68" s="12">
        <f t="shared" si="102"/>
        <v>989063.16</v>
      </c>
      <c r="AK68" s="12">
        <f t="shared" si="102"/>
        <v>989063.16</v>
      </c>
      <c r="AL68" s="12">
        <f t="shared" si="102"/>
        <v>989063.16</v>
      </c>
      <c r="AM68" s="12">
        <f t="shared" si="102"/>
        <v>989063.16</v>
      </c>
      <c r="AN68" s="12">
        <f t="shared" si="102"/>
        <v>989063.16</v>
      </c>
      <c r="AO68" s="12">
        <f t="shared" si="102"/>
        <v>989063.16</v>
      </c>
      <c r="AP68" s="12">
        <f t="shared" si="102"/>
        <v>989063.16</v>
      </c>
      <c r="AQ68" s="12">
        <f t="shared" si="102"/>
        <v>989063.16</v>
      </c>
      <c r="AR68" s="12">
        <f t="shared" si="102"/>
        <v>989063.16</v>
      </c>
      <c r="AS68" s="12">
        <f t="shared" si="102"/>
        <v>989063.16</v>
      </c>
      <c r="AT68" s="12">
        <f t="shared" si="102"/>
        <v>989063.16</v>
      </c>
      <c r="AU68" s="12">
        <f t="shared" si="102"/>
        <v>989063.16</v>
      </c>
      <c r="AV68" s="12">
        <f t="shared" si="102"/>
        <v>989063.16</v>
      </c>
      <c r="AW68" s="12">
        <f t="shared" si="102"/>
        <v>989063.16</v>
      </c>
      <c r="AX68" s="12">
        <f t="shared" si="102"/>
        <v>989063.16</v>
      </c>
      <c r="AY68" s="12">
        <f t="shared" si="102"/>
        <v>989063.16</v>
      </c>
      <c r="AZ68" s="56"/>
      <c r="BA68" s="168">
        <f t="shared" si="58"/>
        <v>989063.16</v>
      </c>
      <c r="BB68" s="168">
        <f t="shared" si="59"/>
        <v>922880.33778253256</v>
      </c>
      <c r="BC68" s="12"/>
    </row>
    <row r="69" spans="1:55" x14ac:dyDescent="0.25">
      <c r="A69" s="98" t="s">
        <v>30</v>
      </c>
      <c r="B69" s="18">
        <v>10853900.949999999</v>
      </c>
      <c r="C69" s="18">
        <v>10853900.949999999</v>
      </c>
      <c r="D69" s="18">
        <v>10973146.879999999</v>
      </c>
      <c r="E69" s="18">
        <v>10973146.879999999</v>
      </c>
      <c r="F69" s="18">
        <v>10973146.879999999</v>
      </c>
      <c r="G69" s="18">
        <v>11095639.609999999</v>
      </c>
      <c r="H69" s="18">
        <v>11095639.609999999</v>
      </c>
      <c r="I69" s="18">
        <v>11095639.609999999</v>
      </c>
      <c r="J69" s="18">
        <v>11150588.819999998</v>
      </c>
      <c r="K69" s="18">
        <v>11150588.819999998</v>
      </c>
      <c r="L69" s="18">
        <v>11150588.819999998</v>
      </c>
      <c r="M69" s="171">
        <v>6276849.7499999981</v>
      </c>
      <c r="N69" s="167">
        <v>5886642.9477541447</v>
      </c>
      <c r="O69" s="18">
        <v>6276849.75</v>
      </c>
      <c r="P69" s="18">
        <v>6276849.75</v>
      </c>
      <c r="Q69" s="18">
        <v>6201084.1900000004</v>
      </c>
      <c r="R69" s="18">
        <v>6201084.1900000004</v>
      </c>
      <c r="S69" s="18">
        <v>6201084.1900000004</v>
      </c>
      <c r="T69" s="18">
        <v>6273729.6100000003</v>
      </c>
      <c r="U69" s="18">
        <v>6273729.6100000003</v>
      </c>
      <c r="V69" s="12">
        <v>6273729.6100000003</v>
      </c>
      <c r="W69" s="12">
        <f t="shared" si="95"/>
        <v>6273729.6100000003</v>
      </c>
      <c r="X69" s="12">
        <f t="shared" si="95"/>
        <v>6273729.6100000003</v>
      </c>
      <c r="Y69" s="12">
        <f t="shared" si="95"/>
        <v>6273729.6100000003</v>
      </c>
      <c r="Z69" s="12">
        <f t="shared" si="95"/>
        <v>6273729.6100000003</v>
      </c>
      <c r="AA69" s="12">
        <f t="shared" si="95"/>
        <v>6273729.6100000003</v>
      </c>
      <c r="AB69" s="168">
        <f t="shared" si="95"/>
        <v>6273729.6100000003</v>
      </c>
      <c r="AC69" s="168">
        <f t="shared" si="56"/>
        <v>5882823.29327216</v>
      </c>
      <c r="AD69" s="12">
        <f t="shared" si="96"/>
        <v>6273729.6100000003</v>
      </c>
      <c r="AE69" s="12">
        <f t="shared" ref="AE69:AY69" si="103">+AD69+SUMIF($M$269:$M$331,$A69,AE$269:AE$331)</f>
        <v>6273729.6100000003</v>
      </c>
      <c r="AF69" s="12">
        <f t="shared" si="103"/>
        <v>6273729.6100000003</v>
      </c>
      <c r="AG69" s="12">
        <f t="shared" si="103"/>
        <v>6273729.6100000003</v>
      </c>
      <c r="AH69" s="12">
        <f t="shared" si="103"/>
        <v>6273729.6100000003</v>
      </c>
      <c r="AI69" s="12">
        <f t="shared" si="103"/>
        <v>6273729.6100000003</v>
      </c>
      <c r="AJ69" s="12">
        <f t="shared" si="103"/>
        <v>6273729.6100000003</v>
      </c>
      <c r="AK69" s="12">
        <f t="shared" si="103"/>
        <v>6273729.6100000003</v>
      </c>
      <c r="AL69" s="12">
        <f t="shared" si="103"/>
        <v>6273729.6100000003</v>
      </c>
      <c r="AM69" s="12">
        <f t="shared" si="103"/>
        <v>6273729.6100000003</v>
      </c>
      <c r="AN69" s="12">
        <f t="shared" si="103"/>
        <v>6273729.6100000003</v>
      </c>
      <c r="AO69" s="12">
        <f t="shared" si="103"/>
        <v>6273729.6100000003</v>
      </c>
      <c r="AP69" s="12">
        <f t="shared" si="103"/>
        <v>6273729.6100000003</v>
      </c>
      <c r="AQ69" s="12">
        <f t="shared" si="103"/>
        <v>6273729.6100000003</v>
      </c>
      <c r="AR69" s="12">
        <f t="shared" si="103"/>
        <v>6273729.6100000003</v>
      </c>
      <c r="AS69" s="12">
        <f t="shared" si="103"/>
        <v>6273729.6100000003</v>
      </c>
      <c r="AT69" s="12">
        <f t="shared" si="103"/>
        <v>6273729.6100000003</v>
      </c>
      <c r="AU69" s="12">
        <f t="shared" si="103"/>
        <v>6273729.6100000003</v>
      </c>
      <c r="AV69" s="12">
        <f t="shared" si="103"/>
        <v>6273729.6100000003</v>
      </c>
      <c r="AW69" s="12">
        <f t="shared" si="103"/>
        <v>6273729.6100000003</v>
      </c>
      <c r="AX69" s="12">
        <f t="shared" si="103"/>
        <v>6273729.6100000003</v>
      </c>
      <c r="AY69" s="12">
        <f t="shared" si="103"/>
        <v>6273729.6100000003</v>
      </c>
      <c r="BA69" s="168">
        <f t="shared" si="58"/>
        <v>6273729.6100000003</v>
      </c>
      <c r="BB69" s="168">
        <f t="shared" si="59"/>
        <v>5853925.1443083538</v>
      </c>
      <c r="BC69" s="12"/>
    </row>
    <row r="70" spans="1:55" x14ac:dyDescent="0.25">
      <c r="A70" s="98" t="s">
        <v>31</v>
      </c>
      <c r="B70" s="18">
        <v>-5639457.79</v>
      </c>
      <c r="C70" s="18">
        <v>-5639457.79</v>
      </c>
      <c r="D70" s="18">
        <v>-6082675.1799999997</v>
      </c>
      <c r="E70" s="18">
        <v>-6082675.1799999997</v>
      </c>
      <c r="F70" s="18">
        <v>-6082675.1799999997</v>
      </c>
      <c r="G70" s="18">
        <v>-6529078.8799999999</v>
      </c>
      <c r="H70" s="18">
        <v>-6529078.8799999999</v>
      </c>
      <c r="I70" s="18">
        <v>-6529078.8799999999</v>
      </c>
      <c r="J70" s="18">
        <v>-6974287.7000000002</v>
      </c>
      <c r="K70" s="18">
        <v>-6974287.7000000002</v>
      </c>
      <c r="L70" s="18">
        <v>-6974287.7000000002</v>
      </c>
      <c r="M70" s="171">
        <v>-2425718.84</v>
      </c>
      <c r="N70" s="167">
        <v>-2274921.5404941575</v>
      </c>
      <c r="O70" s="18">
        <v>-2425718.84</v>
      </c>
      <c r="P70" s="18">
        <v>-2425718.84</v>
      </c>
      <c r="Q70" s="18">
        <v>-2443532.34</v>
      </c>
      <c r="R70" s="18">
        <v>-2443532.34</v>
      </c>
      <c r="S70" s="18">
        <v>-2443532.34</v>
      </c>
      <c r="T70" s="18">
        <v>-2558545.81</v>
      </c>
      <c r="U70" s="18">
        <v>-2558545.81</v>
      </c>
      <c r="V70" s="12">
        <v>-2558545.81</v>
      </c>
      <c r="W70" s="12">
        <f t="shared" si="95"/>
        <v>-2558545.81</v>
      </c>
      <c r="X70" s="12">
        <f t="shared" si="95"/>
        <v>-2558545.81</v>
      </c>
      <c r="Y70" s="12">
        <f t="shared" si="95"/>
        <v>-2558545.81</v>
      </c>
      <c r="Z70" s="12">
        <f t="shared" si="95"/>
        <v>-2558545.81</v>
      </c>
      <c r="AA70" s="12">
        <f t="shared" si="95"/>
        <v>-2558545.81</v>
      </c>
      <c r="AB70" s="168">
        <f t="shared" si="95"/>
        <v>-2558545.81</v>
      </c>
      <c r="AC70" s="168">
        <f t="shared" si="56"/>
        <v>-2399126.8071197425</v>
      </c>
      <c r="AD70" s="12">
        <f t="shared" si="96"/>
        <v>-2558545.81</v>
      </c>
      <c r="AE70" s="12">
        <f t="shared" ref="AE70:AY70" si="104">+AD70+SUMIF($M$269:$M$331,$A70,AE$269:AE$331)</f>
        <v>-2558545.81</v>
      </c>
      <c r="AF70" s="12">
        <f t="shared" si="104"/>
        <v>-2558545.81</v>
      </c>
      <c r="AG70" s="12">
        <f t="shared" si="104"/>
        <v>-2558545.81</v>
      </c>
      <c r="AH70" s="12">
        <f t="shared" si="104"/>
        <v>-2558545.81</v>
      </c>
      <c r="AI70" s="12">
        <f t="shared" si="104"/>
        <v>-2558545.81</v>
      </c>
      <c r="AJ70" s="12">
        <f t="shared" si="104"/>
        <v>-2558545.81</v>
      </c>
      <c r="AK70" s="12">
        <f t="shared" si="104"/>
        <v>-2558545.81</v>
      </c>
      <c r="AL70" s="12">
        <f t="shared" si="104"/>
        <v>-2558545.81</v>
      </c>
      <c r="AM70" s="12">
        <f t="shared" si="104"/>
        <v>-2558545.81</v>
      </c>
      <c r="AN70" s="12">
        <f t="shared" si="104"/>
        <v>-2558545.81</v>
      </c>
      <c r="AO70" s="12">
        <f t="shared" si="104"/>
        <v>-2558545.81</v>
      </c>
      <c r="AP70" s="12">
        <f t="shared" si="104"/>
        <v>-2558545.81</v>
      </c>
      <c r="AQ70" s="12">
        <f t="shared" si="104"/>
        <v>-2558545.81</v>
      </c>
      <c r="AR70" s="12">
        <f t="shared" si="104"/>
        <v>-2558545.81</v>
      </c>
      <c r="AS70" s="12">
        <f t="shared" si="104"/>
        <v>-2558545.81</v>
      </c>
      <c r="AT70" s="12">
        <f t="shared" si="104"/>
        <v>-2558545.81</v>
      </c>
      <c r="AU70" s="12">
        <f t="shared" si="104"/>
        <v>-2558545.81</v>
      </c>
      <c r="AV70" s="12">
        <f t="shared" si="104"/>
        <v>-2558545.81</v>
      </c>
      <c r="AW70" s="12">
        <f t="shared" si="104"/>
        <v>-2558545.81</v>
      </c>
      <c r="AX70" s="12">
        <f t="shared" si="104"/>
        <v>-2558545.81</v>
      </c>
      <c r="AY70" s="12">
        <f t="shared" si="104"/>
        <v>-2558545.81</v>
      </c>
      <c r="BA70" s="168">
        <f t="shared" si="58"/>
        <v>-2558545.8099999996</v>
      </c>
      <c r="BB70" s="168">
        <f t="shared" si="59"/>
        <v>-2387341.5944082714</v>
      </c>
      <c r="BC70" s="12"/>
    </row>
    <row r="71" spans="1:55" s="56" customFormat="1" x14ac:dyDescent="0.25">
      <c r="A71" s="98" t="s">
        <v>32</v>
      </c>
      <c r="B71" s="18">
        <v>-5214443.2699999996</v>
      </c>
      <c r="C71" s="18">
        <v>-5214443.2699999996</v>
      </c>
      <c r="D71" s="18">
        <v>-4890471.8099999996</v>
      </c>
      <c r="E71" s="18">
        <v>-4890471.8099999996</v>
      </c>
      <c r="F71" s="18">
        <v>-4890471.8099999996</v>
      </c>
      <c r="G71" s="18">
        <v>-4566560.83</v>
      </c>
      <c r="H71" s="18">
        <v>-4566560.83</v>
      </c>
      <c r="I71" s="18">
        <v>-4566560.83</v>
      </c>
      <c r="J71" s="18">
        <v>-4176301.26</v>
      </c>
      <c r="K71" s="18">
        <v>-4176301.26</v>
      </c>
      <c r="L71" s="18">
        <v>-4176301.26</v>
      </c>
      <c r="M71" s="171">
        <v>-3851131.0199999996</v>
      </c>
      <c r="N71" s="167">
        <v>-3611721.5104217255</v>
      </c>
      <c r="O71" s="18">
        <v>-3851131.02</v>
      </c>
      <c r="P71" s="18">
        <v>-3851131.02</v>
      </c>
      <c r="Q71" s="18">
        <v>-3757551.96</v>
      </c>
      <c r="R71" s="18">
        <v>-3757551.96</v>
      </c>
      <c r="S71" s="18">
        <v>-3757551.96</v>
      </c>
      <c r="T71" s="18">
        <v>-3715183.92</v>
      </c>
      <c r="U71" s="18">
        <v>-3715183.92</v>
      </c>
      <c r="V71" s="12">
        <v>-3715183.92</v>
      </c>
      <c r="W71" s="12">
        <f t="shared" si="95"/>
        <v>-3715183.92</v>
      </c>
      <c r="X71" s="12">
        <f t="shared" si="95"/>
        <v>-3715183.92</v>
      </c>
      <c r="Y71" s="12">
        <f t="shared" si="95"/>
        <v>-3715183.92</v>
      </c>
      <c r="Z71" s="12">
        <f t="shared" si="95"/>
        <v>-3715183.92</v>
      </c>
      <c r="AA71" s="12">
        <f t="shared" si="95"/>
        <v>-3715183.92</v>
      </c>
      <c r="AB71" s="168">
        <f t="shared" si="95"/>
        <v>-3715183.92</v>
      </c>
      <c r="AC71" s="168">
        <f t="shared" si="56"/>
        <v>-3483696.5986754047</v>
      </c>
      <c r="AD71" s="12">
        <f t="shared" si="96"/>
        <v>-3715183.92</v>
      </c>
      <c r="AE71" s="12">
        <f t="shared" ref="AE71:AY71" si="105">+AD71+SUMIF($M$269:$M$331,$A71,AE$269:AE$331)</f>
        <v>-3715183.92</v>
      </c>
      <c r="AF71" s="12">
        <f t="shared" si="105"/>
        <v>-3715183.92</v>
      </c>
      <c r="AG71" s="12">
        <f t="shared" si="105"/>
        <v>-3715183.92</v>
      </c>
      <c r="AH71" s="12">
        <f t="shared" si="105"/>
        <v>-3715183.92</v>
      </c>
      <c r="AI71" s="12">
        <f t="shared" si="105"/>
        <v>-3715183.92</v>
      </c>
      <c r="AJ71" s="12">
        <f t="shared" si="105"/>
        <v>-3715183.92</v>
      </c>
      <c r="AK71" s="12">
        <f t="shared" si="105"/>
        <v>-3715183.92</v>
      </c>
      <c r="AL71" s="12">
        <f t="shared" si="105"/>
        <v>-3715183.92</v>
      </c>
      <c r="AM71" s="12">
        <f t="shared" si="105"/>
        <v>-3715183.92</v>
      </c>
      <c r="AN71" s="12">
        <f t="shared" si="105"/>
        <v>-3715183.92</v>
      </c>
      <c r="AO71" s="12">
        <f t="shared" si="105"/>
        <v>-3715183.92</v>
      </c>
      <c r="AP71" s="12">
        <f t="shared" si="105"/>
        <v>-3715183.92</v>
      </c>
      <c r="AQ71" s="12">
        <f t="shared" si="105"/>
        <v>-3715183.92</v>
      </c>
      <c r="AR71" s="12">
        <f t="shared" si="105"/>
        <v>-3715183.92</v>
      </c>
      <c r="AS71" s="12">
        <f t="shared" si="105"/>
        <v>-3715183.92</v>
      </c>
      <c r="AT71" s="12">
        <f t="shared" si="105"/>
        <v>-3715183.92</v>
      </c>
      <c r="AU71" s="12">
        <f t="shared" si="105"/>
        <v>-3715183.92</v>
      </c>
      <c r="AV71" s="12">
        <f t="shared" si="105"/>
        <v>-3715183.92</v>
      </c>
      <c r="AW71" s="12">
        <f t="shared" si="105"/>
        <v>-3715183.92</v>
      </c>
      <c r="AX71" s="12">
        <f t="shared" si="105"/>
        <v>-3715183.92</v>
      </c>
      <c r="AY71" s="12">
        <f t="shared" si="105"/>
        <v>-3715183.92</v>
      </c>
      <c r="BA71" s="168">
        <f t="shared" si="58"/>
        <v>-3715183.9200000013</v>
      </c>
      <c r="BB71" s="168">
        <f t="shared" si="59"/>
        <v>-3466583.6618703245</v>
      </c>
      <c r="BC71" s="12"/>
    </row>
    <row r="72" spans="1:55" x14ac:dyDescent="0.25">
      <c r="A72" s="98" t="s">
        <v>33</v>
      </c>
      <c r="B72" s="18">
        <v>-4513.57</v>
      </c>
      <c r="C72" s="18">
        <v>-4513.57</v>
      </c>
      <c r="D72" s="18">
        <v>-360797.62</v>
      </c>
      <c r="E72" s="18">
        <v>-360797.62</v>
      </c>
      <c r="F72" s="18">
        <v>-360797.62</v>
      </c>
      <c r="G72" s="18">
        <v>-1040320.51</v>
      </c>
      <c r="H72" s="18">
        <v>-1040320.51</v>
      </c>
      <c r="I72" s="18">
        <v>-736691.23</v>
      </c>
      <c r="J72" s="18">
        <v>-1263903.29</v>
      </c>
      <c r="K72" s="18">
        <v>-1263903.29</v>
      </c>
      <c r="L72" s="18">
        <v>-1263903.29</v>
      </c>
      <c r="M72" s="171">
        <v>-6325365.7199999997</v>
      </c>
      <c r="N72" s="167">
        <v>-5932142.8727211179</v>
      </c>
      <c r="O72" s="18">
        <v>-6325365.7199999997</v>
      </c>
      <c r="P72" s="18">
        <v>-6325365.7199999997</v>
      </c>
      <c r="Q72" s="18">
        <v>-6647009.75</v>
      </c>
      <c r="R72" s="18">
        <v>-6647009.75</v>
      </c>
      <c r="S72" s="18">
        <v>-6647009.75</v>
      </c>
      <c r="T72" s="18">
        <v>-6309812.5</v>
      </c>
      <c r="U72" s="18">
        <v>-6309812.5</v>
      </c>
      <c r="V72" s="12">
        <v>-6309812.5</v>
      </c>
      <c r="W72" s="12">
        <f t="shared" si="95"/>
        <v>-6393174.9348253738</v>
      </c>
      <c r="X72" s="12">
        <f t="shared" si="95"/>
        <v>-6393174.9348253738</v>
      </c>
      <c r="Y72" s="12">
        <f t="shared" si="95"/>
        <v>-6393174.9348253738</v>
      </c>
      <c r="Z72" s="12">
        <f t="shared" si="95"/>
        <v>-6476537.3696507476</v>
      </c>
      <c r="AA72" s="12">
        <f t="shared" si="95"/>
        <v>-6476537.3696507476</v>
      </c>
      <c r="AB72" s="168">
        <f t="shared" si="95"/>
        <v>-6476537.3696507476</v>
      </c>
      <c r="AC72" s="168">
        <f t="shared" si="56"/>
        <v>-6072994.4174194373</v>
      </c>
      <c r="AD72" s="12">
        <f t="shared" si="96"/>
        <v>-6449040.2502644164</v>
      </c>
      <c r="AE72" s="12">
        <f t="shared" ref="AE72:AY72" si="106">+AD72+SUMIF($M$269:$M$331,$A72,AE$269:AE$331)</f>
        <v>-6449040.2502644164</v>
      </c>
      <c r="AF72" s="12">
        <f t="shared" si="106"/>
        <v>-6449040.2502644164</v>
      </c>
      <c r="AG72" s="12">
        <f t="shared" si="106"/>
        <v>-6421543.1308780853</v>
      </c>
      <c r="AH72" s="12">
        <f t="shared" si="106"/>
        <v>-6421543.1308780853</v>
      </c>
      <c r="AI72" s="12">
        <f t="shared" si="106"/>
        <v>-6421543.1308780853</v>
      </c>
      <c r="AJ72" s="12">
        <f t="shared" si="106"/>
        <v>-6394046.0114917541</v>
      </c>
      <c r="AK72" s="12">
        <f t="shared" si="106"/>
        <v>-6394046.0114917541</v>
      </c>
      <c r="AL72" s="12">
        <f t="shared" si="106"/>
        <v>-6394046.0114917541</v>
      </c>
      <c r="AM72" s="12">
        <f t="shared" si="106"/>
        <v>-6366548.8921054229</v>
      </c>
      <c r="AN72" s="12">
        <f t="shared" si="106"/>
        <v>-6366548.8921054229</v>
      </c>
      <c r="AO72" s="12">
        <f t="shared" si="106"/>
        <v>-6366548.8921054229</v>
      </c>
      <c r="AP72" s="12">
        <f t="shared" si="106"/>
        <v>-6326695.6518503595</v>
      </c>
      <c r="AQ72" s="12">
        <f t="shared" si="106"/>
        <v>-6326695.6518503595</v>
      </c>
      <c r="AR72" s="12">
        <f t="shared" si="106"/>
        <v>-6326695.6518503595</v>
      </c>
      <c r="AS72" s="12">
        <f t="shared" si="106"/>
        <v>-6286842.4115952961</v>
      </c>
      <c r="AT72" s="12">
        <f t="shared" si="106"/>
        <v>-6286842.4115952961</v>
      </c>
      <c r="AU72" s="12">
        <f t="shared" si="106"/>
        <v>-6286842.4115952961</v>
      </c>
      <c r="AV72" s="12">
        <f t="shared" si="106"/>
        <v>-6246989.1713402327</v>
      </c>
      <c r="AW72" s="12">
        <f t="shared" si="106"/>
        <v>-6246989.1713402327</v>
      </c>
      <c r="AX72" s="12">
        <f t="shared" si="106"/>
        <v>-6246989.1713402327</v>
      </c>
      <c r="AY72" s="12">
        <f t="shared" si="106"/>
        <v>-6207135.9310851693</v>
      </c>
      <c r="BA72" s="168">
        <f t="shared" si="58"/>
        <v>-6370257.1900440119</v>
      </c>
      <c r="BB72" s="168">
        <f t="shared" si="59"/>
        <v>-5943993.6144314837</v>
      </c>
      <c r="BC72" s="12"/>
    </row>
    <row r="73" spans="1:55" s="56" customFormat="1" x14ac:dyDescent="0.25">
      <c r="A73" s="98" t="s">
        <v>715</v>
      </c>
      <c r="B73" s="18">
        <v>-117176.49</v>
      </c>
      <c r="C73" s="18">
        <v>-117176.49</v>
      </c>
      <c r="D73" s="18">
        <v>-87881.950000000012</v>
      </c>
      <c r="E73" s="18">
        <v>-87881.950000000012</v>
      </c>
      <c r="F73" s="18">
        <v>-87881.950000000012</v>
      </c>
      <c r="G73" s="18">
        <v>-58588.160000000011</v>
      </c>
      <c r="H73" s="18">
        <v>-58588.160000000011</v>
      </c>
      <c r="I73" s="18">
        <v>-58588.160000000011</v>
      </c>
      <c r="J73" s="18">
        <v>-29294.110000000011</v>
      </c>
      <c r="K73" s="18">
        <v>-29294.110000000011</v>
      </c>
      <c r="L73" s="18">
        <v>-29294.110000000011</v>
      </c>
      <c r="M73" s="171">
        <v>-1.0913936421275139E-11</v>
      </c>
      <c r="N73" s="167">
        <v>-1.0235460370313376E-11</v>
      </c>
      <c r="O73" s="18"/>
      <c r="P73" s="18"/>
      <c r="Q73" s="18"/>
      <c r="R73" s="18"/>
      <c r="S73" s="18"/>
      <c r="T73" s="18"/>
      <c r="U73" s="18"/>
      <c r="V73" s="12"/>
      <c r="W73" s="12"/>
      <c r="X73" s="12"/>
      <c r="Y73" s="12"/>
      <c r="Z73" s="12"/>
      <c r="AA73" s="12"/>
      <c r="AB73" s="168"/>
      <c r="AC73" s="168">
        <f t="shared" si="56"/>
        <v>0</v>
      </c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BA73" s="168">
        <v>0</v>
      </c>
      <c r="BB73" s="168">
        <f t="shared" si="59"/>
        <v>0</v>
      </c>
      <c r="BC73" s="12"/>
    </row>
    <row r="74" spans="1:55" x14ac:dyDescent="0.25">
      <c r="A74" s="99" t="s">
        <v>93</v>
      </c>
      <c r="B74" s="18">
        <v>8901200.4000000004</v>
      </c>
      <c r="C74" s="18">
        <v>8901200.4000000004</v>
      </c>
      <c r="D74" s="18">
        <v>8811793.5700000003</v>
      </c>
      <c r="E74" s="18">
        <v>8811793.5700000003</v>
      </c>
      <c r="F74" s="18">
        <v>8811793.5700000003</v>
      </c>
      <c r="G74" s="18">
        <v>8723050.1600000001</v>
      </c>
      <c r="H74" s="18">
        <v>8723050.1600000001</v>
      </c>
      <c r="I74" s="18">
        <v>8723050.1600000001</v>
      </c>
      <c r="J74" s="18">
        <v>8633959.6999999993</v>
      </c>
      <c r="K74" s="18">
        <v>8633959.6999999993</v>
      </c>
      <c r="L74" s="18">
        <v>8633959.6999999993</v>
      </c>
      <c r="M74" s="171">
        <v>8544838.0999999996</v>
      </c>
      <c r="N74" s="167">
        <v>8013639.4759275448</v>
      </c>
      <c r="O74" s="18">
        <v>8544838.0999999996</v>
      </c>
      <c r="P74" s="18">
        <v>8544838.0999999996</v>
      </c>
      <c r="Q74" s="18">
        <v>8455186.2599999998</v>
      </c>
      <c r="R74" s="18">
        <v>8455186.2599999998</v>
      </c>
      <c r="S74" s="18">
        <v>8455186.2599999998</v>
      </c>
      <c r="T74" s="18">
        <v>8365524.1899999995</v>
      </c>
      <c r="U74" s="18">
        <v>8365524.1899999995</v>
      </c>
      <c r="V74" s="12">
        <v>8365524.1900000004</v>
      </c>
      <c r="W74" s="12">
        <f t="shared" ref="W74:AB83" si="107">+V74+SUMIF($M$269:$M$331,$A74,W$269:W$331)</f>
        <v>8275858.7346662506</v>
      </c>
      <c r="X74" s="12">
        <f t="shared" si="107"/>
        <v>8275858.7346662506</v>
      </c>
      <c r="Y74" s="12">
        <f t="shared" si="107"/>
        <v>8275858.7346662506</v>
      </c>
      <c r="Z74" s="12">
        <f t="shared" si="107"/>
        <v>8186193.2793325009</v>
      </c>
      <c r="AA74" s="12">
        <f t="shared" si="107"/>
        <v>8186193.2793325009</v>
      </c>
      <c r="AB74" s="168">
        <f t="shared" si="107"/>
        <v>8186193.2793325009</v>
      </c>
      <c r="AC74" s="168">
        <f t="shared" si="56"/>
        <v>7676124.3312309803</v>
      </c>
      <c r="AD74" s="12">
        <f t="shared" ref="AD74:AD96" si="108">+AB74+SUMIF($M$269:$M$331,$A74,AD$269:AD$331)</f>
        <v>8096786.4394812509</v>
      </c>
      <c r="AE74" s="12">
        <f t="shared" ref="AE74:AY74" si="109">+AD74+SUMIF($M$269:$M$331,$A74,AE$269:AE$331)</f>
        <v>8096786.4394812509</v>
      </c>
      <c r="AF74" s="12">
        <f t="shared" si="109"/>
        <v>8096786.4394812509</v>
      </c>
      <c r="AG74" s="12">
        <f t="shared" si="109"/>
        <v>8007379.599630001</v>
      </c>
      <c r="AH74" s="12">
        <f t="shared" si="109"/>
        <v>8007379.599630001</v>
      </c>
      <c r="AI74" s="12">
        <f t="shared" si="109"/>
        <v>8007379.599630001</v>
      </c>
      <c r="AJ74" s="12">
        <f t="shared" si="109"/>
        <v>7917972.7597787511</v>
      </c>
      <c r="AK74" s="12">
        <f t="shared" si="109"/>
        <v>7917972.7597787511</v>
      </c>
      <c r="AL74" s="12">
        <f t="shared" si="109"/>
        <v>7917972.7597787511</v>
      </c>
      <c r="AM74" s="12">
        <f t="shared" si="109"/>
        <v>7828565.9199275011</v>
      </c>
      <c r="AN74" s="12">
        <f t="shared" si="109"/>
        <v>7828565.9199275011</v>
      </c>
      <c r="AO74" s="12">
        <f t="shared" si="109"/>
        <v>7828565.9199275011</v>
      </c>
      <c r="AP74" s="12">
        <f t="shared" si="109"/>
        <v>7739159.0800762512</v>
      </c>
      <c r="AQ74" s="12">
        <f t="shared" si="109"/>
        <v>7739159.0800762512</v>
      </c>
      <c r="AR74" s="12">
        <f t="shared" si="109"/>
        <v>7739159.0800762512</v>
      </c>
      <c r="AS74" s="12">
        <f t="shared" si="109"/>
        <v>7649752.2402250012</v>
      </c>
      <c r="AT74" s="12">
        <f t="shared" si="109"/>
        <v>7649752.2402250012</v>
      </c>
      <c r="AU74" s="12">
        <f t="shared" si="109"/>
        <v>7649752.2402250012</v>
      </c>
      <c r="AV74" s="12">
        <f t="shared" si="109"/>
        <v>7560345.4003737513</v>
      </c>
      <c r="AW74" s="12">
        <f t="shared" si="109"/>
        <v>7560345.4003737513</v>
      </c>
      <c r="AX74" s="12">
        <f t="shared" si="109"/>
        <v>7560345.4003737513</v>
      </c>
      <c r="AY74" s="12">
        <f t="shared" si="109"/>
        <v>7470938.5605225014</v>
      </c>
      <c r="BA74" s="168">
        <f t="shared" si="58"/>
        <v>7856075.716804808</v>
      </c>
      <c r="BB74" s="168">
        <f t="shared" si="59"/>
        <v>7330389.1039374806</v>
      </c>
      <c r="BC74" s="12"/>
    </row>
    <row r="75" spans="1:55" x14ac:dyDescent="0.25">
      <c r="A75" s="99" t="s">
        <v>92</v>
      </c>
      <c r="B75" s="18">
        <v>-8953311</v>
      </c>
      <c r="C75" s="18">
        <v>-8953311</v>
      </c>
      <c r="D75" s="18">
        <v>-8804145.1799999997</v>
      </c>
      <c r="E75" s="18">
        <v>-8804145.1799999997</v>
      </c>
      <c r="F75" s="18">
        <v>-8804145.1799999997</v>
      </c>
      <c r="G75" s="18">
        <v>-8654979.3599999994</v>
      </c>
      <c r="H75" s="18">
        <v>-8654979.3599999994</v>
      </c>
      <c r="I75" s="18">
        <v>-8654979.3599999994</v>
      </c>
      <c r="J75" s="18">
        <v>-8505813.5399999991</v>
      </c>
      <c r="K75" s="18">
        <v>-8505813.5399999991</v>
      </c>
      <c r="L75" s="18">
        <v>-8505813.5399999991</v>
      </c>
      <c r="M75" s="171">
        <v>-8356647.7499999991</v>
      </c>
      <c r="N75" s="167">
        <v>-7837148.172043317</v>
      </c>
      <c r="O75" s="18">
        <v>-8356647.75</v>
      </c>
      <c r="P75" s="18">
        <v>-8356647.75</v>
      </c>
      <c r="Q75" s="18">
        <v>-8207073.25</v>
      </c>
      <c r="R75" s="18">
        <v>-8207073.25</v>
      </c>
      <c r="S75" s="18">
        <v>-8207073.25</v>
      </c>
      <c r="T75" s="18">
        <v>-8057498.75</v>
      </c>
      <c r="U75" s="18">
        <v>-8057498.75</v>
      </c>
      <c r="V75" s="12">
        <v>-8057498.75</v>
      </c>
      <c r="W75" s="12">
        <f t="shared" si="107"/>
        <v>-7907924.2608945165</v>
      </c>
      <c r="X75" s="12">
        <f t="shared" si="107"/>
        <v>-7907924.2608945165</v>
      </c>
      <c r="Y75" s="12">
        <f t="shared" si="107"/>
        <v>-7907924.2608945165</v>
      </c>
      <c r="Z75" s="12">
        <f t="shared" si="107"/>
        <v>-7758349.771789033</v>
      </c>
      <c r="AA75" s="12">
        <f t="shared" si="107"/>
        <v>-7758349.771789033</v>
      </c>
      <c r="AB75" s="168">
        <f t="shared" si="107"/>
        <v>-7758349.771789033</v>
      </c>
      <c r="AC75" s="168">
        <f t="shared" si="56"/>
        <v>-7274939.0860077683</v>
      </c>
      <c r="AD75" s="12">
        <f t="shared" si="108"/>
        <v>-7609183.9535023393</v>
      </c>
      <c r="AE75" s="12">
        <f t="shared" ref="AE75:AY75" si="110">+AD75+SUMIF($M$269:$M$331,$A75,AE$269:AE$331)</f>
        <v>-7609183.9535023393</v>
      </c>
      <c r="AF75" s="12">
        <f t="shared" si="110"/>
        <v>-7609183.9535023393</v>
      </c>
      <c r="AG75" s="12">
        <f t="shared" si="110"/>
        <v>-7460018.1352156457</v>
      </c>
      <c r="AH75" s="12">
        <f t="shared" si="110"/>
        <v>-7460018.1352156457</v>
      </c>
      <c r="AI75" s="12">
        <f t="shared" si="110"/>
        <v>-7460018.1352156457</v>
      </c>
      <c r="AJ75" s="12">
        <f t="shared" si="110"/>
        <v>-7310852.316928952</v>
      </c>
      <c r="AK75" s="12">
        <f t="shared" si="110"/>
        <v>-7310852.316928952</v>
      </c>
      <c r="AL75" s="12">
        <f t="shared" si="110"/>
        <v>-7310852.316928952</v>
      </c>
      <c r="AM75" s="12">
        <f t="shared" si="110"/>
        <v>-7161686.4986422583</v>
      </c>
      <c r="AN75" s="12">
        <f t="shared" si="110"/>
        <v>-7161686.4986422583</v>
      </c>
      <c r="AO75" s="12">
        <f t="shared" si="110"/>
        <v>-7161686.4986422583</v>
      </c>
      <c r="AP75" s="12">
        <f t="shared" si="110"/>
        <v>-7012520.6803555647</v>
      </c>
      <c r="AQ75" s="12">
        <f t="shared" si="110"/>
        <v>-7012520.6803555647</v>
      </c>
      <c r="AR75" s="12">
        <f t="shared" si="110"/>
        <v>-7012520.6803555647</v>
      </c>
      <c r="AS75" s="12">
        <f t="shared" si="110"/>
        <v>-6863354.862068871</v>
      </c>
      <c r="AT75" s="12">
        <f t="shared" si="110"/>
        <v>-6863354.862068871</v>
      </c>
      <c r="AU75" s="12">
        <f t="shared" si="110"/>
        <v>-6863354.862068871</v>
      </c>
      <c r="AV75" s="12">
        <f t="shared" si="110"/>
        <v>-6714189.0437821774</v>
      </c>
      <c r="AW75" s="12">
        <f t="shared" si="110"/>
        <v>-6714189.0437821774</v>
      </c>
      <c r="AX75" s="12">
        <f t="shared" si="110"/>
        <v>-6714189.0437821774</v>
      </c>
      <c r="AY75" s="12">
        <f t="shared" si="110"/>
        <v>-6565023.2254954837</v>
      </c>
      <c r="BA75" s="168">
        <f t="shared" si="58"/>
        <v>-7207583.6734997034</v>
      </c>
      <c r="BB75" s="168">
        <f t="shared" si="59"/>
        <v>-6725290.6833525915</v>
      </c>
      <c r="BC75" s="12"/>
    </row>
    <row r="76" spans="1:55" s="56" customFormat="1" x14ac:dyDescent="0.25">
      <c r="A76" s="57" t="s">
        <v>245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71">
        <v>0</v>
      </c>
      <c r="N76" s="167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2">
        <v>0</v>
      </c>
      <c r="W76" s="12">
        <f t="shared" si="107"/>
        <v>-31.940989999999996</v>
      </c>
      <c r="X76" s="12">
        <f t="shared" si="107"/>
        <v>-31.940989999999996</v>
      </c>
      <c r="Y76" s="12">
        <f t="shared" si="107"/>
        <v>-31.940989999999996</v>
      </c>
      <c r="Z76" s="12">
        <f t="shared" si="107"/>
        <v>-63.881979999999992</v>
      </c>
      <c r="AA76" s="12">
        <f t="shared" si="107"/>
        <v>-63.881979999999992</v>
      </c>
      <c r="AB76" s="168">
        <f t="shared" si="107"/>
        <v>-63.881979999999992</v>
      </c>
      <c r="AC76" s="168">
        <f t="shared" si="56"/>
        <v>-59.90159336247617</v>
      </c>
      <c r="AD76" s="12">
        <f t="shared" si="108"/>
        <v>20.146501250000007</v>
      </c>
      <c r="AE76" s="12">
        <f t="shared" ref="AE76:AY76" si="111">+AD76+SUMIF($M$269:$M$331,$A76,AE$269:AE$331)</f>
        <v>20.146501250000007</v>
      </c>
      <c r="AF76" s="12">
        <f t="shared" si="111"/>
        <v>20.146501250000007</v>
      </c>
      <c r="AG76" s="12">
        <f t="shared" si="111"/>
        <v>104.1749825</v>
      </c>
      <c r="AH76" s="12">
        <f t="shared" si="111"/>
        <v>104.1749825</v>
      </c>
      <c r="AI76" s="12">
        <f t="shared" si="111"/>
        <v>104.1749825</v>
      </c>
      <c r="AJ76" s="12">
        <f t="shared" si="111"/>
        <v>188.20346375</v>
      </c>
      <c r="AK76" s="12">
        <f t="shared" si="111"/>
        <v>188.20346375</v>
      </c>
      <c r="AL76" s="12">
        <f t="shared" si="111"/>
        <v>188.20346375</v>
      </c>
      <c r="AM76" s="12">
        <f t="shared" si="111"/>
        <v>272.231945</v>
      </c>
      <c r="AN76" s="12">
        <f t="shared" si="111"/>
        <v>272.231945</v>
      </c>
      <c r="AO76" s="12">
        <f t="shared" si="111"/>
        <v>272.231945</v>
      </c>
      <c r="AP76" s="12">
        <f t="shared" si="111"/>
        <v>272.231945</v>
      </c>
      <c r="AQ76" s="12">
        <f t="shared" si="111"/>
        <v>272.231945</v>
      </c>
      <c r="AR76" s="12">
        <f t="shared" si="111"/>
        <v>272.231945</v>
      </c>
      <c r="AS76" s="12">
        <f t="shared" si="111"/>
        <v>272.231945</v>
      </c>
      <c r="AT76" s="12">
        <f t="shared" si="111"/>
        <v>272.231945</v>
      </c>
      <c r="AU76" s="12">
        <f t="shared" si="111"/>
        <v>272.231945</v>
      </c>
      <c r="AV76" s="12">
        <f t="shared" si="111"/>
        <v>272.231945</v>
      </c>
      <c r="AW76" s="12">
        <f t="shared" si="111"/>
        <v>272.231945</v>
      </c>
      <c r="AX76" s="12">
        <f t="shared" si="111"/>
        <v>272.231945</v>
      </c>
      <c r="AY76" s="12">
        <f t="shared" si="111"/>
        <v>272.231945</v>
      </c>
      <c r="BA76" s="168">
        <f t="shared" si="58"/>
        <v>214.05838105769229</v>
      </c>
      <c r="BB76" s="168">
        <f t="shared" si="59"/>
        <v>199.73473788641076</v>
      </c>
      <c r="BC76" s="12"/>
    </row>
    <row r="77" spans="1:55" x14ac:dyDescent="0.25">
      <c r="A77" s="98" t="s">
        <v>574</v>
      </c>
      <c r="B77" s="18">
        <v>0</v>
      </c>
      <c r="C77" s="18">
        <v>0</v>
      </c>
      <c r="D77" s="18">
        <v>8315391.8700000001</v>
      </c>
      <c r="E77" s="18">
        <v>8315391.8700000001</v>
      </c>
      <c r="F77" s="18">
        <v>8315391.8700000001</v>
      </c>
      <c r="G77" s="18">
        <v>8281551.9000000004</v>
      </c>
      <c r="H77" s="18">
        <v>8281551.9000000004</v>
      </c>
      <c r="I77" s="18">
        <v>8281551.9000000004</v>
      </c>
      <c r="J77" s="18">
        <v>7793150.2200000007</v>
      </c>
      <c r="K77" s="18">
        <v>7793150.2200000007</v>
      </c>
      <c r="L77" s="18">
        <v>7793150.2200000007</v>
      </c>
      <c r="M77" s="171">
        <v>8069882.4800000004</v>
      </c>
      <c r="N77" s="167">
        <v>7568209.9591593295</v>
      </c>
      <c r="O77" s="18">
        <v>8069882.4800000004</v>
      </c>
      <c r="P77" s="18">
        <v>8069882.4800000004</v>
      </c>
      <c r="Q77" s="18">
        <v>8179446.4000000004</v>
      </c>
      <c r="R77" s="18">
        <v>8179446.4000000004</v>
      </c>
      <c r="S77" s="18">
        <v>8179446.4000000004</v>
      </c>
      <c r="T77" s="18">
        <v>7836891.0500000007</v>
      </c>
      <c r="U77" s="18">
        <v>7836891.0500000007</v>
      </c>
      <c r="V77" s="12">
        <v>7836891.0499999998</v>
      </c>
      <c r="W77" s="12">
        <f t="shared" si="107"/>
        <v>7836891.0499999998</v>
      </c>
      <c r="X77" s="12">
        <f t="shared" si="107"/>
        <v>7836891.0499999998</v>
      </c>
      <c r="Y77" s="12">
        <f t="shared" si="107"/>
        <v>7836891.0499999998</v>
      </c>
      <c r="Z77" s="12">
        <f t="shared" si="107"/>
        <v>7836891.0499999998</v>
      </c>
      <c r="AA77" s="12">
        <f t="shared" si="107"/>
        <v>7836891.0499999998</v>
      </c>
      <c r="AB77" s="168">
        <f t="shared" si="107"/>
        <v>7836891.0499999998</v>
      </c>
      <c r="AC77" s="168">
        <f t="shared" si="56"/>
        <v>7348586.5795507431</v>
      </c>
      <c r="AD77" s="12">
        <f t="shared" si="108"/>
        <v>7836891.0499999998</v>
      </c>
      <c r="AE77" s="12">
        <f t="shared" ref="AE77:AY77" si="112">+AD77+SUMIF($M$269:$M$331,$A77,AE$269:AE$331)</f>
        <v>7836891.0499999998</v>
      </c>
      <c r="AF77" s="12">
        <f t="shared" si="112"/>
        <v>7836891.0499999998</v>
      </c>
      <c r="AG77" s="12">
        <f t="shared" si="112"/>
        <v>7836891.0499999998</v>
      </c>
      <c r="AH77" s="12">
        <f t="shared" si="112"/>
        <v>7836891.0499999998</v>
      </c>
      <c r="AI77" s="12">
        <f t="shared" si="112"/>
        <v>7836891.0499999998</v>
      </c>
      <c r="AJ77" s="12">
        <f t="shared" si="112"/>
        <v>7836891.0499999998</v>
      </c>
      <c r="AK77" s="12">
        <f t="shared" si="112"/>
        <v>7836891.0499999998</v>
      </c>
      <c r="AL77" s="12">
        <f t="shared" si="112"/>
        <v>7836891.0499999998</v>
      </c>
      <c r="AM77" s="12">
        <f t="shared" si="112"/>
        <v>7836891.0499999998</v>
      </c>
      <c r="AN77" s="12">
        <f t="shared" si="112"/>
        <v>7836891.0499999998</v>
      </c>
      <c r="AO77" s="12">
        <f t="shared" si="112"/>
        <v>7836891.0499999998</v>
      </c>
      <c r="AP77" s="12">
        <f t="shared" si="112"/>
        <v>7836891.0499999998</v>
      </c>
      <c r="AQ77" s="12">
        <f t="shared" si="112"/>
        <v>7836891.0499999998</v>
      </c>
      <c r="AR77" s="12">
        <f t="shared" si="112"/>
        <v>7836891.0499999998</v>
      </c>
      <c r="AS77" s="12">
        <f t="shared" si="112"/>
        <v>7836891.0499999998</v>
      </c>
      <c r="AT77" s="12">
        <f t="shared" si="112"/>
        <v>7836891.0499999998</v>
      </c>
      <c r="AU77" s="12">
        <f t="shared" si="112"/>
        <v>7836891.0499999998</v>
      </c>
      <c r="AV77" s="12">
        <f t="shared" si="112"/>
        <v>7836891.0499999998</v>
      </c>
      <c r="AW77" s="12">
        <f t="shared" si="112"/>
        <v>7836891.0499999998</v>
      </c>
      <c r="AX77" s="12">
        <f t="shared" si="112"/>
        <v>7836891.0499999998</v>
      </c>
      <c r="AY77" s="12">
        <f t="shared" si="112"/>
        <v>7836891.0499999998</v>
      </c>
      <c r="BA77" s="168">
        <f t="shared" si="58"/>
        <v>7836891.049999998</v>
      </c>
      <c r="BB77" s="168">
        <f t="shared" si="59"/>
        <v>7312488.172533799</v>
      </c>
      <c r="BC77" s="12"/>
    </row>
    <row r="78" spans="1:55" x14ac:dyDescent="0.25">
      <c r="A78" s="98" t="s">
        <v>575</v>
      </c>
      <c r="B78" s="18">
        <v>0</v>
      </c>
      <c r="C78" s="18">
        <v>0</v>
      </c>
      <c r="D78" s="18">
        <v>-8313819.9000000004</v>
      </c>
      <c r="E78" s="18">
        <v>-8313819.9000000004</v>
      </c>
      <c r="F78" s="18">
        <v>-8313819.9000000004</v>
      </c>
      <c r="G78" s="18">
        <v>-8311214.21</v>
      </c>
      <c r="H78" s="18">
        <v>-8311214.21</v>
      </c>
      <c r="I78" s="18">
        <v>-8311214.21</v>
      </c>
      <c r="J78" s="18">
        <v>-9333008.0299999993</v>
      </c>
      <c r="K78" s="18">
        <v>-9333008.0299999993</v>
      </c>
      <c r="L78" s="18">
        <v>-9333008.0299999993</v>
      </c>
      <c r="M78" s="171">
        <v>-7053812.0899999999</v>
      </c>
      <c r="N78" s="167">
        <v>-6615304.6270354707</v>
      </c>
      <c r="O78" s="18">
        <v>-7053812.0899999999</v>
      </c>
      <c r="P78" s="18">
        <v>-7053812.0899999999</v>
      </c>
      <c r="Q78" s="18">
        <v>-7197893.3599999994</v>
      </c>
      <c r="R78" s="18">
        <v>-7197893.3599999994</v>
      </c>
      <c r="S78" s="18">
        <v>-7197893.3599999994</v>
      </c>
      <c r="T78" s="18">
        <v>-6908926.6999999993</v>
      </c>
      <c r="U78" s="18">
        <v>-6908926.6999999993</v>
      </c>
      <c r="V78" s="12">
        <v>-6908926.7000000002</v>
      </c>
      <c r="W78" s="12">
        <f t="shared" si="107"/>
        <v>-6908926.7000000002</v>
      </c>
      <c r="X78" s="12">
        <f t="shared" si="107"/>
        <v>-6908926.7000000002</v>
      </c>
      <c r="Y78" s="12">
        <f t="shared" si="107"/>
        <v>-6908926.7000000002</v>
      </c>
      <c r="Z78" s="12">
        <f t="shared" si="107"/>
        <v>-6908926.7000000002</v>
      </c>
      <c r="AA78" s="12">
        <f t="shared" si="107"/>
        <v>-6908926.7000000002</v>
      </c>
      <c r="AB78" s="168">
        <f t="shared" si="107"/>
        <v>-6908926.7000000002</v>
      </c>
      <c r="AC78" s="168">
        <f t="shared" si="56"/>
        <v>-6478442.2423123773</v>
      </c>
      <c r="AD78" s="12">
        <f t="shared" si="108"/>
        <v>-6908926.7000000002</v>
      </c>
      <c r="AE78" s="12">
        <f t="shared" ref="AE78:AY78" si="113">+AD78+SUMIF($M$269:$M$331,$A78,AE$269:AE$331)</f>
        <v>-6908926.7000000002</v>
      </c>
      <c r="AF78" s="12">
        <f t="shared" si="113"/>
        <v>-6908926.7000000002</v>
      </c>
      <c r="AG78" s="12">
        <f t="shared" si="113"/>
        <v>-6908926.7000000002</v>
      </c>
      <c r="AH78" s="12">
        <f t="shared" si="113"/>
        <v>-6908926.7000000002</v>
      </c>
      <c r="AI78" s="12">
        <f t="shared" si="113"/>
        <v>-6908926.7000000002</v>
      </c>
      <c r="AJ78" s="12">
        <f t="shared" si="113"/>
        <v>-6908926.7000000002</v>
      </c>
      <c r="AK78" s="12">
        <f t="shared" si="113"/>
        <v>-6908926.7000000002</v>
      </c>
      <c r="AL78" s="12">
        <f t="shared" si="113"/>
        <v>-6908926.7000000002</v>
      </c>
      <c r="AM78" s="12">
        <f t="shared" si="113"/>
        <v>-6908926.7000000002</v>
      </c>
      <c r="AN78" s="12">
        <f t="shared" si="113"/>
        <v>-6908926.7000000002</v>
      </c>
      <c r="AO78" s="12">
        <f t="shared" si="113"/>
        <v>-6908926.7000000002</v>
      </c>
      <c r="AP78" s="12">
        <f t="shared" si="113"/>
        <v>-6908926.7000000002</v>
      </c>
      <c r="AQ78" s="12">
        <f t="shared" si="113"/>
        <v>-6908926.7000000002</v>
      </c>
      <c r="AR78" s="12">
        <f t="shared" si="113"/>
        <v>-6908926.7000000002</v>
      </c>
      <c r="AS78" s="12">
        <f t="shared" si="113"/>
        <v>-6908926.7000000002</v>
      </c>
      <c r="AT78" s="12">
        <f t="shared" si="113"/>
        <v>-6908926.7000000002</v>
      </c>
      <c r="AU78" s="12">
        <f t="shared" si="113"/>
        <v>-6908926.7000000002</v>
      </c>
      <c r="AV78" s="12">
        <f t="shared" si="113"/>
        <v>-6908926.7000000002</v>
      </c>
      <c r="AW78" s="12">
        <f t="shared" si="113"/>
        <v>-6908926.7000000002</v>
      </c>
      <c r="AX78" s="12">
        <f t="shared" si="113"/>
        <v>-6908926.7000000002</v>
      </c>
      <c r="AY78" s="12">
        <f t="shared" si="113"/>
        <v>-6908926.7000000002</v>
      </c>
      <c r="BA78" s="168">
        <f t="shared" si="58"/>
        <v>-6908926.700000002</v>
      </c>
      <c r="BB78" s="168">
        <f t="shared" si="59"/>
        <v>-6446618.2388299247</v>
      </c>
      <c r="BC78" s="12"/>
    </row>
    <row r="79" spans="1:55" x14ac:dyDescent="0.25">
      <c r="A79" s="98" t="s">
        <v>202</v>
      </c>
      <c r="B79" s="18">
        <v>0</v>
      </c>
      <c r="C79" s="18">
        <v>0</v>
      </c>
      <c r="D79" s="18">
        <v>-221154.55</v>
      </c>
      <c r="E79" s="18">
        <v>-221154.55</v>
      </c>
      <c r="F79" s="18">
        <v>-221154.55</v>
      </c>
      <c r="G79" s="18">
        <v>-267643.14</v>
      </c>
      <c r="H79" s="18">
        <v>-267643.14</v>
      </c>
      <c r="I79" s="18">
        <v>-267643.14</v>
      </c>
      <c r="J79" s="18">
        <v>-1120902.9500000002</v>
      </c>
      <c r="K79" s="18">
        <v>-1120902.9500000002</v>
      </c>
      <c r="L79" s="18">
        <v>-1120902.9500000002</v>
      </c>
      <c r="M79" s="171">
        <v>-2.3283064365386963E-10</v>
      </c>
      <c r="N79" s="167">
        <v>-2.183564879000187E-10</v>
      </c>
      <c r="O79" s="18">
        <v>0</v>
      </c>
      <c r="P79" s="18">
        <v>0</v>
      </c>
      <c r="Q79" s="18">
        <v>-67511.960000000006</v>
      </c>
      <c r="R79" s="18">
        <v>-67511.960000000006</v>
      </c>
      <c r="S79" s="18">
        <v>-67511.960000000006</v>
      </c>
      <c r="T79" s="18">
        <v>-135023.91</v>
      </c>
      <c r="U79" s="18">
        <v>-135023.91</v>
      </c>
      <c r="V79" s="12">
        <v>-135023.91</v>
      </c>
      <c r="W79" s="12">
        <f t="shared" si="107"/>
        <v>-202535.95282500001</v>
      </c>
      <c r="X79" s="12">
        <f t="shared" si="107"/>
        <v>-202535.95282500001</v>
      </c>
      <c r="Y79" s="12">
        <f t="shared" si="107"/>
        <v>-202535.95282500001</v>
      </c>
      <c r="Z79" s="12">
        <f t="shared" si="107"/>
        <v>-270047.99565000006</v>
      </c>
      <c r="AA79" s="12">
        <f t="shared" si="107"/>
        <v>-270047.99565000006</v>
      </c>
      <c r="AB79" s="168">
        <f t="shared" si="107"/>
        <v>-270047.99565000006</v>
      </c>
      <c r="AC79" s="168">
        <f t="shared" si="56"/>
        <v>-253221.72581028388</v>
      </c>
      <c r="AD79" s="12">
        <f t="shared" si="108"/>
        <v>-270047.99565000006</v>
      </c>
      <c r="AE79" s="12">
        <f t="shared" ref="AE79:AY79" si="114">+AD79+SUMIF($M$269:$M$331,$A79,AE$269:AE$331)</f>
        <v>-270047.99565000006</v>
      </c>
      <c r="AF79" s="12">
        <f t="shared" si="114"/>
        <v>-270047.99565000006</v>
      </c>
      <c r="AG79" s="12">
        <f t="shared" si="114"/>
        <v>-270047.99565000006</v>
      </c>
      <c r="AH79" s="12">
        <f t="shared" si="114"/>
        <v>-270047.99565000006</v>
      </c>
      <c r="AI79" s="12">
        <f t="shared" si="114"/>
        <v>-270047.99565000006</v>
      </c>
      <c r="AJ79" s="12">
        <f t="shared" si="114"/>
        <v>-270047.99565000006</v>
      </c>
      <c r="AK79" s="12">
        <f t="shared" si="114"/>
        <v>-270047.99565000006</v>
      </c>
      <c r="AL79" s="12">
        <f t="shared" si="114"/>
        <v>-270047.99565000006</v>
      </c>
      <c r="AM79" s="12">
        <f t="shared" si="114"/>
        <v>-270047.99565000006</v>
      </c>
      <c r="AN79" s="12">
        <f t="shared" si="114"/>
        <v>-270047.99565000006</v>
      </c>
      <c r="AO79" s="12">
        <f t="shared" si="114"/>
        <v>-270047.99565000006</v>
      </c>
      <c r="AP79" s="12">
        <f t="shared" si="114"/>
        <v>-270047.99565000006</v>
      </c>
      <c r="AQ79" s="12">
        <f t="shared" si="114"/>
        <v>-270047.99565000006</v>
      </c>
      <c r="AR79" s="12">
        <f t="shared" si="114"/>
        <v>-270047.99565000006</v>
      </c>
      <c r="AS79" s="12">
        <f t="shared" si="114"/>
        <v>-270047.99565000006</v>
      </c>
      <c r="AT79" s="12">
        <f t="shared" si="114"/>
        <v>-270047.99565000006</v>
      </c>
      <c r="AU79" s="12">
        <f t="shared" si="114"/>
        <v>-270047.99565000006</v>
      </c>
      <c r="AV79" s="12">
        <f t="shared" si="114"/>
        <v>-270047.99565000006</v>
      </c>
      <c r="AW79" s="12">
        <f t="shared" si="114"/>
        <v>-270047.99565000006</v>
      </c>
      <c r="AX79" s="12">
        <f t="shared" si="114"/>
        <v>-270047.99565000006</v>
      </c>
      <c r="AY79" s="12">
        <f t="shared" si="114"/>
        <v>-270047.99565000006</v>
      </c>
      <c r="BA79" s="168">
        <f t="shared" si="58"/>
        <v>-270047.99565</v>
      </c>
      <c r="BB79" s="168">
        <f t="shared" si="59"/>
        <v>-251977.82661621721</v>
      </c>
      <c r="BC79" s="12"/>
    </row>
    <row r="80" spans="1:55" x14ac:dyDescent="0.25">
      <c r="A80" s="98" t="s">
        <v>576</v>
      </c>
      <c r="B80" s="18">
        <v>1785606.34</v>
      </c>
      <c r="C80" s="18">
        <v>1785606.34</v>
      </c>
      <c r="D80" s="18">
        <v>1785606.34</v>
      </c>
      <c r="E80" s="18">
        <v>1785606.34</v>
      </c>
      <c r="F80" s="18">
        <v>1785606.34</v>
      </c>
      <c r="G80" s="18">
        <v>1785606.34</v>
      </c>
      <c r="H80" s="18">
        <v>1785606.34</v>
      </c>
      <c r="I80" s="18">
        <v>1785606.34</v>
      </c>
      <c r="J80" s="18">
        <v>1785606.34</v>
      </c>
      <c r="K80" s="18">
        <v>1785606.34</v>
      </c>
      <c r="L80" s="18">
        <v>1785606.34</v>
      </c>
      <c r="M80" s="171">
        <v>270048.17000000016</v>
      </c>
      <c r="N80" s="167">
        <v>253260.348550547</v>
      </c>
      <c r="O80" s="18">
        <v>270048.17</v>
      </c>
      <c r="P80" s="18">
        <v>270048.17</v>
      </c>
      <c r="Q80" s="18">
        <v>270048.17</v>
      </c>
      <c r="R80" s="18">
        <v>270048.17</v>
      </c>
      <c r="S80" s="18">
        <v>270048.17</v>
      </c>
      <c r="T80" s="18">
        <v>270048.17</v>
      </c>
      <c r="U80" s="18">
        <v>270048.17</v>
      </c>
      <c r="V80" s="12">
        <v>270048.17</v>
      </c>
      <c r="W80" s="12">
        <f t="shared" si="107"/>
        <v>270048.17</v>
      </c>
      <c r="X80" s="12">
        <f t="shared" si="107"/>
        <v>270048.17</v>
      </c>
      <c r="Y80" s="12">
        <f t="shared" si="107"/>
        <v>270048.17</v>
      </c>
      <c r="Z80" s="12">
        <f t="shared" si="107"/>
        <v>270048.17</v>
      </c>
      <c r="AA80" s="12">
        <f t="shared" si="107"/>
        <v>270048.17</v>
      </c>
      <c r="AB80" s="168">
        <f t="shared" si="107"/>
        <v>270048.17</v>
      </c>
      <c r="AC80" s="168">
        <f t="shared" si="56"/>
        <v>253221.88929680697</v>
      </c>
      <c r="AD80" s="12">
        <f t="shared" si="108"/>
        <v>270048.17</v>
      </c>
      <c r="AE80" s="12">
        <f t="shared" ref="AE80:AY80" si="115">+AD80+SUMIF($M$269:$M$331,$A80,AE$269:AE$331)</f>
        <v>270048.17</v>
      </c>
      <c r="AF80" s="12">
        <f t="shared" si="115"/>
        <v>270048.17</v>
      </c>
      <c r="AG80" s="12">
        <f t="shared" si="115"/>
        <v>270048.17</v>
      </c>
      <c r="AH80" s="12">
        <f t="shared" si="115"/>
        <v>270048.17</v>
      </c>
      <c r="AI80" s="12">
        <f t="shared" si="115"/>
        <v>270048.17</v>
      </c>
      <c r="AJ80" s="12">
        <f t="shared" si="115"/>
        <v>270048.17</v>
      </c>
      <c r="AK80" s="12">
        <f t="shared" si="115"/>
        <v>270048.17</v>
      </c>
      <c r="AL80" s="12">
        <f t="shared" si="115"/>
        <v>270048.17</v>
      </c>
      <c r="AM80" s="12">
        <f t="shared" si="115"/>
        <v>270048.17</v>
      </c>
      <c r="AN80" s="12">
        <f t="shared" si="115"/>
        <v>270048.17</v>
      </c>
      <c r="AO80" s="12">
        <f t="shared" si="115"/>
        <v>270048.17</v>
      </c>
      <c r="AP80" s="12">
        <f t="shared" si="115"/>
        <v>270048.17</v>
      </c>
      <c r="AQ80" s="12">
        <f t="shared" si="115"/>
        <v>270048.17</v>
      </c>
      <c r="AR80" s="12">
        <f t="shared" si="115"/>
        <v>270048.17</v>
      </c>
      <c r="AS80" s="12">
        <f t="shared" si="115"/>
        <v>270048.17</v>
      </c>
      <c r="AT80" s="12">
        <f t="shared" si="115"/>
        <v>270048.17</v>
      </c>
      <c r="AU80" s="12">
        <f t="shared" si="115"/>
        <v>270048.17</v>
      </c>
      <c r="AV80" s="12">
        <f t="shared" si="115"/>
        <v>270048.17</v>
      </c>
      <c r="AW80" s="12">
        <f t="shared" si="115"/>
        <v>270048.17</v>
      </c>
      <c r="AX80" s="12">
        <f t="shared" si="115"/>
        <v>270048.17</v>
      </c>
      <c r="AY80" s="12">
        <f t="shared" si="115"/>
        <v>270048.17</v>
      </c>
      <c r="BA80" s="168">
        <f t="shared" si="58"/>
        <v>270048.17</v>
      </c>
      <c r="BB80" s="168">
        <f t="shared" si="59"/>
        <v>251977.98929964672</v>
      </c>
      <c r="BC80" s="12"/>
    </row>
    <row r="81" spans="1:55" x14ac:dyDescent="0.25">
      <c r="A81" s="98" t="s">
        <v>75</v>
      </c>
      <c r="B81" s="18">
        <v>3742.5</v>
      </c>
      <c r="C81" s="18">
        <v>3742.5</v>
      </c>
      <c r="D81" s="18">
        <v>-229.78999999999996</v>
      </c>
      <c r="E81" s="18">
        <v>-229.78999999999996</v>
      </c>
      <c r="F81" s="18">
        <v>-229.78999999999996</v>
      </c>
      <c r="G81" s="18">
        <v>1045.4000000000001</v>
      </c>
      <c r="H81" s="18">
        <v>1045.4000000000001</v>
      </c>
      <c r="I81" s="18">
        <v>1045.4000000000001</v>
      </c>
      <c r="J81" s="18">
        <v>5817.59</v>
      </c>
      <c r="K81" s="18">
        <v>5817.59</v>
      </c>
      <c r="L81" s="18">
        <v>5817.59</v>
      </c>
      <c r="M81" s="171">
        <v>0</v>
      </c>
      <c r="N81" s="167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44737.35</v>
      </c>
      <c r="U81" s="18">
        <v>44737.35</v>
      </c>
      <c r="V81" s="12">
        <v>44737.35</v>
      </c>
      <c r="W81" s="12">
        <f t="shared" si="107"/>
        <v>50556.719964675518</v>
      </c>
      <c r="X81" s="12">
        <f t="shared" si="107"/>
        <v>50556.719964675518</v>
      </c>
      <c r="Y81" s="12">
        <f t="shared" si="107"/>
        <v>50556.719964675518</v>
      </c>
      <c r="Z81" s="12">
        <f t="shared" si="107"/>
        <v>56376.089929351045</v>
      </c>
      <c r="AA81" s="12">
        <f t="shared" si="107"/>
        <v>56376.089929351045</v>
      </c>
      <c r="AB81" s="168">
        <f t="shared" si="107"/>
        <v>56376.089929351045</v>
      </c>
      <c r="AC81" s="168">
        <f t="shared" si="56"/>
        <v>52863.383606994881</v>
      </c>
      <c r="AD81" s="12">
        <f t="shared" si="108"/>
        <v>50556.719964675525</v>
      </c>
      <c r="AE81" s="12">
        <f t="shared" ref="AE81:AY81" si="116">+AD81+SUMIF($M$269:$M$331,$A81,AE$269:AE$331)</f>
        <v>50556.719964675525</v>
      </c>
      <c r="AF81" s="12">
        <f t="shared" si="116"/>
        <v>50556.719964675525</v>
      </c>
      <c r="AG81" s="12">
        <f t="shared" si="116"/>
        <v>44737.350000000006</v>
      </c>
      <c r="AH81" s="12">
        <f t="shared" si="116"/>
        <v>44737.350000000006</v>
      </c>
      <c r="AI81" s="12">
        <f t="shared" si="116"/>
        <v>44737.350000000006</v>
      </c>
      <c r="AJ81" s="12">
        <f t="shared" si="116"/>
        <v>38917.980035324486</v>
      </c>
      <c r="AK81" s="12">
        <f t="shared" si="116"/>
        <v>38917.980035324486</v>
      </c>
      <c r="AL81" s="12">
        <f t="shared" si="116"/>
        <v>38917.980035324486</v>
      </c>
      <c r="AM81" s="12">
        <f t="shared" si="116"/>
        <v>33098.610070648967</v>
      </c>
      <c r="AN81" s="12">
        <f t="shared" si="116"/>
        <v>33098.610070648967</v>
      </c>
      <c r="AO81" s="12">
        <f t="shared" si="116"/>
        <v>33098.610070648967</v>
      </c>
      <c r="AP81" s="12">
        <f t="shared" si="116"/>
        <v>33098.610070648967</v>
      </c>
      <c r="AQ81" s="12">
        <f t="shared" si="116"/>
        <v>33098.610070648967</v>
      </c>
      <c r="AR81" s="12">
        <f t="shared" si="116"/>
        <v>33098.610070648967</v>
      </c>
      <c r="AS81" s="12">
        <f t="shared" si="116"/>
        <v>33098.610070648967</v>
      </c>
      <c r="AT81" s="12">
        <f t="shared" si="116"/>
        <v>33098.610070648967</v>
      </c>
      <c r="AU81" s="12">
        <f t="shared" si="116"/>
        <v>33098.610070648967</v>
      </c>
      <c r="AV81" s="12">
        <f t="shared" si="116"/>
        <v>33098.610070648967</v>
      </c>
      <c r="AW81" s="12">
        <f t="shared" si="116"/>
        <v>33098.610070648967</v>
      </c>
      <c r="AX81" s="12">
        <f t="shared" si="116"/>
        <v>33098.610070648967</v>
      </c>
      <c r="AY81" s="12">
        <f t="shared" si="116"/>
        <v>33098.610070648967</v>
      </c>
      <c r="BA81" s="168">
        <f t="shared" si="58"/>
        <v>37127.40466157817</v>
      </c>
      <c r="BB81" s="168">
        <f t="shared" si="59"/>
        <v>34643.037109041688</v>
      </c>
      <c r="BC81" s="12"/>
    </row>
    <row r="82" spans="1:55" x14ac:dyDescent="0.25">
      <c r="A82" s="98" t="s">
        <v>204</v>
      </c>
      <c r="B82" s="18">
        <v>163489.07</v>
      </c>
      <c r="C82" s="18">
        <v>163489.07</v>
      </c>
      <c r="D82" s="18">
        <v>163489.07</v>
      </c>
      <c r="E82" s="18">
        <v>163489.07</v>
      </c>
      <c r="F82" s="18">
        <v>163489.07</v>
      </c>
      <c r="G82" s="18">
        <v>163489.07</v>
      </c>
      <c r="H82" s="18">
        <v>163489.07</v>
      </c>
      <c r="I82" s="18">
        <v>163489.07</v>
      </c>
      <c r="J82" s="18">
        <v>163489.07</v>
      </c>
      <c r="K82" s="18">
        <v>163489.07</v>
      </c>
      <c r="L82" s="18">
        <v>163489.07</v>
      </c>
      <c r="M82" s="171">
        <v>164595.21000000002</v>
      </c>
      <c r="N82" s="167">
        <v>154362.97996150266</v>
      </c>
      <c r="O82" s="18">
        <v>164595.21</v>
      </c>
      <c r="P82" s="18">
        <v>164595.21</v>
      </c>
      <c r="Q82" s="18">
        <v>164595.21</v>
      </c>
      <c r="R82" s="18">
        <v>164595.21</v>
      </c>
      <c r="S82" s="18">
        <v>164595.21</v>
      </c>
      <c r="T82" s="18">
        <v>164595.21</v>
      </c>
      <c r="U82" s="18">
        <v>164595.21</v>
      </c>
      <c r="V82" s="12">
        <v>164595.21</v>
      </c>
      <c r="W82" s="12">
        <f t="shared" si="107"/>
        <v>164595.21</v>
      </c>
      <c r="X82" s="12">
        <f t="shared" si="107"/>
        <v>164595.21</v>
      </c>
      <c r="Y82" s="12">
        <f t="shared" si="107"/>
        <v>164595.21</v>
      </c>
      <c r="Z82" s="12">
        <f t="shared" si="107"/>
        <v>164595.21</v>
      </c>
      <c r="AA82" s="12">
        <f t="shared" si="107"/>
        <v>164595.21</v>
      </c>
      <c r="AB82" s="168">
        <f t="shared" si="107"/>
        <v>164595.21</v>
      </c>
      <c r="AC82" s="168">
        <f t="shared" si="56"/>
        <v>154339.53892523953</v>
      </c>
      <c r="AD82" s="12">
        <f t="shared" si="108"/>
        <v>164595.21</v>
      </c>
      <c r="AE82" s="12">
        <f t="shared" ref="AE82:AY82" si="117">+AD82+SUMIF($M$269:$M$331,$A82,AE$269:AE$331)</f>
        <v>164595.21</v>
      </c>
      <c r="AF82" s="12">
        <f t="shared" si="117"/>
        <v>164595.21</v>
      </c>
      <c r="AG82" s="12">
        <f t="shared" si="117"/>
        <v>164595.21</v>
      </c>
      <c r="AH82" s="12">
        <f t="shared" si="117"/>
        <v>164595.21</v>
      </c>
      <c r="AI82" s="12">
        <f t="shared" si="117"/>
        <v>164595.21</v>
      </c>
      <c r="AJ82" s="12">
        <f t="shared" si="117"/>
        <v>164595.21</v>
      </c>
      <c r="AK82" s="12">
        <f t="shared" si="117"/>
        <v>164595.21</v>
      </c>
      <c r="AL82" s="12">
        <f t="shared" si="117"/>
        <v>164595.21</v>
      </c>
      <c r="AM82" s="12">
        <f t="shared" si="117"/>
        <v>164595.21</v>
      </c>
      <c r="AN82" s="12">
        <f t="shared" si="117"/>
        <v>164595.21</v>
      </c>
      <c r="AO82" s="12">
        <f t="shared" si="117"/>
        <v>164595.21</v>
      </c>
      <c r="AP82" s="12">
        <f t="shared" si="117"/>
        <v>164595.21</v>
      </c>
      <c r="AQ82" s="12">
        <f t="shared" si="117"/>
        <v>164595.21</v>
      </c>
      <c r="AR82" s="12">
        <f t="shared" si="117"/>
        <v>164595.21</v>
      </c>
      <c r="AS82" s="12">
        <f t="shared" si="117"/>
        <v>164595.21</v>
      </c>
      <c r="AT82" s="12">
        <f t="shared" si="117"/>
        <v>164595.21</v>
      </c>
      <c r="AU82" s="12">
        <f t="shared" si="117"/>
        <v>164595.21</v>
      </c>
      <c r="AV82" s="12">
        <f t="shared" si="117"/>
        <v>164595.21</v>
      </c>
      <c r="AW82" s="12">
        <f t="shared" si="117"/>
        <v>164595.21</v>
      </c>
      <c r="AX82" s="12">
        <f t="shared" si="117"/>
        <v>164595.21</v>
      </c>
      <c r="AY82" s="12">
        <f t="shared" si="117"/>
        <v>164595.21</v>
      </c>
      <c r="BA82" s="168">
        <f t="shared" si="58"/>
        <v>164595.21</v>
      </c>
      <c r="BB82" s="168">
        <f t="shared" si="59"/>
        <v>153581.37795991398</v>
      </c>
      <c r="BC82" s="12"/>
    </row>
    <row r="83" spans="1:55" s="56" customFormat="1" x14ac:dyDescent="0.25">
      <c r="A83" s="98" t="s">
        <v>205</v>
      </c>
      <c r="B83" s="18">
        <v>-408494.06</v>
      </c>
      <c r="C83" s="18">
        <v>-408494.06</v>
      </c>
      <c r="D83" s="18">
        <v>-408494.06</v>
      </c>
      <c r="E83" s="18">
        <v>-408494.06</v>
      </c>
      <c r="F83" s="18">
        <v>-408494.06</v>
      </c>
      <c r="G83" s="18">
        <v>-408494.06</v>
      </c>
      <c r="H83" s="18">
        <v>-408494.06</v>
      </c>
      <c r="I83" s="18">
        <v>-408494.06</v>
      </c>
      <c r="J83" s="18">
        <v>-408494.06</v>
      </c>
      <c r="K83" s="18">
        <v>-408494.06</v>
      </c>
      <c r="L83" s="18">
        <v>-408494.06</v>
      </c>
      <c r="M83" s="171">
        <v>-400603.48</v>
      </c>
      <c r="N83" s="167">
        <v>-375699.55380687088</v>
      </c>
      <c r="O83" s="18">
        <v>-400603.48</v>
      </c>
      <c r="P83" s="18">
        <v>-400603.48</v>
      </c>
      <c r="Q83" s="18">
        <v>-400603.48</v>
      </c>
      <c r="R83" s="18">
        <v>-400603.48</v>
      </c>
      <c r="S83" s="18">
        <v>-400603.48</v>
      </c>
      <c r="T83" s="18">
        <v>-400603.48</v>
      </c>
      <c r="U83" s="18">
        <v>-400603.48</v>
      </c>
      <c r="V83" s="12">
        <v>-400603.48</v>
      </c>
      <c r="W83" s="12">
        <f t="shared" si="107"/>
        <v>-400603.48</v>
      </c>
      <c r="X83" s="12">
        <f t="shared" si="107"/>
        <v>-400603.48</v>
      </c>
      <c r="Y83" s="12">
        <f t="shared" si="107"/>
        <v>-400603.48</v>
      </c>
      <c r="Z83" s="12">
        <f t="shared" si="107"/>
        <v>-400603.48</v>
      </c>
      <c r="AA83" s="12">
        <f t="shared" si="107"/>
        <v>-400603.48</v>
      </c>
      <c r="AB83" s="168">
        <f t="shared" si="107"/>
        <v>-400603.48</v>
      </c>
      <c r="AC83" s="168">
        <f t="shared" si="56"/>
        <v>-375642.50135253882</v>
      </c>
      <c r="AD83" s="12">
        <f t="shared" si="108"/>
        <v>-400603.48</v>
      </c>
      <c r="AE83" s="12">
        <f t="shared" ref="AE83:AY83" si="118">+AD83+SUMIF($M$269:$M$331,$A83,AE$269:AE$331)</f>
        <v>-400603.48</v>
      </c>
      <c r="AF83" s="12">
        <f t="shared" si="118"/>
        <v>-400603.48</v>
      </c>
      <c r="AG83" s="12">
        <f t="shared" si="118"/>
        <v>-400603.48</v>
      </c>
      <c r="AH83" s="12">
        <f t="shared" si="118"/>
        <v>-400603.48</v>
      </c>
      <c r="AI83" s="12">
        <f t="shared" si="118"/>
        <v>-400603.48</v>
      </c>
      <c r="AJ83" s="12">
        <f t="shared" si="118"/>
        <v>-400603.48</v>
      </c>
      <c r="AK83" s="12">
        <f t="shared" si="118"/>
        <v>-400603.48</v>
      </c>
      <c r="AL83" s="12">
        <f t="shared" si="118"/>
        <v>-400603.48</v>
      </c>
      <c r="AM83" s="12">
        <f t="shared" si="118"/>
        <v>-400603.48</v>
      </c>
      <c r="AN83" s="12">
        <f t="shared" si="118"/>
        <v>-400603.48</v>
      </c>
      <c r="AO83" s="12">
        <f t="shared" si="118"/>
        <v>-400603.48</v>
      </c>
      <c r="AP83" s="12">
        <f t="shared" si="118"/>
        <v>-400603.48</v>
      </c>
      <c r="AQ83" s="12">
        <f t="shared" si="118"/>
        <v>-400603.48</v>
      </c>
      <c r="AR83" s="12">
        <f t="shared" si="118"/>
        <v>-400603.48</v>
      </c>
      <c r="AS83" s="12">
        <f t="shared" si="118"/>
        <v>-400603.48</v>
      </c>
      <c r="AT83" s="12">
        <f t="shared" si="118"/>
        <v>-400603.48</v>
      </c>
      <c r="AU83" s="12">
        <f t="shared" si="118"/>
        <v>-400603.48</v>
      </c>
      <c r="AV83" s="12">
        <f t="shared" si="118"/>
        <v>-400603.48</v>
      </c>
      <c r="AW83" s="12">
        <f t="shared" si="118"/>
        <v>-400603.48</v>
      </c>
      <c r="AX83" s="12">
        <f t="shared" si="118"/>
        <v>-400603.48</v>
      </c>
      <c r="AY83" s="12">
        <f t="shared" si="118"/>
        <v>-400603.48</v>
      </c>
      <c r="BA83" s="168">
        <f t="shared" si="58"/>
        <v>-400603.48000000004</v>
      </c>
      <c r="BB83" s="168">
        <f t="shared" si="59"/>
        <v>-373797.23549632367</v>
      </c>
      <c r="BC83" s="12"/>
    </row>
    <row r="84" spans="1:55" x14ac:dyDescent="0.25">
      <c r="A84" s="98" t="s">
        <v>206</v>
      </c>
      <c r="B84" s="18">
        <v>5286.54</v>
      </c>
      <c r="C84" s="18">
        <v>5286.54</v>
      </c>
      <c r="D84" s="18">
        <v>5286.54</v>
      </c>
      <c r="E84" s="18">
        <v>5286.54</v>
      </c>
      <c r="F84" s="18">
        <v>5286.54</v>
      </c>
      <c r="G84" s="18">
        <v>5286.54</v>
      </c>
      <c r="H84" s="18">
        <v>5286.54</v>
      </c>
      <c r="I84" s="18">
        <v>5286.54</v>
      </c>
      <c r="J84" s="18">
        <v>5286.54</v>
      </c>
      <c r="K84" s="18">
        <v>5286.54</v>
      </c>
      <c r="L84" s="18">
        <v>5286.54</v>
      </c>
      <c r="M84" s="171">
        <v>5690.29</v>
      </c>
      <c r="N84" s="167">
        <v>5336.5472861885764</v>
      </c>
      <c r="O84" s="18">
        <v>5690.29</v>
      </c>
      <c r="P84" s="18">
        <v>5690.29</v>
      </c>
      <c r="Q84" s="18">
        <v>5690.29</v>
      </c>
      <c r="R84" s="18">
        <v>5690.29</v>
      </c>
      <c r="S84" s="18">
        <v>5690.29</v>
      </c>
      <c r="T84" s="18">
        <v>5690.29</v>
      </c>
      <c r="U84" s="18">
        <v>5690.29</v>
      </c>
      <c r="V84" s="12">
        <v>5690.29</v>
      </c>
      <c r="W84" s="12">
        <f t="shared" ref="W84:AB93" si="119">+V84+SUMIF($M$269:$M$331,$A84,W$269:W$331)</f>
        <v>5690.29</v>
      </c>
      <c r="X84" s="12">
        <f t="shared" si="119"/>
        <v>5690.29</v>
      </c>
      <c r="Y84" s="12">
        <f t="shared" si="119"/>
        <v>5690.29</v>
      </c>
      <c r="Z84" s="12">
        <f t="shared" si="119"/>
        <v>5690.29</v>
      </c>
      <c r="AA84" s="12">
        <f t="shared" si="119"/>
        <v>5690.29</v>
      </c>
      <c r="AB84" s="168">
        <f t="shared" si="119"/>
        <v>5690.29</v>
      </c>
      <c r="AC84" s="168">
        <f t="shared" si="56"/>
        <v>5335.7368962979008</v>
      </c>
      <c r="AD84" s="12">
        <f t="shared" si="108"/>
        <v>5690.29</v>
      </c>
      <c r="AE84" s="12">
        <f t="shared" ref="AE84:AY84" si="120">+AD84+SUMIF($M$269:$M$331,$A84,AE$269:AE$331)</f>
        <v>5690.29</v>
      </c>
      <c r="AF84" s="12">
        <f t="shared" si="120"/>
        <v>5690.29</v>
      </c>
      <c r="AG84" s="12">
        <f t="shared" si="120"/>
        <v>5690.29</v>
      </c>
      <c r="AH84" s="12">
        <f t="shared" si="120"/>
        <v>5690.29</v>
      </c>
      <c r="AI84" s="12">
        <f t="shared" si="120"/>
        <v>5690.29</v>
      </c>
      <c r="AJ84" s="12">
        <f t="shared" si="120"/>
        <v>5690.29</v>
      </c>
      <c r="AK84" s="12">
        <f t="shared" si="120"/>
        <v>5690.29</v>
      </c>
      <c r="AL84" s="12">
        <f t="shared" si="120"/>
        <v>5690.29</v>
      </c>
      <c r="AM84" s="12">
        <f t="shared" si="120"/>
        <v>5690.29</v>
      </c>
      <c r="AN84" s="12">
        <f t="shared" si="120"/>
        <v>5690.29</v>
      </c>
      <c r="AO84" s="12">
        <f t="shared" si="120"/>
        <v>5690.29</v>
      </c>
      <c r="AP84" s="12">
        <f t="shared" si="120"/>
        <v>5690.29</v>
      </c>
      <c r="AQ84" s="12">
        <f t="shared" si="120"/>
        <v>5690.29</v>
      </c>
      <c r="AR84" s="12">
        <f t="shared" si="120"/>
        <v>5690.29</v>
      </c>
      <c r="AS84" s="12">
        <f t="shared" si="120"/>
        <v>5690.29</v>
      </c>
      <c r="AT84" s="12">
        <f t="shared" si="120"/>
        <v>5690.29</v>
      </c>
      <c r="AU84" s="12">
        <f t="shared" si="120"/>
        <v>5690.29</v>
      </c>
      <c r="AV84" s="12">
        <f t="shared" si="120"/>
        <v>5690.29</v>
      </c>
      <c r="AW84" s="12">
        <f t="shared" si="120"/>
        <v>5690.29</v>
      </c>
      <c r="AX84" s="12">
        <f t="shared" si="120"/>
        <v>5690.29</v>
      </c>
      <c r="AY84" s="12">
        <f t="shared" si="120"/>
        <v>5690.29</v>
      </c>
      <c r="BA84" s="168">
        <f t="shared" si="58"/>
        <v>5690.2899999999991</v>
      </c>
      <c r="BB84" s="168">
        <f t="shared" si="59"/>
        <v>5309.5261957593957</v>
      </c>
      <c r="BC84" s="12"/>
    </row>
    <row r="85" spans="1:55" x14ac:dyDescent="0.25">
      <c r="A85" s="98" t="s">
        <v>577</v>
      </c>
      <c r="B85" s="18">
        <v>-0.5</v>
      </c>
      <c r="C85" s="18">
        <v>-0.5</v>
      </c>
      <c r="D85" s="18">
        <v>-0.5</v>
      </c>
      <c r="E85" s="18">
        <v>-0.5</v>
      </c>
      <c r="F85" s="18">
        <v>-0.5</v>
      </c>
      <c r="G85" s="18">
        <v>-0.5</v>
      </c>
      <c r="H85" s="18">
        <v>-0.5</v>
      </c>
      <c r="I85" s="18">
        <v>-2</v>
      </c>
      <c r="J85" s="18">
        <v>-2</v>
      </c>
      <c r="K85" s="18">
        <v>-2</v>
      </c>
      <c r="L85" s="18">
        <v>-2</v>
      </c>
      <c r="M85" s="171">
        <v>-2</v>
      </c>
      <c r="N85" s="167">
        <v>-1.8756679488000001</v>
      </c>
      <c r="O85" s="18">
        <v>-2</v>
      </c>
      <c r="P85" s="18">
        <v>-2</v>
      </c>
      <c r="Q85" s="18">
        <v>-2</v>
      </c>
      <c r="R85" s="18">
        <v>-2</v>
      </c>
      <c r="S85" s="18">
        <v>-2</v>
      </c>
      <c r="T85" s="18">
        <v>-2</v>
      </c>
      <c r="U85" s="18">
        <v>-2</v>
      </c>
      <c r="V85" s="12">
        <v>-2</v>
      </c>
      <c r="W85" s="12">
        <f t="shared" si="119"/>
        <v>-2</v>
      </c>
      <c r="X85" s="12">
        <f t="shared" si="119"/>
        <v>-2</v>
      </c>
      <c r="Y85" s="12">
        <f t="shared" si="119"/>
        <v>-2</v>
      </c>
      <c r="Z85" s="12">
        <f t="shared" si="119"/>
        <v>-2</v>
      </c>
      <c r="AA85" s="12">
        <f t="shared" si="119"/>
        <v>-2</v>
      </c>
      <c r="AB85" s="168">
        <f t="shared" si="119"/>
        <v>-2</v>
      </c>
      <c r="AC85" s="168">
        <f t="shared" si="56"/>
        <v>-1.8753831162551999</v>
      </c>
      <c r="AD85" s="12">
        <f t="shared" si="108"/>
        <v>-2</v>
      </c>
      <c r="AE85" s="12">
        <f t="shared" ref="AE85:AY85" si="121">+AD85+SUMIF($M$269:$M$331,$A85,AE$269:AE$331)</f>
        <v>-2</v>
      </c>
      <c r="AF85" s="12">
        <f t="shared" si="121"/>
        <v>-2</v>
      </c>
      <c r="AG85" s="12">
        <f t="shared" si="121"/>
        <v>-2</v>
      </c>
      <c r="AH85" s="12">
        <f t="shared" si="121"/>
        <v>-2</v>
      </c>
      <c r="AI85" s="12">
        <f t="shared" si="121"/>
        <v>-2</v>
      </c>
      <c r="AJ85" s="12">
        <f t="shared" si="121"/>
        <v>-2</v>
      </c>
      <c r="AK85" s="12">
        <f t="shared" si="121"/>
        <v>-2</v>
      </c>
      <c r="AL85" s="12">
        <f t="shared" si="121"/>
        <v>-2</v>
      </c>
      <c r="AM85" s="12">
        <f t="shared" si="121"/>
        <v>-2</v>
      </c>
      <c r="AN85" s="12">
        <f t="shared" si="121"/>
        <v>-2</v>
      </c>
      <c r="AO85" s="12">
        <f t="shared" si="121"/>
        <v>-2</v>
      </c>
      <c r="AP85" s="12">
        <f t="shared" si="121"/>
        <v>-2</v>
      </c>
      <c r="AQ85" s="12">
        <f t="shared" si="121"/>
        <v>-2</v>
      </c>
      <c r="AR85" s="12">
        <f t="shared" si="121"/>
        <v>-2</v>
      </c>
      <c r="AS85" s="12">
        <f t="shared" si="121"/>
        <v>-2</v>
      </c>
      <c r="AT85" s="12">
        <f t="shared" si="121"/>
        <v>-2</v>
      </c>
      <c r="AU85" s="12">
        <f t="shared" si="121"/>
        <v>-2</v>
      </c>
      <c r="AV85" s="12">
        <f t="shared" si="121"/>
        <v>-2</v>
      </c>
      <c r="AW85" s="12">
        <f t="shared" si="121"/>
        <v>-2</v>
      </c>
      <c r="AX85" s="12">
        <f t="shared" si="121"/>
        <v>-2</v>
      </c>
      <c r="AY85" s="12">
        <f t="shared" si="121"/>
        <v>-2</v>
      </c>
      <c r="BA85" s="168">
        <f t="shared" si="58"/>
        <v>-2</v>
      </c>
      <c r="BB85" s="168">
        <f t="shared" si="59"/>
        <v>-1.866170685768</v>
      </c>
      <c r="BC85" s="12"/>
    </row>
    <row r="86" spans="1:55" x14ac:dyDescent="0.25">
      <c r="A86" s="98" t="s">
        <v>35</v>
      </c>
      <c r="B86" s="18">
        <v>-31119847.850000001</v>
      </c>
      <c r="C86" s="18">
        <v>-31119847.850000001</v>
      </c>
      <c r="D86" s="18">
        <v>-30893980.700000003</v>
      </c>
      <c r="E86" s="18">
        <v>-30893980.700000003</v>
      </c>
      <c r="F86" s="18">
        <v>-30893980.700000003</v>
      </c>
      <c r="G86" s="18">
        <v>-30344874.710000005</v>
      </c>
      <c r="H86" s="18">
        <v>-30344874.710000005</v>
      </c>
      <c r="I86" s="18">
        <v>-30344874.710000005</v>
      </c>
      <c r="J86" s="18">
        <v>-30146015.620000005</v>
      </c>
      <c r="K86" s="18">
        <v>-30146015.620000005</v>
      </c>
      <c r="L86" s="18">
        <v>-30146015.620000005</v>
      </c>
      <c r="M86" s="171">
        <v>-25366368.930000007</v>
      </c>
      <c r="N86" s="167">
        <v>-23789442.589718584</v>
      </c>
      <c r="O86" s="18">
        <v>-25366368.93</v>
      </c>
      <c r="P86" s="18">
        <v>-25366368.93</v>
      </c>
      <c r="Q86" s="18">
        <v>-25108721.649999999</v>
      </c>
      <c r="R86" s="18">
        <v>-25108721.649999999</v>
      </c>
      <c r="S86" s="18">
        <v>-25108721.649999999</v>
      </c>
      <c r="T86" s="18">
        <v>-25509915.66</v>
      </c>
      <c r="U86" s="18">
        <v>-25509915.66</v>
      </c>
      <c r="V86" s="12">
        <v>-25509915.66</v>
      </c>
      <c r="W86" s="12">
        <f t="shared" si="119"/>
        <v>-25906690.792207237</v>
      </c>
      <c r="X86" s="12">
        <f t="shared" si="119"/>
        <v>-25906690.792207237</v>
      </c>
      <c r="Y86" s="12">
        <f t="shared" si="119"/>
        <v>-25906690.792207237</v>
      </c>
      <c r="Z86" s="12">
        <f t="shared" si="119"/>
        <v>-26303465.924414475</v>
      </c>
      <c r="AA86" s="12">
        <f t="shared" si="119"/>
        <v>-26303465.924414475</v>
      </c>
      <c r="AB86" s="168">
        <f t="shared" si="119"/>
        <v>-26303465.924414475</v>
      </c>
      <c r="AC86" s="168">
        <f t="shared" si="56"/>
        <v>-24664537.946820442</v>
      </c>
      <c r="AD86" s="12">
        <f t="shared" si="108"/>
        <v>-26414148.263783667</v>
      </c>
      <c r="AE86" s="12">
        <f t="shared" ref="AE86:AY86" si="122">+AD86+SUMIF($M$269:$M$331,$A86,AE$269:AE$331)</f>
        <v>-26414148.263783667</v>
      </c>
      <c r="AF86" s="12">
        <f t="shared" si="122"/>
        <v>-26414148.263783667</v>
      </c>
      <c r="AG86" s="12">
        <f t="shared" si="122"/>
        <v>-26524830.60315286</v>
      </c>
      <c r="AH86" s="12">
        <f t="shared" si="122"/>
        <v>-26524830.60315286</v>
      </c>
      <c r="AI86" s="12">
        <f t="shared" si="122"/>
        <v>-26524830.60315286</v>
      </c>
      <c r="AJ86" s="12">
        <f t="shared" si="122"/>
        <v>-26635512.942522053</v>
      </c>
      <c r="AK86" s="12">
        <f t="shared" si="122"/>
        <v>-26635512.942522053</v>
      </c>
      <c r="AL86" s="12">
        <f t="shared" si="122"/>
        <v>-26635512.942522053</v>
      </c>
      <c r="AM86" s="12">
        <f t="shared" si="122"/>
        <v>-26746195.281891245</v>
      </c>
      <c r="AN86" s="12">
        <f t="shared" si="122"/>
        <v>-26746195.281891245</v>
      </c>
      <c r="AO86" s="12">
        <f t="shared" si="122"/>
        <v>-26746195.281891245</v>
      </c>
      <c r="AP86" s="12">
        <f t="shared" si="122"/>
        <v>-26812315.798123885</v>
      </c>
      <c r="AQ86" s="12">
        <f t="shared" si="122"/>
        <v>-26812315.798123885</v>
      </c>
      <c r="AR86" s="12">
        <f t="shared" si="122"/>
        <v>-26812315.798123885</v>
      </c>
      <c r="AS86" s="12">
        <f t="shared" si="122"/>
        <v>-26878436.314356524</v>
      </c>
      <c r="AT86" s="12">
        <f t="shared" si="122"/>
        <v>-26878436.314356524</v>
      </c>
      <c r="AU86" s="12">
        <f t="shared" si="122"/>
        <v>-26878436.314356524</v>
      </c>
      <c r="AV86" s="12">
        <f t="shared" si="122"/>
        <v>-26944556.830589164</v>
      </c>
      <c r="AW86" s="12">
        <f t="shared" si="122"/>
        <v>-26944556.830589164</v>
      </c>
      <c r="AX86" s="12">
        <f t="shared" si="122"/>
        <v>-26944556.830589164</v>
      </c>
      <c r="AY86" s="12">
        <f t="shared" si="122"/>
        <v>-27010677.346821804</v>
      </c>
      <c r="BA86" s="168">
        <f t="shared" si="58"/>
        <v>-26695000.01472513</v>
      </c>
      <c r="BB86" s="168">
        <f t="shared" si="59"/>
        <v>-24908713.242028184</v>
      </c>
      <c r="BC86" s="12"/>
    </row>
    <row r="87" spans="1:55" x14ac:dyDescent="0.25">
      <c r="A87" s="98" t="s">
        <v>36</v>
      </c>
      <c r="B87" s="18">
        <v>-110349.11</v>
      </c>
      <c r="C87" s="18">
        <v>-110349.11</v>
      </c>
      <c r="D87" s="18">
        <v>-110349.11</v>
      </c>
      <c r="E87" s="18">
        <v>-110349.11</v>
      </c>
      <c r="F87" s="18">
        <v>-110349.11</v>
      </c>
      <c r="G87" s="18">
        <v>-110349.11</v>
      </c>
      <c r="H87" s="18">
        <v>-110349.11</v>
      </c>
      <c r="I87" s="18">
        <v>48594.87000000001</v>
      </c>
      <c r="J87" s="18">
        <v>48594.87000000001</v>
      </c>
      <c r="K87" s="18">
        <v>48594.87000000001</v>
      </c>
      <c r="L87" s="18">
        <v>48594.87000000001</v>
      </c>
      <c r="M87" s="171">
        <v>48594.87000000001</v>
      </c>
      <c r="N87" s="167">
        <v>45573.920067551342</v>
      </c>
      <c r="O87" s="18">
        <v>48594.87</v>
      </c>
      <c r="P87" s="18">
        <v>48594.87</v>
      </c>
      <c r="Q87" s="18">
        <v>48594.87</v>
      </c>
      <c r="R87" s="18">
        <v>48594.87</v>
      </c>
      <c r="S87" s="18">
        <v>48594.87</v>
      </c>
      <c r="T87" s="18">
        <v>48594.87</v>
      </c>
      <c r="U87" s="18">
        <v>48594.87</v>
      </c>
      <c r="V87" s="12">
        <v>-32127.87</v>
      </c>
      <c r="W87" s="12">
        <f t="shared" si="119"/>
        <v>-32127.87</v>
      </c>
      <c r="X87" s="12">
        <f t="shared" si="119"/>
        <v>-32127.87</v>
      </c>
      <c r="Y87" s="12">
        <f t="shared" si="119"/>
        <v>-32127.87</v>
      </c>
      <c r="Z87" s="12">
        <f t="shared" si="119"/>
        <v>-32127.87</v>
      </c>
      <c r="AA87" s="12">
        <f t="shared" si="119"/>
        <v>-32127.87</v>
      </c>
      <c r="AB87" s="168">
        <f t="shared" si="119"/>
        <v>-32127.87</v>
      </c>
      <c r="AC87" s="168">
        <f t="shared" si="56"/>
        <v>-30126.032479620975</v>
      </c>
      <c r="AD87" s="12">
        <f t="shared" si="108"/>
        <v>-32127.87</v>
      </c>
      <c r="AE87" s="12">
        <f t="shared" ref="AE87:AY87" si="123">+AD87+SUMIF($M$269:$M$331,$A87,AE$269:AE$331)</f>
        <v>-32127.87</v>
      </c>
      <c r="AF87" s="12">
        <f t="shared" si="123"/>
        <v>-32127.87</v>
      </c>
      <c r="AG87" s="12">
        <f t="shared" si="123"/>
        <v>-32127.87</v>
      </c>
      <c r="AH87" s="12">
        <f t="shared" si="123"/>
        <v>-32127.87</v>
      </c>
      <c r="AI87" s="12">
        <f t="shared" si="123"/>
        <v>-32127.87</v>
      </c>
      <c r="AJ87" s="12">
        <f t="shared" si="123"/>
        <v>-32127.87</v>
      </c>
      <c r="AK87" s="12">
        <f t="shared" si="123"/>
        <v>-32127.87</v>
      </c>
      <c r="AL87" s="12">
        <f t="shared" si="123"/>
        <v>-32127.87</v>
      </c>
      <c r="AM87" s="12">
        <f t="shared" si="123"/>
        <v>-32127.87</v>
      </c>
      <c r="AN87" s="12">
        <f t="shared" si="123"/>
        <v>-32127.87</v>
      </c>
      <c r="AO87" s="12">
        <f t="shared" si="123"/>
        <v>-32127.87</v>
      </c>
      <c r="AP87" s="12">
        <f t="shared" si="123"/>
        <v>-32127.87</v>
      </c>
      <c r="AQ87" s="12">
        <f t="shared" si="123"/>
        <v>-32127.87</v>
      </c>
      <c r="AR87" s="12">
        <f t="shared" si="123"/>
        <v>-32127.87</v>
      </c>
      <c r="AS87" s="12">
        <f t="shared" si="123"/>
        <v>-32127.87</v>
      </c>
      <c r="AT87" s="12">
        <f t="shared" si="123"/>
        <v>-32127.87</v>
      </c>
      <c r="AU87" s="12">
        <f t="shared" si="123"/>
        <v>-32127.87</v>
      </c>
      <c r="AV87" s="12">
        <f t="shared" si="123"/>
        <v>-32127.87</v>
      </c>
      <c r="AW87" s="12">
        <f t="shared" si="123"/>
        <v>-32127.87</v>
      </c>
      <c r="AX87" s="12">
        <f t="shared" si="123"/>
        <v>-32127.87</v>
      </c>
      <c r="AY87" s="12">
        <f t="shared" si="123"/>
        <v>-32127.87</v>
      </c>
      <c r="BA87" s="168">
        <f t="shared" si="58"/>
        <v>-32127.87</v>
      </c>
      <c r="BB87" s="168">
        <f t="shared" si="59"/>
        <v>-29978.044595082578</v>
      </c>
      <c r="BC87" s="12"/>
    </row>
    <row r="88" spans="1:55" x14ac:dyDescent="0.25">
      <c r="A88" s="98" t="s">
        <v>716</v>
      </c>
      <c r="B88" s="18">
        <v>-832125.31</v>
      </c>
      <c r="C88" s="18">
        <v>-832125.31</v>
      </c>
      <c r="D88" s="18">
        <v>-1299234.97</v>
      </c>
      <c r="E88" s="18">
        <v>-1299234.97</v>
      </c>
      <c r="F88" s="18">
        <v>-1299234.97</v>
      </c>
      <c r="G88" s="18">
        <v>-2435473.94</v>
      </c>
      <c r="H88" s="18">
        <v>-2435473.94</v>
      </c>
      <c r="I88" s="18">
        <v>-2435473.94</v>
      </c>
      <c r="J88" s="18">
        <v>-3525385.99</v>
      </c>
      <c r="K88" s="18">
        <v>-3525385.99</v>
      </c>
      <c r="L88" s="18">
        <v>-3525385.99</v>
      </c>
      <c r="M88" s="171">
        <v>-4011531.1700000004</v>
      </c>
      <c r="N88" s="167">
        <v>-3762150.2205905826</v>
      </c>
      <c r="O88" s="18">
        <v>-4011531.17</v>
      </c>
      <c r="P88" s="18">
        <v>-4011531.17</v>
      </c>
      <c r="Q88" s="18">
        <v>-5117498.55</v>
      </c>
      <c r="R88" s="18">
        <v>-5117498.55</v>
      </c>
      <c r="S88" s="18">
        <v>-5117498.55</v>
      </c>
      <c r="T88" s="18">
        <v>-5920782.2599999998</v>
      </c>
      <c r="U88" s="18">
        <v>-5920782.2599999998</v>
      </c>
      <c r="V88" s="12">
        <v>-5920782.2599999998</v>
      </c>
      <c r="W88" s="12">
        <f t="shared" si="119"/>
        <v>-6989374.3585768491</v>
      </c>
      <c r="X88" s="12">
        <f t="shared" si="119"/>
        <v>-6989374.3585768491</v>
      </c>
      <c r="Y88" s="12">
        <f t="shared" si="119"/>
        <v>-6989374.3585768491</v>
      </c>
      <c r="Z88" s="12">
        <f t="shared" si="119"/>
        <v>-8057966.4571536984</v>
      </c>
      <c r="AA88" s="12">
        <f t="shared" si="119"/>
        <v>-8057966.4571536984</v>
      </c>
      <c r="AB88" s="168">
        <f t="shared" si="119"/>
        <v>-8057966.4571536984</v>
      </c>
      <c r="AC88" s="168">
        <f t="shared" si="56"/>
        <v>-7555887.1225483883</v>
      </c>
      <c r="AD88" s="12">
        <f t="shared" si="108"/>
        <v>-8358671.6061970433</v>
      </c>
      <c r="AE88" s="12">
        <f t="shared" ref="AE88:AY88" si="124">+AD88+SUMIF($M$269:$M$331,$A88,AE$269:AE$331)</f>
        <v>-8358671.6061970433</v>
      </c>
      <c r="AF88" s="12">
        <f t="shared" si="124"/>
        <v>-8358671.6061970433</v>
      </c>
      <c r="AG88" s="12">
        <f t="shared" si="124"/>
        <v>-8659376.7552403882</v>
      </c>
      <c r="AH88" s="12">
        <f t="shared" si="124"/>
        <v>-8659376.7552403882</v>
      </c>
      <c r="AI88" s="12">
        <f t="shared" si="124"/>
        <v>-8659376.7552403882</v>
      </c>
      <c r="AJ88" s="12">
        <f t="shared" si="124"/>
        <v>-8960081.9042837322</v>
      </c>
      <c r="AK88" s="12">
        <f t="shared" si="124"/>
        <v>-8960081.9042837322</v>
      </c>
      <c r="AL88" s="12">
        <f t="shared" si="124"/>
        <v>-8960081.9042837322</v>
      </c>
      <c r="AM88" s="12">
        <f t="shared" si="124"/>
        <v>-9260787.0533270761</v>
      </c>
      <c r="AN88" s="12">
        <f t="shared" si="124"/>
        <v>-9260787.0533270761</v>
      </c>
      <c r="AO88" s="12">
        <f t="shared" si="124"/>
        <v>-9260787.0533270761</v>
      </c>
      <c r="AP88" s="12">
        <f t="shared" si="124"/>
        <v>-8904036.5258064512</v>
      </c>
      <c r="AQ88" s="12">
        <f t="shared" si="124"/>
        <v>-8904036.5258064512</v>
      </c>
      <c r="AR88" s="12">
        <f t="shared" si="124"/>
        <v>-8904036.5258064512</v>
      </c>
      <c r="AS88" s="12">
        <f t="shared" si="124"/>
        <v>-8547285.9982858263</v>
      </c>
      <c r="AT88" s="12">
        <f t="shared" si="124"/>
        <v>-8547285.9982858263</v>
      </c>
      <c r="AU88" s="12">
        <f t="shared" si="124"/>
        <v>-8547285.9982858263</v>
      </c>
      <c r="AV88" s="12">
        <f t="shared" si="124"/>
        <v>-8190535.4707652014</v>
      </c>
      <c r="AW88" s="12">
        <f t="shared" si="124"/>
        <v>-8190535.4707652014</v>
      </c>
      <c r="AX88" s="12">
        <f t="shared" si="124"/>
        <v>-8190535.4707652014</v>
      </c>
      <c r="AY88" s="12">
        <f t="shared" si="124"/>
        <v>-7833784.9432445765</v>
      </c>
      <c r="BA88" s="168">
        <f t="shared" si="58"/>
        <v>-8915394.8241737522</v>
      </c>
      <c r="BB88" s="168">
        <f t="shared" si="59"/>
        <v>-8318824.2364604045</v>
      </c>
      <c r="BC88" s="12"/>
    </row>
    <row r="89" spans="1:55" s="56" customFormat="1" x14ac:dyDescent="0.25">
      <c r="A89" s="98" t="s">
        <v>713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9529.65</v>
      </c>
      <c r="K89" s="18">
        <v>9529.65</v>
      </c>
      <c r="L89" s="18">
        <v>9529.65</v>
      </c>
      <c r="M89" s="171">
        <v>0</v>
      </c>
      <c r="N89" s="167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2">
        <v>0</v>
      </c>
      <c r="W89" s="12">
        <f t="shared" si="119"/>
        <v>0</v>
      </c>
      <c r="X89" s="12">
        <f t="shared" si="119"/>
        <v>0</v>
      </c>
      <c r="Y89" s="12">
        <f t="shared" si="119"/>
        <v>0</v>
      </c>
      <c r="Z89" s="12">
        <f t="shared" si="119"/>
        <v>0</v>
      </c>
      <c r="AA89" s="12">
        <f t="shared" si="119"/>
        <v>0</v>
      </c>
      <c r="AB89" s="168">
        <f t="shared" si="119"/>
        <v>0</v>
      </c>
      <c r="AC89" s="168">
        <f t="shared" si="56"/>
        <v>0</v>
      </c>
      <c r="AD89" s="12">
        <f t="shared" si="108"/>
        <v>3158.4080250000006</v>
      </c>
      <c r="AE89" s="12">
        <f t="shared" ref="AE89:AY89" si="125">+AD89+SUMIF($M$269:$M$331,$A89,AE$269:AE$331)</f>
        <v>3158.4080250000006</v>
      </c>
      <c r="AF89" s="12">
        <f t="shared" si="125"/>
        <v>3158.4080250000006</v>
      </c>
      <c r="AG89" s="12">
        <f t="shared" si="125"/>
        <v>6316.8160500000013</v>
      </c>
      <c r="AH89" s="12">
        <f t="shared" si="125"/>
        <v>6316.8160500000013</v>
      </c>
      <c r="AI89" s="12">
        <f t="shared" si="125"/>
        <v>6316.8160500000013</v>
      </c>
      <c r="AJ89" s="12">
        <f t="shared" si="125"/>
        <v>9475.2240750000019</v>
      </c>
      <c r="AK89" s="12">
        <f t="shared" si="125"/>
        <v>9475.2240750000019</v>
      </c>
      <c r="AL89" s="12">
        <f t="shared" si="125"/>
        <v>9475.2240750000019</v>
      </c>
      <c r="AM89" s="12">
        <f t="shared" si="125"/>
        <v>12633.632100000003</v>
      </c>
      <c r="AN89" s="12">
        <f t="shared" si="125"/>
        <v>12633.632100000003</v>
      </c>
      <c r="AO89" s="12">
        <f t="shared" si="125"/>
        <v>12633.632100000003</v>
      </c>
      <c r="AP89" s="12">
        <f t="shared" si="125"/>
        <v>12633.632100000003</v>
      </c>
      <c r="AQ89" s="12">
        <f t="shared" si="125"/>
        <v>12633.632100000003</v>
      </c>
      <c r="AR89" s="12">
        <f t="shared" si="125"/>
        <v>12633.632100000003</v>
      </c>
      <c r="AS89" s="12">
        <f t="shared" si="125"/>
        <v>12633.632100000003</v>
      </c>
      <c r="AT89" s="12">
        <f t="shared" si="125"/>
        <v>12633.632100000003</v>
      </c>
      <c r="AU89" s="12">
        <f t="shared" si="125"/>
        <v>12633.632100000003</v>
      </c>
      <c r="AV89" s="12">
        <f t="shared" si="125"/>
        <v>12633.632100000003</v>
      </c>
      <c r="AW89" s="12">
        <f t="shared" si="125"/>
        <v>12633.632100000003</v>
      </c>
      <c r="AX89" s="12">
        <f t="shared" si="125"/>
        <v>12633.632100000003</v>
      </c>
      <c r="AY89" s="12">
        <f t="shared" si="125"/>
        <v>12633.632100000003</v>
      </c>
      <c r="BA89" s="168">
        <f t="shared" si="58"/>
        <v>10447.041928846156</v>
      </c>
      <c r="BB89" s="168">
        <f t="shared" si="59"/>
        <v>9747.9817003009412</v>
      </c>
      <c r="BC89" s="12"/>
    </row>
    <row r="90" spans="1:55" x14ac:dyDescent="0.25">
      <c r="A90" s="98" t="s">
        <v>207</v>
      </c>
      <c r="B90" s="18">
        <v>650270.4</v>
      </c>
      <c r="C90" s="18">
        <v>650270.4</v>
      </c>
      <c r="D90" s="18">
        <v>601667.80000000005</v>
      </c>
      <c r="E90" s="18">
        <v>601667.80000000005</v>
      </c>
      <c r="F90" s="18">
        <v>601667.80000000005</v>
      </c>
      <c r="G90" s="18">
        <v>606052.51</v>
      </c>
      <c r="H90" s="18">
        <v>606052.51</v>
      </c>
      <c r="I90" s="18">
        <v>606052.51</v>
      </c>
      <c r="J90" s="18">
        <v>554881.31000000006</v>
      </c>
      <c r="K90" s="18">
        <v>554881.31000000006</v>
      </c>
      <c r="L90" s="18">
        <v>554881.31000000006</v>
      </c>
      <c r="M90" s="171">
        <v>561389.92000000004</v>
      </c>
      <c r="N90" s="167">
        <v>526490.53986169817</v>
      </c>
      <c r="O90" s="18">
        <v>561389.92000000004</v>
      </c>
      <c r="P90" s="18">
        <v>561389.92000000004</v>
      </c>
      <c r="Q90" s="18">
        <v>503597.49000000005</v>
      </c>
      <c r="R90" s="18">
        <v>503597.49000000005</v>
      </c>
      <c r="S90" s="18">
        <v>503597.49000000005</v>
      </c>
      <c r="T90" s="18">
        <v>455637.10000000003</v>
      </c>
      <c r="U90" s="18">
        <v>455637.10000000003</v>
      </c>
      <c r="V90" s="12">
        <v>455637.1</v>
      </c>
      <c r="W90" s="12">
        <f t="shared" si="119"/>
        <v>377061.80053000001</v>
      </c>
      <c r="X90" s="12">
        <f t="shared" si="119"/>
        <v>377061.80053000001</v>
      </c>
      <c r="Y90" s="12">
        <f t="shared" si="119"/>
        <v>377061.80053000001</v>
      </c>
      <c r="Z90" s="12">
        <f t="shared" si="119"/>
        <v>298486.50106000004</v>
      </c>
      <c r="AA90" s="12">
        <f t="shared" si="119"/>
        <v>298486.50106000004</v>
      </c>
      <c r="AB90" s="168">
        <f t="shared" si="119"/>
        <v>298486.50106000004</v>
      </c>
      <c r="AC90" s="168">
        <f t="shared" si="56"/>
        <v>279888.27225900698</v>
      </c>
      <c r="AD90" s="12">
        <f t="shared" si="108"/>
        <v>280099.47006798856</v>
      </c>
      <c r="AE90" s="12">
        <f t="shared" ref="AE90:AY90" si="126">+AD90+SUMIF($M$269:$M$331,$A90,AE$269:AE$331)</f>
        <v>280099.47006798856</v>
      </c>
      <c r="AF90" s="12">
        <f t="shared" si="126"/>
        <v>280099.47006798856</v>
      </c>
      <c r="AG90" s="12">
        <f t="shared" si="126"/>
        <v>261712.43907597708</v>
      </c>
      <c r="AH90" s="12">
        <f t="shared" si="126"/>
        <v>261712.43907597708</v>
      </c>
      <c r="AI90" s="12">
        <f t="shared" si="126"/>
        <v>261712.43907597708</v>
      </c>
      <c r="AJ90" s="12">
        <f t="shared" si="126"/>
        <v>243325.40808396559</v>
      </c>
      <c r="AK90" s="12">
        <f t="shared" si="126"/>
        <v>243325.40808396559</v>
      </c>
      <c r="AL90" s="12">
        <f t="shared" si="126"/>
        <v>243325.40808396559</v>
      </c>
      <c r="AM90" s="12">
        <f t="shared" si="126"/>
        <v>224938.37709195411</v>
      </c>
      <c r="AN90" s="12">
        <f t="shared" si="126"/>
        <v>224938.37709195411</v>
      </c>
      <c r="AO90" s="12">
        <f t="shared" si="126"/>
        <v>224938.37709195411</v>
      </c>
      <c r="AP90" s="12">
        <f t="shared" si="126"/>
        <v>181553.22690521603</v>
      </c>
      <c r="AQ90" s="12">
        <f t="shared" si="126"/>
        <v>181553.22690521603</v>
      </c>
      <c r="AR90" s="12">
        <f t="shared" si="126"/>
        <v>181553.22690521603</v>
      </c>
      <c r="AS90" s="12">
        <f t="shared" si="126"/>
        <v>138168.07671847794</v>
      </c>
      <c r="AT90" s="12">
        <f t="shared" si="126"/>
        <v>138168.07671847794</v>
      </c>
      <c r="AU90" s="12">
        <f t="shared" si="126"/>
        <v>138168.07671847794</v>
      </c>
      <c r="AV90" s="12">
        <f t="shared" si="126"/>
        <v>94782.926531739853</v>
      </c>
      <c r="AW90" s="12">
        <f t="shared" si="126"/>
        <v>94782.926531739853</v>
      </c>
      <c r="AX90" s="12">
        <f t="shared" si="126"/>
        <v>94782.926531739853</v>
      </c>
      <c r="AY90" s="12">
        <f t="shared" si="126"/>
        <v>51397.776345001774</v>
      </c>
      <c r="BA90" s="168">
        <f t="shared" si="58"/>
        <v>220981.26386075508</v>
      </c>
      <c r="BB90" s="168">
        <f t="shared" si="59"/>
        <v>206194.37836045233</v>
      </c>
      <c r="BC90" s="12"/>
    </row>
    <row r="91" spans="1:55" s="49" customFormat="1" x14ac:dyDescent="0.25">
      <c r="A91" s="98" t="s">
        <v>208</v>
      </c>
      <c r="B91" s="18">
        <v>94452.75</v>
      </c>
      <c r="C91" s="18">
        <v>94452.75</v>
      </c>
      <c r="D91" s="18">
        <v>84701.05</v>
      </c>
      <c r="E91" s="18">
        <v>84701.05</v>
      </c>
      <c r="F91" s="18">
        <v>84701.05</v>
      </c>
      <c r="G91" s="18">
        <v>83047.360000000001</v>
      </c>
      <c r="H91" s="18">
        <v>83047.360000000001</v>
      </c>
      <c r="I91" s="18">
        <v>83047.360000000001</v>
      </c>
      <c r="J91" s="18">
        <v>91741.440000000002</v>
      </c>
      <c r="K91" s="18">
        <v>91741.440000000002</v>
      </c>
      <c r="L91" s="18">
        <v>91741.440000000002</v>
      </c>
      <c r="M91" s="171">
        <v>74275.22</v>
      </c>
      <c r="N91" s="167">
        <v>69657.824772034379</v>
      </c>
      <c r="O91" s="18">
        <v>74275.22</v>
      </c>
      <c r="P91" s="18">
        <v>74275.22</v>
      </c>
      <c r="Q91" s="18">
        <v>69291.960000000006</v>
      </c>
      <c r="R91" s="18">
        <v>69291.960000000006</v>
      </c>
      <c r="S91" s="18">
        <v>69291.960000000006</v>
      </c>
      <c r="T91" s="18">
        <v>59613.350000000006</v>
      </c>
      <c r="U91" s="18">
        <v>59613.350000000006</v>
      </c>
      <c r="V91" s="12">
        <v>59613.35</v>
      </c>
      <c r="W91" s="12">
        <f t="shared" si="119"/>
        <v>47798.487080000006</v>
      </c>
      <c r="X91" s="12">
        <f t="shared" si="119"/>
        <v>47798.487080000006</v>
      </c>
      <c r="Y91" s="12">
        <f t="shared" si="119"/>
        <v>47798.487080000006</v>
      </c>
      <c r="Z91" s="12">
        <f t="shared" si="119"/>
        <v>35983.624160000014</v>
      </c>
      <c r="AA91" s="12">
        <f t="shared" si="119"/>
        <v>35983.624160000014</v>
      </c>
      <c r="AB91" s="168">
        <f t="shared" si="119"/>
        <v>35983.624160000014</v>
      </c>
      <c r="AC91" s="168">
        <f t="shared" si="56"/>
        <v>33741.540605668364</v>
      </c>
      <c r="AD91" s="12">
        <f t="shared" si="108"/>
        <v>29229.68099125001</v>
      </c>
      <c r="AE91" s="12">
        <f t="shared" ref="AE91:AY91" si="127">+AD91+SUMIF($M$269:$M$331,$A91,AE$269:AE$331)</f>
        <v>29229.68099125001</v>
      </c>
      <c r="AF91" s="12">
        <f t="shared" si="127"/>
        <v>29229.68099125001</v>
      </c>
      <c r="AG91" s="12">
        <f t="shared" si="127"/>
        <v>22475.737822500007</v>
      </c>
      <c r="AH91" s="12">
        <f t="shared" si="127"/>
        <v>22475.737822500007</v>
      </c>
      <c r="AI91" s="12">
        <f t="shared" si="127"/>
        <v>22475.737822500007</v>
      </c>
      <c r="AJ91" s="12">
        <f t="shared" si="127"/>
        <v>15721.794653750005</v>
      </c>
      <c r="AK91" s="12">
        <f t="shared" si="127"/>
        <v>15721.794653750005</v>
      </c>
      <c r="AL91" s="12">
        <f t="shared" si="127"/>
        <v>15721.794653750005</v>
      </c>
      <c r="AM91" s="12">
        <f t="shared" si="127"/>
        <v>8967.8514850000029</v>
      </c>
      <c r="AN91" s="12">
        <f t="shared" si="127"/>
        <v>8967.8514850000029</v>
      </c>
      <c r="AO91" s="12">
        <f t="shared" si="127"/>
        <v>8967.8514850000029</v>
      </c>
      <c r="AP91" s="12">
        <f t="shared" si="127"/>
        <v>8967.8514850000029</v>
      </c>
      <c r="AQ91" s="12">
        <f t="shared" si="127"/>
        <v>8967.8514850000029</v>
      </c>
      <c r="AR91" s="12">
        <f t="shared" si="127"/>
        <v>8967.8514850000029</v>
      </c>
      <c r="AS91" s="12">
        <f t="shared" si="127"/>
        <v>8967.8514850000029</v>
      </c>
      <c r="AT91" s="12">
        <f t="shared" si="127"/>
        <v>8967.8514850000029</v>
      </c>
      <c r="AU91" s="12">
        <f t="shared" si="127"/>
        <v>8967.8514850000029</v>
      </c>
      <c r="AV91" s="12">
        <f t="shared" si="127"/>
        <v>8967.8514850000029</v>
      </c>
      <c r="AW91" s="12">
        <f t="shared" si="127"/>
        <v>8967.8514850000029</v>
      </c>
      <c r="AX91" s="12">
        <f t="shared" si="127"/>
        <v>8967.8514850000029</v>
      </c>
      <c r="AY91" s="12">
        <f t="shared" si="127"/>
        <v>8967.8514850000029</v>
      </c>
      <c r="AZ91" s="56"/>
      <c r="BA91" s="168">
        <f t="shared" si="58"/>
        <v>13643.658294134617</v>
      </c>
      <c r="BB91" s="168">
        <f t="shared" si="59"/>
        <v>12730.697577574731</v>
      </c>
      <c r="BC91" s="12"/>
    </row>
    <row r="92" spans="1:55" x14ac:dyDescent="0.25">
      <c r="A92" s="98" t="s">
        <v>37</v>
      </c>
      <c r="B92" s="18">
        <v>-769215.54</v>
      </c>
      <c r="C92" s="18">
        <v>-769215.54</v>
      </c>
      <c r="D92" s="18">
        <v>-715718.5</v>
      </c>
      <c r="E92" s="18">
        <v>-715718.5</v>
      </c>
      <c r="F92" s="18">
        <v>-715718.5</v>
      </c>
      <c r="G92" s="18">
        <v>-651372.94999999995</v>
      </c>
      <c r="H92" s="18">
        <v>-651372.94999999995</v>
      </c>
      <c r="I92" s="18">
        <v>-651372.94999999995</v>
      </c>
      <c r="J92" s="18">
        <v>-568526.73</v>
      </c>
      <c r="K92" s="18">
        <v>-568526.73</v>
      </c>
      <c r="L92" s="18">
        <v>-568526.73</v>
      </c>
      <c r="M92" s="171">
        <v>-507982.24</v>
      </c>
      <c r="N92" s="167">
        <v>-476403.00306381466</v>
      </c>
      <c r="O92" s="18">
        <v>-507982.24</v>
      </c>
      <c r="P92" s="18">
        <v>-507982.24</v>
      </c>
      <c r="Q92" s="18">
        <v>-454973.72</v>
      </c>
      <c r="R92" s="18">
        <v>-454973.72</v>
      </c>
      <c r="S92" s="18">
        <v>-454973.72</v>
      </c>
      <c r="T92" s="18">
        <v>-404831.69999999995</v>
      </c>
      <c r="U92" s="18">
        <v>-404831.69999999995</v>
      </c>
      <c r="V92" s="12">
        <v>-404831.7</v>
      </c>
      <c r="W92" s="12">
        <f t="shared" si="119"/>
        <v>-368972.02460664138</v>
      </c>
      <c r="X92" s="12">
        <f t="shared" si="119"/>
        <v>-368972.02460664138</v>
      </c>
      <c r="Y92" s="12">
        <f t="shared" si="119"/>
        <v>-368972.02460664138</v>
      </c>
      <c r="Z92" s="12">
        <f t="shared" si="119"/>
        <v>-333112.34921328275</v>
      </c>
      <c r="AA92" s="12">
        <f t="shared" si="119"/>
        <v>-333112.34921328275</v>
      </c>
      <c r="AB92" s="168">
        <f t="shared" si="119"/>
        <v>-333112.34921328275</v>
      </c>
      <c r="AC92" s="168">
        <f t="shared" ref="AC92:AC115" si="128">AB92*$AC$9</f>
        <v>-312356.63776534831</v>
      </c>
      <c r="AD92" s="12">
        <f t="shared" si="108"/>
        <v>-307802.0486757438</v>
      </c>
      <c r="AE92" s="12">
        <f t="shared" ref="AE92:AY92" si="129">+AD92+SUMIF($M$269:$M$331,$A92,AE$269:AE$331)</f>
        <v>-307802.0486757438</v>
      </c>
      <c r="AF92" s="12">
        <f t="shared" si="129"/>
        <v>-307802.0486757438</v>
      </c>
      <c r="AG92" s="12">
        <f t="shared" si="129"/>
        <v>-282491.74813820486</v>
      </c>
      <c r="AH92" s="12">
        <f t="shared" si="129"/>
        <v>-282491.74813820486</v>
      </c>
      <c r="AI92" s="12">
        <f t="shared" si="129"/>
        <v>-282491.74813820486</v>
      </c>
      <c r="AJ92" s="12">
        <f t="shared" si="129"/>
        <v>-257181.44760066594</v>
      </c>
      <c r="AK92" s="12">
        <f t="shared" si="129"/>
        <v>-257181.44760066594</v>
      </c>
      <c r="AL92" s="12">
        <f t="shared" si="129"/>
        <v>-257181.44760066594</v>
      </c>
      <c r="AM92" s="12">
        <f t="shared" si="129"/>
        <v>-231871.14706312702</v>
      </c>
      <c r="AN92" s="12">
        <f t="shared" si="129"/>
        <v>-231871.14706312702</v>
      </c>
      <c r="AO92" s="12">
        <f t="shared" si="129"/>
        <v>-231871.14706312702</v>
      </c>
      <c r="AP92" s="12">
        <f t="shared" si="129"/>
        <v>-205540.92304312703</v>
      </c>
      <c r="AQ92" s="12">
        <f t="shared" si="129"/>
        <v>-205540.92304312703</v>
      </c>
      <c r="AR92" s="12">
        <f t="shared" si="129"/>
        <v>-205540.92304312703</v>
      </c>
      <c r="AS92" s="12">
        <f t="shared" si="129"/>
        <v>-179210.69902312703</v>
      </c>
      <c r="AT92" s="12">
        <f t="shared" si="129"/>
        <v>-179210.69902312703</v>
      </c>
      <c r="AU92" s="12">
        <f t="shared" si="129"/>
        <v>-179210.69902312703</v>
      </c>
      <c r="AV92" s="12">
        <f t="shared" si="129"/>
        <v>-152880.47500312704</v>
      </c>
      <c r="AW92" s="12">
        <f t="shared" si="129"/>
        <v>-152880.47500312704</v>
      </c>
      <c r="AX92" s="12">
        <f t="shared" si="129"/>
        <v>-152880.47500312704</v>
      </c>
      <c r="AY92" s="12">
        <f t="shared" si="129"/>
        <v>-126550.25098312703</v>
      </c>
      <c r="BA92" s="168">
        <f t="shared" ref="BA92:BA115" si="130">AVERAGE(AG92:AS92)</f>
        <v>-239266.65358142322</v>
      </c>
      <c r="BB92" s="168">
        <f t="shared" ref="BB92:BB115" si="131">BA92*$BB$9</f>
        <v>-223256.20749772954</v>
      </c>
      <c r="BC92" s="12"/>
    </row>
    <row r="93" spans="1:55" x14ac:dyDescent="0.25">
      <c r="A93" s="98" t="s">
        <v>226</v>
      </c>
      <c r="B93" s="18">
        <v>-242394.5</v>
      </c>
      <c r="C93" s="18">
        <v>-242394.5</v>
      </c>
      <c r="D93" s="18">
        <v>-222774.32</v>
      </c>
      <c r="E93" s="18">
        <v>-222774.32</v>
      </c>
      <c r="F93" s="18">
        <v>-222774.32</v>
      </c>
      <c r="G93" s="18">
        <v>-203137.42</v>
      </c>
      <c r="H93" s="18">
        <v>-203137.42</v>
      </c>
      <c r="I93" s="18">
        <v>-203137.42</v>
      </c>
      <c r="J93" s="18">
        <v>-184152.22</v>
      </c>
      <c r="K93" s="18">
        <v>-184152.22</v>
      </c>
      <c r="L93" s="18">
        <v>-184152.22</v>
      </c>
      <c r="M93" s="171">
        <v>-164409.44</v>
      </c>
      <c r="N93" s="167">
        <v>-154188.75854407836</v>
      </c>
      <c r="O93" s="18">
        <v>-164409.44</v>
      </c>
      <c r="P93" s="18">
        <v>-164409.44</v>
      </c>
      <c r="Q93" s="18">
        <v>-144755.82</v>
      </c>
      <c r="R93" s="18">
        <v>-144755.82</v>
      </c>
      <c r="S93" s="18">
        <v>-144755.82</v>
      </c>
      <c r="T93" s="18">
        <v>-125102.21</v>
      </c>
      <c r="U93" s="18">
        <v>-125102.21</v>
      </c>
      <c r="V93" s="12">
        <v>-125102.21</v>
      </c>
      <c r="W93" s="12">
        <f t="shared" si="119"/>
        <v>-105448.59849499998</v>
      </c>
      <c r="X93" s="12">
        <f t="shared" si="119"/>
        <v>-105448.59849499998</v>
      </c>
      <c r="Y93" s="12">
        <f t="shared" si="119"/>
        <v>-105448.59849499998</v>
      </c>
      <c r="Z93" s="12">
        <f t="shared" si="119"/>
        <v>-85794.986989999961</v>
      </c>
      <c r="AA93" s="12">
        <f t="shared" si="119"/>
        <v>-85794.986989999961</v>
      </c>
      <c r="AB93" s="168">
        <f t="shared" si="119"/>
        <v>-85794.986989999961</v>
      </c>
      <c r="AC93" s="168">
        <f t="shared" si="128"/>
        <v>-80449.235030190233</v>
      </c>
      <c r="AD93" s="12">
        <f t="shared" si="108"/>
        <v>-66141.375484999953</v>
      </c>
      <c r="AE93" s="12">
        <f t="shared" ref="AE93:AY93" si="132">+AD93+SUMIF($M$269:$M$331,$A93,AE$269:AE$331)</f>
        <v>-66141.375484999953</v>
      </c>
      <c r="AF93" s="12">
        <f t="shared" si="132"/>
        <v>-66141.375484999953</v>
      </c>
      <c r="AG93" s="12">
        <f t="shared" si="132"/>
        <v>-46487.763979999945</v>
      </c>
      <c r="AH93" s="12">
        <f t="shared" si="132"/>
        <v>-46487.763979999945</v>
      </c>
      <c r="AI93" s="12">
        <f t="shared" si="132"/>
        <v>-46487.763979999945</v>
      </c>
      <c r="AJ93" s="12">
        <f t="shared" si="132"/>
        <v>-26834.152474999941</v>
      </c>
      <c r="AK93" s="12">
        <f t="shared" si="132"/>
        <v>-26834.152474999941</v>
      </c>
      <c r="AL93" s="12">
        <f t="shared" si="132"/>
        <v>-26834.152474999941</v>
      </c>
      <c r="AM93" s="12">
        <f t="shared" si="132"/>
        <v>-7180.5409699999364</v>
      </c>
      <c r="AN93" s="12">
        <f t="shared" si="132"/>
        <v>-7180.5409699999364</v>
      </c>
      <c r="AO93" s="12">
        <f t="shared" si="132"/>
        <v>-7180.5409699999364</v>
      </c>
      <c r="AP93" s="12">
        <f t="shared" si="132"/>
        <v>-5542.7512387499364</v>
      </c>
      <c r="AQ93" s="12">
        <f t="shared" si="132"/>
        <v>-5542.7512387499364</v>
      </c>
      <c r="AR93" s="12">
        <f t="shared" si="132"/>
        <v>-5542.7512387499364</v>
      </c>
      <c r="AS93" s="12">
        <f t="shared" si="132"/>
        <v>-3904.9615074999365</v>
      </c>
      <c r="AT93" s="12">
        <f t="shared" si="132"/>
        <v>-3904.9615074999365</v>
      </c>
      <c r="AU93" s="12">
        <f t="shared" si="132"/>
        <v>-3904.9615074999365</v>
      </c>
      <c r="AV93" s="12">
        <f t="shared" si="132"/>
        <v>-2267.1717762499366</v>
      </c>
      <c r="AW93" s="12">
        <f t="shared" si="132"/>
        <v>-2267.1717762499366</v>
      </c>
      <c r="AX93" s="12">
        <f t="shared" si="132"/>
        <v>-2267.1717762499366</v>
      </c>
      <c r="AY93" s="12">
        <f t="shared" si="132"/>
        <v>-629.38204499993662</v>
      </c>
      <c r="BA93" s="168">
        <f t="shared" si="130"/>
        <v>-20156.968269134562</v>
      </c>
      <c r="BB93" s="168">
        <f t="shared" si="131"/>
        <v>-18808.171648907333</v>
      </c>
      <c r="BC93" s="12"/>
    </row>
    <row r="94" spans="1:55" s="56" customFormat="1" x14ac:dyDescent="0.25">
      <c r="A94" s="98" t="s">
        <v>578</v>
      </c>
      <c r="B94" s="18">
        <v>0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71">
        <v>-890</v>
      </c>
      <c r="N94" s="167">
        <v>-834.6722372160001</v>
      </c>
      <c r="O94" s="18">
        <v>-890</v>
      </c>
      <c r="P94" s="18">
        <v>-890</v>
      </c>
      <c r="Q94" s="18">
        <v>-1483.4099999999999</v>
      </c>
      <c r="R94" s="18">
        <v>-1483.4099999999999</v>
      </c>
      <c r="S94" s="18">
        <v>-1483.4099999999999</v>
      </c>
      <c r="T94" s="18">
        <v>-2076.8199999999997</v>
      </c>
      <c r="U94" s="18">
        <v>-2076.8199999999997</v>
      </c>
      <c r="V94" s="12">
        <v>-2076.8200000000002</v>
      </c>
      <c r="W94" s="12">
        <f t="shared" ref="W94:AB96" si="133">+V94+SUMIF($M$269:$M$331,$A94,W$269:W$331)</f>
        <v>-2076.8200000000002</v>
      </c>
      <c r="X94" s="12">
        <f t="shared" si="133"/>
        <v>-2076.8200000000002</v>
      </c>
      <c r="Y94" s="12">
        <f t="shared" si="133"/>
        <v>-2076.8200000000002</v>
      </c>
      <c r="Z94" s="12">
        <f t="shared" si="133"/>
        <v>-2076.8200000000002</v>
      </c>
      <c r="AA94" s="12">
        <f t="shared" si="133"/>
        <v>-2076.8200000000002</v>
      </c>
      <c r="AB94" s="168">
        <f t="shared" si="133"/>
        <v>-2076.8200000000002</v>
      </c>
      <c r="AC94" s="168">
        <f t="shared" si="128"/>
        <v>-1947.4165817505623</v>
      </c>
      <c r="AD94" s="12">
        <f t="shared" si="108"/>
        <v>-2076.8200000000002</v>
      </c>
      <c r="AE94" s="12">
        <f t="shared" ref="AE94:AY94" si="134">+AD94+SUMIF($M$269:$M$331,$A94,AE$269:AE$331)</f>
        <v>-2076.8200000000002</v>
      </c>
      <c r="AF94" s="12">
        <f t="shared" si="134"/>
        <v>-2076.8200000000002</v>
      </c>
      <c r="AG94" s="12">
        <f t="shared" si="134"/>
        <v>-2076.8200000000002</v>
      </c>
      <c r="AH94" s="12">
        <f t="shared" si="134"/>
        <v>-2076.8200000000002</v>
      </c>
      <c r="AI94" s="12">
        <f t="shared" si="134"/>
        <v>-2076.8200000000002</v>
      </c>
      <c r="AJ94" s="12">
        <f t="shared" si="134"/>
        <v>-2076.8200000000002</v>
      </c>
      <c r="AK94" s="12">
        <f t="shared" si="134"/>
        <v>-2076.8200000000002</v>
      </c>
      <c r="AL94" s="12">
        <f t="shared" si="134"/>
        <v>-2076.8200000000002</v>
      </c>
      <c r="AM94" s="12">
        <f t="shared" si="134"/>
        <v>-2076.8200000000002</v>
      </c>
      <c r="AN94" s="12">
        <f t="shared" si="134"/>
        <v>-2076.8200000000002</v>
      </c>
      <c r="AO94" s="12">
        <f t="shared" si="134"/>
        <v>-2076.8200000000002</v>
      </c>
      <c r="AP94" s="12">
        <f t="shared" si="134"/>
        <v>-2076.8200000000002</v>
      </c>
      <c r="AQ94" s="12">
        <f t="shared" si="134"/>
        <v>-2076.8200000000002</v>
      </c>
      <c r="AR94" s="12">
        <f t="shared" si="134"/>
        <v>-2076.8200000000002</v>
      </c>
      <c r="AS94" s="12">
        <f t="shared" si="134"/>
        <v>-2076.8200000000002</v>
      </c>
      <c r="AT94" s="12">
        <f t="shared" si="134"/>
        <v>-2076.8200000000002</v>
      </c>
      <c r="AU94" s="12">
        <f t="shared" si="134"/>
        <v>-2076.8200000000002</v>
      </c>
      <c r="AV94" s="12">
        <f t="shared" si="134"/>
        <v>-2076.8200000000002</v>
      </c>
      <c r="AW94" s="12">
        <f t="shared" si="134"/>
        <v>-2076.8200000000002</v>
      </c>
      <c r="AX94" s="12">
        <f t="shared" si="134"/>
        <v>-2076.8200000000002</v>
      </c>
      <c r="AY94" s="12">
        <f t="shared" si="134"/>
        <v>-2076.8200000000002</v>
      </c>
      <c r="BA94" s="168">
        <f t="shared" si="130"/>
        <v>-2076.8200000000002</v>
      </c>
      <c r="BB94" s="168">
        <f t="shared" si="131"/>
        <v>-1937.8503018083491</v>
      </c>
      <c r="BC94" s="12"/>
    </row>
    <row r="95" spans="1:55" x14ac:dyDescent="0.25">
      <c r="A95" s="98" t="s">
        <v>76</v>
      </c>
      <c r="B95" s="18">
        <v>-66731.520000000004</v>
      </c>
      <c r="C95" s="18">
        <v>-66731.520000000004</v>
      </c>
      <c r="D95" s="18">
        <v>-73304.33</v>
      </c>
      <c r="E95" s="18">
        <v>-73304.33</v>
      </c>
      <c r="F95" s="18">
        <v>-73304.33</v>
      </c>
      <c r="G95" s="18">
        <v>-79877.14</v>
      </c>
      <c r="H95" s="18">
        <v>-79877.14</v>
      </c>
      <c r="I95" s="18">
        <v>-79877.14</v>
      </c>
      <c r="J95" s="18">
        <v>-86449.95</v>
      </c>
      <c r="K95" s="18">
        <v>-86449.95</v>
      </c>
      <c r="L95" s="18">
        <v>-86449.95</v>
      </c>
      <c r="M95" s="171">
        <v>-93022.739999999991</v>
      </c>
      <c r="N95" s="167">
        <v>-87239.885963777851</v>
      </c>
      <c r="O95" s="18">
        <v>-93022.74</v>
      </c>
      <c r="P95" s="18">
        <v>-93022.74</v>
      </c>
      <c r="Q95" s="18">
        <v>-99595.55</v>
      </c>
      <c r="R95" s="18">
        <v>-99595.55</v>
      </c>
      <c r="S95" s="18">
        <v>-99595.55</v>
      </c>
      <c r="T95" s="18">
        <v>-106168.36</v>
      </c>
      <c r="U95" s="18">
        <v>-106168.36</v>
      </c>
      <c r="V95" s="12">
        <v>-106168.36</v>
      </c>
      <c r="W95" s="12">
        <f t="shared" si="133"/>
        <v>-106168.36</v>
      </c>
      <c r="X95" s="12">
        <f t="shared" si="133"/>
        <v>-106168.36</v>
      </c>
      <c r="Y95" s="12">
        <f t="shared" si="133"/>
        <v>-106168.36</v>
      </c>
      <c r="Z95" s="12">
        <f t="shared" si="133"/>
        <v>-106168.36</v>
      </c>
      <c r="AA95" s="12">
        <f t="shared" si="133"/>
        <v>-106168.36</v>
      </c>
      <c r="AB95" s="168">
        <f t="shared" si="133"/>
        <v>-106168.36</v>
      </c>
      <c r="AC95" s="168">
        <f t="shared" si="128"/>
        <v>-99553.174912251954</v>
      </c>
      <c r="AD95" s="12">
        <f t="shared" si="108"/>
        <v>-106168.36</v>
      </c>
      <c r="AE95" s="12">
        <f t="shared" ref="AE95:AY95" si="135">+AD95+SUMIF($M$269:$M$331,$A95,AE$269:AE$331)</f>
        <v>-106168.36</v>
      </c>
      <c r="AF95" s="12">
        <f t="shared" si="135"/>
        <v>-106168.36</v>
      </c>
      <c r="AG95" s="12">
        <f t="shared" si="135"/>
        <v>-106168.36</v>
      </c>
      <c r="AH95" s="12">
        <f t="shared" si="135"/>
        <v>-106168.36</v>
      </c>
      <c r="AI95" s="12">
        <f t="shared" si="135"/>
        <v>-106168.36</v>
      </c>
      <c r="AJ95" s="12">
        <f t="shared" si="135"/>
        <v>-106168.36</v>
      </c>
      <c r="AK95" s="12">
        <f t="shared" si="135"/>
        <v>-106168.36</v>
      </c>
      <c r="AL95" s="12">
        <f t="shared" si="135"/>
        <v>-106168.36</v>
      </c>
      <c r="AM95" s="12">
        <f t="shared" si="135"/>
        <v>-106168.36</v>
      </c>
      <c r="AN95" s="12">
        <f t="shared" si="135"/>
        <v>-106168.36</v>
      </c>
      <c r="AO95" s="12">
        <f t="shared" si="135"/>
        <v>-106168.36</v>
      </c>
      <c r="AP95" s="12">
        <f t="shared" si="135"/>
        <v>-106168.36</v>
      </c>
      <c r="AQ95" s="12">
        <f t="shared" si="135"/>
        <v>-106168.36</v>
      </c>
      <c r="AR95" s="12">
        <f t="shared" si="135"/>
        <v>-106168.36</v>
      </c>
      <c r="AS95" s="12">
        <f t="shared" si="135"/>
        <v>-106168.36</v>
      </c>
      <c r="AT95" s="12">
        <f t="shared" si="135"/>
        <v>-106168.36</v>
      </c>
      <c r="AU95" s="12">
        <f t="shared" si="135"/>
        <v>-106168.36</v>
      </c>
      <c r="AV95" s="12">
        <f t="shared" si="135"/>
        <v>-106168.36</v>
      </c>
      <c r="AW95" s="12">
        <f t="shared" si="135"/>
        <v>-106168.36</v>
      </c>
      <c r="AX95" s="12">
        <f t="shared" si="135"/>
        <v>-106168.36</v>
      </c>
      <c r="AY95" s="12">
        <f t="shared" si="135"/>
        <v>-106168.36</v>
      </c>
      <c r="BA95" s="168">
        <f t="shared" si="130"/>
        <v>-106168.36000000003</v>
      </c>
      <c r="BB95" s="168">
        <f t="shared" si="131"/>
        <v>-99064.140594031982</v>
      </c>
      <c r="BC95" s="12"/>
    </row>
    <row r="96" spans="1:55" x14ac:dyDescent="0.25">
      <c r="A96" s="98" t="s">
        <v>38</v>
      </c>
      <c r="B96" s="18">
        <v>-86704.59</v>
      </c>
      <c r="C96" s="18">
        <v>-86704.59</v>
      </c>
      <c r="D96" s="18">
        <v>-86704.59</v>
      </c>
      <c r="E96" s="18">
        <v>-86704.59</v>
      </c>
      <c r="F96" s="18">
        <v>-86704.59</v>
      </c>
      <c r="G96" s="18">
        <v>-86704.59</v>
      </c>
      <c r="H96" s="18">
        <v>-86704.59</v>
      </c>
      <c r="I96" s="18">
        <v>-86704.59</v>
      </c>
      <c r="J96" s="18">
        <v>-86704.59</v>
      </c>
      <c r="K96" s="18">
        <v>-86704.59</v>
      </c>
      <c r="L96" s="18">
        <v>-86704.59</v>
      </c>
      <c r="M96" s="171">
        <v>30753.87000000001</v>
      </c>
      <c r="N96" s="167">
        <v>28842.024130280937</v>
      </c>
      <c r="O96" s="18">
        <v>30753.87</v>
      </c>
      <c r="P96" s="18">
        <v>30753.87</v>
      </c>
      <c r="Q96" s="18">
        <v>30753.87</v>
      </c>
      <c r="R96" s="18">
        <v>30753.87</v>
      </c>
      <c r="S96" s="18">
        <v>30753.87</v>
      </c>
      <c r="T96" s="18">
        <v>30753.87</v>
      </c>
      <c r="U96" s="18">
        <v>30753.87</v>
      </c>
      <c r="V96" s="12">
        <v>30753.87</v>
      </c>
      <c r="W96" s="12">
        <f t="shared" si="133"/>
        <v>30753.87</v>
      </c>
      <c r="X96" s="12">
        <f t="shared" si="133"/>
        <v>30753.87</v>
      </c>
      <c r="Y96" s="12">
        <f t="shared" si="133"/>
        <v>30753.87</v>
      </c>
      <c r="Z96" s="12">
        <f t="shared" si="133"/>
        <v>30753.87</v>
      </c>
      <c r="AA96" s="12">
        <f t="shared" si="133"/>
        <v>30753.87</v>
      </c>
      <c r="AB96" s="168">
        <f t="shared" si="133"/>
        <v>30753.87</v>
      </c>
      <c r="AC96" s="168">
        <f t="shared" si="128"/>
        <v>28837.644278753651</v>
      </c>
      <c r="AD96" s="12">
        <f t="shared" si="108"/>
        <v>30753.87</v>
      </c>
      <c r="AE96" s="12">
        <f t="shared" ref="AE96:AY96" si="136">+AD96+SUMIF($M$269:$M$331,$A96,AE$269:AE$331)</f>
        <v>30753.87</v>
      </c>
      <c r="AF96" s="12">
        <f t="shared" si="136"/>
        <v>30753.87</v>
      </c>
      <c r="AG96" s="12">
        <f t="shared" si="136"/>
        <v>30753.87</v>
      </c>
      <c r="AH96" s="12">
        <f t="shared" si="136"/>
        <v>30753.87</v>
      </c>
      <c r="AI96" s="12">
        <f t="shared" si="136"/>
        <v>30753.87</v>
      </c>
      <c r="AJ96" s="12">
        <f t="shared" si="136"/>
        <v>30753.87</v>
      </c>
      <c r="AK96" s="12">
        <f t="shared" si="136"/>
        <v>30753.87</v>
      </c>
      <c r="AL96" s="12">
        <f t="shared" si="136"/>
        <v>30753.87</v>
      </c>
      <c r="AM96" s="12">
        <f t="shared" si="136"/>
        <v>30753.87</v>
      </c>
      <c r="AN96" s="12">
        <f t="shared" si="136"/>
        <v>30753.87</v>
      </c>
      <c r="AO96" s="12">
        <f t="shared" si="136"/>
        <v>30753.87</v>
      </c>
      <c r="AP96" s="12">
        <f t="shared" si="136"/>
        <v>30753.87</v>
      </c>
      <c r="AQ96" s="12">
        <f t="shared" si="136"/>
        <v>30753.87</v>
      </c>
      <c r="AR96" s="12">
        <f t="shared" si="136"/>
        <v>30753.87</v>
      </c>
      <c r="AS96" s="12">
        <f t="shared" si="136"/>
        <v>30753.87</v>
      </c>
      <c r="AT96" s="12">
        <f t="shared" si="136"/>
        <v>30753.87</v>
      </c>
      <c r="AU96" s="12">
        <f t="shared" si="136"/>
        <v>30753.87</v>
      </c>
      <c r="AV96" s="12">
        <f t="shared" si="136"/>
        <v>30753.87</v>
      </c>
      <c r="AW96" s="12">
        <f t="shared" si="136"/>
        <v>30753.87</v>
      </c>
      <c r="AX96" s="12">
        <f t="shared" si="136"/>
        <v>30753.87</v>
      </c>
      <c r="AY96" s="12">
        <f t="shared" si="136"/>
        <v>30753.87</v>
      </c>
      <c r="BA96" s="168">
        <f t="shared" si="130"/>
        <v>30753.87</v>
      </c>
      <c r="BB96" s="168">
        <f t="shared" si="131"/>
        <v>28695.985333959961</v>
      </c>
      <c r="BC96" s="12"/>
    </row>
    <row r="97" spans="1:55" s="56" customFormat="1" x14ac:dyDescent="0.25">
      <c r="A97" s="98" t="s">
        <v>40</v>
      </c>
      <c r="B97" s="18">
        <v>-40771152.799999997</v>
      </c>
      <c r="C97" s="18">
        <v>-40771152.799999997</v>
      </c>
      <c r="D97" s="18">
        <v>-56858800.039999999</v>
      </c>
      <c r="E97" s="18">
        <v>-56858800.039999999</v>
      </c>
      <c r="F97" s="18">
        <v>-56858800.039999999</v>
      </c>
      <c r="G97" s="18">
        <v>-73268627.599999994</v>
      </c>
      <c r="H97" s="18">
        <v>-73268627.599999994</v>
      </c>
      <c r="I97" s="18">
        <v>-73268627.599999994</v>
      </c>
      <c r="J97" s="18">
        <v>-88612680.379999995</v>
      </c>
      <c r="K97" s="18">
        <v>-88612680.379999995</v>
      </c>
      <c r="L97" s="18">
        <v>-88612680.379999995</v>
      </c>
      <c r="M97" s="171">
        <v>-101505544.3</v>
      </c>
      <c r="N97" s="167">
        <v>-95195348.034504265</v>
      </c>
      <c r="O97" s="18">
        <v>-40771152.799999997</v>
      </c>
      <c r="P97" s="18">
        <v>-40771152.799999997</v>
      </c>
      <c r="Q97" s="18">
        <v>-56861678.719999999</v>
      </c>
      <c r="R97" s="18">
        <v>-56861678.719999999</v>
      </c>
      <c r="S97" s="18">
        <v>-56861678.719999999</v>
      </c>
      <c r="T97" s="18">
        <v>-74620398.019999996</v>
      </c>
      <c r="U97" s="18">
        <v>-74620398.019999996</v>
      </c>
      <c r="V97" s="12">
        <v>-74620398.019999996</v>
      </c>
      <c r="W97" s="21">
        <f t="shared" ref="W97:AB97" si="137">+V97+SUMIF($M$269:$M$331,$A97,W$269:W$331)+W327</f>
        <v>-96899297.257937685</v>
      </c>
      <c r="X97" s="21">
        <f t="shared" si="137"/>
        <v>-96899297.257937685</v>
      </c>
      <c r="Y97" s="21">
        <f t="shared" si="137"/>
        <v>-96899297.257937685</v>
      </c>
      <c r="Z97" s="21">
        <f t="shared" si="137"/>
        <v>-113651890.11711067</v>
      </c>
      <c r="AA97" s="21">
        <f t="shared" si="137"/>
        <v>-113651890.11711067</v>
      </c>
      <c r="AB97" s="168">
        <f t="shared" si="137"/>
        <v>-113651890.11711067</v>
      </c>
      <c r="AC97" s="168">
        <f t="shared" si="128"/>
        <v>-106570417.92806028</v>
      </c>
      <c r="AD97" s="21">
        <f>+AB97+SUMIF($M$269:$M$331,$A97,AD$269:AD$331)+AD327</f>
        <v>-131978366.13008146</v>
      </c>
      <c r="AE97" s="21">
        <f t="shared" ref="AE97:AY97" si="138">+AD97+SUMIF($M$269:$M$331,$A97,AE$269:AE$331)+AE327</f>
        <v>-131978366.13008146</v>
      </c>
      <c r="AF97" s="21">
        <f t="shared" si="138"/>
        <v>-131978366.13008146</v>
      </c>
      <c r="AG97" s="21">
        <f t="shared" si="138"/>
        <v>-150304842.14305225</v>
      </c>
      <c r="AH97" s="21">
        <f t="shared" si="138"/>
        <v>-150304842.14305225</v>
      </c>
      <c r="AI97" s="21">
        <f t="shared" si="138"/>
        <v>-150304842.14305225</v>
      </c>
      <c r="AJ97" s="21">
        <f t="shared" si="138"/>
        <v>-168582656.23614803</v>
      </c>
      <c r="AK97" s="21">
        <f t="shared" si="138"/>
        <v>-168582656.23614803</v>
      </c>
      <c r="AL97" s="21">
        <f t="shared" si="138"/>
        <v>-168582656.23614803</v>
      </c>
      <c r="AM97" s="21">
        <f t="shared" si="138"/>
        <v>-186860470.32924381</v>
      </c>
      <c r="AN97" s="21">
        <f t="shared" si="138"/>
        <v>-186860470.32924381</v>
      </c>
      <c r="AO97" s="21">
        <f t="shared" si="138"/>
        <v>-186860470.32924381</v>
      </c>
      <c r="AP97" s="21">
        <f t="shared" si="138"/>
        <v>-205347878.14604023</v>
      </c>
      <c r="AQ97" s="21">
        <f t="shared" si="138"/>
        <v>-205347878.14604023</v>
      </c>
      <c r="AR97" s="21">
        <f t="shared" si="138"/>
        <v>-205347878.14604023</v>
      </c>
      <c r="AS97" s="21">
        <f t="shared" si="138"/>
        <v>-223835285.96283665</v>
      </c>
      <c r="AT97" s="21">
        <f t="shared" si="138"/>
        <v>-223835285.96283665</v>
      </c>
      <c r="AU97" s="21">
        <f t="shared" si="138"/>
        <v>-223835285.96283665</v>
      </c>
      <c r="AV97" s="21">
        <f t="shared" si="138"/>
        <v>-242352071.51963305</v>
      </c>
      <c r="AW97" s="21">
        <f t="shared" si="138"/>
        <v>-242352071.51963305</v>
      </c>
      <c r="AX97" s="21">
        <f t="shared" si="138"/>
        <v>-242352071.51963305</v>
      </c>
      <c r="AY97" s="21">
        <f t="shared" si="138"/>
        <v>-260868857.07642946</v>
      </c>
      <c r="BA97" s="168">
        <f t="shared" si="130"/>
        <v>-181317140.50202227</v>
      </c>
      <c r="BB97" s="168">
        <f t="shared" si="131"/>
        <v>-169184366.21607587</v>
      </c>
      <c r="BC97" s="12"/>
    </row>
    <row r="98" spans="1:55" s="56" customFormat="1" x14ac:dyDescent="0.25">
      <c r="A98" s="98" t="s">
        <v>41</v>
      </c>
      <c r="B98" s="18">
        <v>3686344.3499999996</v>
      </c>
      <c r="C98" s="18">
        <v>3686344.3499999996</v>
      </c>
      <c r="D98" s="18">
        <v>-710178.58000000007</v>
      </c>
      <c r="E98" s="18">
        <v>-710178.58000000007</v>
      </c>
      <c r="F98" s="18">
        <v>-710178.58000000007</v>
      </c>
      <c r="G98" s="18">
        <v>-5174255.5600000005</v>
      </c>
      <c r="H98" s="18">
        <v>-5174255.5600000005</v>
      </c>
      <c r="I98" s="18">
        <v>-5174255.5600000005</v>
      </c>
      <c r="J98" s="18">
        <v>-9385851.0600000005</v>
      </c>
      <c r="K98" s="18">
        <v>-9385851.0600000005</v>
      </c>
      <c r="L98" s="18">
        <v>-9385851.0600000005</v>
      </c>
      <c r="M98" s="171">
        <v>-12991592.109999999</v>
      </c>
      <c r="N98" s="167">
        <v>-12183956.462304981</v>
      </c>
      <c r="O98" s="18">
        <v>3686344.3500000015</v>
      </c>
      <c r="P98" s="18">
        <v>3686344.3500000015</v>
      </c>
      <c r="Q98" s="18">
        <v>-509011.15999999829</v>
      </c>
      <c r="R98" s="18">
        <v>-509011.15999999829</v>
      </c>
      <c r="S98" s="18">
        <v>-509011.15999999829</v>
      </c>
      <c r="T98" s="18">
        <v>-5016651.6999999983</v>
      </c>
      <c r="U98" s="18">
        <v>-5016651.6999999983</v>
      </c>
      <c r="V98" s="12">
        <v>-5016651.7</v>
      </c>
      <c r="W98" s="12">
        <f t="shared" ref="W98:AB106" si="139">+V98+SUMIF($M$269:$M$331,$A98,W$269:W$331)</f>
        <v>-9321777.6844943501</v>
      </c>
      <c r="X98" s="12">
        <f t="shared" si="139"/>
        <v>-9321777.6844943501</v>
      </c>
      <c r="Y98" s="12">
        <f t="shared" si="139"/>
        <v>-9321777.6844943501</v>
      </c>
      <c r="Z98" s="12">
        <f t="shared" si="139"/>
        <v>-13626903.668988701</v>
      </c>
      <c r="AA98" s="12">
        <f t="shared" si="139"/>
        <v>-13626903.668988701</v>
      </c>
      <c r="AB98" s="168">
        <f t="shared" si="139"/>
        <v>-13626903.668988701</v>
      </c>
      <c r="AC98" s="168">
        <f t="shared" si="128"/>
        <v>-12777832.533828724</v>
      </c>
      <c r="AD98" s="12">
        <f t="shared" ref="AD98:AD106" si="140">+AB98+SUMIF($M$269:$M$331,$A98,AD$269:AD$331)</f>
        <v>-18024930.709983699</v>
      </c>
      <c r="AE98" s="12">
        <f t="shared" ref="AE98:AY98" si="141">+AD98+SUMIF($M$269:$M$331,$A98,AE$269:AE$331)</f>
        <v>-18024930.709983699</v>
      </c>
      <c r="AF98" s="12">
        <f t="shared" si="141"/>
        <v>-18024930.709983699</v>
      </c>
      <c r="AG98" s="12">
        <f t="shared" si="141"/>
        <v>-22422957.750978697</v>
      </c>
      <c r="AH98" s="12">
        <f t="shared" si="141"/>
        <v>-22422957.750978697</v>
      </c>
      <c r="AI98" s="12">
        <f t="shared" si="141"/>
        <v>-22422957.750978697</v>
      </c>
      <c r="AJ98" s="12">
        <f t="shared" si="141"/>
        <v>-26820984.791973695</v>
      </c>
      <c r="AK98" s="12">
        <f t="shared" si="141"/>
        <v>-26820984.791973695</v>
      </c>
      <c r="AL98" s="12">
        <f t="shared" si="141"/>
        <v>-26820984.791973695</v>
      </c>
      <c r="AM98" s="12">
        <f t="shared" si="141"/>
        <v>-31219011.832968693</v>
      </c>
      <c r="AN98" s="12">
        <f t="shared" si="141"/>
        <v>-31219011.832968693</v>
      </c>
      <c r="AO98" s="12">
        <f t="shared" si="141"/>
        <v>-31219011.832968693</v>
      </c>
      <c r="AP98" s="12">
        <f t="shared" si="141"/>
        <v>-35459118.009101622</v>
      </c>
      <c r="AQ98" s="12">
        <f t="shared" si="141"/>
        <v>-35459118.009101622</v>
      </c>
      <c r="AR98" s="12">
        <f t="shared" si="141"/>
        <v>-35459118.009101622</v>
      </c>
      <c r="AS98" s="12">
        <f t="shared" si="141"/>
        <v>-39699224.185234547</v>
      </c>
      <c r="AT98" s="12">
        <f t="shared" si="141"/>
        <v>-39699224.185234547</v>
      </c>
      <c r="AU98" s="12">
        <f t="shared" si="141"/>
        <v>-39699224.185234547</v>
      </c>
      <c r="AV98" s="12">
        <f t="shared" si="141"/>
        <v>-43939330.361367472</v>
      </c>
      <c r="AW98" s="12">
        <f t="shared" si="141"/>
        <v>-43939330.361367472</v>
      </c>
      <c r="AX98" s="12">
        <f t="shared" si="141"/>
        <v>-43939330.361367472</v>
      </c>
      <c r="AY98" s="12">
        <f t="shared" si="141"/>
        <v>-48179436.537500396</v>
      </c>
      <c r="BA98" s="168">
        <f t="shared" si="130"/>
        <v>-29805033.949254051</v>
      </c>
      <c r="BB98" s="168">
        <f t="shared" si="131"/>
        <v>-27810640.322208978</v>
      </c>
      <c r="BC98" s="12"/>
    </row>
    <row r="99" spans="1:55" x14ac:dyDescent="0.25">
      <c r="A99" s="98" t="s">
        <v>579</v>
      </c>
      <c r="B99" s="18">
        <v>-1033421.48</v>
      </c>
      <c r="C99" s="18">
        <v>-1033421.48</v>
      </c>
      <c r="D99" s="18">
        <v>-2269376.48</v>
      </c>
      <c r="E99" s="18">
        <v>-2269376.48</v>
      </c>
      <c r="F99" s="18">
        <v>-2269376.48</v>
      </c>
      <c r="G99" s="18">
        <v>-3505331.48</v>
      </c>
      <c r="H99" s="18">
        <v>-3505331.48</v>
      </c>
      <c r="I99" s="18">
        <v>-3505331.48</v>
      </c>
      <c r="J99" s="18">
        <v>-4356927.8899999997</v>
      </c>
      <c r="K99" s="18">
        <v>-4356927.8899999997</v>
      </c>
      <c r="L99" s="18">
        <v>-4356927.8899999997</v>
      </c>
      <c r="M99" s="171">
        <v>-8629462.0299999993</v>
      </c>
      <c r="N99" s="167">
        <v>-8093002.6725287922</v>
      </c>
      <c r="O99" s="18">
        <v>-1033421.4799999995</v>
      </c>
      <c r="P99" s="18">
        <v>-1033421.4799999995</v>
      </c>
      <c r="Q99" s="18">
        <v>-1033421.4799999995</v>
      </c>
      <c r="R99" s="18">
        <v>-1033421.4799999995</v>
      </c>
      <c r="S99" s="18">
        <v>-1033421.4799999995</v>
      </c>
      <c r="T99" s="18">
        <v>-1033421.4799999995</v>
      </c>
      <c r="U99" s="18">
        <v>-1033421.4799999995</v>
      </c>
      <c r="V99" s="12">
        <v>-1033421.48</v>
      </c>
      <c r="W99" s="12">
        <f t="shared" si="139"/>
        <v>-2785395.5328500001</v>
      </c>
      <c r="X99" s="12">
        <f t="shared" si="139"/>
        <v>-2785395.5328500001</v>
      </c>
      <c r="Y99" s="12">
        <f t="shared" si="139"/>
        <v>-2785395.5328500001</v>
      </c>
      <c r="Z99" s="12">
        <f t="shared" si="139"/>
        <v>-4537369.5856999997</v>
      </c>
      <c r="AA99" s="12">
        <f t="shared" si="139"/>
        <v>-4537369.5856999997</v>
      </c>
      <c r="AB99" s="168">
        <f t="shared" si="139"/>
        <v>-4537369.5856999997</v>
      </c>
      <c r="AC99" s="168">
        <f t="shared" si="128"/>
        <v>-4254653.1566158151</v>
      </c>
      <c r="AD99" s="12">
        <f t="shared" si="140"/>
        <v>-4952735.1287749996</v>
      </c>
      <c r="AE99" s="12">
        <f t="shared" ref="AE99:AY99" si="142">+AD99+SUMIF($M$269:$M$331,$A99,AE$269:AE$331)</f>
        <v>-4952735.1287749996</v>
      </c>
      <c r="AF99" s="12">
        <f t="shared" si="142"/>
        <v>-4952735.1287749996</v>
      </c>
      <c r="AG99" s="12">
        <f t="shared" si="142"/>
        <v>-5368100.6718499996</v>
      </c>
      <c r="AH99" s="12">
        <f t="shared" si="142"/>
        <v>-5368100.6718499996</v>
      </c>
      <c r="AI99" s="12">
        <f t="shared" si="142"/>
        <v>-5368100.6718499996</v>
      </c>
      <c r="AJ99" s="12">
        <f t="shared" si="142"/>
        <v>-5783466.2149249995</v>
      </c>
      <c r="AK99" s="12">
        <f t="shared" si="142"/>
        <v>-5783466.2149249995</v>
      </c>
      <c r="AL99" s="12">
        <f t="shared" si="142"/>
        <v>-5783466.2149249995</v>
      </c>
      <c r="AM99" s="12">
        <f t="shared" si="142"/>
        <v>-6198831.7579999994</v>
      </c>
      <c r="AN99" s="12">
        <f t="shared" si="142"/>
        <v>-6198831.7579999994</v>
      </c>
      <c r="AO99" s="12">
        <f t="shared" si="142"/>
        <v>-6198831.7579999994</v>
      </c>
      <c r="AP99" s="12">
        <f t="shared" si="142"/>
        <v>-6578600.9749249993</v>
      </c>
      <c r="AQ99" s="12">
        <f t="shared" si="142"/>
        <v>-6578600.9749249993</v>
      </c>
      <c r="AR99" s="12">
        <f t="shared" si="142"/>
        <v>-6578600.9749249993</v>
      </c>
      <c r="AS99" s="12">
        <f t="shared" si="142"/>
        <v>-6958370.1918499991</v>
      </c>
      <c r="AT99" s="12">
        <f t="shared" si="142"/>
        <v>-6958370.1918499991</v>
      </c>
      <c r="AU99" s="12">
        <f t="shared" si="142"/>
        <v>-6958370.1918499991</v>
      </c>
      <c r="AV99" s="12">
        <f t="shared" si="142"/>
        <v>-7338139.408774999</v>
      </c>
      <c r="AW99" s="12">
        <f t="shared" si="142"/>
        <v>-7338139.408774999</v>
      </c>
      <c r="AX99" s="12">
        <f t="shared" si="142"/>
        <v>-7338139.408774999</v>
      </c>
      <c r="AY99" s="12">
        <f t="shared" si="142"/>
        <v>-7717908.6256999988</v>
      </c>
      <c r="BA99" s="168">
        <f t="shared" si="130"/>
        <v>-6057336.0808423068</v>
      </c>
      <c r="BB99" s="168">
        <f t="shared" si="131"/>
        <v>-5652011.5139563689</v>
      </c>
      <c r="BC99" s="12"/>
    </row>
    <row r="100" spans="1:55" x14ac:dyDescent="0.25">
      <c r="A100" s="98" t="s">
        <v>580</v>
      </c>
      <c r="B100" s="18">
        <v>97487.07</v>
      </c>
      <c r="C100" s="18">
        <v>97487.07</v>
      </c>
      <c r="D100" s="18">
        <v>-229263.88</v>
      </c>
      <c r="E100" s="18">
        <v>-229263.88</v>
      </c>
      <c r="F100" s="18">
        <v>-229263.88</v>
      </c>
      <c r="G100" s="18">
        <v>-556014.83000000007</v>
      </c>
      <c r="H100" s="18">
        <v>-556014.83000000007</v>
      </c>
      <c r="I100" s="18">
        <v>-556014.83000000007</v>
      </c>
      <c r="J100" s="18">
        <v>-823898.66000000015</v>
      </c>
      <c r="K100" s="18">
        <v>-823898.66000000015</v>
      </c>
      <c r="L100" s="18">
        <v>-823898.66000000015</v>
      </c>
      <c r="M100" s="171">
        <v>-1966291.1700000002</v>
      </c>
      <c r="N100" s="167">
        <v>-1844054.6627887264</v>
      </c>
      <c r="O100" s="18">
        <v>97487.070000000065</v>
      </c>
      <c r="P100" s="18">
        <v>97487.070000000065</v>
      </c>
      <c r="Q100" s="18">
        <v>97487.070000000065</v>
      </c>
      <c r="R100" s="18">
        <v>97487.070000000065</v>
      </c>
      <c r="S100" s="18">
        <v>97487.070000000065</v>
      </c>
      <c r="T100" s="18">
        <v>97487.070000000065</v>
      </c>
      <c r="U100" s="18">
        <v>97487.070000000065</v>
      </c>
      <c r="V100" s="12">
        <v>97487.07</v>
      </c>
      <c r="W100" s="12">
        <f t="shared" si="139"/>
        <v>-315557.32316000003</v>
      </c>
      <c r="X100" s="12">
        <f t="shared" si="139"/>
        <v>-315557.32316000003</v>
      </c>
      <c r="Y100" s="12">
        <f t="shared" si="139"/>
        <v>-315557.32316000003</v>
      </c>
      <c r="Z100" s="12">
        <f t="shared" si="139"/>
        <v>-728601.71632000012</v>
      </c>
      <c r="AA100" s="12">
        <f t="shared" si="139"/>
        <v>-728601.71632000012</v>
      </c>
      <c r="AB100" s="168">
        <f t="shared" si="139"/>
        <v>-728601.71632000012</v>
      </c>
      <c r="AC100" s="168">
        <f t="shared" si="128"/>
        <v>-683203.67863054445</v>
      </c>
      <c r="AD100" s="12">
        <f t="shared" si="140"/>
        <v>-815207.77450250019</v>
      </c>
      <c r="AE100" s="12">
        <f t="shared" ref="AE100:AY100" si="143">+AD100+SUMIF($M$269:$M$331,$A100,AE$269:AE$331)</f>
        <v>-815207.77450250019</v>
      </c>
      <c r="AF100" s="12">
        <f t="shared" si="143"/>
        <v>-815207.77450250019</v>
      </c>
      <c r="AG100" s="12">
        <f t="shared" si="143"/>
        <v>-901813.83268500026</v>
      </c>
      <c r="AH100" s="12">
        <f t="shared" si="143"/>
        <v>-901813.83268500026</v>
      </c>
      <c r="AI100" s="12">
        <f t="shared" si="143"/>
        <v>-901813.83268500026</v>
      </c>
      <c r="AJ100" s="12">
        <f t="shared" si="143"/>
        <v>-988419.89086750033</v>
      </c>
      <c r="AK100" s="12">
        <f t="shared" si="143"/>
        <v>-988419.89086750033</v>
      </c>
      <c r="AL100" s="12">
        <f t="shared" si="143"/>
        <v>-988419.89086750033</v>
      </c>
      <c r="AM100" s="12">
        <f t="shared" si="143"/>
        <v>-1075025.9490500004</v>
      </c>
      <c r="AN100" s="12">
        <f t="shared" si="143"/>
        <v>-1075025.9490500004</v>
      </c>
      <c r="AO100" s="12">
        <f t="shared" si="143"/>
        <v>-1075025.9490500004</v>
      </c>
      <c r="AP100" s="12">
        <f t="shared" si="143"/>
        <v>-1155333.8492512505</v>
      </c>
      <c r="AQ100" s="12">
        <f t="shared" si="143"/>
        <v>-1155333.8492512505</v>
      </c>
      <c r="AR100" s="12">
        <f t="shared" si="143"/>
        <v>-1155333.8492512505</v>
      </c>
      <c r="AS100" s="12">
        <f t="shared" si="143"/>
        <v>-1235641.7494525006</v>
      </c>
      <c r="AT100" s="12">
        <f t="shared" si="143"/>
        <v>-1235641.7494525006</v>
      </c>
      <c r="AU100" s="12">
        <f t="shared" si="143"/>
        <v>-1235641.7494525006</v>
      </c>
      <c r="AV100" s="12">
        <f t="shared" si="143"/>
        <v>-1315949.6496537507</v>
      </c>
      <c r="AW100" s="12">
        <f t="shared" si="143"/>
        <v>-1315949.6496537507</v>
      </c>
      <c r="AX100" s="12">
        <f t="shared" si="143"/>
        <v>-1315949.6496537507</v>
      </c>
      <c r="AY100" s="12">
        <f t="shared" si="143"/>
        <v>-1396257.5498550008</v>
      </c>
      <c r="BA100" s="168">
        <f t="shared" si="130"/>
        <v>-1045955.5626933655</v>
      </c>
      <c r="BB100" s="168">
        <f t="shared" si="131"/>
        <v>-975965.80485716613</v>
      </c>
      <c r="BC100" s="12"/>
    </row>
    <row r="101" spans="1:55" x14ac:dyDescent="0.25">
      <c r="A101" s="98" t="s">
        <v>581</v>
      </c>
      <c r="B101" s="18">
        <v>44382732.170000002</v>
      </c>
      <c r="C101" s="18">
        <v>44382732.170000002</v>
      </c>
      <c r="D101" s="18">
        <v>43609710.170000002</v>
      </c>
      <c r="E101" s="18">
        <v>43609710.170000002</v>
      </c>
      <c r="F101" s="18">
        <v>43609710.170000002</v>
      </c>
      <c r="G101" s="18">
        <v>42807085.170000002</v>
      </c>
      <c r="H101" s="18">
        <v>42807085.170000002</v>
      </c>
      <c r="I101" s="18">
        <v>42807085.170000002</v>
      </c>
      <c r="J101" s="18">
        <v>41989657.170000002</v>
      </c>
      <c r="K101" s="18">
        <v>41989657.170000002</v>
      </c>
      <c r="L101" s="18">
        <v>41989657.170000002</v>
      </c>
      <c r="M101" s="171">
        <v>41172229.170000002</v>
      </c>
      <c r="N101" s="167">
        <v>38612715.317408718</v>
      </c>
      <c r="O101" s="18">
        <v>41172229.170000002</v>
      </c>
      <c r="P101" s="18">
        <v>41172229.170000002</v>
      </c>
      <c r="Q101" s="18">
        <v>40354801.170000002</v>
      </c>
      <c r="R101" s="18">
        <v>40354801.170000002</v>
      </c>
      <c r="S101" s="18">
        <v>40354801.170000002</v>
      </c>
      <c r="T101" s="18">
        <v>39537373.170000002</v>
      </c>
      <c r="U101" s="18">
        <v>39537373.170000002</v>
      </c>
      <c r="V101" s="12">
        <v>39537373.170000002</v>
      </c>
      <c r="W101" s="12">
        <f t="shared" si="139"/>
        <v>39537373.170000002</v>
      </c>
      <c r="X101" s="12">
        <f t="shared" si="139"/>
        <v>39537373.170000002</v>
      </c>
      <c r="Y101" s="12">
        <f t="shared" si="139"/>
        <v>39537373.170000002</v>
      </c>
      <c r="Z101" s="12">
        <f t="shared" si="139"/>
        <v>39537373.170000002</v>
      </c>
      <c r="AA101" s="12">
        <f t="shared" si="139"/>
        <v>39537373.170000002</v>
      </c>
      <c r="AB101" s="168">
        <f t="shared" si="139"/>
        <v>39537373.170000002</v>
      </c>
      <c r="AC101" s="168">
        <f t="shared" si="128"/>
        <v>37073861.052049667</v>
      </c>
      <c r="AD101" s="12">
        <f t="shared" si="140"/>
        <v>39537373.170000002</v>
      </c>
      <c r="AE101" s="12">
        <f t="shared" ref="AE101:AY101" si="144">+AD101+SUMIF($M$269:$M$331,$A101,AE$269:AE$331)</f>
        <v>39537373.170000002</v>
      </c>
      <c r="AF101" s="12">
        <f t="shared" si="144"/>
        <v>39537373.170000002</v>
      </c>
      <c r="AG101" s="12">
        <f t="shared" si="144"/>
        <v>39537373.170000002</v>
      </c>
      <c r="AH101" s="12">
        <f t="shared" si="144"/>
        <v>39537373.170000002</v>
      </c>
      <c r="AI101" s="12">
        <f t="shared" si="144"/>
        <v>39537373.170000002</v>
      </c>
      <c r="AJ101" s="12">
        <f t="shared" si="144"/>
        <v>39537373.170000002</v>
      </c>
      <c r="AK101" s="12">
        <f t="shared" si="144"/>
        <v>39537373.170000002</v>
      </c>
      <c r="AL101" s="12">
        <f t="shared" si="144"/>
        <v>39537373.170000002</v>
      </c>
      <c r="AM101" s="12">
        <f t="shared" si="144"/>
        <v>39537373.170000002</v>
      </c>
      <c r="AN101" s="12">
        <f t="shared" si="144"/>
        <v>39537373.170000002</v>
      </c>
      <c r="AO101" s="12">
        <f t="shared" si="144"/>
        <v>39537373.170000002</v>
      </c>
      <c r="AP101" s="12">
        <f t="shared" si="144"/>
        <v>39537373.170000002</v>
      </c>
      <c r="AQ101" s="12">
        <f t="shared" si="144"/>
        <v>39537373.170000002</v>
      </c>
      <c r="AR101" s="12">
        <f t="shared" si="144"/>
        <v>39537373.170000002</v>
      </c>
      <c r="AS101" s="12">
        <f t="shared" si="144"/>
        <v>39537373.170000002</v>
      </c>
      <c r="AT101" s="12">
        <f t="shared" si="144"/>
        <v>39537373.170000002</v>
      </c>
      <c r="AU101" s="12">
        <f t="shared" si="144"/>
        <v>39537373.170000002</v>
      </c>
      <c r="AV101" s="12">
        <f t="shared" si="144"/>
        <v>39537373.170000002</v>
      </c>
      <c r="AW101" s="12">
        <f t="shared" si="144"/>
        <v>39537373.170000002</v>
      </c>
      <c r="AX101" s="12">
        <f t="shared" si="144"/>
        <v>39537373.170000002</v>
      </c>
      <c r="AY101" s="12">
        <f t="shared" si="144"/>
        <v>39537373.170000002</v>
      </c>
      <c r="BA101" s="168">
        <f t="shared" si="130"/>
        <v>39537373.170000009</v>
      </c>
      <c r="BB101" s="168">
        <f t="shared" si="131"/>
        <v>36891743.401062123</v>
      </c>
      <c r="BC101" s="12"/>
    </row>
    <row r="102" spans="1:55" x14ac:dyDescent="0.25">
      <c r="A102" s="98" t="s">
        <v>582</v>
      </c>
      <c r="B102" s="18">
        <v>-7816524.5</v>
      </c>
      <c r="C102" s="18">
        <v>-7816524.5</v>
      </c>
      <c r="D102" s="18">
        <v>-7687861.5</v>
      </c>
      <c r="E102" s="18">
        <v>-7687861.5</v>
      </c>
      <c r="F102" s="18">
        <v>-7687861.5</v>
      </c>
      <c r="G102" s="18">
        <v>-7553935.5</v>
      </c>
      <c r="H102" s="18">
        <v>-7553935.5</v>
      </c>
      <c r="I102" s="18">
        <v>-7553935.5</v>
      </c>
      <c r="J102" s="18">
        <v>-7417378.5</v>
      </c>
      <c r="K102" s="18">
        <v>-7417378.5</v>
      </c>
      <c r="L102" s="18">
        <v>-7417378.5</v>
      </c>
      <c r="M102" s="171">
        <v>-7280822.5</v>
      </c>
      <c r="N102" s="167">
        <v>-6828202.7020759443</v>
      </c>
      <c r="O102" s="18">
        <v>-7280822.5</v>
      </c>
      <c r="P102" s="18">
        <v>-7280822.5</v>
      </c>
      <c r="Q102" s="18">
        <v>-7136276.5</v>
      </c>
      <c r="R102" s="18">
        <v>-7136276.5</v>
      </c>
      <c r="S102" s="18">
        <v>-7136276.5</v>
      </c>
      <c r="T102" s="18">
        <v>-6991730.5</v>
      </c>
      <c r="U102" s="18">
        <v>-6991730.5</v>
      </c>
      <c r="V102" s="12">
        <v>-6991730.5</v>
      </c>
      <c r="W102" s="12">
        <f t="shared" si="139"/>
        <v>-6991730.5</v>
      </c>
      <c r="X102" s="12">
        <f t="shared" si="139"/>
        <v>-6991730.5</v>
      </c>
      <c r="Y102" s="12">
        <f t="shared" si="139"/>
        <v>-6991730.5</v>
      </c>
      <c r="Z102" s="12">
        <f t="shared" si="139"/>
        <v>-6991730.5</v>
      </c>
      <c r="AA102" s="12">
        <f t="shared" si="139"/>
        <v>-6991730.5</v>
      </c>
      <c r="AB102" s="168">
        <f t="shared" si="139"/>
        <v>-6991730.5</v>
      </c>
      <c r="AC102" s="168">
        <f t="shared" si="128"/>
        <v>-6556086.6665532636</v>
      </c>
      <c r="AD102" s="12">
        <f t="shared" si="140"/>
        <v>-6991730.5</v>
      </c>
      <c r="AE102" s="12">
        <f t="shared" ref="AE102:AY102" si="145">+AD102+SUMIF($M$269:$M$331,$A102,AE$269:AE$331)</f>
        <v>-6991730.5</v>
      </c>
      <c r="AF102" s="12">
        <f t="shared" si="145"/>
        <v>-6991730.5</v>
      </c>
      <c r="AG102" s="12">
        <f t="shared" si="145"/>
        <v>-6991730.5</v>
      </c>
      <c r="AH102" s="12">
        <f t="shared" si="145"/>
        <v>-6991730.5</v>
      </c>
      <c r="AI102" s="12">
        <f t="shared" si="145"/>
        <v>-6991730.5</v>
      </c>
      <c r="AJ102" s="12">
        <f t="shared" si="145"/>
        <v>-6991730.5</v>
      </c>
      <c r="AK102" s="12">
        <f t="shared" si="145"/>
        <v>-6991730.5</v>
      </c>
      <c r="AL102" s="12">
        <f t="shared" si="145"/>
        <v>-6991730.5</v>
      </c>
      <c r="AM102" s="12">
        <f t="shared" si="145"/>
        <v>-6991730.5</v>
      </c>
      <c r="AN102" s="12">
        <f t="shared" si="145"/>
        <v>-6991730.5</v>
      </c>
      <c r="AO102" s="12">
        <f t="shared" si="145"/>
        <v>-6991730.5</v>
      </c>
      <c r="AP102" s="12">
        <f t="shared" si="145"/>
        <v>-6991730.5</v>
      </c>
      <c r="AQ102" s="12">
        <f t="shared" si="145"/>
        <v>-6991730.5</v>
      </c>
      <c r="AR102" s="12">
        <f t="shared" si="145"/>
        <v>-6991730.5</v>
      </c>
      <c r="AS102" s="12">
        <f t="shared" si="145"/>
        <v>-6991730.5</v>
      </c>
      <c r="AT102" s="12">
        <f t="shared" si="145"/>
        <v>-6991730.5</v>
      </c>
      <c r="AU102" s="12">
        <f t="shared" si="145"/>
        <v>-6991730.5</v>
      </c>
      <c r="AV102" s="12">
        <f t="shared" si="145"/>
        <v>-6991730.5</v>
      </c>
      <c r="AW102" s="12">
        <f t="shared" si="145"/>
        <v>-6991730.5</v>
      </c>
      <c r="AX102" s="12">
        <f t="shared" si="145"/>
        <v>-6991730.5</v>
      </c>
      <c r="AY102" s="12">
        <f t="shared" si="145"/>
        <v>-6991730.5</v>
      </c>
      <c r="BA102" s="168">
        <f t="shared" si="130"/>
        <v>-6991730.5</v>
      </c>
      <c r="BB102" s="168">
        <f t="shared" si="131"/>
        <v>-6523881.2509450205</v>
      </c>
      <c r="BC102" s="12"/>
    </row>
    <row r="103" spans="1:55" s="56" customFormat="1" x14ac:dyDescent="0.25">
      <c r="A103" s="98" t="s">
        <v>583</v>
      </c>
      <c r="B103" s="18">
        <v>-47142501.549999997</v>
      </c>
      <c r="C103" s="18">
        <v>-47142501.549999997</v>
      </c>
      <c r="D103" s="18">
        <v>-46321686.549999997</v>
      </c>
      <c r="E103" s="18">
        <v>-46321686.549999997</v>
      </c>
      <c r="F103" s="18">
        <v>-46321686.549999997</v>
      </c>
      <c r="G103" s="18">
        <v>-45469262.549999997</v>
      </c>
      <c r="H103" s="18">
        <v>-45469262.549999997</v>
      </c>
      <c r="I103" s="18">
        <v>-45469262.549999997</v>
      </c>
      <c r="J103" s="18">
        <v>-44601034.549999997</v>
      </c>
      <c r="K103" s="18">
        <v>-44601034.549999997</v>
      </c>
      <c r="L103" s="18">
        <v>-44601034.549999997</v>
      </c>
      <c r="M103" s="171">
        <v>-43732806.549999997</v>
      </c>
      <c r="N103" s="167">
        <v>-41014111.778452851</v>
      </c>
      <c r="O103" s="18">
        <v>-43732806.549999997</v>
      </c>
      <c r="P103" s="18">
        <v>-43732806.549999997</v>
      </c>
      <c r="Q103" s="18">
        <v>-42864578.549999997</v>
      </c>
      <c r="R103" s="18">
        <v>-42864578.549999997</v>
      </c>
      <c r="S103" s="18">
        <v>-42864578.549999997</v>
      </c>
      <c r="T103" s="18">
        <v>-41996350.549999997</v>
      </c>
      <c r="U103" s="18">
        <v>-41996350.549999997</v>
      </c>
      <c r="V103" s="12">
        <v>-41996350.549999997</v>
      </c>
      <c r="W103" s="12">
        <f t="shared" si="139"/>
        <v>-41996350.549999997</v>
      </c>
      <c r="X103" s="12">
        <f t="shared" si="139"/>
        <v>-41996350.549999997</v>
      </c>
      <c r="Y103" s="12">
        <f t="shared" si="139"/>
        <v>-41996350.549999997</v>
      </c>
      <c r="Z103" s="12">
        <f t="shared" si="139"/>
        <v>-41996350.549999997</v>
      </c>
      <c r="AA103" s="12">
        <f t="shared" si="139"/>
        <v>-41996350.549999997</v>
      </c>
      <c r="AB103" s="168">
        <f t="shared" si="139"/>
        <v>-41996350.549999997</v>
      </c>
      <c r="AC103" s="168">
        <f t="shared" si="128"/>
        <v>-39379623.382902384</v>
      </c>
      <c r="AD103" s="12">
        <f t="shared" si="140"/>
        <v>-41996350.549999997</v>
      </c>
      <c r="AE103" s="12">
        <f t="shared" ref="AE103:AY103" si="146">+AD103+SUMIF($M$269:$M$331,$A103,AE$269:AE$331)</f>
        <v>-41996350.549999997</v>
      </c>
      <c r="AF103" s="12">
        <f t="shared" si="146"/>
        <v>-41996350.549999997</v>
      </c>
      <c r="AG103" s="12">
        <f t="shared" si="146"/>
        <v>-41996350.549999997</v>
      </c>
      <c r="AH103" s="12">
        <f t="shared" si="146"/>
        <v>-41996350.549999997</v>
      </c>
      <c r="AI103" s="12">
        <f t="shared" si="146"/>
        <v>-41996350.549999997</v>
      </c>
      <c r="AJ103" s="12">
        <f t="shared" si="146"/>
        <v>-41996350.549999997</v>
      </c>
      <c r="AK103" s="12">
        <f t="shared" si="146"/>
        <v>-41996350.549999997</v>
      </c>
      <c r="AL103" s="12">
        <f t="shared" si="146"/>
        <v>-41996350.549999997</v>
      </c>
      <c r="AM103" s="12">
        <f t="shared" si="146"/>
        <v>-41996350.549999997</v>
      </c>
      <c r="AN103" s="12">
        <f t="shared" si="146"/>
        <v>-41996350.549999997</v>
      </c>
      <c r="AO103" s="12">
        <f t="shared" si="146"/>
        <v>-41996350.549999997</v>
      </c>
      <c r="AP103" s="12">
        <f t="shared" si="146"/>
        <v>-41996350.549999997</v>
      </c>
      <c r="AQ103" s="12">
        <f t="shared" si="146"/>
        <v>-41996350.549999997</v>
      </c>
      <c r="AR103" s="12">
        <f t="shared" si="146"/>
        <v>-41996350.549999997</v>
      </c>
      <c r="AS103" s="12">
        <f t="shared" si="146"/>
        <v>-41996350.549999997</v>
      </c>
      <c r="AT103" s="12">
        <f t="shared" si="146"/>
        <v>-41996350.549999997</v>
      </c>
      <c r="AU103" s="12">
        <f t="shared" si="146"/>
        <v>-41996350.549999997</v>
      </c>
      <c r="AV103" s="12">
        <f t="shared" si="146"/>
        <v>-41996350.549999997</v>
      </c>
      <c r="AW103" s="12">
        <f t="shared" si="146"/>
        <v>-41996350.549999997</v>
      </c>
      <c r="AX103" s="12">
        <f t="shared" si="146"/>
        <v>-41996350.549999997</v>
      </c>
      <c r="AY103" s="12">
        <f t="shared" si="146"/>
        <v>-41996350.549999997</v>
      </c>
      <c r="BA103" s="168">
        <f t="shared" si="130"/>
        <v>-41996350.550000004</v>
      </c>
      <c r="BB103" s="168">
        <f t="shared" si="131"/>
        <v>-39186179.152823418</v>
      </c>
      <c r="BC103" s="12"/>
    </row>
    <row r="104" spans="1:55" s="56" customFormat="1" x14ac:dyDescent="0.25">
      <c r="A104" s="98" t="s">
        <v>718</v>
      </c>
      <c r="B104" s="18">
        <v>-3769798</v>
      </c>
      <c r="C104" s="18">
        <v>-3769798</v>
      </c>
      <c r="D104" s="18">
        <v>-3693414</v>
      </c>
      <c r="E104" s="18">
        <v>-3693414</v>
      </c>
      <c r="F104" s="18">
        <v>-3693414</v>
      </c>
      <c r="G104" s="18">
        <v>-3617030</v>
      </c>
      <c r="H104" s="18">
        <v>-3617030</v>
      </c>
      <c r="I104" s="18">
        <v>-3617030</v>
      </c>
      <c r="J104" s="18">
        <v>-3540646</v>
      </c>
      <c r="K104" s="18">
        <v>-3540646</v>
      </c>
      <c r="L104" s="18">
        <v>-3540646</v>
      </c>
      <c r="M104" s="171">
        <v>-3464262</v>
      </c>
      <c r="N104" s="167">
        <v>-3248902.5998228928</v>
      </c>
      <c r="O104" s="18">
        <v>-3464262</v>
      </c>
      <c r="P104" s="18">
        <v>-3464262</v>
      </c>
      <c r="Q104" s="18">
        <v>-3387878</v>
      </c>
      <c r="R104" s="18">
        <v>-3387878</v>
      </c>
      <c r="S104" s="18">
        <v>-3387878</v>
      </c>
      <c r="T104" s="18">
        <v>-3311494</v>
      </c>
      <c r="U104" s="18">
        <v>-3311494</v>
      </c>
      <c r="V104" s="12">
        <v>-3311494</v>
      </c>
      <c r="W104" s="12">
        <f t="shared" si="139"/>
        <v>-3311494</v>
      </c>
      <c r="X104" s="12">
        <f t="shared" si="139"/>
        <v>-3311494</v>
      </c>
      <c r="Y104" s="12">
        <f t="shared" si="139"/>
        <v>-3311494</v>
      </c>
      <c r="Z104" s="12">
        <f t="shared" si="139"/>
        <v>-3311494</v>
      </c>
      <c r="AA104" s="12">
        <f t="shared" si="139"/>
        <v>-3311494</v>
      </c>
      <c r="AB104" s="168">
        <f t="shared" si="139"/>
        <v>-3311494</v>
      </c>
      <c r="AC104" s="168">
        <f t="shared" si="128"/>
        <v>-3105159.9685901986</v>
      </c>
      <c r="AD104" s="12">
        <f t="shared" si="140"/>
        <v>-3311494</v>
      </c>
      <c r="AE104" s="12">
        <f t="shared" ref="AE104:AY104" si="147">+AD104+SUMIF($M$269:$M$331,$A104,AE$269:AE$331)</f>
        <v>-3311494</v>
      </c>
      <c r="AF104" s="12">
        <f t="shared" si="147"/>
        <v>-3311494</v>
      </c>
      <c r="AG104" s="12">
        <f t="shared" si="147"/>
        <v>-3311494</v>
      </c>
      <c r="AH104" s="12">
        <f t="shared" si="147"/>
        <v>-3311494</v>
      </c>
      <c r="AI104" s="12">
        <f t="shared" si="147"/>
        <v>-3311494</v>
      </c>
      <c r="AJ104" s="12">
        <f t="shared" si="147"/>
        <v>-3311494</v>
      </c>
      <c r="AK104" s="12">
        <f t="shared" si="147"/>
        <v>-3311494</v>
      </c>
      <c r="AL104" s="12">
        <f t="shared" si="147"/>
        <v>-3311494</v>
      </c>
      <c r="AM104" s="12">
        <f t="shared" si="147"/>
        <v>-3311494</v>
      </c>
      <c r="AN104" s="12">
        <f t="shared" si="147"/>
        <v>-3311494</v>
      </c>
      <c r="AO104" s="12">
        <f t="shared" si="147"/>
        <v>-3311494</v>
      </c>
      <c r="AP104" s="12">
        <f t="shared" si="147"/>
        <v>-3311494</v>
      </c>
      <c r="AQ104" s="12">
        <f t="shared" si="147"/>
        <v>-3311494</v>
      </c>
      <c r="AR104" s="12">
        <f t="shared" si="147"/>
        <v>-3311494</v>
      </c>
      <c r="AS104" s="12">
        <f t="shared" si="147"/>
        <v>-3311494</v>
      </c>
      <c r="AT104" s="12">
        <f t="shared" si="147"/>
        <v>-3311494</v>
      </c>
      <c r="AU104" s="12">
        <f t="shared" si="147"/>
        <v>-3311494</v>
      </c>
      <c r="AV104" s="12">
        <f t="shared" si="147"/>
        <v>-3311494</v>
      </c>
      <c r="AW104" s="12">
        <f t="shared" si="147"/>
        <v>-3311494</v>
      </c>
      <c r="AX104" s="12">
        <f t="shared" si="147"/>
        <v>-3311494</v>
      </c>
      <c r="AY104" s="12">
        <f t="shared" si="147"/>
        <v>-3311494</v>
      </c>
      <c r="BA104" s="168">
        <f t="shared" si="130"/>
        <v>-3311494</v>
      </c>
      <c r="BB104" s="168">
        <f t="shared" si="131"/>
        <v>-3089906.5144483089</v>
      </c>
      <c r="BC104" s="12"/>
    </row>
    <row r="105" spans="1:55" s="56" customFormat="1" x14ac:dyDescent="0.25">
      <c r="A105" s="98" t="s">
        <v>584</v>
      </c>
      <c r="B105" s="18">
        <v>10077095.34</v>
      </c>
      <c r="C105" s="18">
        <v>10077095.34</v>
      </c>
      <c r="D105" s="18">
        <v>10019153.34</v>
      </c>
      <c r="E105" s="18">
        <v>10019153.34</v>
      </c>
      <c r="F105" s="18">
        <v>10019153.34</v>
      </c>
      <c r="G105" s="18">
        <v>9936579.3399999999</v>
      </c>
      <c r="H105" s="18">
        <v>9936579.3399999999</v>
      </c>
      <c r="I105" s="18">
        <v>9935994.3399999999</v>
      </c>
      <c r="J105" s="18">
        <v>9878315.3399999999</v>
      </c>
      <c r="K105" s="18">
        <v>9878315.3399999999</v>
      </c>
      <c r="L105" s="18">
        <v>9878315.3399999999</v>
      </c>
      <c r="M105" s="171">
        <v>9841394.3399999999</v>
      </c>
      <c r="N105" s="167">
        <v>9229593.9675198644</v>
      </c>
      <c r="O105" s="18">
        <v>9841394.3399999999</v>
      </c>
      <c r="P105" s="18">
        <v>9841394.3399999999</v>
      </c>
      <c r="Q105" s="18">
        <v>9763999.3399999999</v>
      </c>
      <c r="R105" s="18">
        <v>9763999.3399999999</v>
      </c>
      <c r="S105" s="18">
        <v>9763999.3399999999</v>
      </c>
      <c r="T105" s="18">
        <v>9677081.3399999999</v>
      </c>
      <c r="U105" s="18">
        <v>9677081.3399999999</v>
      </c>
      <c r="V105" s="12">
        <v>9680750.3399999999</v>
      </c>
      <c r="W105" s="12">
        <f t="shared" si="139"/>
        <v>9680750.3399999999</v>
      </c>
      <c r="X105" s="12">
        <f t="shared" si="139"/>
        <v>9680750.3399999999</v>
      </c>
      <c r="Y105" s="12">
        <f t="shared" si="139"/>
        <v>9680750.3399999999</v>
      </c>
      <c r="Z105" s="12">
        <f t="shared" si="139"/>
        <v>9680750.3399999999</v>
      </c>
      <c r="AA105" s="12">
        <f t="shared" si="139"/>
        <v>9680750.3399999999</v>
      </c>
      <c r="AB105" s="168">
        <f t="shared" si="139"/>
        <v>9680750.3399999999</v>
      </c>
      <c r="AC105" s="168">
        <f t="shared" si="128"/>
        <v>9077557.8701588921</v>
      </c>
      <c r="AD105" s="12">
        <f t="shared" si="140"/>
        <v>9680750.3399999999</v>
      </c>
      <c r="AE105" s="12">
        <f t="shared" ref="AE105:AY105" si="148">+AD105+SUMIF($M$269:$M$331,$A105,AE$269:AE$331)</f>
        <v>9680750.3399999999</v>
      </c>
      <c r="AF105" s="12">
        <f t="shared" si="148"/>
        <v>9680750.3399999999</v>
      </c>
      <c r="AG105" s="12">
        <f t="shared" si="148"/>
        <v>9680750.3399999999</v>
      </c>
      <c r="AH105" s="12">
        <f t="shared" si="148"/>
        <v>9680750.3399999999</v>
      </c>
      <c r="AI105" s="12">
        <f t="shared" si="148"/>
        <v>9680750.3399999999</v>
      </c>
      <c r="AJ105" s="12">
        <f t="shared" si="148"/>
        <v>9680750.3399999999</v>
      </c>
      <c r="AK105" s="12">
        <f t="shared" si="148"/>
        <v>9680750.3399999999</v>
      </c>
      <c r="AL105" s="12">
        <f t="shared" si="148"/>
        <v>9680750.3399999999</v>
      </c>
      <c r="AM105" s="12">
        <f t="shared" si="148"/>
        <v>9680750.3399999999</v>
      </c>
      <c r="AN105" s="12">
        <f t="shared" si="148"/>
        <v>9680750.3399999999</v>
      </c>
      <c r="AO105" s="12">
        <f t="shared" si="148"/>
        <v>9680750.3399999999</v>
      </c>
      <c r="AP105" s="12">
        <f t="shared" si="148"/>
        <v>9680750.3399999999</v>
      </c>
      <c r="AQ105" s="12">
        <f t="shared" si="148"/>
        <v>9680750.3399999999</v>
      </c>
      <c r="AR105" s="12">
        <f t="shared" si="148"/>
        <v>9680750.3399999999</v>
      </c>
      <c r="AS105" s="12">
        <f t="shared" si="148"/>
        <v>9680750.3399999999</v>
      </c>
      <c r="AT105" s="12">
        <f t="shared" si="148"/>
        <v>9680750.3399999999</v>
      </c>
      <c r="AU105" s="12">
        <f t="shared" si="148"/>
        <v>9680750.3399999999</v>
      </c>
      <c r="AV105" s="12">
        <f t="shared" si="148"/>
        <v>9680750.3399999999</v>
      </c>
      <c r="AW105" s="12">
        <f t="shared" si="148"/>
        <v>9680750.3399999999</v>
      </c>
      <c r="AX105" s="12">
        <f t="shared" si="148"/>
        <v>9680750.3399999999</v>
      </c>
      <c r="AY105" s="12">
        <f t="shared" si="148"/>
        <v>9680750.3399999999</v>
      </c>
      <c r="BA105" s="168">
        <f t="shared" si="130"/>
        <v>9680750.3400000017</v>
      </c>
      <c r="BB105" s="168">
        <f t="shared" si="131"/>
        <v>9032966.250373302</v>
      </c>
      <c r="BC105" s="12"/>
    </row>
    <row r="106" spans="1:55" x14ac:dyDescent="0.25">
      <c r="A106" s="98" t="s">
        <v>42</v>
      </c>
      <c r="B106" s="18">
        <v>-3072965.8100000005</v>
      </c>
      <c r="C106" s="18">
        <v>-3072965.8100000005</v>
      </c>
      <c r="D106" s="18">
        <v>-4944215.8100000005</v>
      </c>
      <c r="E106" s="18">
        <v>-4944215.8100000005</v>
      </c>
      <c r="F106" s="18">
        <v>-4944215.8100000005</v>
      </c>
      <c r="G106" s="18">
        <v>-6815465.8100000005</v>
      </c>
      <c r="H106" s="18">
        <v>-6815465.8100000005</v>
      </c>
      <c r="I106" s="18">
        <v>-6815465.8100000005</v>
      </c>
      <c r="J106" s="18">
        <v>-8686715.8100000005</v>
      </c>
      <c r="K106" s="18">
        <v>-8686715.8100000005</v>
      </c>
      <c r="L106" s="18">
        <v>-8686715.8100000005</v>
      </c>
      <c r="M106" s="171">
        <v>-13652140.210000001</v>
      </c>
      <c r="N106" s="167">
        <v>-12803440.912210353</v>
      </c>
      <c r="O106" s="18">
        <v>-3072965.8100000005</v>
      </c>
      <c r="P106" s="18">
        <v>-3072965.8100000005</v>
      </c>
      <c r="Q106" s="18">
        <v>-4944215.8100000005</v>
      </c>
      <c r="R106" s="18">
        <v>-4944215.8100000005</v>
      </c>
      <c r="S106" s="18">
        <v>-4944215.8100000005</v>
      </c>
      <c r="T106" s="18">
        <v>-6815465.8100000005</v>
      </c>
      <c r="U106" s="18">
        <v>-6815465.8100000005</v>
      </c>
      <c r="V106" s="12">
        <v>-6815465.8099999996</v>
      </c>
      <c r="W106" s="12">
        <f t="shared" si="139"/>
        <v>-8547542.3865312487</v>
      </c>
      <c r="X106" s="12">
        <f t="shared" si="139"/>
        <v>-8547542.3865312487</v>
      </c>
      <c r="Y106" s="12">
        <f t="shared" si="139"/>
        <v>-8547542.3865312487</v>
      </c>
      <c r="Z106" s="12">
        <f t="shared" si="139"/>
        <v>-10279618.963062499</v>
      </c>
      <c r="AA106" s="12">
        <f t="shared" si="139"/>
        <v>-10279618.963062499</v>
      </c>
      <c r="AB106" s="168">
        <f t="shared" si="139"/>
        <v>-10279618.963062499</v>
      </c>
      <c r="AC106" s="168">
        <f t="shared" si="128"/>
        <v>-9639111.9224320985</v>
      </c>
      <c r="AD106" s="12">
        <f t="shared" si="140"/>
        <v>-11843012.013357496</v>
      </c>
      <c r="AE106" s="12">
        <f t="shared" ref="AE106:AY106" si="149">+AD106+SUMIF($M$269:$M$331,$A106,AE$269:AE$331)</f>
        <v>-11843012.013357496</v>
      </c>
      <c r="AF106" s="12">
        <f t="shared" si="149"/>
        <v>-11843012.013357496</v>
      </c>
      <c r="AG106" s="12">
        <f t="shared" si="149"/>
        <v>-13406405.063652493</v>
      </c>
      <c r="AH106" s="12">
        <f t="shared" si="149"/>
        <v>-13406405.063652493</v>
      </c>
      <c r="AI106" s="12">
        <f t="shared" si="149"/>
        <v>-13406405.063652493</v>
      </c>
      <c r="AJ106" s="12">
        <f t="shared" si="149"/>
        <v>-14969798.11394749</v>
      </c>
      <c r="AK106" s="12">
        <f t="shared" si="149"/>
        <v>-14969798.11394749</v>
      </c>
      <c r="AL106" s="12">
        <f t="shared" si="149"/>
        <v>-14969798.11394749</v>
      </c>
      <c r="AM106" s="12">
        <f t="shared" si="149"/>
        <v>-16533191.164242487</v>
      </c>
      <c r="AN106" s="12">
        <f t="shared" si="149"/>
        <v>-16533191.164242487</v>
      </c>
      <c r="AO106" s="12">
        <f t="shared" si="149"/>
        <v>-16533191.164242487</v>
      </c>
      <c r="AP106" s="12">
        <f t="shared" si="149"/>
        <v>-18748225.220737483</v>
      </c>
      <c r="AQ106" s="12">
        <f t="shared" si="149"/>
        <v>-18748225.220737483</v>
      </c>
      <c r="AR106" s="12">
        <f t="shared" si="149"/>
        <v>-18748225.220737483</v>
      </c>
      <c r="AS106" s="12">
        <f t="shared" si="149"/>
        <v>-20963259.277232479</v>
      </c>
      <c r="AT106" s="12">
        <f t="shared" si="149"/>
        <v>-20963259.277232479</v>
      </c>
      <c r="AU106" s="12">
        <f t="shared" si="149"/>
        <v>-20963259.277232479</v>
      </c>
      <c r="AV106" s="12">
        <f t="shared" si="149"/>
        <v>-23178293.333727475</v>
      </c>
      <c r="AW106" s="12">
        <f t="shared" si="149"/>
        <v>-23178293.333727475</v>
      </c>
      <c r="AX106" s="12">
        <f t="shared" si="149"/>
        <v>-23178293.333727475</v>
      </c>
      <c r="AY106" s="12">
        <f t="shared" si="149"/>
        <v>-25393327.390222471</v>
      </c>
      <c r="BA106" s="168">
        <f t="shared" si="130"/>
        <v>-16302778.304997873</v>
      </c>
      <c r="BB106" s="168">
        <f t="shared" si="131"/>
        <v>-15211883.484680777</v>
      </c>
      <c r="BC106" s="12"/>
    </row>
    <row r="107" spans="1:55" s="56" customFormat="1" x14ac:dyDescent="0.25">
      <c r="A107" s="98" t="s">
        <v>714</v>
      </c>
      <c r="B107" s="18">
        <v>-341706.47</v>
      </c>
      <c r="C107" s="18">
        <v>-341706.47</v>
      </c>
      <c r="D107" s="18">
        <v>-341706.47</v>
      </c>
      <c r="E107" s="18">
        <v>-341706.47</v>
      </c>
      <c r="F107" s="18">
        <v>-341706.47</v>
      </c>
      <c r="G107" s="18">
        <v>-341706.47</v>
      </c>
      <c r="H107" s="18">
        <v>-341706.47</v>
      </c>
      <c r="I107" s="18">
        <v>-341706.47</v>
      </c>
      <c r="J107" s="18">
        <v>-341706.47</v>
      </c>
      <c r="K107" s="18">
        <v>-341706.47</v>
      </c>
      <c r="L107" s="18">
        <v>-341706.47</v>
      </c>
      <c r="M107" s="171">
        <v>0</v>
      </c>
      <c r="N107" s="167">
        <v>0</v>
      </c>
      <c r="O107" s="18"/>
      <c r="P107" s="18"/>
      <c r="Q107" s="18"/>
      <c r="R107" s="18"/>
      <c r="S107" s="18"/>
      <c r="T107" s="18"/>
      <c r="U107" s="18"/>
      <c r="V107" s="12"/>
      <c r="W107" s="12"/>
      <c r="X107" s="12"/>
      <c r="Y107" s="12"/>
      <c r="Z107" s="12"/>
      <c r="AA107" s="12"/>
      <c r="AB107" s="168"/>
      <c r="AC107" s="168">
        <f t="shared" si="128"/>
        <v>0</v>
      </c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BA107" s="168">
        <v>0</v>
      </c>
      <c r="BB107" s="168">
        <f t="shared" si="131"/>
        <v>0</v>
      </c>
      <c r="BC107" s="12"/>
    </row>
    <row r="108" spans="1:55" x14ac:dyDescent="0.25">
      <c r="A108" s="98" t="s">
        <v>43</v>
      </c>
      <c r="B108" s="18">
        <v>-4070393</v>
      </c>
      <c r="C108" s="18">
        <v>-4070393</v>
      </c>
      <c r="D108" s="18">
        <v>-4192307.23</v>
      </c>
      <c r="E108" s="18">
        <v>-4192307.23</v>
      </c>
      <c r="F108" s="18">
        <v>-4192307.23</v>
      </c>
      <c r="G108" s="18">
        <v>-4298246.71</v>
      </c>
      <c r="H108" s="18">
        <v>-4298246.71</v>
      </c>
      <c r="I108" s="18">
        <v>-4298246.71</v>
      </c>
      <c r="J108" s="18">
        <v>-4396198.8099999996</v>
      </c>
      <c r="K108" s="18">
        <v>-4396198.8099999996</v>
      </c>
      <c r="L108" s="18">
        <v>-4396198.8099999996</v>
      </c>
      <c r="M108" s="171">
        <v>-4494150.97</v>
      </c>
      <c r="N108" s="167">
        <v>-4214767.4657487152</v>
      </c>
      <c r="O108" s="18">
        <v>-4494150.97</v>
      </c>
      <c r="P108" s="18">
        <v>-4494150.97</v>
      </c>
      <c r="Q108" s="18">
        <v>-4592103.08</v>
      </c>
      <c r="R108" s="18">
        <v>-4592103.08</v>
      </c>
      <c r="S108" s="18">
        <v>-4592103.08</v>
      </c>
      <c r="T108" s="18">
        <v>-4690055.1900000004</v>
      </c>
      <c r="U108" s="18">
        <v>-4690055.1900000004</v>
      </c>
      <c r="V108" s="18">
        <v>-4690055.1900000004</v>
      </c>
      <c r="W108" s="12">
        <f t="shared" ref="W108:AB109" si="150">+V108+SUMIF($M$269:$M$331,$A108,W$269:W$331)</f>
        <v>-4720580.7681250004</v>
      </c>
      <c r="X108" s="12">
        <f t="shared" si="150"/>
        <v>-4754605.5597916674</v>
      </c>
      <c r="Y108" s="12">
        <f t="shared" si="150"/>
        <v>-4788630.3514583344</v>
      </c>
      <c r="Z108" s="12">
        <f t="shared" si="150"/>
        <v>-4819155.9295833344</v>
      </c>
      <c r="AA108" s="12">
        <f t="shared" si="150"/>
        <v>-4853180.7212500013</v>
      </c>
      <c r="AB108" s="168">
        <f t="shared" si="150"/>
        <v>-4887205.5129166683</v>
      </c>
      <c r="AC108" s="168">
        <f t="shared" si="128"/>
        <v>-4582691.3522966271</v>
      </c>
      <c r="AD108" s="12">
        <f>+AB108+SUMIF($M$269:$M$331,$A108,AD$269:AD$331)</f>
        <v>-4917731.0910416683</v>
      </c>
      <c r="AE108" s="12">
        <f t="shared" ref="AE108:AY108" si="151">+AD108+SUMIF($M$269:$M$331,$A108,AE$269:AE$331)</f>
        <v>-4951755.8827083353</v>
      </c>
      <c r="AF108" s="12">
        <f t="shared" si="151"/>
        <v>-4985780.6743750023</v>
      </c>
      <c r="AG108" s="12">
        <f t="shared" si="151"/>
        <v>-5016306.2525000023</v>
      </c>
      <c r="AH108" s="12">
        <f t="shared" si="151"/>
        <v>-5051929.6758333351</v>
      </c>
      <c r="AI108" s="12">
        <f t="shared" si="151"/>
        <v>-5087553.099166669</v>
      </c>
      <c r="AJ108" s="12">
        <f t="shared" si="151"/>
        <v>-5119176.1994166691</v>
      </c>
      <c r="AK108" s="12">
        <f t="shared" si="151"/>
        <v>-5154799.6227500029</v>
      </c>
      <c r="AL108" s="12">
        <f t="shared" si="151"/>
        <v>-5190423.0460833367</v>
      </c>
      <c r="AM108" s="12">
        <f t="shared" si="151"/>
        <v>-5222046.1463333368</v>
      </c>
      <c r="AN108" s="12">
        <f t="shared" si="151"/>
        <v>-5257669.5696666706</v>
      </c>
      <c r="AO108" s="12">
        <f t="shared" si="151"/>
        <v>-5293292.9930000044</v>
      </c>
      <c r="AP108" s="12">
        <f t="shared" si="151"/>
        <v>-5324916.0932500046</v>
      </c>
      <c r="AQ108" s="12">
        <f t="shared" si="151"/>
        <v>-5360539.5165833384</v>
      </c>
      <c r="AR108" s="12">
        <f t="shared" si="151"/>
        <v>-5396162.9399166722</v>
      </c>
      <c r="AS108" s="12">
        <f t="shared" si="151"/>
        <v>-5427786.0401666723</v>
      </c>
      <c r="AT108" s="12">
        <f t="shared" si="151"/>
        <v>-5463409.4635000061</v>
      </c>
      <c r="AU108" s="12">
        <f t="shared" si="151"/>
        <v>-5499032.8868333399</v>
      </c>
      <c r="AV108" s="12">
        <f t="shared" si="151"/>
        <v>-5530655.9870833401</v>
      </c>
      <c r="AW108" s="12">
        <f t="shared" si="151"/>
        <v>-5566279.4104166739</v>
      </c>
      <c r="AX108" s="12">
        <f t="shared" si="151"/>
        <v>-5601902.8337500077</v>
      </c>
      <c r="AY108" s="12">
        <f t="shared" si="151"/>
        <v>-5633525.9340000078</v>
      </c>
      <c r="BA108" s="168">
        <f t="shared" si="130"/>
        <v>-5223277.0149743622</v>
      </c>
      <c r="BB108" s="168">
        <f t="shared" si="131"/>
        <v>-4873763.2244954687</v>
      </c>
      <c r="BC108" s="12"/>
    </row>
    <row r="109" spans="1:55" x14ac:dyDescent="0.25">
      <c r="A109" s="98" t="s">
        <v>719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71">
        <v>56935.4</v>
      </c>
      <c r="N109" s="167">
        <v>53395.952466053765</v>
      </c>
      <c r="O109" s="18">
        <v>56935.4</v>
      </c>
      <c r="P109" s="18">
        <v>56935.4</v>
      </c>
      <c r="Q109" s="18">
        <v>78986.460000000006</v>
      </c>
      <c r="R109" s="18">
        <v>78986.460000000006</v>
      </c>
      <c r="S109" s="18">
        <v>78986.460000000006</v>
      </c>
      <c r="T109" s="18">
        <v>89037.52</v>
      </c>
      <c r="U109" s="18">
        <v>89037.52</v>
      </c>
      <c r="V109" s="18">
        <v>89037.52</v>
      </c>
      <c r="W109" s="12">
        <f t="shared" si="150"/>
        <v>13452.780548750015</v>
      </c>
      <c r="X109" s="12">
        <f t="shared" si="150"/>
        <v>13452.780548750015</v>
      </c>
      <c r="Y109" s="12">
        <f t="shared" si="150"/>
        <v>13452.780548750015</v>
      </c>
      <c r="Z109" s="12">
        <f t="shared" si="150"/>
        <v>-62131.958902499973</v>
      </c>
      <c r="AA109" s="12">
        <f t="shared" si="150"/>
        <v>-62131.958902499973</v>
      </c>
      <c r="AB109" s="168">
        <f t="shared" si="150"/>
        <v>-62131.958902499973</v>
      </c>
      <c r="AC109" s="168">
        <f t="shared" si="128"/>
        <v>-58260.613352805209</v>
      </c>
      <c r="AD109" s="12">
        <f>+AB109+SUMIF($M$269:$M$331,$A109,AD$269:AD$331)</f>
        <v>-62131.958902499973</v>
      </c>
      <c r="AE109" s="12">
        <f t="shared" ref="AE109:AY109" si="152">+AD109+SUMIF($M$269:$M$331,$A109,AE$269:AE$331)</f>
        <v>-62131.958902499973</v>
      </c>
      <c r="AF109" s="12">
        <f t="shared" si="152"/>
        <v>-62131.958902499973</v>
      </c>
      <c r="AG109" s="12">
        <f t="shared" si="152"/>
        <v>-62131.958902499973</v>
      </c>
      <c r="AH109" s="12">
        <f t="shared" si="152"/>
        <v>-62131.958902499973</v>
      </c>
      <c r="AI109" s="12">
        <f t="shared" si="152"/>
        <v>-62131.958902499973</v>
      </c>
      <c r="AJ109" s="12">
        <f t="shared" si="152"/>
        <v>-62131.958902499973</v>
      </c>
      <c r="AK109" s="12">
        <f t="shared" si="152"/>
        <v>-62131.958902499973</v>
      </c>
      <c r="AL109" s="12">
        <f t="shared" si="152"/>
        <v>-62131.958902499973</v>
      </c>
      <c r="AM109" s="12">
        <f t="shared" si="152"/>
        <v>-62131.958902499973</v>
      </c>
      <c r="AN109" s="12">
        <f t="shared" si="152"/>
        <v>-62131.958902499973</v>
      </c>
      <c r="AO109" s="12">
        <f t="shared" si="152"/>
        <v>-62131.958902499973</v>
      </c>
      <c r="AP109" s="12">
        <f t="shared" si="152"/>
        <v>-62131.958902499973</v>
      </c>
      <c r="AQ109" s="12">
        <f t="shared" si="152"/>
        <v>-62131.958902499973</v>
      </c>
      <c r="AR109" s="12">
        <f t="shared" si="152"/>
        <v>-62131.958902499973</v>
      </c>
      <c r="AS109" s="12">
        <f t="shared" si="152"/>
        <v>-62131.958902499973</v>
      </c>
      <c r="AT109" s="12">
        <f t="shared" si="152"/>
        <v>-62131.958902499973</v>
      </c>
      <c r="AU109" s="12">
        <f t="shared" si="152"/>
        <v>-62131.958902499973</v>
      </c>
      <c r="AV109" s="12">
        <f t="shared" si="152"/>
        <v>-62131.958902499973</v>
      </c>
      <c r="AW109" s="12">
        <f t="shared" si="152"/>
        <v>-62131.958902499973</v>
      </c>
      <c r="AX109" s="12">
        <f t="shared" si="152"/>
        <v>-62131.958902499973</v>
      </c>
      <c r="AY109" s="12">
        <f t="shared" si="152"/>
        <v>-62131.958902499973</v>
      </c>
      <c r="BA109" s="168">
        <f t="shared" si="130"/>
        <v>-62131.95890249998</v>
      </c>
      <c r="BB109" s="168">
        <f t="shared" si="131"/>
        <v>-57974.420176593791</v>
      </c>
      <c r="BC109" s="12"/>
    </row>
    <row r="110" spans="1:55" s="56" customFormat="1" x14ac:dyDescent="0.25">
      <c r="A110" s="98" t="s">
        <v>731</v>
      </c>
      <c r="B110" s="18">
        <v>2109782.66</v>
      </c>
      <c r="C110" s="18">
        <v>2109782.66</v>
      </c>
      <c r="D110" s="18">
        <v>440103.69000000018</v>
      </c>
      <c r="E110" s="18">
        <v>440103.69000000018</v>
      </c>
      <c r="F110" s="18">
        <v>440103.69000000018</v>
      </c>
      <c r="G110" s="18">
        <v>1.7462298274040222E-10</v>
      </c>
      <c r="H110" s="18">
        <v>1.7462298274040222E-10</v>
      </c>
      <c r="I110" s="18">
        <v>1.7462298274040222E-10</v>
      </c>
      <c r="J110" s="18">
        <v>1.7462298274040222E-10</v>
      </c>
      <c r="K110" s="18">
        <v>1.7462298274040222E-10</v>
      </c>
      <c r="L110" s="18">
        <v>1.7462298274040222E-10</v>
      </c>
      <c r="M110" s="171">
        <v>1.7462298274040222E-10</v>
      </c>
      <c r="N110" s="167">
        <v>1.6376736592501402E-10</v>
      </c>
      <c r="O110" s="18"/>
      <c r="P110" s="18"/>
      <c r="Q110" s="18"/>
      <c r="R110" s="18"/>
      <c r="S110" s="18"/>
      <c r="T110" s="18"/>
      <c r="U110" s="18"/>
      <c r="V110" s="18"/>
      <c r="W110" s="12"/>
      <c r="X110" s="12"/>
      <c r="Y110" s="12"/>
      <c r="Z110" s="12"/>
      <c r="AA110" s="12"/>
      <c r="AB110" s="168"/>
      <c r="AC110" s="168">
        <f t="shared" si="128"/>
        <v>0</v>
      </c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BA110" s="168">
        <v>0</v>
      </c>
      <c r="BB110" s="168">
        <f t="shared" si="131"/>
        <v>0</v>
      </c>
      <c r="BC110" s="12"/>
    </row>
    <row r="111" spans="1:55" s="56" customFormat="1" x14ac:dyDescent="0.25">
      <c r="A111" s="98" t="s">
        <v>717</v>
      </c>
      <c r="B111" s="18">
        <v>318252.43</v>
      </c>
      <c r="C111" s="18">
        <v>318252.43</v>
      </c>
      <c r="D111" s="18">
        <v>318252.43</v>
      </c>
      <c r="E111" s="18">
        <v>318252.43</v>
      </c>
      <c r="F111" s="18">
        <v>318252.43</v>
      </c>
      <c r="G111" s="18">
        <v>318252.43</v>
      </c>
      <c r="H111" s="18">
        <v>318252.43</v>
      </c>
      <c r="I111" s="18">
        <v>318252.43</v>
      </c>
      <c r="J111" s="18">
        <v>318252.43</v>
      </c>
      <c r="K111" s="18">
        <v>318252.43</v>
      </c>
      <c r="L111" s="18">
        <v>318252.43</v>
      </c>
      <c r="M111" s="171">
        <v>318252.43</v>
      </c>
      <c r="N111" s="167">
        <v>298467.94128935778</v>
      </c>
      <c r="O111" s="18">
        <v>318252.43</v>
      </c>
      <c r="P111" s="18">
        <v>318252.43</v>
      </c>
      <c r="Q111" s="18">
        <v>318252.43</v>
      </c>
      <c r="R111" s="18">
        <v>318252.43</v>
      </c>
      <c r="S111" s="18">
        <v>318252.43</v>
      </c>
      <c r="T111" s="18">
        <v>0</v>
      </c>
      <c r="U111" s="18">
        <v>0</v>
      </c>
      <c r="V111" s="18"/>
      <c r="W111" s="12"/>
      <c r="X111" s="12"/>
      <c r="Y111" s="12"/>
      <c r="Z111" s="12"/>
      <c r="AA111" s="12"/>
      <c r="AB111" s="168"/>
      <c r="AC111" s="168">
        <f t="shared" si="128"/>
        <v>0</v>
      </c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BA111" s="168">
        <v>0</v>
      </c>
      <c r="BB111" s="168">
        <f t="shared" si="131"/>
        <v>0</v>
      </c>
      <c r="BC111" s="12"/>
    </row>
    <row r="112" spans="1:55" x14ac:dyDescent="0.25">
      <c r="A112" s="98" t="s">
        <v>585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71">
        <v>1037268.42</v>
      </c>
      <c r="N112" s="167">
        <v>972785.56484820857</v>
      </c>
      <c r="O112" s="18">
        <v>1037268.42</v>
      </c>
      <c r="P112" s="18">
        <v>1037268.42</v>
      </c>
      <c r="Q112" s="18">
        <v>1037268.42</v>
      </c>
      <c r="R112" s="18">
        <v>1037268.42</v>
      </c>
      <c r="S112" s="18">
        <v>1037268.42</v>
      </c>
      <c r="T112" s="18">
        <v>1037268.42</v>
      </c>
      <c r="U112" s="18">
        <v>1037268.42</v>
      </c>
      <c r="V112" s="18">
        <v>1037268.42</v>
      </c>
      <c r="W112" s="12">
        <f t="shared" ref="W112:AB114" si="153">+V112+SUMIF($M$269:$M$331,$A112,W$269:W$331)</f>
        <v>1037268.42</v>
      </c>
      <c r="X112" s="12">
        <f t="shared" si="153"/>
        <v>1037268.42</v>
      </c>
      <c r="Y112" s="12">
        <f t="shared" si="153"/>
        <v>1037268.42</v>
      </c>
      <c r="Z112" s="12">
        <f t="shared" si="153"/>
        <v>1037268.42</v>
      </c>
      <c r="AA112" s="12">
        <f t="shared" si="153"/>
        <v>1037268.42</v>
      </c>
      <c r="AB112" s="168">
        <f t="shared" si="153"/>
        <v>1037268.42</v>
      </c>
      <c r="AC112" s="168">
        <f t="shared" si="128"/>
        <v>972637.84094635386</v>
      </c>
      <c r="AD112" s="12">
        <f>+AB112+SUMIF($M$269:$M$331,$A112,AD$269:AD$331)</f>
        <v>1037268.42</v>
      </c>
      <c r="AE112" s="12">
        <f t="shared" ref="AE112:AY112" si="154">+AD112+SUMIF($M$269:$M$331,$A112,AE$269:AE$331)</f>
        <v>1037268.42</v>
      </c>
      <c r="AF112" s="12">
        <f t="shared" si="154"/>
        <v>1037268.42</v>
      </c>
      <c r="AG112" s="12">
        <f t="shared" si="154"/>
        <v>1037268.42</v>
      </c>
      <c r="AH112" s="12">
        <f t="shared" si="154"/>
        <v>1037268.42</v>
      </c>
      <c r="AI112" s="12">
        <f t="shared" si="154"/>
        <v>1037268.42</v>
      </c>
      <c r="AJ112" s="12">
        <f t="shared" si="154"/>
        <v>1037268.42</v>
      </c>
      <c r="AK112" s="12">
        <f t="shared" si="154"/>
        <v>1037268.42</v>
      </c>
      <c r="AL112" s="12">
        <f t="shared" si="154"/>
        <v>1037268.42</v>
      </c>
      <c r="AM112" s="12">
        <f t="shared" si="154"/>
        <v>1037268.42</v>
      </c>
      <c r="AN112" s="12">
        <f t="shared" si="154"/>
        <v>1037268.42</v>
      </c>
      <c r="AO112" s="12">
        <f t="shared" si="154"/>
        <v>1037268.42</v>
      </c>
      <c r="AP112" s="12">
        <f t="shared" si="154"/>
        <v>1037268.42</v>
      </c>
      <c r="AQ112" s="12">
        <f t="shared" si="154"/>
        <v>1037268.42</v>
      </c>
      <c r="AR112" s="12">
        <f t="shared" si="154"/>
        <v>1037268.42</v>
      </c>
      <c r="AS112" s="12">
        <f t="shared" si="154"/>
        <v>1037268.42</v>
      </c>
      <c r="AT112" s="12">
        <f t="shared" si="154"/>
        <v>1037268.42</v>
      </c>
      <c r="AU112" s="12">
        <f t="shared" si="154"/>
        <v>1037268.42</v>
      </c>
      <c r="AV112" s="12">
        <f t="shared" si="154"/>
        <v>1037268.42</v>
      </c>
      <c r="AW112" s="12">
        <f t="shared" si="154"/>
        <v>1037268.42</v>
      </c>
      <c r="AX112" s="12">
        <f t="shared" si="154"/>
        <v>1037268.42</v>
      </c>
      <c r="AY112" s="12">
        <f t="shared" si="154"/>
        <v>1037268.42</v>
      </c>
      <c r="BA112" s="168">
        <f t="shared" si="130"/>
        <v>1037268.42</v>
      </c>
      <c r="BB112" s="168">
        <f t="shared" si="131"/>
        <v>967859.95933844498</v>
      </c>
      <c r="BC112" s="12"/>
    </row>
    <row r="113" spans="1:55" s="49" customFormat="1" x14ac:dyDescent="0.25">
      <c r="A113" s="96" t="s">
        <v>209</v>
      </c>
      <c r="B113" s="18">
        <v>-140718</v>
      </c>
      <c r="C113" s="18">
        <v>-140718</v>
      </c>
      <c r="D113" s="18">
        <v>-115931.67</v>
      </c>
      <c r="E113" s="18">
        <v>-115931.67</v>
      </c>
      <c r="F113" s="18">
        <v>-115931.67</v>
      </c>
      <c r="G113" s="18">
        <v>-101983.12</v>
      </c>
      <c r="H113" s="18">
        <v>-101983.12</v>
      </c>
      <c r="I113" s="18">
        <v>-101983.12</v>
      </c>
      <c r="J113" s="18">
        <v>0</v>
      </c>
      <c r="K113" s="18">
        <v>0</v>
      </c>
      <c r="L113" s="18">
        <v>0</v>
      </c>
      <c r="M113" s="171">
        <v>111277</v>
      </c>
      <c r="N113" s="167">
        <v>104359.35116930881</v>
      </c>
      <c r="O113" s="18">
        <v>111277</v>
      </c>
      <c r="P113" s="18">
        <v>111277</v>
      </c>
      <c r="Q113" s="18">
        <v>94365.64</v>
      </c>
      <c r="R113" s="18">
        <v>94365.64</v>
      </c>
      <c r="S113" s="18">
        <v>94365.64</v>
      </c>
      <c r="T113" s="18">
        <v>88915.56</v>
      </c>
      <c r="U113" s="18">
        <v>88915.56</v>
      </c>
      <c r="V113" s="18">
        <v>88915.56</v>
      </c>
      <c r="W113" s="12">
        <f t="shared" si="153"/>
        <v>101660.850835</v>
      </c>
      <c r="X113" s="12">
        <f t="shared" si="153"/>
        <v>101660.850835</v>
      </c>
      <c r="Y113" s="12">
        <f t="shared" si="153"/>
        <v>101660.850835</v>
      </c>
      <c r="Z113" s="12">
        <f t="shared" si="153"/>
        <v>114406.14167000001</v>
      </c>
      <c r="AA113" s="12">
        <f t="shared" si="153"/>
        <v>114406.14167000001</v>
      </c>
      <c r="AB113" s="168">
        <f t="shared" si="153"/>
        <v>114406.14167000001</v>
      </c>
      <c r="AC113" s="168">
        <f t="shared" si="128"/>
        <v>107277.67324190926</v>
      </c>
      <c r="AD113" s="12">
        <f>+AB113+SUMIF($M$269:$M$331,$A113,AD$269:AD$331)</f>
        <v>88142.369012187512</v>
      </c>
      <c r="AE113" s="12">
        <f t="shared" ref="AE113:AY113" si="155">+AD113+SUMIF($M$269:$M$331,$A113,AE$269:AE$331)</f>
        <v>88142.369012187512</v>
      </c>
      <c r="AF113" s="12">
        <f t="shared" si="155"/>
        <v>88142.369012187512</v>
      </c>
      <c r="AG113" s="12">
        <f t="shared" si="155"/>
        <v>61878.596354375011</v>
      </c>
      <c r="AH113" s="12">
        <f t="shared" si="155"/>
        <v>61878.596354375011</v>
      </c>
      <c r="AI113" s="12">
        <f t="shared" si="155"/>
        <v>61878.596354375011</v>
      </c>
      <c r="AJ113" s="12">
        <f t="shared" si="155"/>
        <v>35614.823696562511</v>
      </c>
      <c r="AK113" s="12">
        <f t="shared" si="155"/>
        <v>35614.823696562511</v>
      </c>
      <c r="AL113" s="12">
        <f t="shared" si="155"/>
        <v>35614.823696562511</v>
      </c>
      <c r="AM113" s="12">
        <f t="shared" si="155"/>
        <v>9351.0510387500108</v>
      </c>
      <c r="AN113" s="12">
        <f t="shared" si="155"/>
        <v>9351.0510387500108</v>
      </c>
      <c r="AO113" s="12">
        <f t="shared" si="155"/>
        <v>9351.0510387500108</v>
      </c>
      <c r="AP113" s="12">
        <f t="shared" si="155"/>
        <v>6142.6374440625186</v>
      </c>
      <c r="AQ113" s="12">
        <f t="shared" si="155"/>
        <v>6142.6374440625186</v>
      </c>
      <c r="AR113" s="12">
        <f t="shared" si="155"/>
        <v>6142.6374440625186</v>
      </c>
      <c r="AS113" s="12">
        <f t="shared" si="155"/>
        <v>2934.223849375026</v>
      </c>
      <c r="AT113" s="12">
        <f t="shared" si="155"/>
        <v>2934.223849375026</v>
      </c>
      <c r="AU113" s="12">
        <f t="shared" si="155"/>
        <v>2934.223849375026</v>
      </c>
      <c r="AV113" s="12">
        <f t="shared" si="155"/>
        <v>-274.18974531246658</v>
      </c>
      <c r="AW113" s="12">
        <f t="shared" si="155"/>
        <v>-274.18974531246658</v>
      </c>
      <c r="AX113" s="12">
        <f t="shared" si="155"/>
        <v>-274.18974531246658</v>
      </c>
      <c r="AY113" s="12">
        <f t="shared" si="155"/>
        <v>-3482.6033399999592</v>
      </c>
      <c r="AZ113" s="56"/>
      <c r="BA113" s="168">
        <f t="shared" si="130"/>
        <v>26299.657650048084</v>
      </c>
      <c r="BB113" s="168">
        <f t="shared" si="131"/>
        <v>24539.82507612693</v>
      </c>
      <c r="BC113" s="12"/>
    </row>
    <row r="114" spans="1:55" s="49" customFormat="1" x14ac:dyDescent="0.25">
      <c r="A114" s="96" t="s">
        <v>44</v>
      </c>
      <c r="B114" s="18">
        <v>1226565.51</v>
      </c>
      <c r="C114" s="18">
        <v>1226565.51</v>
      </c>
      <c r="D114" s="18">
        <v>1226565.51</v>
      </c>
      <c r="E114" s="18">
        <v>1226565.51</v>
      </c>
      <c r="F114" s="18">
        <v>1226565.51</v>
      </c>
      <c r="G114" s="18">
        <v>1226565.51</v>
      </c>
      <c r="H114" s="18">
        <v>1226565.51</v>
      </c>
      <c r="I114" s="18">
        <v>1237600.6499999999</v>
      </c>
      <c r="J114" s="18">
        <v>1237600.6499999999</v>
      </c>
      <c r="K114" s="18">
        <v>1237600.6499999999</v>
      </c>
      <c r="L114" s="18">
        <v>1237600.6499999999</v>
      </c>
      <c r="M114" s="171">
        <v>1207421.3599999999</v>
      </c>
      <c r="N114" s="167">
        <v>1132360.7728242532</v>
      </c>
      <c r="O114" s="18">
        <v>1207421.3600000001</v>
      </c>
      <c r="P114" s="18">
        <v>1207421.3600000001</v>
      </c>
      <c r="Q114" s="18">
        <v>1207421.3600000001</v>
      </c>
      <c r="R114" s="18">
        <v>1207421.3600000001</v>
      </c>
      <c r="S114" s="18">
        <v>1207421.3600000001</v>
      </c>
      <c r="T114" s="18">
        <v>1207421.3600000001</v>
      </c>
      <c r="U114" s="18">
        <v>1207421.3600000001</v>
      </c>
      <c r="V114" s="18">
        <v>1178333.3999999999</v>
      </c>
      <c r="W114" s="12">
        <f t="shared" si="153"/>
        <v>1178333.3999999999</v>
      </c>
      <c r="X114" s="12">
        <f t="shared" si="153"/>
        <v>1178333.3999999999</v>
      </c>
      <c r="Y114" s="12">
        <f t="shared" si="153"/>
        <v>1178333.3999999999</v>
      </c>
      <c r="Z114" s="12">
        <f t="shared" si="153"/>
        <v>1178333.3999999999</v>
      </c>
      <c r="AA114" s="12">
        <f t="shared" si="153"/>
        <v>1178333.3999999999</v>
      </c>
      <c r="AB114" s="168">
        <f t="shared" si="153"/>
        <v>1178333.3999999999</v>
      </c>
      <c r="AC114" s="168">
        <f t="shared" si="128"/>
        <v>1104913.2818397924</v>
      </c>
      <c r="AD114" s="12">
        <f>+AB114+SUMIF($M$269:$M$331,$A114,AD$269:AD$331)</f>
        <v>1178333.3999999999</v>
      </c>
      <c r="AE114" s="12">
        <f t="shared" ref="AE114:AY114" si="156">+AD114+SUMIF($M$269:$M$331,$A114,AE$269:AE$331)</f>
        <v>1178333.3999999999</v>
      </c>
      <c r="AF114" s="12">
        <f t="shared" si="156"/>
        <v>1178333.3999999999</v>
      </c>
      <c r="AG114" s="12">
        <f t="shared" si="156"/>
        <v>1178333.3999999999</v>
      </c>
      <c r="AH114" s="12">
        <f t="shared" si="156"/>
        <v>1178333.3999999999</v>
      </c>
      <c r="AI114" s="12">
        <f t="shared" si="156"/>
        <v>1178333.3999999999</v>
      </c>
      <c r="AJ114" s="12">
        <f t="shared" si="156"/>
        <v>1178333.3999999999</v>
      </c>
      <c r="AK114" s="12">
        <f t="shared" si="156"/>
        <v>1178333.3999999999</v>
      </c>
      <c r="AL114" s="12">
        <f t="shared" si="156"/>
        <v>1178333.3999999999</v>
      </c>
      <c r="AM114" s="12">
        <f t="shared" si="156"/>
        <v>1178333.3999999999</v>
      </c>
      <c r="AN114" s="12">
        <f t="shared" si="156"/>
        <v>1178333.3999999999</v>
      </c>
      <c r="AO114" s="12">
        <f t="shared" si="156"/>
        <v>1178333.3999999999</v>
      </c>
      <c r="AP114" s="12">
        <f t="shared" si="156"/>
        <v>1178333.3999999999</v>
      </c>
      <c r="AQ114" s="12">
        <f t="shared" si="156"/>
        <v>1178333.3999999999</v>
      </c>
      <c r="AR114" s="12">
        <f t="shared" si="156"/>
        <v>1178333.3999999999</v>
      </c>
      <c r="AS114" s="12">
        <f t="shared" si="156"/>
        <v>1178333.3999999999</v>
      </c>
      <c r="AT114" s="12">
        <f t="shared" si="156"/>
        <v>1178333.3999999999</v>
      </c>
      <c r="AU114" s="12">
        <f t="shared" si="156"/>
        <v>1178333.3999999999</v>
      </c>
      <c r="AV114" s="12">
        <f t="shared" si="156"/>
        <v>1178333.3999999999</v>
      </c>
      <c r="AW114" s="12">
        <f t="shared" si="156"/>
        <v>1178333.3999999999</v>
      </c>
      <c r="AX114" s="12">
        <f t="shared" si="156"/>
        <v>1178333.3999999999</v>
      </c>
      <c r="AY114" s="12">
        <f t="shared" si="156"/>
        <v>1178333.3999999999</v>
      </c>
      <c r="AZ114" s="56"/>
      <c r="BA114" s="168">
        <f t="shared" si="130"/>
        <v>1178333.4000000001</v>
      </c>
      <c r="BB114" s="168">
        <f t="shared" si="131"/>
        <v>1099485.6245706696</v>
      </c>
      <c r="BC114" s="12"/>
    </row>
    <row r="115" spans="1:55" x14ac:dyDescent="0.25">
      <c r="A115" s="96" t="s">
        <v>45</v>
      </c>
      <c r="B115" s="18">
        <v>737536.21</v>
      </c>
      <c r="C115" s="18">
        <v>737536.21</v>
      </c>
      <c r="D115" s="18">
        <v>737536.21</v>
      </c>
      <c r="E115" s="18">
        <v>737536.21</v>
      </c>
      <c r="F115" s="18">
        <v>737536.21</v>
      </c>
      <c r="G115" s="18">
        <v>737536.21</v>
      </c>
      <c r="H115" s="18">
        <v>737536.21</v>
      </c>
      <c r="I115" s="18">
        <v>737536.21</v>
      </c>
      <c r="J115" s="18">
        <v>737536.21</v>
      </c>
      <c r="K115" s="18">
        <v>737536.21</v>
      </c>
      <c r="L115" s="18">
        <v>737536.21</v>
      </c>
      <c r="M115" s="171">
        <v>832492.99</v>
      </c>
      <c r="N115" s="167">
        <v>780740.20947183948</v>
      </c>
      <c r="O115" s="18">
        <v>832492.99</v>
      </c>
      <c r="P115" s="18">
        <v>832492.99</v>
      </c>
      <c r="Q115" s="18">
        <v>832492.99</v>
      </c>
      <c r="R115" s="18">
        <v>832492.99</v>
      </c>
      <c r="S115" s="18">
        <v>832492.99</v>
      </c>
      <c r="T115" s="18">
        <v>832492.99</v>
      </c>
      <c r="U115" s="18">
        <v>832492.99</v>
      </c>
      <c r="V115" s="18">
        <v>832492.99</v>
      </c>
      <c r="W115" s="12">
        <f t="shared" ref="W115:AS115" si="157">+V115+SUMIF($M$269:$M$331,$A115,W$269:W$331)</f>
        <v>832492.99</v>
      </c>
      <c r="X115" s="12">
        <f t="shared" si="157"/>
        <v>832492.99</v>
      </c>
      <c r="Y115" s="12">
        <f t="shared" si="157"/>
        <v>832492.99</v>
      </c>
      <c r="Z115" s="12">
        <f t="shared" si="157"/>
        <v>832492.99</v>
      </c>
      <c r="AA115" s="12">
        <f t="shared" si="157"/>
        <v>832492.99</v>
      </c>
      <c r="AB115" s="168">
        <f t="shared" si="157"/>
        <v>832492.99</v>
      </c>
      <c r="AC115" s="168">
        <f t="shared" si="128"/>
        <v>780621.64892340451</v>
      </c>
      <c r="AD115" s="12">
        <f>+AB115+SUMIF($M$269:$M$331,$A115,AD$269:AD$331)</f>
        <v>832492.99</v>
      </c>
      <c r="AE115" s="12">
        <f t="shared" si="157"/>
        <v>832492.99</v>
      </c>
      <c r="AF115" s="12">
        <f t="shared" si="157"/>
        <v>832492.99</v>
      </c>
      <c r="AG115" s="12">
        <f t="shared" si="157"/>
        <v>832492.99</v>
      </c>
      <c r="AH115" s="12">
        <f t="shared" si="157"/>
        <v>832492.99</v>
      </c>
      <c r="AI115" s="12">
        <f t="shared" si="157"/>
        <v>832492.99</v>
      </c>
      <c r="AJ115" s="12">
        <f t="shared" si="157"/>
        <v>832492.99</v>
      </c>
      <c r="AK115" s="12">
        <f t="shared" si="157"/>
        <v>832492.99</v>
      </c>
      <c r="AL115" s="12">
        <f t="shared" si="157"/>
        <v>832492.99</v>
      </c>
      <c r="AM115" s="12">
        <f t="shared" si="157"/>
        <v>832492.99</v>
      </c>
      <c r="AN115" s="12">
        <f t="shared" si="157"/>
        <v>832492.99</v>
      </c>
      <c r="AO115" s="12">
        <f t="shared" si="157"/>
        <v>832492.99</v>
      </c>
      <c r="AP115" s="12">
        <f t="shared" si="157"/>
        <v>832492.99</v>
      </c>
      <c r="AQ115" s="12">
        <f t="shared" si="157"/>
        <v>832492.99</v>
      </c>
      <c r="AR115" s="12">
        <f t="shared" si="157"/>
        <v>832492.99</v>
      </c>
      <c r="AS115" s="12">
        <f t="shared" si="157"/>
        <v>832492.99</v>
      </c>
      <c r="AT115" s="12">
        <f t="shared" ref="AT115:AY115" si="158">+AS115+SUMIF($M$269:$M$331,$A115,AT$269:AT$331)</f>
        <v>832492.99</v>
      </c>
      <c r="AU115" s="12">
        <f t="shared" si="158"/>
        <v>832492.99</v>
      </c>
      <c r="AV115" s="12">
        <f t="shared" si="158"/>
        <v>832492.99</v>
      </c>
      <c r="AW115" s="12">
        <f t="shared" si="158"/>
        <v>832492.99</v>
      </c>
      <c r="AX115" s="12">
        <f t="shared" si="158"/>
        <v>832492.99</v>
      </c>
      <c r="AY115" s="12">
        <f t="shared" si="158"/>
        <v>832492.99</v>
      </c>
      <c r="BA115" s="168">
        <f t="shared" si="130"/>
        <v>832492.99000000011</v>
      </c>
      <c r="BB115" s="168">
        <f t="shared" si="131"/>
        <v>776787.00702267652</v>
      </c>
      <c r="BC115" s="12"/>
    </row>
    <row r="116" spans="1:55" s="56" customFormat="1" ht="10" thickBot="1" x14ac:dyDescent="0.3">
      <c r="A116" s="96"/>
      <c r="B116" s="14">
        <f t="shared" ref="B116:AG116" si="159">SUM(B28:B115)</f>
        <v>-1375323263.7599993</v>
      </c>
      <c r="C116" s="14">
        <f t="shared" si="159"/>
        <v>-1375323263.7599993</v>
      </c>
      <c r="D116" s="14">
        <f t="shared" si="159"/>
        <v>-1390761263.3399999</v>
      </c>
      <c r="E116" s="14">
        <f t="shared" si="159"/>
        <v>-1390761263.3399999</v>
      </c>
      <c r="F116" s="14">
        <f t="shared" si="159"/>
        <v>-1390761263.3399999</v>
      </c>
      <c r="G116" s="14">
        <f t="shared" si="159"/>
        <v>-1405242617.5199997</v>
      </c>
      <c r="H116" s="14">
        <f t="shared" si="159"/>
        <v>-1405242617.5199997</v>
      </c>
      <c r="I116" s="14">
        <f t="shared" si="159"/>
        <v>-1407425081.0599999</v>
      </c>
      <c r="J116" s="14">
        <f t="shared" si="159"/>
        <v>-1421181451.0499997</v>
      </c>
      <c r="K116" s="14">
        <f t="shared" si="159"/>
        <v>-1421181451.0499997</v>
      </c>
      <c r="L116" s="14">
        <f t="shared" si="159"/>
        <v>-1421181451.0499997</v>
      </c>
      <c r="M116" s="169">
        <f t="shared" si="159"/>
        <v>-1416949214.2899995</v>
      </c>
      <c r="N116" s="169">
        <f t="shared" si="159"/>
        <v>-1328863113.1605475</v>
      </c>
      <c r="O116" s="14">
        <f t="shared" si="159"/>
        <v>-1416949214.3</v>
      </c>
      <c r="P116" s="14">
        <f t="shared" si="159"/>
        <v>-1416949214.3</v>
      </c>
      <c r="Q116" s="14">
        <f t="shared" si="159"/>
        <v>-1421471121.5799997</v>
      </c>
      <c r="R116" s="14">
        <f t="shared" si="159"/>
        <v>-1421471121.5799997</v>
      </c>
      <c r="S116" s="14">
        <f t="shared" si="159"/>
        <v>-1421471121.5799997</v>
      </c>
      <c r="T116" s="14">
        <f t="shared" si="159"/>
        <v>-1422471837.5300012</v>
      </c>
      <c r="U116" s="14">
        <f t="shared" si="159"/>
        <v>-1422471837.5300012</v>
      </c>
      <c r="V116" s="14">
        <f t="shared" si="159"/>
        <v>-1424327560.0400007</v>
      </c>
      <c r="W116" s="14">
        <f t="shared" si="159"/>
        <v>-1436659765.9185534</v>
      </c>
      <c r="X116" s="14">
        <f t="shared" si="159"/>
        <v>-1436693790.7102199</v>
      </c>
      <c r="Y116" s="14">
        <f t="shared" si="159"/>
        <v>-1436727815.5018866</v>
      </c>
      <c r="Z116" s="14">
        <f t="shared" si="159"/>
        <v>-1443533715.0016768</v>
      </c>
      <c r="AA116" s="14">
        <f t="shared" si="159"/>
        <v>-1443567739.7933435</v>
      </c>
      <c r="AB116" s="169">
        <f t="shared" si="159"/>
        <v>-1443601764.5850101</v>
      </c>
      <c r="AC116" s="169">
        <f t="shared" si="159"/>
        <v>-1353653187.9494712</v>
      </c>
      <c r="AD116" s="14">
        <f t="shared" si="159"/>
        <v>-1443749208.3508847</v>
      </c>
      <c r="AE116" s="14">
        <f t="shared" si="159"/>
        <v>-1443783233.1425514</v>
      </c>
      <c r="AF116" s="14">
        <f t="shared" si="159"/>
        <v>-1443817257.9342182</v>
      </c>
      <c r="AG116" s="14">
        <f t="shared" si="159"/>
        <v>-1443964701.7000933</v>
      </c>
      <c r="AH116" s="14">
        <f t="shared" ref="AH116:AY116" si="160">SUM(AH28:AH115)</f>
        <v>-1444000325.1234264</v>
      </c>
      <c r="AI116" s="14">
        <f t="shared" si="160"/>
        <v>-1444035948.5467598</v>
      </c>
      <c r="AJ116" s="14">
        <f t="shared" si="160"/>
        <v>-1441131137.2248857</v>
      </c>
      <c r="AK116" s="14">
        <f t="shared" si="160"/>
        <v>-1441166760.6482191</v>
      </c>
      <c r="AL116" s="14">
        <f t="shared" si="160"/>
        <v>-1441202384.0715525</v>
      </c>
      <c r="AM116" s="14">
        <f t="shared" si="160"/>
        <v>-1438297572.7496772</v>
      </c>
      <c r="AN116" s="14">
        <f t="shared" si="160"/>
        <v>-1438333196.1730106</v>
      </c>
      <c r="AO116" s="14">
        <f t="shared" si="160"/>
        <v>-1438368819.596344</v>
      </c>
      <c r="AP116" s="14">
        <f t="shared" si="160"/>
        <v>-1430672946.9315264</v>
      </c>
      <c r="AQ116" s="14">
        <f t="shared" si="160"/>
        <v>-1430708570.3548598</v>
      </c>
      <c r="AR116" s="14">
        <f t="shared" si="160"/>
        <v>-1430744193.778193</v>
      </c>
      <c r="AS116" s="14">
        <f t="shared" si="160"/>
        <v>-1423048321.1133742</v>
      </c>
      <c r="AT116" s="14">
        <f t="shared" si="160"/>
        <v>-1423083944.5367076</v>
      </c>
      <c r="AU116" s="14">
        <f t="shared" si="160"/>
        <v>-1423119567.960041</v>
      </c>
      <c r="AV116" s="14">
        <f t="shared" si="160"/>
        <v>-1417416465.295223</v>
      </c>
      <c r="AW116" s="14">
        <f t="shared" si="160"/>
        <v>-1417452088.7185562</v>
      </c>
      <c r="AX116" s="14">
        <f t="shared" si="160"/>
        <v>-1417487712.1418896</v>
      </c>
      <c r="AY116" s="14">
        <f t="shared" si="160"/>
        <v>-1411784609.4770718</v>
      </c>
      <c r="BA116" s="169">
        <f>SUM(BA28:BA115)</f>
        <v>-1437359606.0009172</v>
      </c>
      <c r="BB116" s="169">
        <f>SUM(BB28:BB115)</f>
        <v>-1341179180.8129776</v>
      </c>
    </row>
    <row r="117" spans="1:55" s="56" customFormat="1" x14ac:dyDescent="0.25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166"/>
      <c r="N117" s="166"/>
      <c r="S117" s="18"/>
      <c r="T117" s="18"/>
      <c r="U117" s="18"/>
      <c r="V117" s="12"/>
      <c r="W117" s="12"/>
      <c r="X117" s="12"/>
      <c r="Y117" s="12"/>
      <c r="Z117" s="12"/>
      <c r="AA117" s="12"/>
      <c r="AB117" s="168"/>
      <c r="AC117" s="168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BA117" s="166"/>
      <c r="BB117" s="166"/>
    </row>
    <row r="118" spans="1:55" x14ac:dyDescent="0.25">
      <c r="A118" s="10" t="s">
        <v>214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66"/>
      <c r="N118" s="166"/>
      <c r="S118" s="18"/>
      <c r="T118" s="18"/>
      <c r="U118" s="18"/>
      <c r="AB118" s="168"/>
      <c r="AC118" s="168"/>
      <c r="BA118" s="166"/>
      <c r="BB118" s="166"/>
    </row>
    <row r="119" spans="1:55" s="49" customFormat="1" x14ac:dyDescent="0.25">
      <c r="A119" s="96" t="s">
        <v>586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71">
        <v>1061890.4099999999</v>
      </c>
      <c r="N119" s="167">
        <v>995876.9035875455</v>
      </c>
      <c r="O119" s="18">
        <v>1061890.4099999999</v>
      </c>
      <c r="P119" s="18">
        <v>1061890.4099999999</v>
      </c>
      <c r="Q119" s="18">
        <v>1061890.4099999999</v>
      </c>
      <c r="R119" s="18">
        <v>1061890.4099999999</v>
      </c>
      <c r="S119" s="18">
        <v>1061890.4099999999</v>
      </c>
      <c r="T119" s="18">
        <v>1061890.4099999999</v>
      </c>
      <c r="U119" s="18">
        <v>1061890.4099999999</v>
      </c>
      <c r="V119" s="18">
        <v>1061890.4099999999</v>
      </c>
      <c r="W119" s="18">
        <f>+V119</f>
        <v>1061890.4099999999</v>
      </c>
      <c r="X119" s="18">
        <f t="shared" ref="X119:AS121" si="161">+W119</f>
        <v>1061890.4099999999</v>
      </c>
      <c r="Y119" s="18">
        <f t="shared" si="161"/>
        <v>1061890.4099999999</v>
      </c>
      <c r="Z119" s="18">
        <f t="shared" si="161"/>
        <v>1061890.4099999999</v>
      </c>
      <c r="AA119" s="18">
        <f t="shared" si="161"/>
        <v>1061890.4099999999</v>
      </c>
      <c r="AB119" s="171">
        <f t="shared" si="161"/>
        <v>1061890.4099999999</v>
      </c>
      <c r="AC119" s="168">
        <f t="shared" ref="AC119:AC121" si="162">AB119*$AC$9</f>
        <v>995725.67311365588</v>
      </c>
      <c r="AD119" s="18">
        <f>+AB119</f>
        <v>1061890.4099999999</v>
      </c>
      <c r="AE119" s="18">
        <f t="shared" si="161"/>
        <v>1061890.4099999999</v>
      </c>
      <c r="AF119" s="18">
        <f t="shared" si="161"/>
        <v>1061890.4099999999</v>
      </c>
      <c r="AG119" s="18">
        <f t="shared" si="161"/>
        <v>1061890.4099999999</v>
      </c>
      <c r="AH119" s="18">
        <f t="shared" si="161"/>
        <v>1061890.4099999999</v>
      </c>
      <c r="AI119" s="18">
        <f t="shared" si="161"/>
        <v>1061890.4099999999</v>
      </c>
      <c r="AJ119" s="18">
        <f t="shared" si="161"/>
        <v>1061890.4099999999</v>
      </c>
      <c r="AK119" s="18">
        <f t="shared" si="161"/>
        <v>1061890.4099999999</v>
      </c>
      <c r="AL119" s="18">
        <f t="shared" si="161"/>
        <v>1061890.4099999999</v>
      </c>
      <c r="AM119" s="18">
        <f t="shared" si="161"/>
        <v>1061890.4099999999</v>
      </c>
      <c r="AN119" s="18">
        <f t="shared" si="161"/>
        <v>1061890.4099999999</v>
      </c>
      <c r="AO119" s="18">
        <f t="shared" si="161"/>
        <v>1061890.4099999999</v>
      </c>
      <c r="AP119" s="18">
        <f t="shared" si="161"/>
        <v>1061890.4099999999</v>
      </c>
      <c r="AQ119" s="18">
        <f t="shared" si="161"/>
        <v>1061890.4099999999</v>
      </c>
      <c r="AR119" s="18">
        <f t="shared" si="161"/>
        <v>1061890.4099999999</v>
      </c>
      <c r="AS119" s="18">
        <f t="shared" si="161"/>
        <v>1061890.4099999999</v>
      </c>
      <c r="AT119" s="18">
        <f t="shared" ref="AT119:AT121" si="163">+AS119</f>
        <v>1061890.4099999999</v>
      </c>
      <c r="AU119" s="18">
        <f t="shared" ref="AU119:AU121" si="164">+AT119</f>
        <v>1061890.4099999999</v>
      </c>
      <c r="AV119" s="18">
        <f t="shared" ref="AV119:AV121" si="165">+AU119</f>
        <v>1061890.4099999999</v>
      </c>
      <c r="AW119" s="18">
        <f t="shared" ref="AW119:AW121" si="166">+AV119</f>
        <v>1061890.4099999999</v>
      </c>
      <c r="AX119" s="18">
        <f t="shared" ref="AX119:AX121" si="167">+AW119</f>
        <v>1061890.4099999999</v>
      </c>
      <c r="AY119" s="18">
        <f t="shared" ref="AY119:AY121" si="168">+AX119</f>
        <v>1061890.4099999999</v>
      </c>
      <c r="AZ119" s="56"/>
      <c r="BA119" s="168">
        <f t="shared" ref="BA119:BA121" si="169">AVERAGE(AG119:AS119)</f>
        <v>1061890.4099999999</v>
      </c>
      <c r="BB119" s="168">
        <f t="shared" ref="BB119:BB121" si="170">BA119*$BB$9</f>
        <v>990834.37732008134</v>
      </c>
      <c r="BC119" s="56"/>
    </row>
    <row r="120" spans="1:55" x14ac:dyDescent="0.25">
      <c r="A120" s="96" t="s">
        <v>210</v>
      </c>
      <c r="B120" s="18">
        <v>323302.09999999998</v>
      </c>
      <c r="C120" s="18">
        <v>323302.09999999998</v>
      </c>
      <c r="D120" s="18">
        <v>323302.09999999998</v>
      </c>
      <c r="E120" s="18">
        <v>323302.09999999998</v>
      </c>
      <c r="F120" s="18">
        <v>323302.09999999998</v>
      </c>
      <c r="G120" s="18">
        <v>323302.09999999998</v>
      </c>
      <c r="H120" s="18">
        <v>323302.09999999998</v>
      </c>
      <c r="I120" s="18">
        <v>323302.09999999998</v>
      </c>
      <c r="J120" s="18">
        <v>323302.09999999998</v>
      </c>
      <c r="K120" s="18">
        <v>323302.09999999998</v>
      </c>
      <c r="L120" s="18">
        <v>323302.09999999998</v>
      </c>
      <c r="M120" s="171">
        <v>323302.09999999998</v>
      </c>
      <c r="N120" s="167">
        <v>303203.69337486621</v>
      </c>
      <c r="O120" s="18">
        <v>323302.09999999998</v>
      </c>
      <c r="P120" s="18">
        <v>323302.09999999998</v>
      </c>
      <c r="Q120" s="18">
        <v>323302.09999999998</v>
      </c>
      <c r="R120" s="18">
        <v>323302.09999999998</v>
      </c>
      <c r="S120" s="18">
        <v>323302.09999999998</v>
      </c>
      <c r="T120" s="18">
        <v>323302.09999999998</v>
      </c>
      <c r="U120" s="18">
        <v>323302.09999999998</v>
      </c>
      <c r="V120" s="18">
        <v>323302.09999999998</v>
      </c>
      <c r="W120" s="18">
        <f t="shared" ref="W120:AM121" si="171">+V120</f>
        <v>323302.09999999998</v>
      </c>
      <c r="X120" s="18">
        <f t="shared" si="171"/>
        <v>323302.09999999998</v>
      </c>
      <c r="Y120" s="18">
        <f t="shared" si="171"/>
        <v>323302.09999999998</v>
      </c>
      <c r="Z120" s="18">
        <f t="shared" si="171"/>
        <v>323302.09999999998</v>
      </c>
      <c r="AA120" s="18">
        <f t="shared" si="171"/>
        <v>323302.09999999998</v>
      </c>
      <c r="AB120" s="171">
        <f t="shared" si="171"/>
        <v>323302.09999999998</v>
      </c>
      <c r="AC120" s="168">
        <f t="shared" si="162"/>
        <v>303157.64989492513</v>
      </c>
      <c r="AD120" s="18">
        <f>+AB120</f>
        <v>323302.09999999998</v>
      </c>
      <c r="AE120" s="18">
        <f t="shared" si="171"/>
        <v>323302.09999999998</v>
      </c>
      <c r="AF120" s="18">
        <f t="shared" si="171"/>
        <v>323302.09999999998</v>
      </c>
      <c r="AG120" s="18">
        <f t="shared" si="171"/>
        <v>323302.09999999998</v>
      </c>
      <c r="AH120" s="18">
        <f t="shared" si="171"/>
        <v>323302.09999999998</v>
      </c>
      <c r="AI120" s="18">
        <f t="shared" si="171"/>
        <v>323302.09999999998</v>
      </c>
      <c r="AJ120" s="18">
        <f t="shared" si="171"/>
        <v>323302.09999999998</v>
      </c>
      <c r="AK120" s="18">
        <f t="shared" si="171"/>
        <v>323302.09999999998</v>
      </c>
      <c r="AL120" s="18">
        <f t="shared" si="171"/>
        <v>323302.09999999998</v>
      </c>
      <c r="AM120" s="18">
        <f t="shared" si="171"/>
        <v>323302.09999999998</v>
      </c>
      <c r="AN120" s="18">
        <f t="shared" si="161"/>
        <v>323302.09999999998</v>
      </c>
      <c r="AO120" s="18">
        <f t="shared" si="161"/>
        <v>323302.09999999998</v>
      </c>
      <c r="AP120" s="18">
        <f t="shared" si="161"/>
        <v>323302.09999999998</v>
      </c>
      <c r="AQ120" s="18">
        <f t="shared" si="161"/>
        <v>323302.09999999998</v>
      </c>
      <c r="AR120" s="18">
        <f t="shared" si="161"/>
        <v>323302.09999999998</v>
      </c>
      <c r="AS120" s="18">
        <f t="shared" si="161"/>
        <v>323302.09999999998</v>
      </c>
      <c r="AT120" s="18">
        <f t="shared" si="163"/>
        <v>323302.09999999998</v>
      </c>
      <c r="AU120" s="18">
        <f t="shared" si="164"/>
        <v>323302.09999999998</v>
      </c>
      <c r="AV120" s="18">
        <f t="shared" si="165"/>
        <v>323302.09999999998</v>
      </c>
      <c r="AW120" s="18">
        <f t="shared" si="166"/>
        <v>323302.09999999998</v>
      </c>
      <c r="AX120" s="18">
        <f t="shared" si="167"/>
        <v>323302.09999999998</v>
      </c>
      <c r="AY120" s="18">
        <f t="shared" si="168"/>
        <v>323302.09999999998</v>
      </c>
      <c r="BA120" s="168">
        <f t="shared" si="169"/>
        <v>323302.10000000003</v>
      </c>
      <c r="BB120" s="168">
        <f t="shared" si="170"/>
        <v>301668.4508336173</v>
      </c>
    </row>
    <row r="121" spans="1:55" s="49" customFormat="1" x14ac:dyDescent="0.25">
      <c r="A121" s="96" t="s">
        <v>48</v>
      </c>
      <c r="B121" s="18">
        <v>10289.219999999999</v>
      </c>
      <c r="C121" s="18">
        <v>10289.219999999999</v>
      </c>
      <c r="D121" s="18">
        <v>10289.219999999999</v>
      </c>
      <c r="E121" s="18">
        <v>10289.219999999999</v>
      </c>
      <c r="F121" s="18">
        <v>10289.219999999999</v>
      </c>
      <c r="G121" s="18">
        <v>10289.219999999999</v>
      </c>
      <c r="H121" s="18">
        <v>10289.219999999999</v>
      </c>
      <c r="I121" s="18">
        <v>10289.219999999999</v>
      </c>
      <c r="J121" s="18">
        <v>10289.219999999999</v>
      </c>
      <c r="K121" s="18">
        <v>10289.219999999999</v>
      </c>
      <c r="L121" s="18">
        <v>10289.219999999999</v>
      </c>
      <c r="M121" s="171">
        <v>16089.81</v>
      </c>
      <c r="N121" s="167">
        <v>15089.570459640865</v>
      </c>
      <c r="O121" s="18">
        <v>16089.81</v>
      </c>
      <c r="P121" s="18">
        <v>16089.81</v>
      </c>
      <c r="Q121" s="18">
        <v>16089.81</v>
      </c>
      <c r="R121" s="18">
        <v>16089.81</v>
      </c>
      <c r="S121" s="18">
        <v>16089.81</v>
      </c>
      <c r="T121" s="18">
        <v>16089.81</v>
      </c>
      <c r="U121" s="18">
        <v>16089.81</v>
      </c>
      <c r="V121" s="18">
        <v>16089.81</v>
      </c>
      <c r="W121" s="18">
        <f t="shared" si="171"/>
        <v>16089.81</v>
      </c>
      <c r="X121" s="18">
        <f t="shared" si="161"/>
        <v>16089.81</v>
      </c>
      <c r="Y121" s="18">
        <f t="shared" si="161"/>
        <v>16089.81</v>
      </c>
      <c r="Z121" s="18">
        <f t="shared" si="161"/>
        <v>16089.81</v>
      </c>
      <c r="AA121" s="18">
        <f t="shared" si="161"/>
        <v>16089.81</v>
      </c>
      <c r="AB121" s="171">
        <f t="shared" si="161"/>
        <v>16089.81</v>
      </c>
      <c r="AC121" s="168">
        <f t="shared" si="162"/>
        <v>15087.279008877038</v>
      </c>
      <c r="AD121" s="18">
        <f>+AB121</f>
        <v>16089.81</v>
      </c>
      <c r="AE121" s="18">
        <f t="shared" si="161"/>
        <v>16089.81</v>
      </c>
      <c r="AF121" s="18">
        <f t="shared" si="161"/>
        <v>16089.81</v>
      </c>
      <c r="AG121" s="18">
        <f t="shared" si="161"/>
        <v>16089.81</v>
      </c>
      <c r="AH121" s="18">
        <f t="shared" si="161"/>
        <v>16089.81</v>
      </c>
      <c r="AI121" s="18">
        <f t="shared" si="161"/>
        <v>16089.81</v>
      </c>
      <c r="AJ121" s="18">
        <f t="shared" si="161"/>
        <v>16089.81</v>
      </c>
      <c r="AK121" s="18">
        <f t="shared" si="161"/>
        <v>16089.81</v>
      </c>
      <c r="AL121" s="18">
        <f t="shared" si="161"/>
        <v>16089.81</v>
      </c>
      <c r="AM121" s="18">
        <f t="shared" si="161"/>
        <v>16089.81</v>
      </c>
      <c r="AN121" s="18">
        <f t="shared" si="161"/>
        <v>16089.81</v>
      </c>
      <c r="AO121" s="18">
        <f t="shared" si="161"/>
        <v>16089.81</v>
      </c>
      <c r="AP121" s="18">
        <f t="shared" si="161"/>
        <v>16089.81</v>
      </c>
      <c r="AQ121" s="18">
        <f t="shared" si="161"/>
        <v>16089.81</v>
      </c>
      <c r="AR121" s="18">
        <f t="shared" si="161"/>
        <v>16089.81</v>
      </c>
      <c r="AS121" s="18">
        <f t="shared" si="161"/>
        <v>16089.81</v>
      </c>
      <c r="AT121" s="18">
        <f t="shared" si="163"/>
        <v>16089.81</v>
      </c>
      <c r="AU121" s="18">
        <f t="shared" si="164"/>
        <v>16089.81</v>
      </c>
      <c r="AV121" s="18">
        <f t="shared" si="165"/>
        <v>16089.81</v>
      </c>
      <c r="AW121" s="18">
        <f t="shared" si="166"/>
        <v>16089.81</v>
      </c>
      <c r="AX121" s="18">
        <f t="shared" si="167"/>
        <v>16089.81</v>
      </c>
      <c r="AY121" s="18">
        <f t="shared" si="168"/>
        <v>16089.81</v>
      </c>
      <c r="AZ121" s="56"/>
      <c r="BA121" s="168">
        <f t="shared" si="169"/>
        <v>16089.81</v>
      </c>
      <c r="BB121" s="168">
        <f t="shared" si="170"/>
        <v>15013.165880788412</v>
      </c>
      <c r="BC121" s="56"/>
    </row>
    <row r="122" spans="1:55" ht="10" thickBot="1" x14ac:dyDescent="0.3">
      <c r="B122" s="14">
        <f t="shared" ref="B122:L122" si="172">SUM(B119:B121)</f>
        <v>333591.31999999995</v>
      </c>
      <c r="C122" s="14">
        <f t="shared" si="172"/>
        <v>333591.31999999995</v>
      </c>
      <c r="D122" s="14">
        <f t="shared" si="172"/>
        <v>333591.31999999995</v>
      </c>
      <c r="E122" s="14">
        <f t="shared" si="172"/>
        <v>333591.31999999995</v>
      </c>
      <c r="F122" s="14">
        <f t="shared" si="172"/>
        <v>333591.31999999995</v>
      </c>
      <c r="G122" s="14">
        <f t="shared" si="172"/>
        <v>333591.31999999995</v>
      </c>
      <c r="H122" s="14">
        <f t="shared" si="172"/>
        <v>333591.31999999995</v>
      </c>
      <c r="I122" s="14">
        <f t="shared" si="172"/>
        <v>333591.31999999995</v>
      </c>
      <c r="J122" s="14">
        <f t="shared" si="172"/>
        <v>333591.31999999995</v>
      </c>
      <c r="K122" s="14">
        <f t="shared" si="172"/>
        <v>333591.31999999995</v>
      </c>
      <c r="L122" s="14">
        <f t="shared" si="172"/>
        <v>333591.31999999995</v>
      </c>
      <c r="M122" s="169">
        <f t="shared" ref="M122:U122" si="173">SUM(M119:M121)</f>
        <v>1401282.3199999998</v>
      </c>
      <c r="N122" s="169">
        <f t="shared" si="173"/>
        <v>1314170.1674220525</v>
      </c>
      <c r="O122" s="14">
        <f t="shared" si="173"/>
        <v>1401282.3199999998</v>
      </c>
      <c r="P122" s="14">
        <f t="shared" si="173"/>
        <v>1401282.3199999998</v>
      </c>
      <c r="Q122" s="14">
        <f t="shared" si="173"/>
        <v>1401282.3199999998</v>
      </c>
      <c r="R122" s="14">
        <f t="shared" si="173"/>
        <v>1401282.3199999998</v>
      </c>
      <c r="S122" s="14">
        <f t="shared" si="173"/>
        <v>1401282.3199999998</v>
      </c>
      <c r="T122" s="14">
        <f t="shared" si="173"/>
        <v>1401282.3199999998</v>
      </c>
      <c r="U122" s="14">
        <f t="shared" si="173"/>
        <v>1401282.3199999998</v>
      </c>
      <c r="V122" s="14">
        <f>SUM(V119:V121)</f>
        <v>1401282.3199999998</v>
      </c>
      <c r="W122" s="14">
        <f t="shared" ref="W122:AS122" si="174">SUM(W119:W121)</f>
        <v>1401282.3199999998</v>
      </c>
      <c r="X122" s="14">
        <f t="shared" si="174"/>
        <v>1401282.3199999998</v>
      </c>
      <c r="Y122" s="14">
        <f t="shared" si="174"/>
        <v>1401282.3199999998</v>
      </c>
      <c r="Z122" s="14">
        <f t="shared" si="174"/>
        <v>1401282.3199999998</v>
      </c>
      <c r="AA122" s="14">
        <f t="shared" si="174"/>
        <v>1401282.3199999998</v>
      </c>
      <c r="AB122" s="169">
        <f t="shared" si="174"/>
        <v>1401282.3199999998</v>
      </c>
      <c r="AC122" s="169">
        <f t="shared" si="174"/>
        <v>1313970.6020174581</v>
      </c>
      <c r="AD122" s="14">
        <f t="shared" si="174"/>
        <v>1401282.3199999998</v>
      </c>
      <c r="AE122" s="14">
        <f t="shared" si="174"/>
        <v>1401282.3199999998</v>
      </c>
      <c r="AF122" s="14">
        <f t="shared" si="174"/>
        <v>1401282.3199999998</v>
      </c>
      <c r="AG122" s="14">
        <f t="shared" si="174"/>
        <v>1401282.3199999998</v>
      </c>
      <c r="AH122" s="14">
        <f t="shared" si="174"/>
        <v>1401282.3199999998</v>
      </c>
      <c r="AI122" s="14">
        <f t="shared" si="174"/>
        <v>1401282.3199999998</v>
      </c>
      <c r="AJ122" s="14">
        <f t="shared" si="174"/>
        <v>1401282.3199999998</v>
      </c>
      <c r="AK122" s="14">
        <f t="shared" si="174"/>
        <v>1401282.3199999998</v>
      </c>
      <c r="AL122" s="14">
        <f t="shared" si="174"/>
        <v>1401282.3199999998</v>
      </c>
      <c r="AM122" s="14">
        <f t="shared" si="174"/>
        <v>1401282.3199999998</v>
      </c>
      <c r="AN122" s="14">
        <f t="shared" si="174"/>
        <v>1401282.3199999998</v>
      </c>
      <c r="AO122" s="14">
        <f t="shared" si="174"/>
        <v>1401282.3199999998</v>
      </c>
      <c r="AP122" s="14">
        <f t="shared" si="174"/>
        <v>1401282.3199999998</v>
      </c>
      <c r="AQ122" s="14">
        <f t="shared" si="174"/>
        <v>1401282.3199999998</v>
      </c>
      <c r="AR122" s="14">
        <f t="shared" si="174"/>
        <v>1401282.3199999998</v>
      </c>
      <c r="AS122" s="14">
        <f t="shared" si="174"/>
        <v>1401282.3199999998</v>
      </c>
      <c r="AT122" s="14">
        <f t="shared" ref="AT122:BB122" si="175">SUM(AT119:AT121)</f>
        <v>1401282.3199999998</v>
      </c>
      <c r="AU122" s="14">
        <f t="shared" si="175"/>
        <v>1401282.3199999998</v>
      </c>
      <c r="AV122" s="14">
        <f t="shared" si="175"/>
        <v>1401282.3199999998</v>
      </c>
      <c r="AW122" s="14">
        <f t="shared" si="175"/>
        <v>1401282.3199999998</v>
      </c>
      <c r="AX122" s="14">
        <f t="shared" si="175"/>
        <v>1401282.3199999998</v>
      </c>
      <c r="AY122" s="14">
        <f t="shared" si="175"/>
        <v>1401282.3199999998</v>
      </c>
      <c r="BA122" s="169">
        <f t="shared" si="175"/>
        <v>1401282.32</v>
      </c>
      <c r="BB122" s="169">
        <f t="shared" si="175"/>
        <v>1307515.9940344871</v>
      </c>
    </row>
    <row r="123" spans="1:55" x14ac:dyDescent="0.25">
      <c r="M123" s="166"/>
      <c r="N123" s="166"/>
      <c r="S123" s="18"/>
      <c r="T123" s="18"/>
      <c r="U123" s="18"/>
      <c r="V123" s="1"/>
      <c r="W123" s="18"/>
      <c r="X123" s="18"/>
      <c r="Y123" s="18"/>
      <c r="Z123" s="18"/>
      <c r="AA123" s="18"/>
      <c r="AB123" s="171"/>
      <c r="AC123" s="171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BA123" s="166"/>
      <c r="BB123" s="166"/>
    </row>
    <row r="124" spans="1:55" x14ac:dyDescent="0.25">
      <c r="A124" s="10" t="s">
        <v>215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66"/>
      <c r="N124" s="166"/>
      <c r="S124" s="18"/>
      <c r="T124" s="18"/>
      <c r="U124" s="18"/>
      <c r="AB124" s="168"/>
      <c r="AC124" s="168"/>
      <c r="AT124" s="12"/>
      <c r="AU124" s="12"/>
      <c r="AV124" s="12"/>
      <c r="AW124" s="12"/>
      <c r="AX124" s="12"/>
      <c r="AY124" s="12"/>
      <c r="BA124" s="166"/>
      <c r="BB124" s="166"/>
    </row>
    <row r="125" spans="1:55" s="56" customFormat="1" x14ac:dyDescent="0.25">
      <c r="A125" s="57" t="s">
        <v>51</v>
      </c>
      <c r="B125" s="56">
        <v>30459959.740000002</v>
      </c>
      <c r="C125" s="56">
        <v>30459959.740000002</v>
      </c>
      <c r="D125" s="56">
        <v>30274304.809999999</v>
      </c>
      <c r="E125" s="56">
        <v>30274304.809999999</v>
      </c>
      <c r="F125" s="56">
        <v>30274304.809999999</v>
      </c>
      <c r="G125" s="56">
        <v>30110505.48</v>
      </c>
      <c r="H125" s="56">
        <v>30110505.48</v>
      </c>
      <c r="I125" s="56">
        <v>30110505.48</v>
      </c>
      <c r="J125" s="56">
        <v>29957633.960000001</v>
      </c>
      <c r="K125" s="56">
        <v>29957633.960000001</v>
      </c>
      <c r="L125" s="56">
        <v>29957633.960000001</v>
      </c>
      <c r="M125" s="166">
        <v>29946015.939999998</v>
      </c>
      <c r="N125" s="167">
        <v>28084391.146455951</v>
      </c>
      <c r="O125" s="18">
        <v>29946015.939999998</v>
      </c>
      <c r="P125" s="18">
        <v>29946015.939999998</v>
      </c>
      <c r="Q125" s="18">
        <v>29791563.299999997</v>
      </c>
      <c r="R125" s="18">
        <v>29791563.299999997</v>
      </c>
      <c r="S125" s="18">
        <v>29791563.299999997</v>
      </c>
      <c r="T125" s="18">
        <v>29637110.689999998</v>
      </c>
      <c r="U125" s="18">
        <v>29637110.689999998</v>
      </c>
      <c r="V125" s="12">
        <v>29637110.690000001</v>
      </c>
      <c r="W125" s="12">
        <f t="shared" ref="W125:AS125" si="176">+V125+W255</f>
        <v>29482658.969980016</v>
      </c>
      <c r="X125" s="12">
        <f t="shared" si="176"/>
        <v>29482658.969980016</v>
      </c>
      <c r="Y125" s="12">
        <f t="shared" si="176"/>
        <v>29482658.969980016</v>
      </c>
      <c r="Z125" s="12">
        <f t="shared" si="176"/>
        <v>29328207.249960031</v>
      </c>
      <c r="AA125" s="12">
        <f t="shared" si="176"/>
        <v>29328207.249960031</v>
      </c>
      <c r="AB125" s="168">
        <f t="shared" si="176"/>
        <v>29328207.249960031</v>
      </c>
      <c r="AC125" s="168">
        <f t="shared" ref="AC125:AC128" si="177">AB125*$AC$9</f>
        <v>27500812.353304196</v>
      </c>
      <c r="AD125" s="12">
        <f>+AB125+AD255</f>
        <v>29173755.529940046</v>
      </c>
      <c r="AE125" s="12">
        <f t="shared" si="176"/>
        <v>29173755.529940046</v>
      </c>
      <c r="AF125" s="12">
        <f t="shared" si="176"/>
        <v>29173755.529940046</v>
      </c>
      <c r="AG125" s="12">
        <f t="shared" si="176"/>
        <v>29019303.809920061</v>
      </c>
      <c r="AH125" s="12">
        <f t="shared" si="176"/>
        <v>29019303.809920061</v>
      </c>
      <c r="AI125" s="12">
        <f t="shared" si="176"/>
        <v>29019303.809920061</v>
      </c>
      <c r="AJ125" s="12">
        <f t="shared" si="176"/>
        <v>28858523.084403738</v>
      </c>
      <c r="AK125" s="12">
        <f t="shared" si="176"/>
        <v>28858523.084403738</v>
      </c>
      <c r="AL125" s="12">
        <f t="shared" si="176"/>
        <v>28858523.084403738</v>
      </c>
      <c r="AM125" s="12">
        <f t="shared" si="176"/>
        <v>28697742.358887415</v>
      </c>
      <c r="AN125" s="12">
        <f t="shared" si="176"/>
        <v>28697742.358887415</v>
      </c>
      <c r="AO125" s="12">
        <f t="shared" si="176"/>
        <v>28697742.358887415</v>
      </c>
      <c r="AP125" s="12">
        <f t="shared" si="176"/>
        <v>28536961.633371092</v>
      </c>
      <c r="AQ125" s="12">
        <f t="shared" si="176"/>
        <v>28536961.633371092</v>
      </c>
      <c r="AR125" s="12">
        <f t="shared" si="176"/>
        <v>28536961.633371092</v>
      </c>
      <c r="AS125" s="12">
        <f t="shared" si="176"/>
        <v>28376180.907854769</v>
      </c>
      <c r="AT125" s="12">
        <f t="shared" ref="AT125:AT128" si="178">+AS125+AT255</f>
        <v>28376180.907854769</v>
      </c>
      <c r="AU125" s="12">
        <f t="shared" ref="AU125:AU128" si="179">+AT125+AU255</f>
        <v>28376180.907854769</v>
      </c>
      <c r="AV125" s="12">
        <f t="shared" ref="AV125:AV128" si="180">+AU125+AV255</f>
        <v>28215400.182338446</v>
      </c>
      <c r="AW125" s="12">
        <f t="shared" ref="AW125:AW128" si="181">+AV125+AW255</f>
        <v>28215400.182338446</v>
      </c>
      <c r="AX125" s="12">
        <f t="shared" ref="AX125:AX128" si="182">+AW125+AX255</f>
        <v>28215400.182338446</v>
      </c>
      <c r="AY125" s="12">
        <f t="shared" ref="AY125:AY128" si="183">+AX125+AY255</f>
        <v>28054619.456822123</v>
      </c>
      <c r="BA125" s="168">
        <f t="shared" ref="BA125:BA128" si="184">AVERAGE(AG125:AS125)</f>
        <v>28747213.351353981</v>
      </c>
      <c r="BB125" s="168">
        <f t="shared" ref="BB125:BB128" si="185">BA125*$BB$9</f>
        <v>26823603.426907632</v>
      </c>
    </row>
    <row r="126" spans="1:55" s="56" customFormat="1" x14ac:dyDescent="0.25">
      <c r="A126" s="57" t="s">
        <v>56</v>
      </c>
      <c r="B126" s="56">
        <v>644235061.52000022</v>
      </c>
      <c r="C126" s="56">
        <v>644235061.52000022</v>
      </c>
      <c r="D126" s="56">
        <v>640174670.05000019</v>
      </c>
      <c r="E126" s="56">
        <v>640174670.05000019</v>
      </c>
      <c r="F126" s="56">
        <v>640174670.05000019</v>
      </c>
      <c r="G126" s="56">
        <v>634588675.36000013</v>
      </c>
      <c r="H126" s="56">
        <v>634588675.36000013</v>
      </c>
      <c r="I126" s="56">
        <v>634551053.77000022</v>
      </c>
      <c r="J126" s="56">
        <v>630495063.23000002</v>
      </c>
      <c r="K126" s="56">
        <v>630495063.23000002</v>
      </c>
      <c r="L126" s="56">
        <v>630495063.23000002</v>
      </c>
      <c r="M126" s="166">
        <v>627712580.45000005</v>
      </c>
      <c r="N126" s="167">
        <v>588690184.10430336</v>
      </c>
      <c r="O126" s="18">
        <v>627712580.46000004</v>
      </c>
      <c r="P126" s="18">
        <v>627712580.46000004</v>
      </c>
      <c r="Q126" s="18">
        <v>622486942.22000003</v>
      </c>
      <c r="R126" s="18">
        <v>622486942.22000003</v>
      </c>
      <c r="S126" s="18">
        <v>622486942.22000003</v>
      </c>
      <c r="T126" s="18">
        <v>616677377.23000002</v>
      </c>
      <c r="U126" s="18">
        <v>616677377.23000002</v>
      </c>
      <c r="V126" s="12">
        <v>616909000.2700001</v>
      </c>
      <c r="W126" s="12">
        <f t="shared" ref="W126:AS126" si="186">+V126+W256</f>
        <v>611901651.5139693</v>
      </c>
      <c r="X126" s="12">
        <f t="shared" si="186"/>
        <v>611901651.5139693</v>
      </c>
      <c r="Y126" s="12">
        <f t="shared" si="186"/>
        <v>611901651.5139693</v>
      </c>
      <c r="Z126" s="12">
        <f t="shared" si="186"/>
        <v>606894302.7579385</v>
      </c>
      <c r="AA126" s="12">
        <f t="shared" si="186"/>
        <v>606894302.7579385</v>
      </c>
      <c r="AB126" s="168">
        <f t="shared" si="186"/>
        <v>606894302.7579385</v>
      </c>
      <c r="AC126" s="168">
        <f t="shared" si="177"/>
        <v>569079664.37185478</v>
      </c>
      <c r="AD126" s="12">
        <f>+AB126+AD256</f>
        <v>601428637.54313791</v>
      </c>
      <c r="AE126" s="12">
        <f t="shared" si="186"/>
        <v>601428637.54313791</v>
      </c>
      <c r="AF126" s="12">
        <f t="shared" si="186"/>
        <v>601428637.54313791</v>
      </c>
      <c r="AG126" s="12">
        <f t="shared" si="186"/>
        <v>595962972.32833731</v>
      </c>
      <c r="AH126" s="12">
        <f t="shared" si="186"/>
        <v>595962972.32833731</v>
      </c>
      <c r="AI126" s="12">
        <f t="shared" si="186"/>
        <v>595962972.32833731</v>
      </c>
      <c r="AJ126" s="12">
        <f t="shared" si="186"/>
        <v>586493721.3995558</v>
      </c>
      <c r="AK126" s="12">
        <f t="shared" si="186"/>
        <v>586493721.3995558</v>
      </c>
      <c r="AL126" s="12">
        <f t="shared" si="186"/>
        <v>586493721.3995558</v>
      </c>
      <c r="AM126" s="12">
        <f t="shared" si="186"/>
        <v>577024470.47077429</v>
      </c>
      <c r="AN126" s="12">
        <f t="shared" si="186"/>
        <v>577024470.47077429</v>
      </c>
      <c r="AO126" s="12">
        <f t="shared" si="186"/>
        <v>577024470.47077429</v>
      </c>
      <c r="AP126" s="12">
        <f t="shared" si="186"/>
        <v>566960053.14651513</v>
      </c>
      <c r="AQ126" s="12">
        <f t="shared" si="186"/>
        <v>566960053.14651513</v>
      </c>
      <c r="AR126" s="12">
        <f t="shared" si="186"/>
        <v>566960053.14651513</v>
      </c>
      <c r="AS126" s="12">
        <f t="shared" si="186"/>
        <v>556895635.82225597</v>
      </c>
      <c r="AT126" s="12">
        <f t="shared" si="178"/>
        <v>556895635.82225597</v>
      </c>
      <c r="AU126" s="12">
        <f t="shared" si="179"/>
        <v>556895635.82225597</v>
      </c>
      <c r="AV126" s="12">
        <f t="shared" si="180"/>
        <v>549447331.75582492</v>
      </c>
      <c r="AW126" s="12">
        <f t="shared" si="181"/>
        <v>549447331.75582492</v>
      </c>
      <c r="AX126" s="12">
        <f t="shared" si="182"/>
        <v>549447331.75582492</v>
      </c>
      <c r="AY126" s="12">
        <f t="shared" si="183"/>
        <v>541999027.68939388</v>
      </c>
      <c r="BA126" s="168">
        <f t="shared" si="184"/>
        <v>579709175.98906183</v>
      </c>
      <c r="BB126" s="168">
        <f t="shared" si="185"/>
        <v>540918135.25075483</v>
      </c>
    </row>
    <row r="127" spans="1:55" s="56" customFormat="1" x14ac:dyDescent="0.25">
      <c r="A127" s="57" t="s">
        <v>182</v>
      </c>
      <c r="B127" s="18">
        <v>-28914146.140000001</v>
      </c>
      <c r="C127" s="18">
        <v>-28914146.140000001</v>
      </c>
      <c r="D127" s="18">
        <v>-28742944.219999999</v>
      </c>
      <c r="E127" s="18">
        <v>-28742944.219999999</v>
      </c>
      <c r="F127" s="18">
        <v>-28742944.219999999</v>
      </c>
      <c r="G127" s="18">
        <v>-28593027.760000002</v>
      </c>
      <c r="H127" s="18">
        <v>-28593027.760000002</v>
      </c>
      <c r="I127" s="18">
        <v>-28593027.760000002</v>
      </c>
      <c r="J127" s="18">
        <v>-28453754.069999997</v>
      </c>
      <c r="K127" s="18">
        <v>-28453754.069999997</v>
      </c>
      <c r="L127" s="18">
        <v>-28453754.069999997</v>
      </c>
      <c r="M127" s="171">
        <v>-28385105.579999998</v>
      </c>
      <c r="N127" s="167">
        <v>-26620516.379855018</v>
      </c>
      <c r="O127" s="18">
        <v>-28385105.579999998</v>
      </c>
      <c r="P127" s="18">
        <v>-28385105.579999998</v>
      </c>
      <c r="Q127" s="18">
        <v>-28245041.190000001</v>
      </c>
      <c r="R127" s="18">
        <v>-28245041.190000001</v>
      </c>
      <c r="S127" s="18">
        <v>-28245041.190000001</v>
      </c>
      <c r="T127" s="18">
        <v>-28104976.779999997</v>
      </c>
      <c r="U127" s="18">
        <v>-28104976.779999997</v>
      </c>
      <c r="V127" s="12">
        <v>-28104976.779999997</v>
      </c>
      <c r="W127" s="12">
        <f t="shared" ref="W127:AS127" si="187">+V127+W257</f>
        <v>-27964912.302151896</v>
      </c>
      <c r="X127" s="12">
        <f t="shared" si="187"/>
        <v>-27964912.302151896</v>
      </c>
      <c r="Y127" s="12">
        <f t="shared" si="187"/>
        <v>-27964912.302151896</v>
      </c>
      <c r="Z127" s="12">
        <f t="shared" si="187"/>
        <v>-27824847.824303795</v>
      </c>
      <c r="AA127" s="12">
        <f t="shared" si="187"/>
        <v>-27824847.824303795</v>
      </c>
      <c r="AB127" s="168">
        <f t="shared" si="187"/>
        <v>-27824847.824303795</v>
      </c>
      <c r="AC127" s="168">
        <f t="shared" si="177"/>
        <v>-26091124.911034785</v>
      </c>
      <c r="AD127" s="12">
        <f>+AB127+AD257</f>
        <v>-27684783.346455693</v>
      </c>
      <c r="AE127" s="12">
        <f t="shared" si="187"/>
        <v>-27684783.346455693</v>
      </c>
      <c r="AF127" s="12">
        <f t="shared" si="187"/>
        <v>-27684783.346455693</v>
      </c>
      <c r="AG127" s="12">
        <f t="shared" si="187"/>
        <v>-27544718.868607592</v>
      </c>
      <c r="AH127" s="12">
        <f t="shared" si="187"/>
        <v>-27544718.868607592</v>
      </c>
      <c r="AI127" s="12">
        <f t="shared" si="187"/>
        <v>-27544718.868607592</v>
      </c>
      <c r="AJ127" s="12">
        <f t="shared" si="187"/>
        <v>-27398522.192724846</v>
      </c>
      <c r="AK127" s="12">
        <f t="shared" si="187"/>
        <v>-27398522.192724846</v>
      </c>
      <c r="AL127" s="12">
        <f t="shared" si="187"/>
        <v>-27398522.192724846</v>
      </c>
      <c r="AM127" s="12">
        <f t="shared" si="187"/>
        <v>-27252325.516842101</v>
      </c>
      <c r="AN127" s="12">
        <f t="shared" si="187"/>
        <v>-27252325.516842101</v>
      </c>
      <c r="AO127" s="12">
        <f t="shared" si="187"/>
        <v>-27252325.516842101</v>
      </c>
      <c r="AP127" s="12">
        <f t="shared" si="187"/>
        <v>-27106128.840959355</v>
      </c>
      <c r="AQ127" s="12">
        <f t="shared" si="187"/>
        <v>-27106128.840959355</v>
      </c>
      <c r="AR127" s="12">
        <f t="shared" si="187"/>
        <v>-27106128.840959355</v>
      </c>
      <c r="AS127" s="12">
        <f t="shared" si="187"/>
        <v>-26959932.16507661</v>
      </c>
      <c r="AT127" s="12">
        <f t="shared" si="178"/>
        <v>-26959932.16507661</v>
      </c>
      <c r="AU127" s="12">
        <f t="shared" si="179"/>
        <v>-26959932.16507661</v>
      </c>
      <c r="AV127" s="12">
        <f t="shared" si="180"/>
        <v>-26813735.489193864</v>
      </c>
      <c r="AW127" s="12">
        <f t="shared" si="181"/>
        <v>-26813735.489193864</v>
      </c>
      <c r="AX127" s="12">
        <f t="shared" si="182"/>
        <v>-26813735.489193864</v>
      </c>
      <c r="AY127" s="12">
        <f t="shared" si="183"/>
        <v>-26667538.813311119</v>
      </c>
      <c r="BA127" s="168">
        <f t="shared" si="184"/>
        <v>-27297309.10942141</v>
      </c>
      <c r="BB127" s="168">
        <f t="shared" si="185"/>
        <v>-25470719.030175012</v>
      </c>
    </row>
    <row r="128" spans="1:55" s="56" customFormat="1" x14ac:dyDescent="0.25">
      <c r="A128" s="57" t="s">
        <v>211</v>
      </c>
      <c r="B128" s="18">
        <v>-5740147.1399999997</v>
      </c>
      <c r="C128" s="18">
        <v>-5740147.1399999997</v>
      </c>
      <c r="D128" s="18">
        <v>-5753072.9000000004</v>
      </c>
      <c r="E128" s="18">
        <v>-5753072.9000000004</v>
      </c>
      <c r="F128" s="18">
        <v>-5753072.9000000004</v>
      </c>
      <c r="G128" s="18">
        <v>-5718874.54</v>
      </c>
      <c r="H128" s="18">
        <v>-5718874.54</v>
      </c>
      <c r="I128" s="18">
        <v>-5717956</v>
      </c>
      <c r="J128" s="18">
        <v>-5664352.1899999995</v>
      </c>
      <c r="K128" s="18">
        <v>-5664352.1899999995</v>
      </c>
      <c r="L128" s="18">
        <v>-5664352.1899999995</v>
      </c>
      <c r="M128" s="171">
        <v>-5415403.2899999991</v>
      </c>
      <c r="N128" s="167">
        <v>-5078749.1904395353</v>
      </c>
      <c r="O128" s="18">
        <v>-5415403.3000000007</v>
      </c>
      <c r="P128" s="18">
        <v>-5415403.3000000007</v>
      </c>
      <c r="Q128" s="18">
        <v>-5330661.66</v>
      </c>
      <c r="R128" s="18">
        <v>-5330661.66</v>
      </c>
      <c r="S128" s="18">
        <v>-5330661.66</v>
      </c>
      <c r="T128" s="18">
        <v>-5238028.5600000005</v>
      </c>
      <c r="U128" s="18">
        <v>-5238028.5600000005</v>
      </c>
      <c r="V128" s="12">
        <v>-5409821.2199999997</v>
      </c>
      <c r="W128" s="12">
        <f t="shared" ref="W128:AS128" si="188">+V128+W258</f>
        <v>-5351371.0303543769</v>
      </c>
      <c r="X128" s="12">
        <f t="shared" si="188"/>
        <v>-5351371.0303543769</v>
      </c>
      <c r="Y128" s="12">
        <f t="shared" si="188"/>
        <v>-5351371.0303543769</v>
      </c>
      <c r="Z128" s="12">
        <f t="shared" si="188"/>
        <v>-5292920.840708754</v>
      </c>
      <c r="AA128" s="12">
        <f t="shared" si="188"/>
        <v>-5292920.840708754</v>
      </c>
      <c r="AB128" s="168">
        <f t="shared" si="188"/>
        <v>-5292920.840708754</v>
      </c>
      <c r="AC128" s="168">
        <f t="shared" si="177"/>
        <v>-4963127.1901702378</v>
      </c>
      <c r="AD128" s="12">
        <f>+AB128+AD258</f>
        <v>-5214271.6037529744</v>
      </c>
      <c r="AE128" s="12">
        <f t="shared" si="188"/>
        <v>-5214271.6037529744</v>
      </c>
      <c r="AF128" s="12">
        <f t="shared" si="188"/>
        <v>-5214271.6037529744</v>
      </c>
      <c r="AG128" s="12">
        <f t="shared" si="188"/>
        <v>-5135622.3667971948</v>
      </c>
      <c r="AH128" s="12">
        <f t="shared" si="188"/>
        <v>-5135622.3667971948</v>
      </c>
      <c r="AI128" s="12">
        <f t="shared" si="188"/>
        <v>-5135622.3667971948</v>
      </c>
      <c r="AJ128" s="12">
        <f t="shared" si="188"/>
        <v>-5079313.247063308</v>
      </c>
      <c r="AK128" s="12">
        <f t="shared" si="188"/>
        <v>-5079313.247063308</v>
      </c>
      <c r="AL128" s="12">
        <f t="shared" si="188"/>
        <v>-5079313.247063308</v>
      </c>
      <c r="AM128" s="12">
        <f t="shared" si="188"/>
        <v>-5023004.1273294212</v>
      </c>
      <c r="AN128" s="12">
        <f t="shared" si="188"/>
        <v>-5023004.1273294212</v>
      </c>
      <c r="AO128" s="12">
        <f t="shared" si="188"/>
        <v>-5023004.1273294212</v>
      </c>
      <c r="AP128" s="12">
        <f t="shared" si="188"/>
        <v>-5003096.1811448717</v>
      </c>
      <c r="AQ128" s="12">
        <f t="shared" si="188"/>
        <v>-5003096.1811448717</v>
      </c>
      <c r="AR128" s="12">
        <f t="shared" si="188"/>
        <v>-5003096.1811448717</v>
      </c>
      <c r="AS128" s="12">
        <f t="shared" si="188"/>
        <v>-4983188.2349603223</v>
      </c>
      <c r="AT128" s="12">
        <f t="shared" si="178"/>
        <v>-4983188.2349603223</v>
      </c>
      <c r="AU128" s="12">
        <f t="shared" si="179"/>
        <v>-4983188.2349603223</v>
      </c>
      <c r="AV128" s="12">
        <f t="shared" si="180"/>
        <v>-5020661.2567835627</v>
      </c>
      <c r="AW128" s="12">
        <f t="shared" si="181"/>
        <v>-5020661.2567835627</v>
      </c>
      <c r="AX128" s="12">
        <f t="shared" si="182"/>
        <v>-5020661.2567835627</v>
      </c>
      <c r="AY128" s="12">
        <f t="shared" si="183"/>
        <v>-5058134.2786068032</v>
      </c>
      <c r="BA128" s="168">
        <f t="shared" si="184"/>
        <v>-5054330.4616895933</v>
      </c>
      <c r="BB128" s="168">
        <f t="shared" si="185"/>
        <v>-4716121.6718946807</v>
      </c>
    </row>
    <row r="129" spans="1:54" s="56" customFormat="1" ht="10" thickBot="1" x14ac:dyDescent="0.3">
      <c r="A129" s="57"/>
      <c r="B129" s="14">
        <f t="shared" ref="B129" si="189">SUM(B125:B128)</f>
        <v>640040727.98000026</v>
      </c>
      <c r="C129" s="14">
        <f t="shared" ref="C129" si="190">SUM(C125:C128)</f>
        <v>640040727.98000026</v>
      </c>
      <c r="D129" s="14">
        <f t="shared" ref="D129" si="191">SUM(D125:D128)</f>
        <v>635952957.74000013</v>
      </c>
      <c r="E129" s="14">
        <f t="shared" ref="E129" si="192">SUM(E125:E128)</f>
        <v>635952957.74000013</v>
      </c>
      <c r="F129" s="14">
        <f t="shared" ref="F129" si="193">SUM(F125:F128)</f>
        <v>635952957.74000013</v>
      </c>
      <c r="G129" s="14">
        <f t="shared" ref="G129" si="194">SUM(G125:G128)</f>
        <v>630387278.5400002</v>
      </c>
      <c r="H129" s="14">
        <f t="shared" ref="H129" si="195">SUM(H125:H128)</f>
        <v>630387278.5400002</v>
      </c>
      <c r="I129" s="14">
        <f t="shared" ref="I129" si="196">SUM(I125:I128)</f>
        <v>630350575.49000025</v>
      </c>
      <c r="J129" s="14">
        <f t="shared" ref="J129" si="197">SUM(J125:J128)</f>
        <v>626334590.92999995</v>
      </c>
      <c r="K129" s="14">
        <f t="shared" ref="K129" si="198">SUM(K125:K128)</f>
        <v>626334590.92999995</v>
      </c>
      <c r="L129" s="14">
        <f t="shared" ref="L129" si="199">SUM(L125:L128)</f>
        <v>626334590.92999995</v>
      </c>
      <c r="M129" s="169">
        <f t="shared" ref="M129:N129" si="200">SUM(M125:M128)</f>
        <v>623858087.5200001</v>
      </c>
      <c r="N129" s="169">
        <f t="shared" si="200"/>
        <v>585075309.68046474</v>
      </c>
      <c r="O129" s="14">
        <f t="shared" ref="O129:U129" si="201">SUM(O125:O128)</f>
        <v>623858087.5200001</v>
      </c>
      <c r="P129" s="14">
        <f t="shared" si="201"/>
        <v>623858087.5200001</v>
      </c>
      <c r="Q129" s="14">
        <f t="shared" si="201"/>
        <v>618702802.66999996</v>
      </c>
      <c r="R129" s="14">
        <f t="shared" si="201"/>
        <v>618702802.66999996</v>
      </c>
      <c r="S129" s="14">
        <f t="shared" si="201"/>
        <v>618702802.66999996</v>
      </c>
      <c r="T129" s="14">
        <f t="shared" si="201"/>
        <v>612971482.58000016</v>
      </c>
      <c r="U129" s="14">
        <f t="shared" si="201"/>
        <v>612971482.58000016</v>
      </c>
      <c r="V129" s="14">
        <f>SUM(V125:V128)</f>
        <v>613031312.96000016</v>
      </c>
      <c r="W129" s="14">
        <f>SUM(W125:W128)</f>
        <v>608068027.151443</v>
      </c>
      <c r="X129" s="14">
        <f>SUM(X125:X128)</f>
        <v>608068027.151443</v>
      </c>
      <c r="Y129" s="14">
        <f>SUM(Y125:Y128)</f>
        <v>608068027.151443</v>
      </c>
      <c r="Z129" s="14">
        <f>SUM(Z125:Z128)</f>
        <v>603104741.34288609</v>
      </c>
      <c r="AA129" s="14">
        <f t="shared" ref="AA129:AD129" si="202">SUM(AA125:AA128)</f>
        <v>603104741.34288609</v>
      </c>
      <c r="AB129" s="169">
        <f t="shared" si="202"/>
        <v>603104741.34288609</v>
      </c>
      <c r="AC129" s="169">
        <f t="shared" si="202"/>
        <v>565526224.62395382</v>
      </c>
      <c r="AD129" s="14">
        <f t="shared" si="202"/>
        <v>597703338.12286925</v>
      </c>
      <c r="AE129" s="14">
        <f t="shared" ref="AE129" si="203">SUM(AE125:AE128)</f>
        <v>597703338.12286925</v>
      </c>
      <c r="AF129" s="14">
        <f t="shared" ref="AF129" si="204">SUM(AF125:AF128)</f>
        <v>597703338.12286925</v>
      </c>
      <c r="AG129" s="14">
        <f t="shared" ref="AG129" si="205">SUM(AG125:AG128)</f>
        <v>592301934.90285254</v>
      </c>
      <c r="AH129" s="14">
        <f t="shared" ref="AH129" si="206">SUM(AH125:AH128)</f>
        <v>592301934.90285254</v>
      </c>
      <c r="AI129" s="14">
        <f t="shared" ref="AI129" si="207">SUM(AI125:AI128)</f>
        <v>592301934.90285254</v>
      </c>
      <c r="AJ129" s="14">
        <f t="shared" ref="AJ129" si="208">SUM(AJ125:AJ128)</f>
        <v>582874409.04417145</v>
      </c>
      <c r="AK129" s="14">
        <f t="shared" ref="AK129" si="209">SUM(AK125:AK128)</f>
        <v>582874409.04417145</v>
      </c>
      <c r="AL129" s="14">
        <f t="shared" ref="AL129" si="210">SUM(AL125:AL128)</f>
        <v>582874409.04417145</v>
      </c>
      <c r="AM129" s="14">
        <f t="shared" ref="AM129" si="211">SUM(AM125:AM128)</f>
        <v>573446883.18549013</v>
      </c>
      <c r="AN129" s="14">
        <f t="shared" ref="AN129" si="212">SUM(AN125:AN128)</f>
        <v>573446883.18549013</v>
      </c>
      <c r="AO129" s="14">
        <f t="shared" ref="AO129" si="213">SUM(AO125:AO128)</f>
        <v>573446883.18549013</v>
      </c>
      <c r="AP129" s="14">
        <f t="shared" ref="AP129" si="214">SUM(AP125:AP128)</f>
        <v>563387789.7577821</v>
      </c>
      <c r="AQ129" s="14">
        <f t="shared" ref="AQ129" si="215">SUM(AQ125:AQ128)</f>
        <v>563387789.7577821</v>
      </c>
      <c r="AR129" s="14">
        <f t="shared" ref="AR129" si="216">SUM(AR125:AR128)</f>
        <v>563387789.7577821</v>
      </c>
      <c r="AS129" s="14">
        <f t="shared" ref="AS129:BB129" si="217">SUM(AS125:AS128)</f>
        <v>553328696.33007383</v>
      </c>
      <c r="AT129" s="14">
        <f t="shared" si="217"/>
        <v>553328696.33007383</v>
      </c>
      <c r="AU129" s="14">
        <f t="shared" si="217"/>
        <v>553328696.33007383</v>
      </c>
      <c r="AV129" s="14">
        <f t="shared" si="217"/>
        <v>545828335.19218588</v>
      </c>
      <c r="AW129" s="14">
        <f t="shared" si="217"/>
        <v>545828335.19218588</v>
      </c>
      <c r="AX129" s="14">
        <f t="shared" si="217"/>
        <v>545828335.19218588</v>
      </c>
      <c r="AY129" s="14">
        <f t="shared" si="217"/>
        <v>538327974.05429816</v>
      </c>
      <c r="BA129" s="169">
        <f t="shared" si="217"/>
        <v>576104749.76930487</v>
      </c>
      <c r="BB129" s="169">
        <f t="shared" si="217"/>
        <v>537554897.97559285</v>
      </c>
    </row>
    <row r="130" spans="1:54" s="56" customFormat="1" x14ac:dyDescent="0.25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166"/>
      <c r="N130" s="166"/>
      <c r="S130" s="18"/>
      <c r="T130" s="18"/>
      <c r="U130" s="18"/>
      <c r="V130" s="12"/>
      <c r="W130" s="12"/>
      <c r="X130" s="12"/>
      <c r="Y130" s="12"/>
      <c r="Z130" s="12"/>
      <c r="AA130" s="12"/>
      <c r="AB130" s="168"/>
      <c r="AC130" s="168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BA130" s="166"/>
      <c r="BB130" s="166"/>
    </row>
    <row r="131" spans="1:54" s="56" customFormat="1" x14ac:dyDescent="0.25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166"/>
      <c r="N131" s="166"/>
      <c r="S131" s="18"/>
      <c r="T131" s="18"/>
      <c r="U131" s="18"/>
      <c r="V131" s="12"/>
      <c r="W131" s="12"/>
      <c r="X131" s="12"/>
      <c r="Y131" s="12"/>
      <c r="Z131" s="12"/>
      <c r="AA131" s="12"/>
      <c r="AB131" s="168"/>
      <c r="AC131" s="168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BA131" s="166"/>
      <c r="BB131" s="166"/>
    </row>
    <row r="132" spans="1:54" ht="10" thickBot="1" x14ac:dyDescent="0.3">
      <c r="A132" s="2" t="s">
        <v>49</v>
      </c>
      <c r="B132" s="14">
        <f t="shared" ref="B132:M132" si="218">SUM(B116,B122,B129)</f>
        <v>-734948944.45999908</v>
      </c>
      <c r="C132" s="14">
        <f t="shared" si="218"/>
        <v>-734948944.45999908</v>
      </c>
      <c r="D132" s="14">
        <f t="shared" si="218"/>
        <v>-754474714.27999985</v>
      </c>
      <c r="E132" s="14">
        <f t="shared" si="218"/>
        <v>-754474714.27999985</v>
      </c>
      <c r="F132" s="14">
        <f t="shared" si="218"/>
        <v>-754474714.27999985</v>
      </c>
      <c r="G132" s="14">
        <f t="shared" si="218"/>
        <v>-774521747.65999961</v>
      </c>
      <c r="H132" s="14">
        <f t="shared" si="218"/>
        <v>-774521747.65999961</v>
      </c>
      <c r="I132" s="14">
        <f t="shared" si="218"/>
        <v>-776740914.24999976</v>
      </c>
      <c r="J132" s="14">
        <f t="shared" si="218"/>
        <v>-794513268.79999983</v>
      </c>
      <c r="K132" s="14">
        <f t="shared" si="218"/>
        <v>-794513268.79999983</v>
      </c>
      <c r="L132" s="14">
        <f t="shared" si="218"/>
        <v>-794513268.79999983</v>
      </c>
      <c r="M132" s="169">
        <f t="shared" si="218"/>
        <v>-791689844.44999945</v>
      </c>
      <c r="N132" s="169">
        <f t="shared" ref="N132" si="219">SUM(N116,N122,N129)</f>
        <v>-742473633.31266069</v>
      </c>
      <c r="O132" s="14">
        <f t="shared" ref="O132:U132" si="220">SUM(O116,O122,O129)</f>
        <v>-791689844.45999992</v>
      </c>
      <c r="P132" s="14">
        <f t="shared" si="220"/>
        <v>-791689844.45999992</v>
      </c>
      <c r="Q132" s="14">
        <f t="shared" si="220"/>
        <v>-801367036.58999979</v>
      </c>
      <c r="R132" s="14">
        <f t="shared" si="220"/>
        <v>-801367036.58999979</v>
      </c>
      <c r="S132" s="14">
        <f t="shared" si="220"/>
        <v>-801367036.58999979</v>
      </c>
      <c r="T132" s="14">
        <f t="shared" si="220"/>
        <v>-808099072.63000107</v>
      </c>
      <c r="U132" s="14">
        <f t="shared" si="220"/>
        <v>-808099072.63000107</v>
      </c>
      <c r="V132" s="14">
        <f>SUM(V116,V122,V129)</f>
        <v>-809894964.76000059</v>
      </c>
      <c r="W132" s="14">
        <f>SUM(W116,W122,W129)</f>
        <v>-827190456.44711041</v>
      </c>
      <c r="X132" s="14">
        <f t="shared" ref="X132:AS132" si="221">SUM(X116,X122,X129)</f>
        <v>-827224481.23877692</v>
      </c>
      <c r="Y132" s="14">
        <f t="shared" si="221"/>
        <v>-827258506.03044367</v>
      </c>
      <c r="Z132" s="14">
        <f t="shared" si="221"/>
        <v>-839027691.33879077</v>
      </c>
      <c r="AA132" s="14">
        <f t="shared" si="221"/>
        <v>-839061716.13045752</v>
      </c>
      <c r="AB132" s="169">
        <f t="shared" si="221"/>
        <v>-839095740.92212403</v>
      </c>
      <c r="AC132" s="169">
        <f t="shared" ref="AC132" si="222">SUM(AC116,AC122,AC129)</f>
        <v>-786812992.72350001</v>
      </c>
      <c r="AD132" s="14">
        <f t="shared" si="221"/>
        <v>-844644587.90801549</v>
      </c>
      <c r="AE132" s="14">
        <f t="shared" si="221"/>
        <v>-844678612.69968224</v>
      </c>
      <c r="AF132" s="14">
        <f t="shared" si="221"/>
        <v>-844712637.49134898</v>
      </c>
      <c r="AG132" s="14">
        <f t="shared" si="221"/>
        <v>-850261484.4772408</v>
      </c>
      <c r="AH132" s="14">
        <f t="shared" si="221"/>
        <v>-850297107.90057397</v>
      </c>
      <c r="AI132" s="14">
        <f t="shared" si="221"/>
        <v>-850332731.32390738</v>
      </c>
      <c r="AJ132" s="14">
        <f t="shared" si="221"/>
        <v>-856855445.86071432</v>
      </c>
      <c r="AK132" s="14">
        <f t="shared" si="221"/>
        <v>-856891069.28404772</v>
      </c>
      <c r="AL132" s="14">
        <f t="shared" si="221"/>
        <v>-856926692.70738113</v>
      </c>
      <c r="AM132" s="14">
        <f t="shared" si="221"/>
        <v>-863449407.24418712</v>
      </c>
      <c r="AN132" s="14">
        <f t="shared" si="221"/>
        <v>-863485030.66752052</v>
      </c>
      <c r="AO132" s="14">
        <f t="shared" si="221"/>
        <v>-863520654.09085393</v>
      </c>
      <c r="AP132" s="14">
        <f t="shared" si="221"/>
        <v>-865883874.85374439</v>
      </c>
      <c r="AQ132" s="14">
        <f t="shared" si="221"/>
        <v>-865919498.27707779</v>
      </c>
      <c r="AR132" s="14">
        <f t="shared" si="221"/>
        <v>-865955121.70041096</v>
      </c>
      <c r="AS132" s="14">
        <f t="shared" si="221"/>
        <v>-868318342.46330047</v>
      </c>
      <c r="AT132" s="14">
        <f t="shared" ref="AT132:AY132" si="223">SUM(AT116,AT122,AT129)</f>
        <v>-868353965.88663387</v>
      </c>
      <c r="AU132" s="14">
        <f t="shared" si="223"/>
        <v>-868389589.30996728</v>
      </c>
      <c r="AV132" s="14">
        <f t="shared" si="223"/>
        <v>-870186847.78303719</v>
      </c>
      <c r="AW132" s="14">
        <f t="shared" si="223"/>
        <v>-870222471.20637035</v>
      </c>
      <c r="AX132" s="14">
        <f t="shared" si="223"/>
        <v>-870258094.62970376</v>
      </c>
      <c r="AY132" s="14">
        <f t="shared" si="223"/>
        <v>-872055353.10277367</v>
      </c>
      <c r="BA132" s="169">
        <f t="shared" ref="BA132:BB132" si="224">SUM(BA116,BA122,BA129)</f>
        <v>-859853573.91161239</v>
      </c>
      <c r="BB132" s="169">
        <f t="shared" si="224"/>
        <v>-802316766.84335017</v>
      </c>
    </row>
    <row r="133" spans="1:54" x14ac:dyDescent="0.25">
      <c r="B133" s="12">
        <f t="shared" ref="B133:AG133" si="225">+B132-B16</f>
        <v>-0.10999906063079834</v>
      </c>
      <c r="C133" s="12">
        <f t="shared" si="225"/>
        <v>-0.10999906063079834</v>
      </c>
      <c r="D133" s="12">
        <f t="shared" si="225"/>
        <v>-0.10999977588653564</v>
      </c>
      <c r="E133" s="12">
        <f t="shared" si="225"/>
        <v>-0.10999977588653564</v>
      </c>
      <c r="F133" s="12">
        <f t="shared" si="225"/>
        <v>-0.10999977588653564</v>
      </c>
      <c r="G133" s="12">
        <f t="shared" si="225"/>
        <v>-0.10999965667724609</v>
      </c>
      <c r="H133" s="12">
        <f t="shared" si="225"/>
        <v>-0.10999965667724609</v>
      </c>
      <c r="I133" s="12">
        <f t="shared" si="225"/>
        <v>-0.1100008487701416</v>
      </c>
      <c r="J133" s="12">
        <f t="shared" si="225"/>
        <v>-0.10999977588653564</v>
      </c>
      <c r="K133" s="12">
        <f t="shared" si="225"/>
        <v>-0.10999977588653564</v>
      </c>
      <c r="L133" s="12">
        <f t="shared" si="225"/>
        <v>-0.10999977588653564</v>
      </c>
      <c r="M133" s="168">
        <f t="shared" si="225"/>
        <v>-7.9999446868896484E-2</v>
      </c>
      <c r="N133" s="168">
        <f t="shared" si="225"/>
        <v>0.57797539234161377</v>
      </c>
      <c r="O133" s="12">
        <f t="shared" si="225"/>
        <v>-8.9999914169311523E-2</v>
      </c>
      <c r="P133" s="12">
        <f t="shared" si="225"/>
        <v>-8.9999914169311523E-2</v>
      </c>
      <c r="Q133" s="12">
        <f t="shared" si="225"/>
        <v>-8.9999794960021973E-2</v>
      </c>
      <c r="R133" s="12">
        <f t="shared" si="225"/>
        <v>-8.9999794960021973E-2</v>
      </c>
      <c r="S133" s="12">
        <f t="shared" si="225"/>
        <v>-8.9999794960021973E-2</v>
      </c>
      <c r="T133" s="12">
        <f t="shared" si="225"/>
        <v>-9.0001106262207031E-2</v>
      </c>
      <c r="U133" s="12">
        <f t="shared" si="225"/>
        <v>-9.0001106262207031E-2</v>
      </c>
      <c r="V133" s="12">
        <f t="shared" si="225"/>
        <v>-9.0000629425048828E-2</v>
      </c>
      <c r="W133" s="12">
        <f t="shared" si="225"/>
        <v>-0.64438343048095703</v>
      </c>
      <c r="X133" s="12">
        <f t="shared" si="225"/>
        <v>-0.64438390731811523</v>
      </c>
      <c r="Y133" s="12">
        <f t="shared" si="225"/>
        <v>-0.64438366889953613</v>
      </c>
      <c r="Z133" s="12">
        <f t="shared" si="225"/>
        <v>-1.1987688541412354</v>
      </c>
      <c r="AA133" s="12">
        <f t="shared" si="225"/>
        <v>-1.1987684965133667</v>
      </c>
      <c r="AB133" s="168">
        <f t="shared" si="225"/>
        <v>-1.1987680196762085</v>
      </c>
      <c r="AC133" s="168">
        <f t="shared" si="225"/>
        <v>-1.8646684885025024</v>
      </c>
      <c r="AD133" s="12">
        <f t="shared" si="225"/>
        <v>-1.1944135427474976</v>
      </c>
      <c r="AE133" s="12">
        <f t="shared" si="225"/>
        <v>-1.1944133043289185</v>
      </c>
      <c r="AF133" s="12">
        <f t="shared" si="225"/>
        <v>-1.1944139003753662</v>
      </c>
      <c r="AG133" s="12">
        <f t="shared" si="225"/>
        <v>-1.1900668144226074</v>
      </c>
      <c r="AH133" s="12">
        <f t="shared" ref="AH133:AY133" si="226">+AH132-AH16</f>
        <v>-1.1900659799575806</v>
      </c>
      <c r="AI133" s="12">
        <f t="shared" si="226"/>
        <v>-1.1900663375854492</v>
      </c>
      <c r="AJ133" s="12">
        <f t="shared" si="226"/>
        <v>-1.1857873201370239</v>
      </c>
      <c r="AK133" s="12">
        <f t="shared" si="226"/>
        <v>-1.1857877969741821</v>
      </c>
      <c r="AL133" s="12">
        <f t="shared" si="226"/>
        <v>-1.1857881546020508</v>
      </c>
      <c r="AM133" s="12">
        <f t="shared" si="226"/>
        <v>-1.181515097618103</v>
      </c>
      <c r="AN133" s="12">
        <f t="shared" si="226"/>
        <v>-1.1815155744552612</v>
      </c>
      <c r="AO133" s="12">
        <f t="shared" si="226"/>
        <v>-1.1815159320831299</v>
      </c>
      <c r="AP133" s="12">
        <f t="shared" si="226"/>
        <v>-1.1829254627227783</v>
      </c>
      <c r="AQ133" s="12">
        <f t="shared" si="226"/>
        <v>-1.1829248666763306</v>
      </c>
      <c r="AR133" s="12">
        <f t="shared" si="226"/>
        <v>-1.1829249858856201</v>
      </c>
      <c r="AS133" s="12">
        <f t="shared" si="226"/>
        <v>-1.1843454837799072</v>
      </c>
      <c r="AT133" s="12">
        <f t="shared" si="226"/>
        <v>-1.1843448877334595</v>
      </c>
      <c r="AU133" s="12">
        <f t="shared" si="226"/>
        <v>-1.1843452453613281</v>
      </c>
      <c r="AV133" s="12">
        <f t="shared" si="226"/>
        <v>-0.92794919013977051</v>
      </c>
      <c r="AW133" s="12">
        <f t="shared" si="226"/>
        <v>-0.92794942855834961</v>
      </c>
      <c r="AX133" s="12">
        <f t="shared" si="226"/>
        <v>-0.92794978618621826</v>
      </c>
      <c r="AY133" s="12">
        <f t="shared" si="226"/>
        <v>-0.67156469821929932</v>
      </c>
      <c r="BA133" s="168">
        <f>+BA132-BA16</f>
        <v>-1.1850175857543945</v>
      </c>
      <c r="BB133" s="168">
        <f>+BB132-BB16</f>
        <v>-0.85061264038085938</v>
      </c>
    </row>
    <row r="134" spans="1:54" x14ac:dyDescent="0.25">
      <c r="S134" s="56"/>
      <c r="T134" s="12"/>
      <c r="V134" s="21"/>
    </row>
    <row r="135" spans="1:54" x14ac:dyDescent="0.25">
      <c r="T135" s="12"/>
    </row>
    <row r="136" spans="1:54" x14ac:dyDescent="0.25">
      <c r="A136" s="9" t="s">
        <v>50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T136" s="12"/>
    </row>
    <row r="137" spans="1:54" x14ac:dyDescent="0.25">
      <c r="A137" s="99" t="s">
        <v>7</v>
      </c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T137" s="18"/>
      <c r="U137" s="18"/>
      <c r="V137" s="64"/>
      <c r="W137" s="18">
        <f>VLOOKUP($A137,'KU Provision'!$B$4:$E$76,W$1,FALSE)/4*1000</f>
        <v>31666.109999999997</v>
      </c>
      <c r="Z137" s="12">
        <f>+W137</f>
        <v>31666.109999999997</v>
      </c>
      <c r="AB137" s="18"/>
      <c r="AC137" s="18"/>
      <c r="AD137" s="18">
        <f>VLOOKUP($A137,'KU Provision'!$B$4:$E$76,AD$1,FALSE)/4*1000</f>
        <v>15833.024999999998</v>
      </c>
      <c r="AG137" s="12">
        <f>+AD137</f>
        <v>15833.024999999998</v>
      </c>
      <c r="AJ137" s="12">
        <f>+AG137</f>
        <v>15833.024999999998</v>
      </c>
      <c r="AM137" s="12">
        <f>+AJ137</f>
        <v>15833.024999999998</v>
      </c>
      <c r="AP137" s="18">
        <f>VLOOKUP($A137,'KU Provision'!$B$4:$E$76,AP$1,FALSE)/4*1000</f>
        <v>0</v>
      </c>
      <c r="AS137" s="12">
        <f>+AP137</f>
        <v>0</v>
      </c>
      <c r="AV137" s="12">
        <f>+AS137</f>
        <v>0</v>
      </c>
      <c r="AY137" s="12">
        <f>+AV137</f>
        <v>0</v>
      </c>
    </row>
    <row r="138" spans="1:54" x14ac:dyDescent="0.25">
      <c r="A138" s="99" t="s">
        <v>8</v>
      </c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T138" s="18"/>
      <c r="U138" s="18"/>
      <c r="V138" s="64"/>
      <c r="W138" s="18">
        <f>VLOOKUP($A138,'KU Provision'!$B$4:$E$76,W$1,FALSE)/4*1000</f>
        <v>825530.24999999988</v>
      </c>
      <c r="Z138" s="12">
        <f t="shared" ref="Z138:Z187" si="227">+W138</f>
        <v>825530.24999999988</v>
      </c>
      <c r="AB138" s="18"/>
      <c r="AC138" s="18"/>
      <c r="AD138" s="18">
        <f>VLOOKUP($A138,'KU Provision'!$B$4:$E$76,AD$1,FALSE)/4*1000</f>
        <v>412765.13249999995</v>
      </c>
      <c r="AF138" s="18"/>
      <c r="AG138" s="12">
        <f t="shared" ref="AG138:AG187" si="228">+AD138</f>
        <v>412765.13249999995</v>
      </c>
      <c r="AI138" s="18"/>
      <c r="AJ138" s="12">
        <f t="shared" ref="AJ138:AJ187" si="229">+AG138</f>
        <v>412765.13249999995</v>
      </c>
      <c r="AL138" s="18"/>
      <c r="AM138" s="12">
        <f t="shared" ref="AM138:AM187" si="230">+AJ138</f>
        <v>412765.13249999995</v>
      </c>
      <c r="AP138" s="18">
        <f>VLOOKUP($A138,'KU Provision'!$B$4:$E$76,AP$1,FALSE)/4*1000</f>
        <v>0</v>
      </c>
      <c r="AS138" s="12">
        <f t="shared" ref="AS138:AS187" si="231">+AP138</f>
        <v>0</v>
      </c>
      <c r="AV138" s="12">
        <f t="shared" ref="AV138:AV187" si="232">+AS138</f>
        <v>0</v>
      </c>
      <c r="AY138" s="12">
        <f t="shared" ref="AY138:AY187" si="233">+AV138</f>
        <v>0</v>
      </c>
    </row>
    <row r="139" spans="1:54" x14ac:dyDescent="0.25">
      <c r="A139" s="99" t="s">
        <v>9</v>
      </c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T139" s="18"/>
      <c r="U139" s="18"/>
      <c r="V139" s="64"/>
      <c r="W139" s="18">
        <f>VLOOKUP($A139,'KU Provision'!$B$4:$E$76,W$1,FALSE)/4*1000</f>
        <v>0</v>
      </c>
      <c r="Z139" s="12">
        <f t="shared" si="227"/>
        <v>0</v>
      </c>
      <c r="AB139" s="18"/>
      <c r="AC139" s="18"/>
      <c r="AD139" s="18">
        <f>VLOOKUP($A139,'KU Provision'!$B$4:$E$76,AD$1,FALSE)/4*1000</f>
        <v>0</v>
      </c>
      <c r="AF139" s="18"/>
      <c r="AG139" s="12">
        <f t="shared" si="228"/>
        <v>0</v>
      </c>
      <c r="AI139" s="18"/>
      <c r="AJ139" s="12">
        <f t="shared" si="229"/>
        <v>0</v>
      </c>
      <c r="AL139" s="18"/>
      <c r="AM139" s="12">
        <f t="shared" si="230"/>
        <v>0</v>
      </c>
      <c r="AP139" s="18">
        <f>VLOOKUP($A139,'KU Provision'!$B$4:$E$76,AP$1,FALSE)/4*1000</f>
        <v>0</v>
      </c>
      <c r="AS139" s="12">
        <f t="shared" si="231"/>
        <v>0</v>
      </c>
      <c r="AV139" s="12">
        <f t="shared" si="232"/>
        <v>0</v>
      </c>
      <c r="AY139" s="12">
        <f t="shared" si="233"/>
        <v>0</v>
      </c>
    </row>
    <row r="140" spans="1:54" x14ac:dyDescent="0.25">
      <c r="A140" s="99" t="s">
        <v>587</v>
      </c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T140" s="18"/>
      <c r="U140" s="18"/>
      <c r="V140" s="64"/>
      <c r="W140" s="18">
        <f>VLOOKUP($A140,'KU Provision'!$B$4:$E$76,W$1,FALSE)/4*1000</f>
        <v>119798.81999999986</v>
      </c>
      <c r="Z140" s="12">
        <f t="shared" si="227"/>
        <v>119798.81999999986</v>
      </c>
      <c r="AB140" s="18"/>
      <c r="AC140" s="18"/>
      <c r="AD140" s="18">
        <f>VLOOKUP($A140,'KU Provision'!$B$4:$E$76,AD$1,FALSE)/4*1000</f>
        <v>119798.82000000043</v>
      </c>
      <c r="AF140" s="18"/>
      <c r="AG140" s="12">
        <f t="shared" si="228"/>
        <v>119798.82000000043</v>
      </c>
      <c r="AI140" s="18"/>
      <c r="AJ140" s="12">
        <f t="shared" si="229"/>
        <v>119798.82000000043</v>
      </c>
      <c r="AL140" s="18"/>
      <c r="AM140" s="12">
        <f t="shared" si="230"/>
        <v>119798.82000000043</v>
      </c>
      <c r="AP140" s="18">
        <f>VLOOKUP($A140,'KU Provision'!$B$4:$E$76,AP$1,FALSE)/4*1000</f>
        <v>119798.82000000043</v>
      </c>
      <c r="AS140" s="12">
        <f t="shared" si="231"/>
        <v>119798.82000000043</v>
      </c>
      <c r="AV140" s="12">
        <f t="shared" si="232"/>
        <v>119798.82000000043</v>
      </c>
      <c r="AY140" s="12">
        <f t="shared" si="233"/>
        <v>119798.82000000043</v>
      </c>
    </row>
    <row r="141" spans="1:54" s="56" customFormat="1" x14ac:dyDescent="0.25">
      <c r="A141" s="99" t="s">
        <v>254</v>
      </c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T141" s="18"/>
      <c r="U141" s="18"/>
      <c r="V141" s="64"/>
      <c r="W141" s="18">
        <f>VLOOKUP($A141,'KU Provision'!$B$4:$E$76,W$1,FALSE)/4*1000</f>
        <v>0</v>
      </c>
      <c r="X141" s="12"/>
      <c r="Y141" s="12"/>
      <c r="Z141" s="12">
        <f t="shared" si="227"/>
        <v>0</v>
      </c>
      <c r="AA141" s="12"/>
      <c r="AB141" s="18"/>
      <c r="AC141" s="18"/>
      <c r="AD141" s="18">
        <f>VLOOKUP($A141,'KU Provision'!$B$4:$E$76,AD$1,FALSE)/4*1000</f>
        <v>0</v>
      </c>
      <c r="AE141" s="12"/>
      <c r="AF141" s="18"/>
      <c r="AG141" s="12">
        <f t="shared" si="228"/>
        <v>0</v>
      </c>
      <c r="AH141" s="12"/>
      <c r="AI141" s="18"/>
      <c r="AJ141" s="12">
        <f t="shared" si="229"/>
        <v>0</v>
      </c>
      <c r="AK141" s="12"/>
      <c r="AL141" s="18"/>
      <c r="AM141" s="12">
        <f t="shared" si="230"/>
        <v>0</v>
      </c>
      <c r="AN141" s="12"/>
      <c r="AO141" s="12"/>
      <c r="AP141" s="18">
        <f>VLOOKUP($A141,'KU Provision'!$B$4:$E$76,AP$1,FALSE)/4*1000</f>
        <v>0</v>
      </c>
      <c r="AQ141" s="12"/>
      <c r="AR141" s="12"/>
      <c r="AS141" s="12">
        <f t="shared" si="231"/>
        <v>0</v>
      </c>
      <c r="AV141" s="12">
        <f t="shared" si="232"/>
        <v>0</v>
      </c>
      <c r="AY141" s="12">
        <f t="shared" si="233"/>
        <v>0</v>
      </c>
    </row>
    <row r="142" spans="1:54" s="56" customFormat="1" x14ac:dyDescent="0.25">
      <c r="A142" s="99" t="s">
        <v>108</v>
      </c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T142" s="18"/>
      <c r="U142" s="18"/>
      <c r="V142" s="64"/>
      <c r="W142" s="18">
        <f>VLOOKUP($A142,'KU Provision'!$B$4:$E$76,W$1,FALSE)/4*1000</f>
        <v>-13097.437979871869</v>
      </c>
      <c r="X142" s="12"/>
      <c r="Y142" s="12"/>
      <c r="Z142" s="12">
        <f t="shared" si="227"/>
        <v>-13097.437979871869</v>
      </c>
      <c r="AA142" s="12"/>
      <c r="AB142" s="18"/>
      <c r="AC142" s="18"/>
      <c r="AD142" s="18">
        <f>VLOOKUP($A142,'KU Provision'!$B$4:$E$76,AD$1,FALSE)/4*1000</f>
        <v>-17360.150472266261</v>
      </c>
      <c r="AE142" s="12"/>
      <c r="AF142" s="18"/>
      <c r="AG142" s="12">
        <f t="shared" si="228"/>
        <v>-17360.150472266261</v>
      </c>
      <c r="AH142" s="12"/>
      <c r="AI142" s="18"/>
      <c r="AJ142" s="12">
        <f t="shared" si="229"/>
        <v>-17360.150472266261</v>
      </c>
      <c r="AK142" s="12"/>
      <c r="AL142" s="18"/>
      <c r="AM142" s="12">
        <f t="shared" si="230"/>
        <v>-17360.150472266261</v>
      </c>
      <c r="AN142" s="12"/>
      <c r="AO142" s="12"/>
      <c r="AP142" s="18">
        <f>VLOOKUP($A142,'KU Provision'!$B$4:$E$76,AP$1,FALSE)/4*1000</f>
        <v>-97780.109850230569</v>
      </c>
      <c r="AQ142" s="12"/>
      <c r="AR142" s="12"/>
      <c r="AS142" s="12">
        <f t="shared" si="231"/>
        <v>-97780.109850230569</v>
      </c>
      <c r="AV142" s="12">
        <f t="shared" si="232"/>
        <v>-97780.109850230569</v>
      </c>
      <c r="AY142" s="12">
        <f t="shared" si="233"/>
        <v>-97780.109850230569</v>
      </c>
    </row>
    <row r="143" spans="1:54" s="56" customFormat="1" x14ac:dyDescent="0.25">
      <c r="A143" s="99" t="s">
        <v>246</v>
      </c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T143" s="18"/>
      <c r="U143" s="18"/>
      <c r="V143" s="64"/>
      <c r="W143" s="18">
        <f>VLOOKUP($A143,'KU Provision'!$B$4:$E$76,W$1,FALSE)/4*1000</f>
        <v>0</v>
      </c>
      <c r="X143" s="12"/>
      <c r="Y143" s="12"/>
      <c r="Z143" s="12">
        <f t="shared" si="227"/>
        <v>0</v>
      </c>
      <c r="AA143" s="12"/>
      <c r="AB143" s="18"/>
      <c r="AC143" s="18"/>
      <c r="AD143" s="18">
        <f>VLOOKUP($A143,'KU Provision'!$B$4:$E$76,AD$1,FALSE)/4*1000</f>
        <v>-69494.499999999985</v>
      </c>
      <c r="AE143" s="12"/>
      <c r="AF143" s="18"/>
      <c r="AG143" s="12">
        <f t="shared" si="228"/>
        <v>-69494.499999999985</v>
      </c>
      <c r="AH143" s="12"/>
      <c r="AI143" s="18"/>
      <c r="AJ143" s="12">
        <f t="shared" si="229"/>
        <v>-69494.499999999985</v>
      </c>
      <c r="AK143" s="12"/>
      <c r="AL143" s="18"/>
      <c r="AM143" s="12">
        <f t="shared" si="230"/>
        <v>-69494.499999999985</v>
      </c>
      <c r="AN143" s="12"/>
      <c r="AO143" s="12"/>
      <c r="AP143" s="18">
        <f>VLOOKUP($A143,'KU Provision'!$B$4:$E$76,AP$1,FALSE)/4*1000</f>
        <v>-729848</v>
      </c>
      <c r="AQ143" s="12"/>
      <c r="AR143" s="12"/>
      <c r="AS143" s="12">
        <f t="shared" si="231"/>
        <v>-729848</v>
      </c>
      <c r="AV143" s="12">
        <f t="shared" si="232"/>
        <v>-729848</v>
      </c>
      <c r="AY143" s="12">
        <f t="shared" si="233"/>
        <v>-729848</v>
      </c>
    </row>
    <row r="144" spans="1:54" s="56" customFormat="1" x14ac:dyDescent="0.25">
      <c r="A144" s="99" t="s">
        <v>247</v>
      </c>
      <c r="B144" s="99"/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T144" s="18"/>
      <c r="U144" s="18"/>
      <c r="V144" s="64"/>
      <c r="W144" s="18">
        <f>VLOOKUP($A144,'KU Provision'!$B$4:$E$76,W$1,FALSE)/4*1000</f>
        <v>0</v>
      </c>
      <c r="X144" s="12"/>
      <c r="Y144" s="12"/>
      <c r="Z144" s="12">
        <f t="shared" si="227"/>
        <v>0</v>
      </c>
      <c r="AA144" s="12"/>
      <c r="AB144" s="18"/>
      <c r="AC144" s="18"/>
      <c r="AD144" s="18">
        <f>VLOOKUP($A144,'KU Provision'!$B$4:$E$76,AD$1,FALSE)/4*1000</f>
        <v>0</v>
      </c>
      <c r="AE144" s="12"/>
      <c r="AF144" s="18"/>
      <c r="AG144" s="12">
        <f t="shared" si="228"/>
        <v>0</v>
      </c>
      <c r="AH144" s="12"/>
      <c r="AI144" s="18"/>
      <c r="AJ144" s="12">
        <f t="shared" si="229"/>
        <v>0</v>
      </c>
      <c r="AK144" s="12"/>
      <c r="AL144" s="18"/>
      <c r="AM144" s="12">
        <f t="shared" si="230"/>
        <v>0</v>
      </c>
      <c r="AN144" s="12"/>
      <c r="AO144" s="12"/>
      <c r="AP144" s="18">
        <f>VLOOKUP($A144,'KU Provision'!$B$4:$E$76,AP$1,FALSE)/4*1000</f>
        <v>3896.6316482266925</v>
      </c>
      <c r="AQ144" s="12"/>
      <c r="AR144" s="12"/>
      <c r="AS144" s="12">
        <f t="shared" si="231"/>
        <v>3896.6316482266925</v>
      </c>
      <c r="AV144" s="12">
        <f t="shared" si="232"/>
        <v>3896.6316482266925</v>
      </c>
      <c r="AY144" s="12">
        <f t="shared" si="233"/>
        <v>3896.6316482266925</v>
      </c>
    </row>
    <row r="145" spans="1:51" x14ac:dyDescent="0.25">
      <c r="A145" s="99" t="s">
        <v>10</v>
      </c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T145" s="18"/>
      <c r="U145" s="18"/>
      <c r="V145" s="64"/>
      <c r="W145" s="18">
        <f>VLOOKUP($A145,'KU Provision'!$B$4:$E$76,W$1,FALSE)/4*1000</f>
        <v>161153.16480861837</v>
      </c>
      <c r="Z145" s="12">
        <f t="shared" si="227"/>
        <v>161153.16480861837</v>
      </c>
      <c r="AB145" s="18"/>
      <c r="AC145" s="18"/>
      <c r="AD145" s="18">
        <f>VLOOKUP($A145,'KU Provision'!$B$4:$E$76,AD$1,FALSE)/4*1000</f>
        <v>160717.34543152252</v>
      </c>
      <c r="AF145" s="18"/>
      <c r="AG145" s="12">
        <f t="shared" si="228"/>
        <v>160717.34543152252</v>
      </c>
      <c r="AI145" s="18"/>
      <c r="AJ145" s="12">
        <f t="shared" si="229"/>
        <v>160717.34543152252</v>
      </c>
      <c r="AL145" s="18"/>
      <c r="AM145" s="12">
        <f t="shared" si="230"/>
        <v>160717.34543152252</v>
      </c>
      <c r="AP145" s="18">
        <f>VLOOKUP($A145,'KU Provision'!$B$4:$E$76,AP$1,FALSE)/4*1000</f>
        <v>160717.34543152139</v>
      </c>
      <c r="AS145" s="12">
        <f t="shared" si="231"/>
        <v>160717.34543152139</v>
      </c>
      <c r="AV145" s="12">
        <f t="shared" si="232"/>
        <v>160717.34543152139</v>
      </c>
      <c r="AY145" s="12">
        <f t="shared" si="233"/>
        <v>160717.34543152139</v>
      </c>
    </row>
    <row r="146" spans="1:51" x14ac:dyDescent="0.25">
      <c r="A146" s="99" t="s">
        <v>221</v>
      </c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T146" s="18"/>
      <c r="U146" s="18"/>
      <c r="V146" s="64"/>
      <c r="W146" s="18">
        <f>VLOOKUP($A146,'KU Provision'!$B$4:$E$76,W$1,FALSE)/4*1000</f>
        <v>-302944.84749999997</v>
      </c>
      <c r="Z146" s="12">
        <f t="shared" si="227"/>
        <v>-302944.84749999997</v>
      </c>
      <c r="AB146" s="18"/>
      <c r="AC146" s="18"/>
      <c r="AD146" s="18">
        <f>VLOOKUP($A146,'KU Provision'!$B$4:$E$76,AD$1,FALSE)/4*1000</f>
        <v>0</v>
      </c>
      <c r="AF146" s="18"/>
      <c r="AG146" s="12">
        <f t="shared" si="228"/>
        <v>0</v>
      </c>
      <c r="AI146" s="18"/>
      <c r="AJ146" s="12">
        <f t="shared" si="229"/>
        <v>0</v>
      </c>
      <c r="AL146" s="18"/>
      <c r="AM146" s="12">
        <f t="shared" si="230"/>
        <v>0</v>
      </c>
      <c r="AP146" s="18">
        <f>VLOOKUP($A146,'KU Provision'!$B$4:$E$76,AP$1,FALSE)/4*1000</f>
        <v>0</v>
      </c>
      <c r="AS146" s="12">
        <f t="shared" si="231"/>
        <v>0</v>
      </c>
      <c r="AV146" s="12">
        <f t="shared" si="232"/>
        <v>0</v>
      </c>
      <c r="AY146" s="12">
        <f t="shared" si="233"/>
        <v>0</v>
      </c>
    </row>
    <row r="147" spans="1:51" s="56" customFormat="1" x14ac:dyDescent="0.25">
      <c r="A147" s="99" t="s">
        <v>253</v>
      </c>
      <c r="B147" s="99"/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T147" s="18"/>
      <c r="U147" s="18"/>
      <c r="V147" s="64"/>
      <c r="W147" s="18">
        <f>VLOOKUP($A147,'KU Provision'!$B$4:$E$76,W$1,FALSE)/4*1000</f>
        <v>0</v>
      </c>
      <c r="X147" s="12"/>
      <c r="Y147" s="12"/>
      <c r="Z147" s="12">
        <f t="shared" si="227"/>
        <v>0</v>
      </c>
      <c r="AA147" s="12"/>
      <c r="AB147" s="18"/>
      <c r="AC147" s="18"/>
      <c r="AD147" s="18">
        <f>VLOOKUP($A147,'KU Provision'!$B$4:$E$76,AD$1,FALSE)/4*1000</f>
        <v>0</v>
      </c>
      <c r="AE147" s="12"/>
      <c r="AF147" s="18"/>
      <c r="AG147" s="12">
        <f t="shared" si="228"/>
        <v>0</v>
      </c>
      <c r="AH147" s="12"/>
      <c r="AI147" s="18"/>
      <c r="AJ147" s="12">
        <f t="shared" si="229"/>
        <v>0</v>
      </c>
      <c r="AK147" s="12"/>
      <c r="AL147" s="18"/>
      <c r="AM147" s="12">
        <f t="shared" si="230"/>
        <v>0</v>
      </c>
      <c r="AN147" s="12"/>
      <c r="AO147" s="12"/>
      <c r="AP147" s="18">
        <f>VLOOKUP($A147,'KU Provision'!$B$4:$E$76,AP$1,FALSE)/4*1000</f>
        <v>0</v>
      </c>
      <c r="AQ147" s="12"/>
      <c r="AR147" s="12"/>
      <c r="AS147" s="12">
        <f t="shared" si="231"/>
        <v>0</v>
      </c>
      <c r="AV147" s="12">
        <f t="shared" si="232"/>
        <v>0</v>
      </c>
      <c r="AY147" s="12">
        <f t="shared" si="233"/>
        <v>0</v>
      </c>
    </row>
    <row r="148" spans="1:51" s="56" customFormat="1" x14ac:dyDescent="0.25">
      <c r="A148" s="99" t="s">
        <v>107</v>
      </c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T148" s="18"/>
      <c r="U148" s="18"/>
      <c r="V148" s="64"/>
      <c r="W148" s="18">
        <f>VLOOKUP($A148,'KU Provision'!$B$4:$E$76,W$1,FALSE)/4*1000</f>
        <v>2991422.4243532172</v>
      </c>
      <c r="X148" s="12"/>
      <c r="Y148" s="12"/>
      <c r="Z148" s="12">
        <f t="shared" si="227"/>
        <v>2991422.4243532172</v>
      </c>
      <c r="AA148" s="12"/>
      <c r="AB148" s="18"/>
      <c r="AC148" s="18"/>
      <c r="AD148" s="18">
        <f>VLOOKUP($A148,'KU Provision'!$B$4:$E$76,AD$1,FALSE)/4*1000</f>
        <v>3561841.800386732</v>
      </c>
      <c r="AE148" s="12"/>
      <c r="AF148" s="18"/>
      <c r="AG148" s="12">
        <f t="shared" si="228"/>
        <v>3561841.800386732</v>
      </c>
      <c r="AH148" s="12"/>
      <c r="AI148" s="18"/>
      <c r="AJ148" s="12">
        <f t="shared" si="229"/>
        <v>3561841.800386732</v>
      </c>
      <c r="AK148" s="12"/>
      <c r="AL148" s="18"/>
      <c r="AM148" s="12">
        <f t="shared" si="230"/>
        <v>3561841.800386732</v>
      </c>
      <c r="AN148" s="12"/>
      <c r="AO148" s="12"/>
      <c r="AP148" s="18">
        <f>VLOOKUP($A148,'KU Provision'!$B$4:$E$76,AP$1,FALSE)/4*1000</f>
        <v>3915008.2897911766</v>
      </c>
      <c r="AQ148" s="12"/>
      <c r="AR148" s="12"/>
      <c r="AS148" s="12">
        <f t="shared" si="231"/>
        <v>3915008.2897911766</v>
      </c>
      <c r="AV148" s="12">
        <f t="shared" si="232"/>
        <v>3915008.2897911766</v>
      </c>
      <c r="AY148" s="12">
        <f t="shared" si="233"/>
        <v>3915008.2897911766</v>
      </c>
    </row>
    <row r="149" spans="1:51" s="56" customFormat="1" x14ac:dyDescent="0.25">
      <c r="A149" s="99" t="s">
        <v>106</v>
      </c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T149" s="18"/>
      <c r="U149" s="18"/>
      <c r="V149" s="64"/>
      <c r="W149" s="18">
        <f>VLOOKUP($A149,'KU Provision'!$B$4:$E$76,W$1,FALSE)/4*1000</f>
        <v>-15322463.43</v>
      </c>
      <c r="X149" s="12"/>
      <c r="Y149" s="12"/>
      <c r="Z149" s="12">
        <f t="shared" si="227"/>
        <v>-15322463.43</v>
      </c>
      <c r="AA149" s="12"/>
      <c r="AB149" s="18"/>
      <c r="AC149" s="18"/>
      <c r="AD149" s="18">
        <f>VLOOKUP($A149,'KU Provision'!$B$4:$E$76,AD$1,FALSE)/4*1000</f>
        <v>-9975207.6549999993</v>
      </c>
      <c r="AE149" s="12"/>
      <c r="AF149" s="18"/>
      <c r="AG149" s="12">
        <f t="shared" si="228"/>
        <v>-9975207.6549999993</v>
      </c>
      <c r="AH149" s="12"/>
      <c r="AI149" s="18"/>
      <c r="AJ149" s="12">
        <f t="shared" si="229"/>
        <v>-9975207.6549999993</v>
      </c>
      <c r="AK149" s="12"/>
      <c r="AL149" s="18"/>
      <c r="AM149" s="12">
        <f t="shared" si="230"/>
        <v>-9975207.6549999993</v>
      </c>
      <c r="AN149" s="12"/>
      <c r="AO149" s="12"/>
      <c r="AP149" s="18">
        <f>VLOOKUP($A149,'KU Provision'!$B$4:$E$76,AP$1,FALSE)/4*1000</f>
        <v>-5455707.6575000007</v>
      </c>
      <c r="AQ149" s="12"/>
      <c r="AR149" s="12"/>
      <c r="AS149" s="12">
        <f t="shared" si="231"/>
        <v>-5455707.6575000007</v>
      </c>
      <c r="AV149" s="12">
        <f t="shared" si="232"/>
        <v>-5455707.6575000007</v>
      </c>
      <c r="AY149" s="12">
        <f t="shared" si="233"/>
        <v>-5455707.6575000007</v>
      </c>
    </row>
    <row r="150" spans="1:51" s="56" customFormat="1" x14ac:dyDescent="0.25">
      <c r="A150" s="99" t="s">
        <v>12</v>
      </c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T150" s="18"/>
      <c r="U150" s="18"/>
      <c r="V150" s="64"/>
      <c r="W150" s="18">
        <f>VLOOKUP($A150,'KU Provision'!$B$4:$E$76,W$1,FALSE)/4*1000</f>
        <v>-5763485.4157500053</v>
      </c>
      <c r="X150" s="12"/>
      <c r="Y150" s="12"/>
      <c r="Z150" s="12">
        <f t="shared" si="227"/>
        <v>-5763485.4157500053</v>
      </c>
      <c r="AA150" s="12"/>
      <c r="AB150" s="18"/>
      <c r="AC150" s="18"/>
      <c r="AD150" s="18">
        <f>VLOOKUP($A150,'KU Provision'!$B$4:$E$76,AD$1,FALSE)/4*1000</f>
        <v>0</v>
      </c>
      <c r="AE150" s="12"/>
      <c r="AF150" s="18"/>
      <c r="AG150" s="12">
        <f t="shared" si="228"/>
        <v>0</v>
      </c>
      <c r="AH150" s="12"/>
      <c r="AI150" s="18"/>
      <c r="AJ150" s="12">
        <f t="shared" si="229"/>
        <v>0</v>
      </c>
      <c r="AK150" s="12"/>
      <c r="AL150" s="18"/>
      <c r="AM150" s="12">
        <f t="shared" si="230"/>
        <v>0</v>
      </c>
      <c r="AN150" s="12"/>
      <c r="AO150" s="12"/>
      <c r="AP150" s="18">
        <f>VLOOKUP($A150,'KU Provision'!$B$4:$E$76,AP$1,FALSE)/4*1000</f>
        <v>0</v>
      </c>
      <c r="AQ150" s="12"/>
      <c r="AR150" s="12"/>
      <c r="AS150" s="12">
        <f t="shared" si="231"/>
        <v>0</v>
      </c>
      <c r="AV150" s="12">
        <f t="shared" si="232"/>
        <v>0</v>
      </c>
      <c r="AY150" s="12">
        <f t="shared" si="233"/>
        <v>0</v>
      </c>
    </row>
    <row r="151" spans="1:51" s="56" customFormat="1" x14ac:dyDescent="0.25">
      <c r="A151" s="99" t="s">
        <v>13</v>
      </c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T151" s="18"/>
      <c r="U151" s="18"/>
      <c r="V151" s="64"/>
      <c r="W151" s="18">
        <f>VLOOKUP($A151,'KU Provision'!$B$4:$E$76,W$1,FALSE)/4*1000</f>
        <v>83543931.406117514</v>
      </c>
      <c r="X151" s="12"/>
      <c r="Y151" s="12"/>
      <c r="Z151" s="12">
        <f t="shared" si="227"/>
        <v>83543931.406117514</v>
      </c>
      <c r="AA151" s="12"/>
      <c r="AB151" s="18"/>
      <c r="AC151" s="18"/>
      <c r="AD151" s="18">
        <f>VLOOKUP($A151,'KU Provision'!$B$4:$E$76,AD$1,FALSE)/4*1000</f>
        <v>94821493.496352687</v>
      </c>
      <c r="AE151" s="12"/>
      <c r="AF151" s="18"/>
      <c r="AG151" s="12">
        <f t="shared" si="228"/>
        <v>94821493.496352687</v>
      </c>
      <c r="AH151" s="12"/>
      <c r="AI151" s="18"/>
      <c r="AJ151" s="12">
        <f t="shared" si="229"/>
        <v>94821493.496352687</v>
      </c>
      <c r="AK151" s="12"/>
      <c r="AL151" s="18"/>
      <c r="AM151" s="12">
        <f t="shared" si="230"/>
        <v>94821493.496352687</v>
      </c>
      <c r="AN151" s="12"/>
      <c r="AO151" s="12"/>
      <c r="AP151" s="18">
        <f>VLOOKUP($A151,'KU Provision'!$B$4:$E$76,AP$1,FALSE)/4*1000</f>
        <v>105201970.54668181</v>
      </c>
      <c r="AQ151" s="12"/>
      <c r="AR151" s="12"/>
      <c r="AS151" s="12">
        <f t="shared" si="231"/>
        <v>105201970.54668181</v>
      </c>
      <c r="AV151" s="12">
        <f t="shared" si="232"/>
        <v>105201970.54668181</v>
      </c>
      <c r="AY151" s="12">
        <f t="shared" si="233"/>
        <v>105201970.54668181</v>
      </c>
    </row>
    <row r="152" spans="1:51" s="56" customFormat="1" x14ac:dyDescent="0.25">
      <c r="A152" s="99" t="s">
        <v>250</v>
      </c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T152" s="18"/>
      <c r="U152" s="18"/>
      <c r="V152" s="64"/>
      <c r="W152" s="18">
        <f>VLOOKUP($A152,'KU Provision'!$B$4:$E$76,W$1,FALSE)/4*1000</f>
        <v>156720</v>
      </c>
      <c r="X152" s="12"/>
      <c r="Y152" s="12"/>
      <c r="Z152" s="12">
        <f t="shared" si="227"/>
        <v>156720</v>
      </c>
      <c r="AA152" s="12"/>
      <c r="AB152" s="18"/>
      <c r="AC152" s="18"/>
      <c r="AD152" s="18">
        <f>VLOOKUP($A152,'KU Provision'!$B$4:$E$76,AD$1,FALSE)/4*1000</f>
        <v>146840.67688760301</v>
      </c>
      <c r="AE152" s="12"/>
      <c r="AF152" s="18"/>
      <c r="AG152" s="12">
        <f t="shared" si="228"/>
        <v>146840.67688760301</v>
      </c>
      <c r="AH152" s="12"/>
      <c r="AI152" s="18"/>
      <c r="AJ152" s="12">
        <f t="shared" si="229"/>
        <v>146840.67688760301</v>
      </c>
      <c r="AK152" s="12"/>
      <c r="AL152" s="18"/>
      <c r="AM152" s="12">
        <f t="shared" si="230"/>
        <v>146840.67688760301</v>
      </c>
      <c r="AN152" s="12"/>
      <c r="AO152" s="12"/>
      <c r="AP152" s="18">
        <f>VLOOKUP($A152,'KU Provision'!$B$4:$E$76,AP$1,FALSE)/4*1000</f>
        <v>0</v>
      </c>
      <c r="AQ152" s="12"/>
      <c r="AR152" s="12"/>
      <c r="AS152" s="12">
        <f t="shared" si="231"/>
        <v>0</v>
      </c>
      <c r="AV152" s="12">
        <f t="shared" si="232"/>
        <v>0</v>
      </c>
      <c r="AY152" s="12">
        <f t="shared" si="233"/>
        <v>0</v>
      </c>
    </row>
    <row r="153" spans="1:51" s="56" customFormat="1" x14ac:dyDescent="0.25">
      <c r="A153" s="99" t="s">
        <v>251</v>
      </c>
      <c r="B153" s="99"/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T153" s="18"/>
      <c r="U153" s="18"/>
      <c r="V153" s="64"/>
      <c r="W153" s="18">
        <f>VLOOKUP($A153,'KU Provision'!$B$4:$E$76,W$1,FALSE)/4*1000</f>
        <v>49250.010000000009</v>
      </c>
      <c r="X153" s="12"/>
      <c r="Y153" s="12"/>
      <c r="Z153" s="12">
        <f t="shared" si="227"/>
        <v>49250.010000000009</v>
      </c>
      <c r="AA153" s="12"/>
      <c r="AB153" s="18"/>
      <c r="AC153" s="18"/>
      <c r="AD153" s="18">
        <f>VLOOKUP($A153,'KU Provision'!$B$4:$E$76,AD$1,FALSE)/4*1000</f>
        <v>-77400.262499999997</v>
      </c>
      <c r="AE153" s="12"/>
      <c r="AF153" s="18"/>
      <c r="AG153" s="12">
        <f t="shared" si="228"/>
        <v>-77400.262499999997</v>
      </c>
      <c r="AH153" s="12"/>
      <c r="AI153" s="18"/>
      <c r="AJ153" s="12">
        <f t="shared" si="229"/>
        <v>-77400.262499999997</v>
      </c>
      <c r="AK153" s="12"/>
      <c r="AL153" s="18"/>
      <c r="AM153" s="12">
        <f t="shared" si="230"/>
        <v>-77400.262499999997</v>
      </c>
      <c r="AN153" s="12"/>
      <c r="AO153" s="12"/>
      <c r="AP153" s="18">
        <f>VLOOKUP($A153,'KU Provision'!$B$4:$E$76,AP$1,FALSE)/4*1000</f>
        <v>0</v>
      </c>
      <c r="AQ153" s="12"/>
      <c r="AR153" s="12"/>
      <c r="AS153" s="12">
        <f t="shared" si="231"/>
        <v>0</v>
      </c>
      <c r="AV153" s="12">
        <f t="shared" si="232"/>
        <v>0</v>
      </c>
      <c r="AY153" s="12">
        <f t="shared" si="233"/>
        <v>0</v>
      </c>
    </row>
    <row r="154" spans="1:51" s="56" customFormat="1" x14ac:dyDescent="0.25">
      <c r="A154" s="99" t="s">
        <v>255</v>
      </c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T154" s="18"/>
      <c r="U154" s="18"/>
      <c r="V154" s="64"/>
      <c r="W154" s="18">
        <f>VLOOKUP($A154,'KU Provision'!$B$4:$E$76,W$1,FALSE)/4*1000</f>
        <v>921809.82841993799</v>
      </c>
      <c r="X154" s="12"/>
      <c r="Y154" s="12"/>
      <c r="Z154" s="12">
        <f t="shared" si="227"/>
        <v>921809.82841993799</v>
      </c>
      <c r="AA154" s="12"/>
      <c r="AB154" s="18"/>
      <c r="AC154" s="18"/>
      <c r="AD154" s="18">
        <f>VLOOKUP($A154,'KU Provision'!$B$4:$E$76,AD$1,FALSE)/4*1000</f>
        <v>-475792.21544053254</v>
      </c>
      <c r="AE154" s="12"/>
      <c r="AF154" s="18"/>
      <c r="AG154" s="12">
        <f t="shared" si="228"/>
        <v>-475792.21544053254</v>
      </c>
      <c r="AH154" s="12"/>
      <c r="AI154" s="18"/>
      <c r="AJ154" s="12">
        <f t="shared" si="229"/>
        <v>-475792.21544053254</v>
      </c>
      <c r="AK154" s="12"/>
      <c r="AL154" s="18"/>
      <c r="AM154" s="12">
        <f t="shared" si="230"/>
        <v>-475792.21544053254</v>
      </c>
      <c r="AN154" s="12"/>
      <c r="AO154" s="12"/>
      <c r="AP154" s="18">
        <f>VLOOKUP($A154,'KU Provision'!$B$4:$E$76,AP$1,FALSE)/4*1000</f>
        <v>-475792.21544053254</v>
      </c>
      <c r="AQ154" s="12"/>
      <c r="AR154" s="12"/>
      <c r="AS154" s="12">
        <f t="shared" si="231"/>
        <v>-475792.21544053254</v>
      </c>
      <c r="AV154" s="12">
        <f t="shared" si="232"/>
        <v>-475792.21544053254</v>
      </c>
      <c r="AY154" s="12">
        <f t="shared" si="233"/>
        <v>-475792.21544053254</v>
      </c>
    </row>
    <row r="155" spans="1:51" s="56" customFormat="1" x14ac:dyDescent="0.25">
      <c r="A155" s="99" t="s">
        <v>16</v>
      </c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T155" s="18"/>
      <c r="U155" s="18"/>
      <c r="V155" s="64"/>
      <c r="W155" s="18">
        <f>VLOOKUP($A155,'KU Provision'!$B$4:$E$76,W$1,FALSE)/4*1000</f>
        <v>1500000</v>
      </c>
      <c r="X155" s="12"/>
      <c r="Y155" s="12"/>
      <c r="Z155" s="12">
        <f t="shared" si="227"/>
        <v>1500000</v>
      </c>
      <c r="AA155" s="12"/>
      <c r="AB155" s="18"/>
      <c r="AC155" s="18"/>
      <c r="AD155" s="18">
        <f>VLOOKUP($A155,'KU Provision'!$B$4:$E$76,AD$1,FALSE)/4*1000</f>
        <v>1353975.75</v>
      </c>
      <c r="AE155" s="12"/>
      <c r="AF155" s="18"/>
      <c r="AG155" s="12">
        <f t="shared" si="228"/>
        <v>1353975.75</v>
      </c>
      <c r="AH155" s="12"/>
      <c r="AI155" s="18"/>
      <c r="AJ155" s="12">
        <f t="shared" si="229"/>
        <v>1353975.75</v>
      </c>
      <c r="AK155" s="12"/>
      <c r="AL155" s="18"/>
      <c r="AM155" s="12">
        <f t="shared" si="230"/>
        <v>1353975.75</v>
      </c>
      <c r="AN155" s="12"/>
      <c r="AO155" s="12"/>
      <c r="AP155" s="18">
        <f>VLOOKUP($A155,'KU Provision'!$B$4:$E$76,AP$1,FALSE)/4*1000</f>
        <v>927098.75</v>
      </c>
      <c r="AQ155" s="12"/>
      <c r="AR155" s="12"/>
      <c r="AS155" s="12">
        <f t="shared" si="231"/>
        <v>927098.75</v>
      </c>
      <c r="AV155" s="12">
        <f t="shared" si="232"/>
        <v>927098.75</v>
      </c>
      <c r="AY155" s="12">
        <f t="shared" si="233"/>
        <v>927098.75</v>
      </c>
    </row>
    <row r="156" spans="1:51" s="56" customFormat="1" x14ac:dyDescent="0.25">
      <c r="A156" s="99" t="s">
        <v>17</v>
      </c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T156" s="18"/>
      <c r="U156" s="18"/>
      <c r="V156" s="64"/>
      <c r="W156" s="18">
        <f>VLOOKUP($A156,'KU Provision'!$B$4:$E$76,W$1,FALSE)/4*1000</f>
        <v>14939.172500000002</v>
      </c>
      <c r="X156" s="12"/>
      <c r="Y156" s="12"/>
      <c r="Z156" s="12">
        <f t="shared" si="227"/>
        <v>14939.172500000002</v>
      </c>
      <c r="AA156" s="12"/>
      <c r="AB156" s="18"/>
      <c r="AC156" s="18"/>
      <c r="AD156" s="18">
        <f>VLOOKUP($A156,'KU Provision'!$B$4:$E$76,AD$1,FALSE)/4*1000</f>
        <v>0</v>
      </c>
      <c r="AE156" s="12"/>
      <c r="AF156" s="18"/>
      <c r="AG156" s="12">
        <f t="shared" si="228"/>
        <v>0</v>
      </c>
      <c r="AH156" s="12"/>
      <c r="AI156" s="18"/>
      <c r="AJ156" s="12">
        <f t="shared" si="229"/>
        <v>0</v>
      </c>
      <c r="AK156" s="12"/>
      <c r="AL156" s="18"/>
      <c r="AM156" s="12">
        <f t="shared" si="230"/>
        <v>0</v>
      </c>
      <c r="AN156" s="12"/>
      <c r="AO156" s="12"/>
      <c r="AP156" s="18">
        <f>VLOOKUP($A156,'KU Provision'!$B$4:$E$76,AP$1,FALSE)/4*1000</f>
        <v>0</v>
      </c>
      <c r="AQ156" s="12"/>
      <c r="AR156" s="12"/>
      <c r="AS156" s="12">
        <f t="shared" si="231"/>
        <v>0</v>
      </c>
      <c r="AV156" s="12">
        <f t="shared" si="232"/>
        <v>0</v>
      </c>
      <c r="AY156" s="12">
        <f t="shared" si="233"/>
        <v>0</v>
      </c>
    </row>
    <row r="157" spans="1:51" s="56" customFormat="1" x14ac:dyDescent="0.25">
      <c r="A157" s="99" t="s">
        <v>19</v>
      </c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T157" s="18"/>
      <c r="U157" s="18"/>
      <c r="V157" s="64"/>
      <c r="W157" s="18">
        <f>VLOOKUP($A157,'KU Provision'!$B$4:$E$76,W$1,FALSE)/4*1000</f>
        <v>-6542478.7975000013</v>
      </c>
      <c r="X157" s="12"/>
      <c r="Y157" s="12"/>
      <c r="Z157" s="12">
        <f t="shared" si="227"/>
        <v>-6542478.7975000013</v>
      </c>
      <c r="AA157" s="12"/>
      <c r="AB157" s="18"/>
      <c r="AC157" s="18"/>
      <c r="AD157" s="18">
        <f>VLOOKUP($A157,'KU Provision'!$B$4:$E$76,AD$1,FALSE)/4*1000</f>
        <v>-8244853.8325000005</v>
      </c>
      <c r="AE157" s="12"/>
      <c r="AF157" s="18"/>
      <c r="AG157" s="12">
        <f t="shared" si="228"/>
        <v>-8244853.8325000005</v>
      </c>
      <c r="AH157" s="12"/>
      <c r="AI157" s="18"/>
      <c r="AJ157" s="12">
        <f t="shared" si="229"/>
        <v>-8244853.8325000005</v>
      </c>
      <c r="AK157" s="12"/>
      <c r="AL157" s="18"/>
      <c r="AM157" s="12">
        <f t="shared" si="230"/>
        <v>-8244853.8325000005</v>
      </c>
      <c r="AN157" s="12"/>
      <c r="AO157" s="12"/>
      <c r="AP157" s="18">
        <f>VLOOKUP($A157,'KU Provision'!$B$4:$E$76,AP$1,FALSE)/4*1000</f>
        <v>-5258493.0650000004</v>
      </c>
      <c r="AQ157" s="12"/>
      <c r="AR157" s="12"/>
      <c r="AS157" s="12">
        <f t="shared" si="231"/>
        <v>-5258493.0650000004</v>
      </c>
      <c r="AV157" s="12">
        <f t="shared" si="232"/>
        <v>-5258493.0650000004</v>
      </c>
      <c r="AY157" s="12">
        <f t="shared" si="233"/>
        <v>-5258493.0650000004</v>
      </c>
    </row>
    <row r="158" spans="1:51" x14ac:dyDescent="0.25">
      <c r="A158" s="99" t="s">
        <v>21</v>
      </c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T158" s="18"/>
      <c r="U158" s="18"/>
      <c r="V158" s="64"/>
      <c r="W158" s="18">
        <f>VLOOKUP($A158,'KU Provision'!$B$4:$E$76,W$1,FALSE)/4*1000</f>
        <v>-241725.15250000003</v>
      </c>
      <c r="Z158" s="12">
        <f t="shared" si="227"/>
        <v>-241725.15250000003</v>
      </c>
      <c r="AB158" s="18"/>
      <c r="AC158" s="18"/>
      <c r="AD158" s="18">
        <f>VLOOKUP($A158,'KU Provision'!$B$4:$E$76,AD$1,FALSE)/4*1000</f>
        <v>-234625.00500000003</v>
      </c>
      <c r="AF158" s="18"/>
      <c r="AG158" s="12">
        <f t="shared" si="228"/>
        <v>-234625.00500000003</v>
      </c>
      <c r="AI158" s="18"/>
      <c r="AJ158" s="12">
        <f t="shared" si="229"/>
        <v>-234625.00500000003</v>
      </c>
      <c r="AL158" s="18"/>
      <c r="AM158" s="12">
        <f t="shared" si="230"/>
        <v>-234625.00500000003</v>
      </c>
      <c r="AP158" s="18">
        <f>VLOOKUP($A158,'KU Provision'!$B$4:$E$76,AP$1,FALSE)/4*1000</f>
        <v>0</v>
      </c>
      <c r="AS158" s="12">
        <f t="shared" si="231"/>
        <v>0</v>
      </c>
      <c r="AV158" s="12">
        <f t="shared" si="232"/>
        <v>0</v>
      </c>
      <c r="AY158" s="12">
        <f t="shared" si="233"/>
        <v>0</v>
      </c>
    </row>
    <row r="159" spans="1:51" x14ac:dyDescent="0.25">
      <c r="A159" s="99" t="s">
        <v>26</v>
      </c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T159" s="18"/>
      <c r="U159" s="18"/>
      <c r="V159" s="64"/>
      <c r="W159" s="18">
        <f>VLOOKUP($A159,'KU Provision'!$B$4:$E$76,W$1,FALSE)/4*1000</f>
        <v>-31162.526377664333</v>
      </c>
      <c r="Z159" s="12">
        <f t="shared" si="227"/>
        <v>-31162.526377664333</v>
      </c>
      <c r="AB159" s="18"/>
      <c r="AC159" s="18"/>
      <c r="AD159" s="18">
        <f>VLOOKUP($A159,'KU Provision'!$B$4:$E$76,AD$1,FALSE)/4*1000</f>
        <v>30147.125405717252</v>
      </c>
      <c r="AF159" s="18"/>
      <c r="AG159" s="12">
        <f t="shared" si="228"/>
        <v>30147.125405717252</v>
      </c>
      <c r="AI159" s="18"/>
      <c r="AJ159" s="12">
        <f t="shared" si="229"/>
        <v>30147.125405717252</v>
      </c>
      <c r="AL159" s="18"/>
      <c r="AM159" s="12">
        <f t="shared" si="230"/>
        <v>30147.125405717252</v>
      </c>
      <c r="AP159" s="18">
        <f>VLOOKUP($A159,'KU Provision'!$B$4:$E$76,AP$1,FALSE)/4*1000</f>
        <v>-266323.23951310763</v>
      </c>
      <c r="AS159" s="12">
        <f t="shared" si="231"/>
        <v>-266323.23951310763</v>
      </c>
      <c r="AV159" s="12">
        <f t="shared" si="232"/>
        <v>-266323.23951310763</v>
      </c>
      <c r="AY159" s="12">
        <f t="shared" si="233"/>
        <v>-266323.23951310763</v>
      </c>
    </row>
    <row r="160" spans="1:51" x14ac:dyDescent="0.25">
      <c r="A160" s="99" t="s">
        <v>27</v>
      </c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T160" s="18"/>
      <c r="U160" s="18"/>
      <c r="V160" s="64"/>
      <c r="W160" s="18">
        <f>VLOOKUP($A160,'KU Provision'!$B$4:$E$76,W$1,FALSE)/4*1000</f>
        <v>-1003311.9114982114</v>
      </c>
      <c r="Z160" s="12">
        <f t="shared" si="227"/>
        <v>-1003311.9114982114</v>
      </c>
      <c r="AB160" s="18"/>
      <c r="AC160" s="18"/>
      <c r="AD160" s="18">
        <f>VLOOKUP($A160,'KU Provision'!$B$4:$E$76,AD$1,FALSE)/4*1000</f>
        <v>-791045.0402501775</v>
      </c>
      <c r="AF160" s="18"/>
      <c r="AG160" s="12">
        <f t="shared" si="228"/>
        <v>-791045.0402501775</v>
      </c>
      <c r="AI160" s="18"/>
      <c r="AJ160" s="12">
        <f t="shared" si="229"/>
        <v>-791045.0402501775</v>
      </c>
      <c r="AL160" s="18"/>
      <c r="AM160" s="12">
        <f t="shared" si="230"/>
        <v>-791045.0402501775</v>
      </c>
      <c r="AP160" s="18">
        <f>VLOOKUP($A160,'KU Provision'!$B$4:$E$76,AP$1,FALSE)/4*1000</f>
        <v>147318.38309186877</v>
      </c>
      <c r="AS160" s="12">
        <f t="shared" si="231"/>
        <v>147318.38309186877</v>
      </c>
      <c r="AV160" s="12">
        <f t="shared" si="232"/>
        <v>147318.38309186877</v>
      </c>
      <c r="AY160" s="12">
        <f t="shared" si="233"/>
        <v>147318.38309186877</v>
      </c>
    </row>
    <row r="161" spans="1:51" x14ac:dyDescent="0.25">
      <c r="A161" s="99" t="s">
        <v>99</v>
      </c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T161" s="18"/>
      <c r="U161" s="18"/>
      <c r="V161" s="64"/>
      <c r="W161" s="18">
        <f>VLOOKUP($A161,'KU Provision'!$B$4:$E$76,W$1,FALSE)/4*1000</f>
        <v>124.20000000009853</v>
      </c>
      <c r="Z161" s="12">
        <f t="shared" si="227"/>
        <v>124.20000000009853</v>
      </c>
      <c r="AB161" s="18"/>
      <c r="AC161" s="18"/>
      <c r="AD161" s="18">
        <f>VLOOKUP($A161,'KU Provision'!$B$4:$E$76,AD$1,FALSE)/4*1000</f>
        <v>138458.59999999992</v>
      </c>
      <c r="AF161" s="18"/>
      <c r="AG161" s="12">
        <f t="shared" si="228"/>
        <v>138458.59999999992</v>
      </c>
      <c r="AI161" s="18"/>
      <c r="AJ161" s="12">
        <f t="shared" si="229"/>
        <v>138458.59999999992</v>
      </c>
      <c r="AL161" s="18"/>
      <c r="AM161" s="12">
        <f t="shared" si="230"/>
        <v>138458.59999999992</v>
      </c>
      <c r="AP161" s="18">
        <f>VLOOKUP($A161,'KU Provision'!$B$4:$E$76,AP$1,FALSE)/4*1000</f>
        <v>135344.99999999988</v>
      </c>
      <c r="AS161" s="12">
        <f t="shared" si="231"/>
        <v>135344.99999999988</v>
      </c>
      <c r="AV161" s="12">
        <f t="shared" si="232"/>
        <v>135344.99999999988</v>
      </c>
      <c r="AY161" s="12">
        <f t="shared" si="233"/>
        <v>135344.99999999988</v>
      </c>
    </row>
    <row r="162" spans="1:51" x14ac:dyDescent="0.25">
      <c r="A162" s="99" t="s">
        <v>100</v>
      </c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T162" s="18"/>
      <c r="U162" s="18"/>
      <c r="V162" s="64"/>
      <c r="W162" s="18">
        <f>VLOOKUP($A162,'KU Provision'!$B$4:$E$76,W$1,FALSE)/4*1000</f>
        <v>-225926.72816870495</v>
      </c>
      <c r="Z162" s="12">
        <f t="shared" si="227"/>
        <v>-225926.72816870495</v>
      </c>
      <c r="AB162" s="18"/>
      <c r="AC162" s="18"/>
      <c r="AD162" s="18">
        <f>VLOOKUP($A162,'KU Provision'!$B$4:$E$76,AD$1,FALSE)/4*1000</f>
        <v>-107768.74404379877</v>
      </c>
      <c r="AF162" s="18"/>
      <c r="AG162" s="12">
        <f t="shared" si="228"/>
        <v>-107768.74404379877</v>
      </c>
      <c r="AI162" s="18"/>
      <c r="AJ162" s="12">
        <f t="shared" si="229"/>
        <v>-107768.74404379877</v>
      </c>
      <c r="AL162" s="18"/>
      <c r="AM162" s="12">
        <f t="shared" si="230"/>
        <v>-107768.74404379877</v>
      </c>
      <c r="AP162" s="18">
        <f>VLOOKUP($A162,'KU Provision'!$B$4:$E$76,AP$1,FALSE)/4*1000</f>
        <v>-111173.55621789326</v>
      </c>
      <c r="AS162" s="12">
        <f t="shared" si="231"/>
        <v>-111173.55621789326</v>
      </c>
      <c r="AV162" s="12">
        <f t="shared" si="232"/>
        <v>-111173.55621789326</v>
      </c>
      <c r="AY162" s="12">
        <f t="shared" si="233"/>
        <v>-111173.55621789326</v>
      </c>
    </row>
    <row r="163" spans="1:51" x14ac:dyDescent="0.25">
      <c r="A163" s="99" t="s">
        <v>101</v>
      </c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T163" s="18"/>
      <c r="U163" s="18"/>
      <c r="V163" s="64"/>
      <c r="W163" s="18">
        <f>VLOOKUP($A163,'KU Provision'!$B$4:$E$76,W$1,FALSE)/4*1000</f>
        <v>65882.024748000127</v>
      </c>
      <c r="Z163" s="12">
        <f t="shared" si="227"/>
        <v>65882.024748000127</v>
      </c>
      <c r="AB163" s="18"/>
      <c r="AC163" s="18"/>
      <c r="AD163" s="18">
        <f>VLOOKUP($A163,'KU Provision'!$B$4:$E$76,AD$1,FALSE)/4*1000</f>
        <v>310208.89533599786</v>
      </c>
      <c r="AF163" s="18"/>
      <c r="AG163" s="12">
        <f t="shared" si="228"/>
        <v>310208.89533599786</v>
      </c>
      <c r="AI163" s="18"/>
      <c r="AJ163" s="12">
        <f t="shared" si="229"/>
        <v>310208.89533599786</v>
      </c>
      <c r="AL163" s="18"/>
      <c r="AM163" s="12">
        <f t="shared" si="230"/>
        <v>310208.89533599786</v>
      </c>
      <c r="AP163" s="18">
        <f>VLOOKUP($A163,'KU Provision'!$B$4:$E$76,AP$1,FALSE)/4*1000</f>
        <v>159732.42587199897</v>
      </c>
      <c r="AS163" s="12">
        <f t="shared" si="231"/>
        <v>159732.42587199897</v>
      </c>
      <c r="AV163" s="12">
        <f t="shared" si="232"/>
        <v>159732.42587199897</v>
      </c>
      <c r="AY163" s="12">
        <f t="shared" si="233"/>
        <v>159732.42587199897</v>
      </c>
    </row>
    <row r="164" spans="1:51" x14ac:dyDescent="0.25">
      <c r="A164" s="99" t="s">
        <v>102</v>
      </c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T164" s="18"/>
      <c r="U164" s="18"/>
      <c r="V164" s="64"/>
      <c r="W164" s="18">
        <f>VLOOKUP($A164,'KU Provision'!$B$4:$E$76,W$1,FALSE)/4*1000</f>
        <v>-400000</v>
      </c>
      <c r="Z164" s="12">
        <f t="shared" si="227"/>
        <v>-400000</v>
      </c>
      <c r="AB164" s="18"/>
      <c r="AC164" s="18"/>
      <c r="AD164" s="18">
        <f>VLOOKUP($A164,'KU Provision'!$B$4:$E$76,AD$1,FALSE)/4*1000</f>
        <v>-200000</v>
      </c>
      <c r="AF164" s="18"/>
      <c r="AG164" s="12">
        <f t="shared" si="228"/>
        <v>-200000</v>
      </c>
      <c r="AI164" s="18"/>
      <c r="AJ164" s="12">
        <f t="shared" si="229"/>
        <v>-200000</v>
      </c>
      <c r="AL164" s="18"/>
      <c r="AM164" s="12">
        <f t="shared" si="230"/>
        <v>-200000</v>
      </c>
      <c r="AP164" s="18">
        <f>VLOOKUP($A164,'KU Provision'!$B$4:$E$76,AP$1,FALSE)/4*1000</f>
        <v>0</v>
      </c>
      <c r="AS164" s="12">
        <f t="shared" si="231"/>
        <v>0</v>
      </c>
      <c r="AV164" s="12">
        <f t="shared" si="232"/>
        <v>0</v>
      </c>
      <c r="AY164" s="12">
        <f t="shared" si="233"/>
        <v>0</v>
      </c>
    </row>
    <row r="165" spans="1:51" x14ac:dyDescent="0.25">
      <c r="A165" s="99" t="s">
        <v>46</v>
      </c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T165" s="18"/>
      <c r="U165" s="18"/>
      <c r="V165" s="64"/>
      <c r="W165" s="18">
        <f>VLOOKUP($A165,'KU Provision'!$B$4:$E$76,W$1,FALSE)/4*1000</f>
        <v>0</v>
      </c>
      <c r="Z165" s="12">
        <f t="shared" si="227"/>
        <v>0</v>
      </c>
      <c r="AB165" s="18"/>
      <c r="AC165" s="18"/>
      <c r="AD165" s="18">
        <f>VLOOKUP($A165,'KU Provision'!$B$4:$E$76,AD$1,FALSE)/4*1000</f>
        <v>0</v>
      </c>
      <c r="AF165" s="18"/>
      <c r="AG165" s="12">
        <f t="shared" si="228"/>
        <v>0</v>
      </c>
      <c r="AI165" s="18"/>
      <c r="AJ165" s="12">
        <f t="shared" si="229"/>
        <v>0</v>
      </c>
      <c r="AL165" s="18"/>
      <c r="AM165" s="12">
        <f t="shared" si="230"/>
        <v>0</v>
      </c>
      <c r="AP165" s="18">
        <f>VLOOKUP($A165,'KU Provision'!$B$4:$E$76,AP$1,FALSE)/4*1000</f>
        <v>0</v>
      </c>
      <c r="AS165" s="12">
        <f t="shared" si="231"/>
        <v>0</v>
      </c>
      <c r="AV165" s="12">
        <f t="shared" si="232"/>
        <v>0</v>
      </c>
      <c r="AY165" s="12">
        <f t="shared" si="233"/>
        <v>0</v>
      </c>
    </row>
    <row r="166" spans="1:51" x14ac:dyDescent="0.25">
      <c r="A166" s="99" t="s">
        <v>92</v>
      </c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T166" s="18"/>
      <c r="U166" s="18"/>
      <c r="V166" s="64"/>
      <c r="W166" s="18">
        <f>VLOOKUP($A166,'KU Provision'!$B$4:$E$76,W$1,FALSE)/4*1000</f>
        <v>599496.95032258111</v>
      </c>
      <c r="Z166" s="12">
        <f t="shared" si="227"/>
        <v>599496.95032258111</v>
      </c>
      <c r="AB166" s="18"/>
      <c r="AC166" s="18"/>
      <c r="AD166" s="18">
        <f>VLOOKUP($A166,'KU Provision'!$B$4:$E$76,AD$1,FALSE)/4*1000</f>
        <v>597858.99112903373</v>
      </c>
      <c r="AF166" s="18"/>
      <c r="AG166" s="12">
        <f t="shared" si="228"/>
        <v>597858.99112903373</v>
      </c>
      <c r="AI166" s="18"/>
      <c r="AJ166" s="12">
        <f t="shared" si="229"/>
        <v>597858.99112903373</v>
      </c>
      <c r="AL166" s="18"/>
      <c r="AM166" s="12">
        <f t="shared" si="230"/>
        <v>597858.99112903373</v>
      </c>
      <c r="AP166" s="18">
        <f>VLOOKUP($A166,'KU Provision'!$B$4:$E$76,AP$1,FALSE)/4*1000</f>
        <v>597858.99112903373</v>
      </c>
      <c r="AS166" s="12">
        <f t="shared" si="231"/>
        <v>597858.99112903373</v>
      </c>
      <c r="AV166" s="12">
        <f t="shared" si="232"/>
        <v>597858.99112903373</v>
      </c>
      <c r="AY166" s="12">
        <f t="shared" si="233"/>
        <v>597858.99112903373</v>
      </c>
    </row>
    <row r="167" spans="1:51" x14ac:dyDescent="0.25">
      <c r="A167" s="99" t="s">
        <v>93</v>
      </c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T167" s="18"/>
      <c r="U167" s="18"/>
      <c r="V167" s="64"/>
      <c r="W167" s="18">
        <f>VLOOKUP($A167,'KU Provision'!$B$4:$E$76,W$1,FALSE)/4*1000</f>
        <v>-359380.58249999816</v>
      </c>
      <c r="Z167" s="12">
        <f t="shared" si="227"/>
        <v>-359380.58249999816</v>
      </c>
      <c r="AB167" s="18"/>
      <c r="AC167" s="18"/>
      <c r="AD167" s="18">
        <f>VLOOKUP($A167,'KU Provision'!$B$4:$E$76,AD$1,FALSE)/4*1000</f>
        <v>-358344.04749999975</v>
      </c>
      <c r="AF167" s="18"/>
      <c r="AG167" s="12">
        <f t="shared" si="228"/>
        <v>-358344.04749999975</v>
      </c>
      <c r="AI167" s="18"/>
      <c r="AJ167" s="12">
        <f t="shared" si="229"/>
        <v>-358344.04749999975</v>
      </c>
      <c r="AL167" s="18"/>
      <c r="AM167" s="12">
        <f t="shared" si="230"/>
        <v>-358344.04749999975</v>
      </c>
      <c r="AP167" s="18">
        <f>VLOOKUP($A167,'KU Provision'!$B$4:$E$76,AP$1,FALSE)/4*1000</f>
        <v>-358344.04749999975</v>
      </c>
      <c r="AS167" s="12">
        <f t="shared" si="231"/>
        <v>-358344.04749999975</v>
      </c>
      <c r="AV167" s="12">
        <f t="shared" si="232"/>
        <v>-358344.04749999975</v>
      </c>
      <c r="AY167" s="12">
        <f t="shared" si="233"/>
        <v>-358344.04749999975</v>
      </c>
    </row>
    <row r="168" spans="1:51" x14ac:dyDescent="0.25">
      <c r="A168" s="99" t="s">
        <v>34</v>
      </c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T168" s="18"/>
      <c r="U168" s="18"/>
      <c r="V168" s="64"/>
      <c r="W168" s="18">
        <f>VLOOKUP($A168,'KU Provision'!$B$4:$E$76,W$1,FALSE)/4*1000</f>
        <v>2322409.0212625843</v>
      </c>
      <c r="Z168" s="12">
        <f t="shared" si="227"/>
        <v>2322409.0212625843</v>
      </c>
      <c r="AB168" s="18"/>
      <c r="AC168" s="18"/>
      <c r="AD168" s="18">
        <f>VLOOKUP($A168,'KU Provision'!$B$4:$E$76,AD$1,FALSE)/4*1000</f>
        <v>3015712.8139766273</v>
      </c>
      <c r="AF168" s="18"/>
      <c r="AG168" s="12">
        <f t="shared" si="228"/>
        <v>3015712.8139766273</v>
      </c>
      <c r="AI168" s="18"/>
      <c r="AJ168" s="12">
        <f t="shared" si="229"/>
        <v>3015712.8139766273</v>
      </c>
      <c r="AL168" s="18"/>
      <c r="AM168" s="12">
        <f t="shared" si="230"/>
        <v>3015712.8139766273</v>
      </c>
      <c r="AP168" s="18">
        <f>VLOOKUP($A168,'KU Provision'!$B$4:$E$76,AP$1,FALSE)/4*1000</f>
        <v>2806646.8891832437</v>
      </c>
      <c r="AS168" s="12">
        <f t="shared" si="231"/>
        <v>2806646.8891832437</v>
      </c>
      <c r="AV168" s="12">
        <f t="shared" si="232"/>
        <v>2806646.8891832437</v>
      </c>
      <c r="AY168" s="12">
        <f t="shared" si="233"/>
        <v>2806646.8891832437</v>
      </c>
    </row>
    <row r="169" spans="1:51" s="56" customFormat="1" x14ac:dyDescent="0.25">
      <c r="A169" s="99" t="s">
        <v>245</v>
      </c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T169" s="18"/>
      <c r="U169" s="18"/>
      <c r="V169" s="64"/>
      <c r="W169" s="18">
        <f>VLOOKUP($A169,'KU Provision'!$B$4:$E$76,W$1,FALSE)/4*1000</f>
        <v>-128.01999999999998</v>
      </c>
      <c r="X169" s="12"/>
      <c r="Y169" s="12"/>
      <c r="Z169" s="12">
        <f t="shared" si="227"/>
        <v>-128.01999999999998</v>
      </c>
      <c r="AA169" s="12"/>
      <c r="AB169" s="18"/>
      <c r="AC169" s="18"/>
      <c r="AD169" s="18">
        <f>VLOOKUP($A169,'KU Provision'!$B$4:$E$76,AD$1,FALSE)/4*1000</f>
        <v>336.78750000000002</v>
      </c>
      <c r="AE169" s="12"/>
      <c r="AF169" s="18"/>
      <c r="AG169" s="12">
        <f t="shared" si="228"/>
        <v>336.78750000000002</v>
      </c>
      <c r="AH169" s="12"/>
      <c r="AI169" s="18"/>
      <c r="AJ169" s="12">
        <f t="shared" si="229"/>
        <v>336.78750000000002</v>
      </c>
      <c r="AK169" s="12"/>
      <c r="AL169" s="18"/>
      <c r="AM169" s="12">
        <f t="shared" si="230"/>
        <v>336.78750000000002</v>
      </c>
      <c r="AN169" s="12"/>
      <c r="AO169" s="12"/>
      <c r="AP169" s="18">
        <f>VLOOKUP($A169,'KU Provision'!$B$4:$E$76,AP$1,FALSE)/4*1000</f>
        <v>0</v>
      </c>
      <c r="AQ169" s="12"/>
      <c r="AR169" s="12"/>
      <c r="AS169" s="12">
        <f t="shared" si="231"/>
        <v>0</v>
      </c>
      <c r="AV169" s="12">
        <f t="shared" si="232"/>
        <v>0</v>
      </c>
      <c r="AY169" s="12">
        <f t="shared" si="233"/>
        <v>0</v>
      </c>
    </row>
    <row r="170" spans="1:51" s="56" customFormat="1" x14ac:dyDescent="0.25">
      <c r="A170" s="99" t="s">
        <v>94</v>
      </c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T170" s="18"/>
      <c r="U170" s="18"/>
      <c r="V170" s="64"/>
      <c r="W170" s="18">
        <f>VLOOKUP($A170,'KU Provision'!$B$4:$E$76,W$1,FALSE)/4*1000</f>
        <v>-270589.35000000003</v>
      </c>
      <c r="X170" s="12"/>
      <c r="Y170" s="12"/>
      <c r="Z170" s="12">
        <f t="shared" si="227"/>
        <v>-270589.35000000003</v>
      </c>
      <c r="AA170" s="12"/>
      <c r="AB170" s="18"/>
      <c r="AC170" s="18"/>
      <c r="AD170" s="18">
        <f>VLOOKUP($A170,'KU Provision'!$B$4:$E$76,AD$1,FALSE)/4*1000</f>
        <v>0</v>
      </c>
      <c r="AE170" s="12"/>
      <c r="AF170" s="18"/>
      <c r="AG170" s="12">
        <f t="shared" si="228"/>
        <v>0</v>
      </c>
      <c r="AH170" s="12"/>
      <c r="AI170" s="18"/>
      <c r="AJ170" s="12">
        <f t="shared" si="229"/>
        <v>0</v>
      </c>
      <c r="AK170" s="12"/>
      <c r="AL170" s="18"/>
      <c r="AM170" s="12">
        <f t="shared" si="230"/>
        <v>0</v>
      </c>
      <c r="AN170" s="12"/>
      <c r="AO170" s="12"/>
      <c r="AP170" s="18">
        <f>VLOOKUP($A170,'KU Provision'!$B$4:$E$76,AP$1,FALSE)/4*1000</f>
        <v>0</v>
      </c>
      <c r="AQ170" s="12"/>
      <c r="AR170" s="12"/>
      <c r="AS170" s="12">
        <f t="shared" si="231"/>
        <v>0</v>
      </c>
      <c r="AV170" s="12">
        <f t="shared" si="232"/>
        <v>0</v>
      </c>
      <c r="AY170" s="12">
        <f t="shared" si="233"/>
        <v>0</v>
      </c>
    </row>
    <row r="171" spans="1:51" s="56" customFormat="1" x14ac:dyDescent="0.25">
      <c r="A171" s="99" t="s">
        <v>244</v>
      </c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T171" s="18"/>
      <c r="U171" s="18"/>
      <c r="V171" s="64"/>
      <c r="W171" s="18">
        <f>VLOOKUP($A171,'KU Provision'!$B$4:$E$76,W$1,FALSE)/4*1000</f>
        <v>0</v>
      </c>
      <c r="X171" s="12"/>
      <c r="Y171" s="12"/>
      <c r="Z171" s="12">
        <f t="shared" si="227"/>
        <v>0</v>
      </c>
      <c r="AA171" s="12"/>
      <c r="AB171" s="18"/>
      <c r="AC171" s="18"/>
      <c r="AD171" s="18">
        <f>VLOOKUP($A171,'KU Provision'!$B$4:$E$76,AD$1,FALSE)/4*1000</f>
        <v>0</v>
      </c>
      <c r="AE171" s="12"/>
      <c r="AF171" s="18"/>
      <c r="AG171" s="12">
        <f t="shared" si="228"/>
        <v>0</v>
      </c>
      <c r="AH171" s="12"/>
      <c r="AI171" s="18"/>
      <c r="AJ171" s="12">
        <f t="shared" si="229"/>
        <v>0</v>
      </c>
      <c r="AK171" s="12"/>
      <c r="AL171" s="18"/>
      <c r="AM171" s="12">
        <f t="shared" si="230"/>
        <v>0</v>
      </c>
      <c r="AN171" s="12"/>
      <c r="AO171" s="12"/>
      <c r="AP171" s="18">
        <f>VLOOKUP($A171,'KU Provision'!$B$4:$E$76,AP$1,FALSE)/4*1000</f>
        <v>0</v>
      </c>
      <c r="AQ171" s="12"/>
      <c r="AR171" s="12"/>
      <c r="AS171" s="12">
        <f t="shared" si="231"/>
        <v>0</v>
      </c>
      <c r="AV171" s="12">
        <f t="shared" si="232"/>
        <v>0</v>
      </c>
      <c r="AY171" s="12">
        <f t="shared" si="233"/>
        <v>0</v>
      </c>
    </row>
    <row r="172" spans="1:51" s="56" customFormat="1" x14ac:dyDescent="0.25">
      <c r="A172" s="99" t="s">
        <v>96</v>
      </c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T172" s="18"/>
      <c r="U172" s="18"/>
      <c r="V172" s="64"/>
      <c r="W172" s="18">
        <f>VLOOKUP($A172,'KU Provision'!$B$4:$E$76,W$1,FALSE)/4*1000</f>
        <v>23324.128114931955</v>
      </c>
      <c r="X172" s="12"/>
      <c r="Y172" s="12"/>
      <c r="Z172" s="12">
        <f t="shared" si="227"/>
        <v>23324.128114931955</v>
      </c>
      <c r="AA172" s="12"/>
      <c r="AB172" s="18"/>
      <c r="AC172" s="18"/>
      <c r="AD172" s="18">
        <f>VLOOKUP($A172,'KU Provision'!$B$4:$E$76,AD$1,FALSE)/4*1000</f>
        <v>-23324.128114931947</v>
      </c>
      <c r="AE172" s="12"/>
      <c r="AF172" s="18"/>
      <c r="AG172" s="12">
        <f t="shared" si="228"/>
        <v>-23324.128114931947</v>
      </c>
      <c r="AH172" s="12"/>
      <c r="AI172" s="18"/>
      <c r="AJ172" s="12">
        <f t="shared" si="229"/>
        <v>-23324.128114931947</v>
      </c>
      <c r="AK172" s="12"/>
      <c r="AL172" s="18"/>
      <c r="AM172" s="12">
        <f t="shared" si="230"/>
        <v>-23324.128114931947</v>
      </c>
      <c r="AN172" s="12"/>
      <c r="AO172" s="12"/>
      <c r="AP172" s="18">
        <f>VLOOKUP($A172,'KU Provision'!$B$4:$E$76,AP$1,FALSE)/4*1000</f>
        <v>0</v>
      </c>
      <c r="AQ172" s="12"/>
      <c r="AR172" s="12"/>
      <c r="AS172" s="12">
        <f t="shared" si="231"/>
        <v>0</v>
      </c>
      <c r="AV172" s="12">
        <f t="shared" si="232"/>
        <v>0</v>
      </c>
      <c r="AY172" s="12">
        <f t="shared" si="233"/>
        <v>0</v>
      </c>
    </row>
    <row r="173" spans="1:51" s="56" customFormat="1" x14ac:dyDescent="0.25">
      <c r="A173" s="99" t="s">
        <v>252</v>
      </c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T173" s="18"/>
      <c r="U173" s="18"/>
      <c r="V173" s="64"/>
      <c r="W173" s="18">
        <f>VLOOKUP($A173,'KU Provision'!$B$4:$E$76,W$1,FALSE)/4*1000</f>
        <v>-1590281.0910109682</v>
      </c>
      <c r="X173" s="12"/>
      <c r="Y173" s="12"/>
      <c r="Z173" s="12">
        <f t="shared" si="227"/>
        <v>-1590281.0910109682</v>
      </c>
      <c r="AA173" s="12"/>
      <c r="AB173" s="18"/>
      <c r="AC173" s="18"/>
      <c r="AD173" s="18">
        <f>VLOOKUP($A173,'KU Provision'!$B$4:$E$76,AD$1,FALSE)/4*1000</f>
        <v>-443616.59065809206</v>
      </c>
      <c r="AE173" s="12"/>
      <c r="AF173" s="18"/>
      <c r="AG173" s="12">
        <f t="shared" si="228"/>
        <v>-443616.59065809206</v>
      </c>
      <c r="AH173" s="12"/>
      <c r="AI173" s="18"/>
      <c r="AJ173" s="12">
        <f t="shared" si="229"/>
        <v>-443616.59065809206</v>
      </c>
      <c r="AK173" s="12"/>
      <c r="AL173" s="18"/>
      <c r="AM173" s="12">
        <f t="shared" si="230"/>
        <v>-443616.59065809206</v>
      </c>
      <c r="AN173" s="12"/>
      <c r="AO173" s="12"/>
      <c r="AP173" s="18">
        <f>VLOOKUP($A173,'KU Provision'!$B$4:$E$76,AP$1,FALSE)/4*1000</f>
        <v>-265012.08910877799</v>
      </c>
      <c r="AQ173" s="12"/>
      <c r="AR173" s="12"/>
      <c r="AS173" s="12">
        <f t="shared" si="231"/>
        <v>-265012.08910877799</v>
      </c>
      <c r="AV173" s="12">
        <f t="shared" si="232"/>
        <v>-265012.08910877799</v>
      </c>
      <c r="AY173" s="12">
        <f t="shared" si="233"/>
        <v>-265012.08910877799</v>
      </c>
    </row>
    <row r="174" spans="1:51" s="56" customFormat="1" x14ac:dyDescent="0.25">
      <c r="A174" s="99" t="s">
        <v>248</v>
      </c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T174" s="18"/>
      <c r="U174" s="18"/>
      <c r="V174" s="64"/>
      <c r="W174" s="18">
        <f>VLOOKUP($A174,'KU Provision'!$B$4:$E$76,W$1,FALSE)/4*1000</f>
        <v>-4282934.2628330635</v>
      </c>
      <c r="X174" s="12"/>
      <c r="Y174" s="12"/>
      <c r="Z174" s="12">
        <f t="shared" si="227"/>
        <v>-4282934.2628330635</v>
      </c>
      <c r="AA174" s="12"/>
      <c r="AB174" s="18"/>
      <c r="AC174" s="18"/>
      <c r="AD174" s="18">
        <f>VLOOKUP($A174,'KU Provision'!$B$4:$E$76,AD$1,FALSE)/4*1000</f>
        <v>-1205231.0582899591</v>
      </c>
      <c r="AE174" s="12"/>
      <c r="AF174" s="18"/>
      <c r="AG174" s="12">
        <f t="shared" si="228"/>
        <v>-1205231.0582899591</v>
      </c>
      <c r="AH174" s="12"/>
      <c r="AI174" s="18"/>
      <c r="AJ174" s="12">
        <f t="shared" si="229"/>
        <v>-1205231.0582899591</v>
      </c>
      <c r="AK174" s="12"/>
      <c r="AL174" s="18"/>
      <c r="AM174" s="12">
        <f t="shared" si="230"/>
        <v>-1205231.0582899591</v>
      </c>
      <c r="AN174" s="12"/>
      <c r="AO174" s="12"/>
      <c r="AP174" s="18">
        <f>VLOOKUP($A174,'KU Provision'!$B$4:$E$76,AP$1,FALSE)/4*1000</f>
        <v>1429861.8337500002</v>
      </c>
      <c r="AQ174" s="12"/>
      <c r="AR174" s="12"/>
      <c r="AS174" s="12">
        <f t="shared" si="231"/>
        <v>1429861.8337500002</v>
      </c>
      <c r="AV174" s="12">
        <f t="shared" si="232"/>
        <v>1429861.8337500002</v>
      </c>
      <c r="AY174" s="12">
        <f t="shared" si="233"/>
        <v>1429861.8337500002</v>
      </c>
    </row>
    <row r="175" spans="1:51" s="56" customFormat="1" x14ac:dyDescent="0.25">
      <c r="A175" s="99" t="s">
        <v>91</v>
      </c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T175" s="18"/>
      <c r="U175" s="18"/>
      <c r="V175" s="64"/>
      <c r="W175" s="18">
        <f>VLOOKUP($A175,'KU Provision'!$B$4:$E$76,W$1,FALSE)/4*1000</f>
        <v>0</v>
      </c>
      <c r="X175" s="12"/>
      <c r="Y175" s="12"/>
      <c r="Z175" s="12">
        <f t="shared" si="227"/>
        <v>0</v>
      </c>
      <c r="AA175" s="12"/>
      <c r="AB175" s="18"/>
      <c r="AC175" s="18"/>
      <c r="AD175" s="18">
        <f>VLOOKUP($A175,'KU Provision'!$B$4:$E$76,AD$1,FALSE)/4*1000</f>
        <v>0</v>
      </c>
      <c r="AE175" s="12"/>
      <c r="AF175" s="18"/>
      <c r="AG175" s="12">
        <f t="shared" si="228"/>
        <v>0</v>
      </c>
      <c r="AH175" s="12"/>
      <c r="AI175" s="18"/>
      <c r="AJ175" s="12">
        <f t="shared" si="229"/>
        <v>0</v>
      </c>
      <c r="AK175" s="12"/>
      <c r="AL175" s="18"/>
      <c r="AM175" s="12">
        <f t="shared" si="230"/>
        <v>0</v>
      </c>
      <c r="AN175" s="12"/>
      <c r="AO175" s="12"/>
      <c r="AP175" s="18">
        <f>VLOOKUP($A175,'KU Provision'!$B$4:$E$76,AP$1,FALSE)/4*1000</f>
        <v>0</v>
      </c>
      <c r="AQ175" s="12"/>
      <c r="AR175" s="12"/>
      <c r="AS175" s="12">
        <f t="shared" si="231"/>
        <v>0</v>
      </c>
      <c r="AV175" s="12">
        <f t="shared" si="232"/>
        <v>0</v>
      </c>
      <c r="AY175" s="12">
        <f t="shared" si="233"/>
        <v>0</v>
      </c>
    </row>
    <row r="176" spans="1:51" s="56" customFormat="1" x14ac:dyDescent="0.25">
      <c r="A176" s="99" t="s">
        <v>47</v>
      </c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T176" s="18"/>
      <c r="U176" s="18"/>
      <c r="V176" s="64"/>
      <c r="W176" s="18">
        <f>VLOOKUP($A176,'KU Provision'!$B$4:$E$76,W$1,FALSE)/4*1000</f>
        <v>0</v>
      </c>
      <c r="X176" s="12"/>
      <c r="Y176" s="12"/>
      <c r="Z176" s="12">
        <f t="shared" si="227"/>
        <v>0</v>
      </c>
      <c r="AA176" s="12"/>
      <c r="AB176" s="18"/>
      <c r="AC176" s="18"/>
      <c r="AD176" s="18">
        <f>VLOOKUP($A176,'KU Provision'!$B$4:$E$76,AD$1,FALSE)/4*1000</f>
        <v>0</v>
      </c>
      <c r="AE176" s="12"/>
      <c r="AF176" s="18"/>
      <c r="AG176" s="12">
        <f t="shared" si="228"/>
        <v>0</v>
      </c>
      <c r="AH176" s="12"/>
      <c r="AI176" s="18"/>
      <c r="AJ176" s="12">
        <f t="shared" si="229"/>
        <v>0</v>
      </c>
      <c r="AK176" s="12"/>
      <c r="AL176" s="18"/>
      <c r="AM176" s="12">
        <f t="shared" si="230"/>
        <v>0</v>
      </c>
      <c r="AN176" s="12"/>
      <c r="AO176" s="12"/>
      <c r="AP176" s="18">
        <f>VLOOKUP($A176,'KU Provision'!$B$4:$E$76,AP$1,FALSE)/4*1000</f>
        <v>0</v>
      </c>
      <c r="AQ176" s="12"/>
      <c r="AR176" s="12"/>
      <c r="AS176" s="12">
        <f t="shared" si="231"/>
        <v>0</v>
      </c>
      <c r="AV176" s="12">
        <f t="shared" si="232"/>
        <v>0</v>
      </c>
      <c r="AY176" s="12">
        <f t="shared" si="233"/>
        <v>0</v>
      </c>
    </row>
    <row r="177" spans="1:51" s="56" customFormat="1" x14ac:dyDescent="0.25">
      <c r="A177" s="99" t="s">
        <v>95</v>
      </c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T177" s="18"/>
      <c r="U177" s="18"/>
      <c r="V177" s="64"/>
      <c r="W177" s="18">
        <f>VLOOKUP($A177,'KU Provision'!$B$4:$E$76,W$1,FALSE)/4*1000</f>
        <v>78771.990000000078</v>
      </c>
      <c r="X177" s="12"/>
      <c r="Y177" s="12"/>
      <c r="Z177" s="12">
        <f t="shared" si="227"/>
        <v>78771.990000000078</v>
      </c>
      <c r="AA177" s="12"/>
      <c r="AB177" s="18"/>
      <c r="AC177" s="18"/>
      <c r="AD177" s="18">
        <f>VLOOKUP($A177,'KU Provision'!$B$4:$E$76,AD$1,FALSE)/4*1000</f>
        <v>78771.99000000002</v>
      </c>
      <c r="AE177" s="12"/>
      <c r="AF177" s="18"/>
      <c r="AG177" s="12">
        <f t="shared" si="228"/>
        <v>78771.99000000002</v>
      </c>
      <c r="AH177" s="12"/>
      <c r="AI177" s="18"/>
      <c r="AJ177" s="12">
        <f t="shared" si="229"/>
        <v>78771.99000000002</v>
      </c>
      <c r="AK177" s="12"/>
      <c r="AL177" s="18"/>
      <c r="AM177" s="12">
        <f t="shared" si="230"/>
        <v>78771.99000000002</v>
      </c>
      <c r="AN177" s="12"/>
      <c r="AO177" s="12"/>
      <c r="AP177" s="18">
        <f>VLOOKUP($A177,'KU Provision'!$B$4:$E$76,AP$1,FALSE)/4*1000</f>
        <v>6564.2874999999995</v>
      </c>
      <c r="AQ177" s="12"/>
      <c r="AR177" s="12"/>
      <c r="AS177" s="12">
        <f t="shared" si="231"/>
        <v>6564.2874999999995</v>
      </c>
      <c r="AV177" s="12">
        <f t="shared" si="232"/>
        <v>6564.2874999999995</v>
      </c>
      <c r="AY177" s="12">
        <f t="shared" si="233"/>
        <v>6564.2874999999995</v>
      </c>
    </row>
    <row r="178" spans="1:51" s="56" customFormat="1" x14ac:dyDescent="0.25">
      <c r="A178" s="99" t="s">
        <v>249</v>
      </c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T178" s="18"/>
      <c r="U178" s="18"/>
      <c r="V178" s="64"/>
      <c r="W178" s="18">
        <f>VLOOKUP($A178,'KU Provision'!$B$4:$E$76,W$1,FALSE)/4*1000</f>
        <v>0</v>
      </c>
      <c r="X178" s="12"/>
      <c r="Y178" s="12"/>
      <c r="Z178" s="12">
        <f t="shared" si="227"/>
        <v>0</v>
      </c>
      <c r="AA178" s="12"/>
      <c r="AB178" s="18"/>
      <c r="AC178" s="18"/>
      <c r="AD178" s="18">
        <f>VLOOKUP($A178,'KU Provision'!$B$4:$E$76,AD$1,FALSE)/4*1000</f>
        <v>12658.950000000003</v>
      </c>
      <c r="AE178" s="12"/>
      <c r="AF178" s="18"/>
      <c r="AG178" s="12">
        <f t="shared" si="228"/>
        <v>12658.950000000003</v>
      </c>
      <c r="AH178" s="12"/>
      <c r="AI178" s="18"/>
      <c r="AJ178" s="12">
        <f t="shared" si="229"/>
        <v>12658.950000000003</v>
      </c>
      <c r="AK178" s="12"/>
      <c r="AL178" s="18"/>
      <c r="AM178" s="12">
        <f t="shared" si="230"/>
        <v>12658.950000000003</v>
      </c>
      <c r="AN178" s="12"/>
      <c r="AO178" s="12"/>
      <c r="AP178" s="18">
        <f>VLOOKUP($A178,'KU Provision'!$B$4:$E$76,AP$1,FALSE)/4*1000</f>
        <v>0</v>
      </c>
      <c r="AQ178" s="12"/>
      <c r="AR178" s="12"/>
      <c r="AS178" s="12">
        <f t="shared" si="231"/>
        <v>0</v>
      </c>
      <c r="AV178" s="12">
        <f t="shared" si="232"/>
        <v>0</v>
      </c>
      <c r="AY178" s="12">
        <f t="shared" si="233"/>
        <v>0</v>
      </c>
    </row>
    <row r="179" spans="1:51" s="56" customFormat="1" x14ac:dyDescent="0.25">
      <c r="A179" s="99" t="s">
        <v>98</v>
      </c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T179" s="18"/>
      <c r="U179" s="18"/>
      <c r="V179" s="64"/>
      <c r="W179" s="18">
        <f>VLOOKUP($A179,'KU Provision'!$B$4:$E$76,W$1,FALSE)/4*1000</f>
        <v>-314931.06</v>
      </c>
      <c r="X179" s="12"/>
      <c r="Y179" s="12"/>
      <c r="Z179" s="12">
        <f t="shared" si="227"/>
        <v>-314931.06</v>
      </c>
      <c r="AA179" s="12"/>
      <c r="AB179" s="18"/>
      <c r="AC179" s="18"/>
      <c r="AD179" s="18">
        <f>VLOOKUP($A179,'KU Provision'!$B$4:$E$76,AD$1,FALSE)/4*1000</f>
        <v>-73695.514998041966</v>
      </c>
      <c r="AE179" s="12"/>
      <c r="AF179" s="18"/>
      <c r="AG179" s="12">
        <f t="shared" si="228"/>
        <v>-73695.514998041966</v>
      </c>
      <c r="AH179" s="12"/>
      <c r="AI179" s="18"/>
      <c r="AJ179" s="12">
        <f t="shared" si="229"/>
        <v>-73695.514998041966</v>
      </c>
      <c r="AK179" s="12"/>
      <c r="AL179" s="18"/>
      <c r="AM179" s="12">
        <f t="shared" si="230"/>
        <v>-73695.514998041966</v>
      </c>
      <c r="AN179" s="12"/>
      <c r="AO179" s="12"/>
      <c r="AP179" s="18">
        <f>VLOOKUP($A179,'KU Provision'!$B$4:$E$76,AP$1,FALSE)/4*1000</f>
        <v>-173888.37750195625</v>
      </c>
      <c r="AQ179" s="12"/>
      <c r="AR179" s="12"/>
      <c r="AS179" s="12">
        <f t="shared" si="231"/>
        <v>-173888.37750195625</v>
      </c>
      <c r="AV179" s="12">
        <f t="shared" si="232"/>
        <v>-173888.37750195625</v>
      </c>
      <c r="AY179" s="12">
        <f t="shared" si="233"/>
        <v>-173888.37750195625</v>
      </c>
    </row>
    <row r="180" spans="1:51" s="56" customFormat="1" x14ac:dyDescent="0.25">
      <c r="A180" s="99" t="s">
        <v>97</v>
      </c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T180" s="18"/>
      <c r="U180" s="18"/>
      <c r="V180" s="64"/>
      <c r="W180" s="18">
        <f>VLOOKUP($A180,'KU Provision'!$B$4:$E$76,W$1,FALSE)/4*1000</f>
        <v>-47354.159999999982</v>
      </c>
      <c r="X180" s="12"/>
      <c r="Y180" s="12"/>
      <c r="Z180" s="12">
        <f t="shared" si="227"/>
        <v>-47354.159999999982</v>
      </c>
      <c r="AA180" s="12"/>
      <c r="AB180" s="18"/>
      <c r="AC180" s="18"/>
      <c r="AD180" s="18">
        <f>VLOOKUP($A180,'KU Provision'!$B$4:$E$76,AD$1,FALSE)/4*1000</f>
        <v>-27069.912500000006</v>
      </c>
      <c r="AE180" s="12"/>
      <c r="AF180" s="18"/>
      <c r="AG180" s="12">
        <f t="shared" si="228"/>
        <v>-27069.912500000006</v>
      </c>
      <c r="AH180" s="12"/>
      <c r="AI180" s="18"/>
      <c r="AJ180" s="12">
        <f t="shared" si="229"/>
        <v>-27069.912500000006</v>
      </c>
      <c r="AK180" s="12"/>
      <c r="AL180" s="18"/>
      <c r="AM180" s="12">
        <f t="shared" si="230"/>
        <v>-27069.912500000006</v>
      </c>
      <c r="AN180" s="12"/>
      <c r="AO180" s="12"/>
      <c r="AP180" s="18">
        <f>VLOOKUP($A180,'KU Provision'!$B$4:$E$76,AP$1,FALSE)/4*1000</f>
        <v>0</v>
      </c>
      <c r="AQ180" s="12"/>
      <c r="AR180" s="12"/>
      <c r="AS180" s="12">
        <f t="shared" si="231"/>
        <v>0</v>
      </c>
      <c r="AV180" s="12">
        <f t="shared" si="232"/>
        <v>0</v>
      </c>
      <c r="AY180" s="12">
        <f t="shared" si="233"/>
        <v>0</v>
      </c>
    </row>
    <row r="181" spans="1:51" s="56" customFormat="1" x14ac:dyDescent="0.25">
      <c r="A181" s="99" t="s">
        <v>37</v>
      </c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T181" s="18"/>
      <c r="U181" s="18"/>
      <c r="V181" s="64"/>
      <c r="W181" s="18">
        <f>VLOOKUP($A181,'KU Provision'!$B$4:$E$76,W$1,FALSE)/4*1000</f>
        <v>143726.15388119692</v>
      </c>
      <c r="X181" s="12"/>
      <c r="Y181" s="12"/>
      <c r="Z181" s="12">
        <f t="shared" si="227"/>
        <v>143726.15388119692</v>
      </c>
      <c r="AA181" s="12"/>
      <c r="AB181" s="18"/>
      <c r="AC181" s="18"/>
      <c r="AD181" s="18">
        <f>VLOOKUP($A181,'KU Provision'!$B$4:$E$76,AD$1,FALSE)/4*1000</f>
        <v>101444.09033081734</v>
      </c>
      <c r="AE181" s="12"/>
      <c r="AF181" s="18"/>
      <c r="AG181" s="12">
        <f t="shared" si="228"/>
        <v>101444.09033081734</v>
      </c>
      <c r="AH181" s="12"/>
      <c r="AI181" s="18"/>
      <c r="AJ181" s="12">
        <f t="shared" si="229"/>
        <v>101444.09033081734</v>
      </c>
      <c r="AK181" s="12"/>
      <c r="AL181" s="18"/>
      <c r="AM181" s="12">
        <f t="shared" si="230"/>
        <v>101444.09033081734</v>
      </c>
      <c r="AN181" s="12"/>
      <c r="AO181" s="12"/>
      <c r="AP181" s="18">
        <f>VLOOKUP($A181,'KU Provision'!$B$4:$E$76,AP$1,FALSE)/4*1000</f>
        <v>105531.96000000002</v>
      </c>
      <c r="AQ181" s="12"/>
      <c r="AR181" s="12"/>
      <c r="AS181" s="12">
        <f t="shared" si="231"/>
        <v>105531.96000000002</v>
      </c>
      <c r="AV181" s="12">
        <f t="shared" si="232"/>
        <v>105531.96000000002</v>
      </c>
      <c r="AY181" s="12">
        <f t="shared" si="233"/>
        <v>105531.96000000002</v>
      </c>
    </row>
    <row r="182" spans="1:51" s="56" customFormat="1" x14ac:dyDescent="0.25">
      <c r="A182" s="99" t="s">
        <v>256</v>
      </c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T182" s="18"/>
      <c r="U182" s="18"/>
      <c r="V182" s="64"/>
      <c r="W182" s="18">
        <f>VLOOKUP($A182,'KU Provision'!$B$4:$E$76,W$1,FALSE)/4*1000</f>
        <v>0</v>
      </c>
      <c r="X182" s="12"/>
      <c r="Y182" s="12"/>
      <c r="Z182" s="12">
        <f t="shared" si="227"/>
        <v>0</v>
      </c>
      <c r="AA182" s="12"/>
      <c r="AB182" s="18"/>
      <c r="AC182" s="18"/>
      <c r="AD182" s="18">
        <f>VLOOKUP($A182,'KU Provision'!$B$4:$E$76,AD$1,FALSE)/4*1000</f>
        <v>0</v>
      </c>
      <c r="AE182" s="12"/>
      <c r="AF182" s="18"/>
      <c r="AG182" s="12">
        <f t="shared" si="228"/>
        <v>0</v>
      </c>
      <c r="AH182" s="12"/>
      <c r="AI182" s="18"/>
      <c r="AJ182" s="12">
        <f t="shared" si="229"/>
        <v>0</v>
      </c>
      <c r="AK182" s="12"/>
      <c r="AL182" s="18"/>
      <c r="AM182" s="12">
        <f t="shared" si="230"/>
        <v>0</v>
      </c>
      <c r="AN182" s="12"/>
      <c r="AO182" s="12"/>
      <c r="AP182" s="18">
        <f>VLOOKUP($A182,'KU Provision'!$B$4:$E$76,AP$1,FALSE)/4*1000</f>
        <v>0</v>
      </c>
      <c r="AQ182" s="12"/>
      <c r="AR182" s="12"/>
      <c r="AS182" s="12">
        <f t="shared" si="231"/>
        <v>0</v>
      </c>
      <c r="AV182" s="12">
        <f t="shared" si="232"/>
        <v>0</v>
      </c>
      <c r="AY182" s="12">
        <f t="shared" si="233"/>
        <v>0</v>
      </c>
    </row>
    <row r="183" spans="1:51" s="56" customFormat="1" x14ac:dyDescent="0.25">
      <c r="A183" s="99" t="s">
        <v>39</v>
      </c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T183" s="18"/>
      <c r="U183" s="18"/>
      <c r="V183" s="64"/>
      <c r="W183" s="64">
        <f>VLOOKUP($A183,'KU Provision'!$B$4:$E$76,W$1,FALSE)/4*1000</f>
        <v>0</v>
      </c>
      <c r="X183" s="21"/>
      <c r="Y183" s="21"/>
      <c r="Z183" s="21">
        <f t="shared" si="227"/>
        <v>0</v>
      </c>
      <c r="AA183" s="21"/>
      <c r="AB183" s="64"/>
      <c r="AC183" s="64"/>
      <c r="AD183" s="64">
        <f>VLOOKUP($A183,'KU Provision'!$B$4:$E$76,AD$1,FALSE)/4*1000</f>
        <v>0</v>
      </c>
      <c r="AE183" s="21"/>
      <c r="AF183" s="18"/>
      <c r="AG183" s="12">
        <f t="shared" si="228"/>
        <v>0</v>
      </c>
      <c r="AH183" s="12"/>
      <c r="AI183" s="18"/>
      <c r="AJ183" s="12">
        <f t="shared" si="229"/>
        <v>0</v>
      </c>
      <c r="AK183" s="12"/>
      <c r="AL183" s="18"/>
      <c r="AM183" s="12">
        <f t="shared" si="230"/>
        <v>0</v>
      </c>
      <c r="AN183" s="12"/>
      <c r="AO183" s="12"/>
      <c r="AP183" s="18">
        <f>VLOOKUP($A183,'KU Provision'!$B$4:$E$76,AP$1,FALSE)/4*1000</f>
        <v>0</v>
      </c>
      <c r="AQ183" s="12"/>
      <c r="AR183" s="12"/>
      <c r="AS183" s="12">
        <f t="shared" si="231"/>
        <v>0</v>
      </c>
      <c r="AV183" s="12">
        <f t="shared" si="232"/>
        <v>0</v>
      </c>
      <c r="AY183" s="12">
        <f t="shared" si="233"/>
        <v>0</v>
      </c>
    </row>
    <row r="184" spans="1:51" s="56" customFormat="1" x14ac:dyDescent="0.25">
      <c r="A184" s="99" t="s">
        <v>40</v>
      </c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T184" s="18"/>
      <c r="U184" s="18"/>
      <c r="V184" s="64"/>
      <c r="W184" s="64">
        <f>VLOOKUP($A184,'KU Provision'!$B$4:$E$76,W$1,FALSE)/4*1000+'Income Tax Detail - Monthly'!J42*1000</f>
        <v>-106047052.51398903</v>
      </c>
      <c r="X184" s="21"/>
      <c r="Y184" s="21"/>
      <c r="Z184" s="21">
        <f>+W184-'Income Tax Detail - Monthly'!J42*1000</f>
        <v>-79731307.853204727</v>
      </c>
      <c r="AA184" s="21"/>
      <c r="AB184" s="64"/>
      <c r="AC184" s="64"/>
      <c r="AD184" s="64">
        <f>VLOOKUP($A184,'KU Provision'!$B$4:$E$76,AD$1,FALSE)/4*1000</f>
        <v>-87119259.038253739</v>
      </c>
      <c r="AE184" s="21"/>
      <c r="AF184" s="18"/>
      <c r="AG184" s="12">
        <f t="shared" si="228"/>
        <v>-87119259.038253739</v>
      </c>
      <c r="AH184" s="12"/>
      <c r="AI184" s="18"/>
      <c r="AJ184" s="12">
        <f t="shared" si="229"/>
        <v>-87119259.038253739</v>
      </c>
      <c r="AK184" s="12"/>
      <c r="AL184" s="18"/>
      <c r="AM184" s="12">
        <f t="shared" si="230"/>
        <v>-87119259.038253739</v>
      </c>
      <c r="AN184" s="12"/>
      <c r="AO184" s="12"/>
      <c r="AP184" s="18">
        <f>VLOOKUP($A184,'KU Provision'!$B$4:$E$76,AP$1,FALSE)/4*1000</f>
        <v>-88072600.36569719</v>
      </c>
      <c r="AQ184" s="12"/>
      <c r="AR184" s="12"/>
      <c r="AS184" s="12">
        <f t="shared" si="231"/>
        <v>-88072600.36569719</v>
      </c>
      <c r="AV184" s="12">
        <f t="shared" si="232"/>
        <v>-88072600.36569719</v>
      </c>
      <c r="AY184" s="12">
        <f t="shared" si="233"/>
        <v>-88072600.36569719</v>
      </c>
    </row>
    <row r="185" spans="1:51" s="56" customFormat="1" x14ac:dyDescent="0.25">
      <c r="A185" s="99" t="s">
        <v>109</v>
      </c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T185" s="18"/>
      <c r="U185" s="18"/>
      <c r="V185" s="64"/>
      <c r="W185" s="18">
        <f>VLOOKUP($A185,'KU Provision'!$B$4:$E$76,W$1,FALSE)/4*1000</f>
        <v>-8342733.585</v>
      </c>
      <c r="X185" s="12"/>
      <c r="Y185" s="12"/>
      <c r="Z185" s="12">
        <f t="shared" si="227"/>
        <v>-8342733.585</v>
      </c>
      <c r="AA185" s="12"/>
      <c r="AB185" s="18"/>
      <c r="AC185" s="18"/>
      <c r="AD185" s="18">
        <f>VLOOKUP($A185,'KU Provision'!$B$4:$E$76,AD$1,FALSE)/4*1000</f>
        <v>-1977931.1575</v>
      </c>
      <c r="AE185" s="12"/>
      <c r="AF185" s="18"/>
      <c r="AG185" s="12">
        <f t="shared" si="228"/>
        <v>-1977931.1575</v>
      </c>
      <c r="AH185" s="12"/>
      <c r="AI185" s="18"/>
      <c r="AJ185" s="12">
        <f t="shared" si="229"/>
        <v>-1977931.1575</v>
      </c>
      <c r="AK185" s="12"/>
      <c r="AL185" s="18"/>
      <c r="AM185" s="12">
        <f t="shared" si="230"/>
        <v>-1977931.1575</v>
      </c>
      <c r="AN185" s="12"/>
      <c r="AO185" s="12"/>
      <c r="AP185" s="18">
        <f>VLOOKUP($A185,'KU Provision'!$B$4:$E$76,AP$1,FALSE)/4*1000</f>
        <v>-1808424.8425</v>
      </c>
      <c r="AQ185" s="12"/>
      <c r="AR185" s="12"/>
      <c r="AS185" s="12">
        <f t="shared" si="231"/>
        <v>-1808424.8425</v>
      </c>
      <c r="AV185" s="12">
        <f t="shared" si="232"/>
        <v>-1808424.8425</v>
      </c>
      <c r="AY185" s="12">
        <f t="shared" si="233"/>
        <v>-1808424.8425</v>
      </c>
    </row>
    <row r="186" spans="1:51" s="56" customFormat="1" x14ac:dyDescent="0.25">
      <c r="A186" s="99" t="s">
        <v>42</v>
      </c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T186" s="18"/>
      <c r="U186" s="18"/>
      <c r="V186" s="64"/>
      <c r="W186" s="18">
        <f>VLOOKUP($A186,'KU Provision'!$B$4:$E$76,W$1,FALSE)/4*1000</f>
        <v>-6942190.6875</v>
      </c>
      <c r="X186" s="12"/>
      <c r="Y186" s="12"/>
      <c r="Z186" s="12">
        <f t="shared" si="227"/>
        <v>-6942190.6875</v>
      </c>
      <c r="AA186" s="12"/>
      <c r="AB186" s="18"/>
      <c r="AC186" s="18"/>
      <c r="AD186" s="18">
        <f>VLOOKUP($A186,'KU Provision'!$B$4:$E$76,AD$1,FALSE)/4*1000</f>
        <v>-6266104.4099999899</v>
      </c>
      <c r="AE186" s="12"/>
      <c r="AF186" s="18"/>
      <c r="AG186" s="12">
        <f t="shared" si="228"/>
        <v>-6266104.4099999899</v>
      </c>
      <c r="AH186" s="12"/>
      <c r="AI186" s="18"/>
      <c r="AJ186" s="12">
        <f t="shared" si="229"/>
        <v>-6266104.4099999899</v>
      </c>
      <c r="AK186" s="12"/>
      <c r="AL186" s="18"/>
      <c r="AM186" s="12">
        <f t="shared" si="230"/>
        <v>-6266104.4099999899</v>
      </c>
      <c r="AN186" s="12"/>
      <c r="AO186" s="12"/>
      <c r="AP186" s="18">
        <f>VLOOKUP($A186,'KU Provision'!$B$4:$E$76,AP$1,FALSE)/4*1000</f>
        <v>-8877892.0099999905</v>
      </c>
      <c r="AQ186" s="12"/>
      <c r="AR186" s="12"/>
      <c r="AS186" s="12">
        <f t="shared" si="231"/>
        <v>-8877892.0099999905</v>
      </c>
      <c r="AV186" s="12">
        <f t="shared" si="232"/>
        <v>-8877892.0099999905</v>
      </c>
      <c r="AY186" s="12">
        <f t="shared" si="233"/>
        <v>-8877892.0099999905</v>
      </c>
    </row>
    <row r="187" spans="1:51" s="56" customFormat="1" x14ac:dyDescent="0.25">
      <c r="A187" s="99" t="s">
        <v>103</v>
      </c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  <c r="T187" s="18"/>
      <c r="U187" s="18"/>
      <c r="V187" s="64"/>
      <c r="W187" s="16">
        <f>VLOOKUP($A187,'KU Provision'!$B$4:$E$76,W$1,FALSE)/4*1000</f>
        <v>51083.330000000045</v>
      </c>
      <c r="X187" s="16"/>
      <c r="Y187" s="16"/>
      <c r="Z187" s="16">
        <f t="shared" si="227"/>
        <v>51083.330000000045</v>
      </c>
      <c r="AA187" s="16"/>
      <c r="AB187" s="16"/>
      <c r="AC187" s="16"/>
      <c r="AD187" s="16">
        <f>VLOOKUP($A187,'KU Provision'!$B$4:$E$76,AD$1,FALSE)/4*1000</f>
        <v>-105265.621875</v>
      </c>
      <c r="AE187" s="16"/>
      <c r="AF187" s="16"/>
      <c r="AG187" s="16">
        <f t="shared" si="228"/>
        <v>-105265.621875</v>
      </c>
      <c r="AH187" s="16"/>
      <c r="AI187" s="16"/>
      <c r="AJ187" s="16">
        <f t="shared" si="229"/>
        <v>-105265.621875</v>
      </c>
      <c r="AK187" s="16"/>
      <c r="AL187" s="16"/>
      <c r="AM187" s="16">
        <f t="shared" si="230"/>
        <v>-105265.621875</v>
      </c>
      <c r="AN187" s="16"/>
      <c r="AO187" s="16"/>
      <c r="AP187" s="16">
        <f>VLOOKUP($A187,'KU Provision'!$B$4:$E$76,AP$1,FALSE)/4*1000</f>
        <v>-12859.373124999969</v>
      </c>
      <c r="AQ187" s="16"/>
      <c r="AR187" s="16"/>
      <c r="AS187" s="16">
        <f t="shared" si="231"/>
        <v>-12859.373124999969</v>
      </c>
      <c r="AT187" s="134"/>
      <c r="AU187" s="134"/>
      <c r="AV187" s="16">
        <f t="shared" si="232"/>
        <v>-12859.373124999969</v>
      </c>
      <c r="AW187" s="134"/>
      <c r="AX187" s="134"/>
      <c r="AY187" s="16">
        <f t="shared" si="233"/>
        <v>-12859.373124999969</v>
      </c>
    </row>
    <row r="188" spans="1:51" x14ac:dyDescent="0.25">
      <c r="O188" s="62"/>
      <c r="P188" s="62"/>
      <c r="Q188" s="62"/>
      <c r="R188" s="62"/>
      <c r="S188" s="62"/>
      <c r="T188" s="64"/>
      <c r="U188" s="64"/>
      <c r="V188" s="64"/>
      <c r="W188" s="12">
        <f t="shared" ref="W188:AS188" si="234">SUM(W137:W187)</f>
        <v>-64443132.575578943</v>
      </c>
      <c r="X188" s="12">
        <f t="shared" si="234"/>
        <v>0</v>
      </c>
      <c r="Y188" s="12">
        <f t="shared" si="234"/>
        <v>0</v>
      </c>
      <c r="Z188" s="12">
        <f t="shared" si="234"/>
        <v>-38127387.914794639</v>
      </c>
      <c r="AA188" s="12">
        <f t="shared" si="234"/>
        <v>0</v>
      </c>
      <c r="AB188" s="12">
        <f t="shared" si="234"/>
        <v>0</v>
      </c>
      <c r="AD188" s="12">
        <f t="shared" si="234"/>
        <v>-12914524.594659796</v>
      </c>
      <c r="AE188" s="12">
        <f t="shared" si="234"/>
        <v>0</v>
      </c>
      <c r="AF188" s="12">
        <f t="shared" si="234"/>
        <v>0</v>
      </c>
      <c r="AG188" s="12">
        <f t="shared" si="234"/>
        <v>-12914524.594659796</v>
      </c>
      <c r="AH188" s="12">
        <f t="shared" si="234"/>
        <v>0</v>
      </c>
      <c r="AI188" s="12">
        <f t="shared" si="234"/>
        <v>0</v>
      </c>
      <c r="AJ188" s="12">
        <f t="shared" si="234"/>
        <v>-12914524.594659796</v>
      </c>
      <c r="AK188" s="12">
        <f t="shared" si="234"/>
        <v>0</v>
      </c>
      <c r="AL188" s="12">
        <f t="shared" si="234"/>
        <v>0</v>
      </c>
      <c r="AM188" s="12">
        <f t="shared" si="234"/>
        <v>-12914524.594659796</v>
      </c>
      <c r="AN188" s="12">
        <f t="shared" si="234"/>
        <v>0</v>
      </c>
      <c r="AO188" s="12">
        <f t="shared" si="234"/>
        <v>0</v>
      </c>
      <c r="AP188" s="12">
        <f t="shared" si="234"/>
        <v>3753211.2051241882</v>
      </c>
      <c r="AQ188" s="12">
        <f t="shared" si="234"/>
        <v>0</v>
      </c>
      <c r="AR188" s="12">
        <f t="shared" si="234"/>
        <v>0</v>
      </c>
      <c r="AS188" s="12">
        <f t="shared" si="234"/>
        <v>3753211.2051241882</v>
      </c>
      <c r="AT188" s="12">
        <f t="shared" ref="AT188:AY188" si="235">SUM(AT137:AT187)</f>
        <v>0</v>
      </c>
      <c r="AU188" s="12">
        <f t="shared" si="235"/>
        <v>0</v>
      </c>
      <c r="AV188" s="12">
        <f t="shared" si="235"/>
        <v>3753211.2051241882</v>
      </c>
      <c r="AW188" s="12">
        <f t="shared" si="235"/>
        <v>0</v>
      </c>
      <c r="AX188" s="12">
        <f t="shared" si="235"/>
        <v>0</v>
      </c>
      <c r="AY188" s="12">
        <f t="shared" si="235"/>
        <v>3753211.2051241882</v>
      </c>
    </row>
    <row r="189" spans="1:51" x14ac:dyDescent="0.25">
      <c r="A189" s="2" t="s">
        <v>52</v>
      </c>
      <c r="O189" s="62"/>
      <c r="P189" s="62"/>
      <c r="Q189" s="62"/>
      <c r="R189" s="62"/>
      <c r="S189" s="62"/>
      <c r="T189" s="64"/>
      <c r="U189" s="64"/>
      <c r="V189" s="64"/>
      <c r="W189" s="16">
        <f>-W253</f>
        <v>2867487.8488597358</v>
      </c>
      <c r="X189" s="16">
        <f t="shared" ref="X189:Z189" si="236">-X253</f>
        <v>6543.2291666666506</v>
      </c>
      <c r="Y189" s="16">
        <f t="shared" si="236"/>
        <v>6543.2291666666506</v>
      </c>
      <c r="Z189" s="16">
        <f t="shared" si="236"/>
        <v>2867487.8488597358</v>
      </c>
      <c r="AA189" s="16">
        <f>-AA264</f>
        <v>6543.2291666666506</v>
      </c>
      <c r="AB189" s="16">
        <f t="shared" ref="AB189:AS189" si="237">-AB264</f>
        <v>6543.2291666666506</v>
      </c>
      <c r="AC189" s="16"/>
      <c r="AD189" s="16">
        <f t="shared" si="237"/>
        <v>1457698.9221478328</v>
      </c>
      <c r="AE189" s="16">
        <f t="shared" si="237"/>
        <v>6543.2291666666506</v>
      </c>
      <c r="AF189" s="16">
        <f t="shared" si="237"/>
        <v>6543.2291666666506</v>
      </c>
      <c r="AG189" s="16">
        <f t="shared" si="237"/>
        <v>1457698.9221478328</v>
      </c>
      <c r="AH189" s="16">
        <f t="shared" si="237"/>
        <v>6850.6583333333401</v>
      </c>
      <c r="AI189" s="16">
        <f t="shared" si="237"/>
        <v>6850.6583333333401</v>
      </c>
      <c r="AJ189" s="16">
        <f t="shared" si="237"/>
        <v>1457698.9221478328</v>
      </c>
      <c r="AK189" s="16">
        <f t="shared" si="237"/>
        <v>6850.6583333333401</v>
      </c>
      <c r="AL189" s="16">
        <f t="shared" si="237"/>
        <v>6850.6583333333401</v>
      </c>
      <c r="AM189" s="16">
        <f t="shared" si="237"/>
        <v>1457698.9221478328</v>
      </c>
      <c r="AN189" s="16">
        <f t="shared" si="237"/>
        <v>6850.6583333333401</v>
      </c>
      <c r="AO189" s="16">
        <f t="shared" si="237"/>
        <v>6850.6583333333401</v>
      </c>
      <c r="AP189" s="16">
        <f t="shared" si="237"/>
        <v>333573.41530546325</v>
      </c>
      <c r="AQ189" s="16">
        <f t="shared" si="237"/>
        <v>6850.6583333333401</v>
      </c>
      <c r="AR189" s="16">
        <f t="shared" si="237"/>
        <v>6850.6583333333401</v>
      </c>
      <c r="AS189" s="16">
        <f t="shared" si="237"/>
        <v>333573.41530546325</v>
      </c>
      <c r="AT189" s="16">
        <f t="shared" ref="AT189:AY189" si="238">-AT264</f>
        <v>6850.6583333333401</v>
      </c>
      <c r="AU189" s="16">
        <f t="shared" si="238"/>
        <v>6850.6583333333401</v>
      </c>
      <c r="AV189" s="16">
        <f t="shared" si="238"/>
        <v>333573.41530546325</v>
      </c>
      <c r="AW189" s="16">
        <f t="shared" si="238"/>
        <v>6850.6583333333401</v>
      </c>
      <c r="AX189" s="16">
        <f t="shared" si="238"/>
        <v>6850.6583333333401</v>
      </c>
      <c r="AY189" s="16">
        <f t="shared" si="238"/>
        <v>333573.41530546325</v>
      </c>
    </row>
    <row r="190" spans="1:51" x14ac:dyDescent="0.25">
      <c r="O190" s="62"/>
      <c r="P190" s="62"/>
      <c r="Q190" s="62"/>
      <c r="R190" s="62"/>
      <c r="S190" s="62"/>
      <c r="T190" s="64"/>
      <c r="U190" s="64"/>
      <c r="V190" s="64"/>
      <c r="W190" s="12">
        <f>SUM(W188:W189)</f>
        <v>-61575644.726719208</v>
      </c>
      <c r="X190" s="12">
        <f t="shared" ref="X190:AS190" si="239">SUM(X188:X189)</f>
        <v>6543.2291666666506</v>
      </c>
      <c r="Y190" s="12">
        <f t="shared" si="239"/>
        <v>6543.2291666666506</v>
      </c>
      <c r="Z190" s="12">
        <f t="shared" si="239"/>
        <v>-35259900.065934904</v>
      </c>
      <c r="AA190" s="12">
        <f t="shared" si="239"/>
        <v>6543.2291666666506</v>
      </c>
      <c r="AB190" s="12">
        <f t="shared" si="239"/>
        <v>6543.2291666666506</v>
      </c>
      <c r="AD190" s="12">
        <f t="shared" si="239"/>
        <v>-11456825.672511963</v>
      </c>
      <c r="AE190" s="12">
        <f t="shared" si="239"/>
        <v>6543.2291666666506</v>
      </c>
      <c r="AF190" s="12">
        <f t="shared" si="239"/>
        <v>6543.2291666666506</v>
      </c>
      <c r="AG190" s="12">
        <f t="shared" si="239"/>
        <v>-11456825.672511963</v>
      </c>
      <c r="AH190" s="12">
        <f t="shared" si="239"/>
        <v>6850.6583333333401</v>
      </c>
      <c r="AI190" s="12">
        <f t="shared" si="239"/>
        <v>6850.6583333333401</v>
      </c>
      <c r="AJ190" s="12">
        <f t="shared" si="239"/>
        <v>-11456825.672511963</v>
      </c>
      <c r="AK190" s="12">
        <f t="shared" si="239"/>
        <v>6850.6583333333401</v>
      </c>
      <c r="AL190" s="12">
        <f t="shared" si="239"/>
        <v>6850.6583333333401</v>
      </c>
      <c r="AM190" s="12">
        <f t="shared" si="239"/>
        <v>-11456825.672511963</v>
      </c>
      <c r="AN190" s="12">
        <f t="shared" si="239"/>
        <v>6850.6583333333401</v>
      </c>
      <c r="AO190" s="12">
        <f t="shared" si="239"/>
        <v>6850.6583333333401</v>
      </c>
      <c r="AP190" s="12">
        <f t="shared" si="239"/>
        <v>4086784.6204296513</v>
      </c>
      <c r="AQ190" s="12">
        <f t="shared" si="239"/>
        <v>6850.6583333333401</v>
      </c>
      <c r="AR190" s="12">
        <f t="shared" si="239"/>
        <v>6850.6583333333401</v>
      </c>
      <c r="AS190" s="12">
        <f t="shared" si="239"/>
        <v>4086784.6204296513</v>
      </c>
      <c r="AT190" s="12">
        <f t="shared" ref="AT190:AY190" si="240">SUM(AT188:AT189)</f>
        <v>6850.6583333333401</v>
      </c>
      <c r="AU190" s="12">
        <f t="shared" si="240"/>
        <v>6850.6583333333401</v>
      </c>
      <c r="AV190" s="12">
        <f t="shared" si="240"/>
        <v>4086784.6204296513</v>
      </c>
      <c r="AW190" s="12">
        <f t="shared" si="240"/>
        <v>6850.6583333333401</v>
      </c>
      <c r="AX190" s="12">
        <f t="shared" si="240"/>
        <v>6850.6583333333401</v>
      </c>
      <c r="AY190" s="12">
        <f t="shared" si="240"/>
        <v>4086784.6204296513</v>
      </c>
    </row>
    <row r="191" spans="1:51" x14ac:dyDescent="0.25">
      <c r="O191" s="62"/>
      <c r="P191" s="62"/>
      <c r="Q191" s="62"/>
      <c r="R191" s="62"/>
      <c r="S191" s="62"/>
      <c r="T191" s="93"/>
      <c r="U191" s="93"/>
      <c r="V191" s="93"/>
      <c r="W191" s="17">
        <v>0.21</v>
      </c>
      <c r="X191" s="17">
        <v>0.21</v>
      </c>
      <c r="Y191" s="17">
        <v>0.21</v>
      </c>
      <c r="Z191" s="17">
        <v>0.21</v>
      </c>
      <c r="AA191" s="17">
        <v>0.21</v>
      </c>
      <c r="AB191" s="17">
        <v>0.21</v>
      </c>
      <c r="AC191" s="17"/>
      <c r="AD191" s="17">
        <v>0.21</v>
      </c>
      <c r="AE191" s="17">
        <v>0.21</v>
      </c>
      <c r="AF191" s="17">
        <v>0.21</v>
      </c>
      <c r="AG191" s="17">
        <v>0.21</v>
      </c>
      <c r="AH191" s="17">
        <v>0.21</v>
      </c>
      <c r="AI191" s="17">
        <v>0.21</v>
      </c>
      <c r="AJ191" s="17">
        <v>0.21</v>
      </c>
      <c r="AK191" s="17">
        <v>0.21</v>
      </c>
      <c r="AL191" s="17">
        <v>0.21</v>
      </c>
      <c r="AM191" s="17">
        <v>0.21</v>
      </c>
      <c r="AN191" s="17">
        <v>0.21</v>
      </c>
      <c r="AO191" s="17">
        <v>0.21</v>
      </c>
      <c r="AP191" s="17">
        <v>0.21</v>
      </c>
      <c r="AQ191" s="17">
        <v>0.21</v>
      </c>
      <c r="AR191" s="17">
        <v>0.21</v>
      </c>
      <c r="AS191" s="17">
        <v>0.21</v>
      </c>
      <c r="AT191" s="17">
        <v>0.21</v>
      </c>
      <c r="AU191" s="17">
        <v>0.21</v>
      </c>
      <c r="AV191" s="17">
        <v>0.21</v>
      </c>
      <c r="AW191" s="17">
        <v>0.21</v>
      </c>
      <c r="AX191" s="17">
        <v>0.21</v>
      </c>
      <c r="AY191" s="17">
        <v>0.21</v>
      </c>
    </row>
    <row r="192" spans="1:51" x14ac:dyDescent="0.25">
      <c r="O192" s="62"/>
      <c r="P192" s="62"/>
      <c r="Q192" s="62"/>
      <c r="R192" s="62"/>
      <c r="S192" s="62"/>
      <c r="T192" s="64"/>
      <c r="U192" s="64"/>
      <c r="V192" s="64"/>
      <c r="W192" s="12">
        <f t="shared" ref="W192" si="241">+W190*W191</f>
        <v>-12930885.392611032</v>
      </c>
      <c r="X192" s="12">
        <f t="shared" ref="X192:AS192" si="242">+X190*X191</f>
        <v>1374.0781249999966</v>
      </c>
      <c r="Y192" s="12">
        <f t="shared" si="242"/>
        <v>1374.0781249999966</v>
      </c>
      <c r="Z192" s="12">
        <f t="shared" si="242"/>
        <v>-7404579.0138463294</v>
      </c>
      <c r="AA192" s="12">
        <f t="shared" si="242"/>
        <v>1374.0781249999966</v>
      </c>
      <c r="AB192" s="12">
        <f t="shared" si="242"/>
        <v>1374.0781249999966</v>
      </c>
      <c r="AD192" s="12">
        <f t="shared" si="242"/>
        <v>-2405933.3912275122</v>
      </c>
      <c r="AE192" s="12">
        <f t="shared" si="242"/>
        <v>1374.0781249999966</v>
      </c>
      <c r="AF192" s="12">
        <f t="shared" si="242"/>
        <v>1374.0781249999966</v>
      </c>
      <c r="AG192" s="12">
        <f t="shared" si="242"/>
        <v>-2405933.3912275122</v>
      </c>
      <c r="AH192" s="12">
        <f t="shared" si="242"/>
        <v>1438.6382500000013</v>
      </c>
      <c r="AI192" s="12">
        <f t="shared" si="242"/>
        <v>1438.6382500000013</v>
      </c>
      <c r="AJ192" s="12">
        <f t="shared" si="242"/>
        <v>-2405933.3912275122</v>
      </c>
      <c r="AK192" s="12">
        <f t="shared" si="242"/>
        <v>1438.6382500000013</v>
      </c>
      <c r="AL192" s="12">
        <f t="shared" si="242"/>
        <v>1438.6382500000013</v>
      </c>
      <c r="AM192" s="12">
        <f t="shared" si="242"/>
        <v>-2405933.3912275122</v>
      </c>
      <c r="AN192" s="12">
        <f t="shared" si="242"/>
        <v>1438.6382500000013</v>
      </c>
      <c r="AO192" s="12">
        <f t="shared" si="242"/>
        <v>1438.6382500000013</v>
      </c>
      <c r="AP192" s="12">
        <f t="shared" si="242"/>
        <v>858224.77029022679</v>
      </c>
      <c r="AQ192" s="12">
        <f t="shared" si="242"/>
        <v>1438.6382500000013</v>
      </c>
      <c r="AR192" s="12">
        <f t="shared" si="242"/>
        <v>1438.6382500000013</v>
      </c>
      <c r="AS192" s="12">
        <f t="shared" si="242"/>
        <v>858224.77029022679</v>
      </c>
      <c r="AT192" s="12">
        <f t="shared" ref="AT192:AY192" si="243">+AT190*AT191</f>
        <v>1438.6382500000013</v>
      </c>
      <c r="AU192" s="12">
        <f t="shared" si="243"/>
        <v>1438.6382500000013</v>
      </c>
      <c r="AV192" s="12">
        <f t="shared" si="243"/>
        <v>858224.77029022679</v>
      </c>
      <c r="AW192" s="12">
        <f t="shared" si="243"/>
        <v>1438.6382500000013</v>
      </c>
      <c r="AX192" s="12">
        <f t="shared" si="243"/>
        <v>1438.6382500000013</v>
      </c>
      <c r="AY192" s="12">
        <f t="shared" si="243"/>
        <v>858224.77029022679</v>
      </c>
    </row>
    <row r="193" spans="1:51" s="56" customFormat="1" x14ac:dyDescent="0.25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O193" s="62"/>
      <c r="P193" s="62"/>
      <c r="Q193" s="62"/>
      <c r="R193" s="62"/>
      <c r="S193" s="62"/>
      <c r="T193" s="64"/>
      <c r="U193" s="64"/>
      <c r="V193" s="64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</row>
    <row r="194" spans="1:51" x14ac:dyDescent="0.25">
      <c r="A194" s="19" t="s">
        <v>53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20"/>
      <c r="N194" s="20"/>
      <c r="O194" s="62"/>
      <c r="P194" s="62"/>
      <c r="Q194" s="62"/>
      <c r="R194" s="62"/>
      <c r="S194" s="62"/>
      <c r="T194" s="64"/>
      <c r="U194" s="64"/>
      <c r="V194" s="64"/>
      <c r="W194" s="21">
        <f>-'Income Tax Detail - Monthly'!J73*1000-'Income Tax Detail - Monthly'!J75*1000</f>
        <v>3500542</v>
      </c>
      <c r="X194" s="21"/>
      <c r="Y194" s="21"/>
      <c r="Z194" s="21">
        <f>-'Income Tax Detail - Monthly'!M73*1000-'Income Tax Detail - Monthly'!M75*1000</f>
        <v>3500542</v>
      </c>
      <c r="AA194" s="21"/>
      <c r="AB194" s="21"/>
      <c r="AC194" s="21"/>
      <c r="AD194" s="21">
        <f>-'Income Tax Detail - Monthly'!P73*1000-'Income Tax Detail - Monthly'!P75*1000</f>
        <v>3865329</v>
      </c>
      <c r="AE194" s="21">
        <f>-'Income Tax Detail - Monthly'!Q73*1000-'Income Tax Detail - Monthly'!Q75*1000</f>
        <v>0</v>
      </c>
      <c r="AF194" s="21">
        <f>-'Income Tax Detail - Monthly'!R73*1000-'Income Tax Detail - Monthly'!R75*1000</f>
        <v>0</v>
      </c>
      <c r="AG194" s="21">
        <f>-'Income Tax Detail - Monthly'!S73*1000-'Income Tax Detail - Monthly'!S75*1000</f>
        <v>3865329</v>
      </c>
      <c r="AH194" s="21">
        <f>-'Income Tax Detail - Monthly'!T73*1000-'Income Tax Detail - Monthly'!T75*1000</f>
        <v>0</v>
      </c>
      <c r="AI194" s="21">
        <f>-'Income Tax Detail - Monthly'!U73*1000-'Income Tax Detail - Monthly'!U75*1000</f>
        <v>0</v>
      </c>
      <c r="AJ194" s="21">
        <f>-'Income Tax Detail - Monthly'!V73*1000-'Income Tax Detail - Monthly'!V75*1000</f>
        <v>6685072</v>
      </c>
      <c r="AK194" s="21">
        <f>-'Income Tax Detail - Monthly'!W73*1000-'Income Tax Detail - Monthly'!W75*1000</f>
        <v>0</v>
      </c>
      <c r="AL194" s="21">
        <f>-'Income Tax Detail - Monthly'!X73*1000-'Income Tax Detail - Monthly'!X75*1000</f>
        <v>0</v>
      </c>
      <c r="AM194" s="21">
        <f>-'Income Tax Detail - Monthly'!Y73*1000-'Income Tax Detail - Monthly'!Y75*1000</f>
        <v>6685072</v>
      </c>
      <c r="AN194" s="21">
        <f>-'Income Tax Detail - Monthly'!Z73*1000-'Income Tax Detail - Monthly'!Z75*1000</f>
        <v>0</v>
      </c>
      <c r="AO194" s="21">
        <f>-'Income Tax Detail - Monthly'!AA73*1000-'Income Tax Detail - Monthly'!AA75*1000</f>
        <v>0</v>
      </c>
      <c r="AP194" s="21">
        <f>-'Income Tax Detail - Monthly'!AB73*1000-'Income Tax Detail - Monthly'!AB75*1000</f>
        <v>7134336</v>
      </c>
      <c r="AQ194" s="21">
        <f>-'Income Tax Detail - Monthly'!AC73*1000-'Income Tax Detail - Monthly'!AC75*1000</f>
        <v>0</v>
      </c>
      <c r="AR194" s="21">
        <f>-'Income Tax Detail - Monthly'!AD73*1000-'Income Tax Detail - Monthly'!AD75*1000</f>
        <v>0</v>
      </c>
      <c r="AS194" s="21">
        <f>-'Income Tax Detail - Monthly'!AE73*1000-'Income Tax Detail - Monthly'!AE75*1000</f>
        <v>7134336</v>
      </c>
      <c r="AT194" s="21">
        <f>-'Income Tax Detail - Monthly'!AF73*1000-'Income Tax Detail - Monthly'!AF75*1000</f>
        <v>0</v>
      </c>
      <c r="AU194" s="21">
        <f>-'Income Tax Detail - Monthly'!AG73*1000-'Income Tax Detail - Monthly'!AG75*1000</f>
        <v>0</v>
      </c>
      <c r="AV194" s="21">
        <f>-'Income Tax Detail - Monthly'!AH73*1000-'Income Tax Detail - Monthly'!AH75*1000</f>
        <v>5281460</v>
      </c>
      <c r="AW194" s="21">
        <f>-'Income Tax Detail - Monthly'!AI73*1000-'Income Tax Detail - Monthly'!AI75*1000</f>
        <v>0</v>
      </c>
      <c r="AX194" s="21">
        <f>-'Income Tax Detail - Monthly'!AJ73*1000-'Income Tax Detail - Monthly'!AJ75*1000</f>
        <v>0</v>
      </c>
      <c r="AY194" s="21">
        <f>-'Income Tax Detail - Monthly'!AK73*1000-'Income Tax Detail - Monthly'!AK75*1000</f>
        <v>5281460</v>
      </c>
    </row>
    <row r="195" spans="1:51" x14ac:dyDescent="0.25">
      <c r="A195" s="19" t="s">
        <v>589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20"/>
      <c r="N195" s="20"/>
      <c r="O195" s="62"/>
      <c r="P195" s="62"/>
      <c r="Q195" s="62"/>
      <c r="R195" s="62"/>
      <c r="S195" s="62"/>
      <c r="T195" s="64"/>
      <c r="U195" s="64"/>
      <c r="V195" s="64"/>
      <c r="W195" s="136">
        <f>-'Income Tax Detail - Monthly'!J68*1000-W252*2*0.21-W252</f>
        <v>-25356.427083333256</v>
      </c>
      <c r="X195" s="136">
        <f>-'Income Tax Detail - Monthly'!K68*1000+X252*0.21</f>
        <v>-28855.640624999894</v>
      </c>
      <c r="Y195" s="136">
        <f>-'Income Tax Detail - Monthly'!L68*1000+Y252*0.21</f>
        <v>-28855.640624999894</v>
      </c>
      <c r="Z195" s="136">
        <f>-'Income Tax Detail - Monthly'!M68*1000-Z252*2*0.21-Z252</f>
        <v>-25356.427083333256</v>
      </c>
      <c r="AA195" s="136">
        <f>-'Income Tax Detail - Monthly'!N68*1000+AA252*0.21</f>
        <v>-28855.640624999894</v>
      </c>
      <c r="AB195" s="136">
        <f>-'Income Tax Detail - Monthly'!O68*1000+AB252*0.21</f>
        <v>-28855.640624999894</v>
      </c>
      <c r="AC195" s="136"/>
      <c r="AD195" s="136">
        <f>-'Income Tax Detail - Monthly'!P68*1000-AD252*2*0.21-AD252</f>
        <v>-25356.427083333256</v>
      </c>
      <c r="AE195" s="136">
        <f>-'Income Tax Detail - Monthly'!Q68*1000+AE252*0.21</f>
        <v>-28855.640624999894</v>
      </c>
      <c r="AF195" s="136">
        <f>-'Income Tax Detail - Monthly'!R68*1000+AF252*0.21</f>
        <v>-28855.640624999894</v>
      </c>
      <c r="AG195" s="136">
        <f>-'Income Tax Detail - Monthly'!S68*1000-AG252*2*0.21-AG252</f>
        <v>-25356.427083333256</v>
      </c>
      <c r="AH195" s="136">
        <f>-'Income Tax Detail - Monthly'!T68*1000+AH252*0.21</f>
        <v>-30211.403249999999</v>
      </c>
      <c r="AI195" s="136">
        <f>-'Income Tax Detail - Monthly'!U68*1000+AI252*0.21</f>
        <v>-30211.403249999999</v>
      </c>
      <c r="AJ195" s="136">
        <f>-'Income Tax Detail - Monthly'!V68*1000-AJ252*2*0.21-AJ252</f>
        <v>-26211.080166666659</v>
      </c>
      <c r="AK195" s="136">
        <f>-'Income Tax Detail - Monthly'!W68*1000+AK252*0.21</f>
        <v>-30211.403249999999</v>
      </c>
      <c r="AL195" s="136">
        <f>-'Income Tax Detail - Monthly'!X68*1000+AL252*0.21</f>
        <v>-30211.403249999999</v>
      </c>
      <c r="AM195" s="136">
        <f>-'Income Tax Detail - Monthly'!Y68*1000-AM252*2*0.21-AM252</f>
        <v>-26211.080166666659</v>
      </c>
      <c r="AN195" s="136">
        <f>-'Income Tax Detail - Monthly'!Z68*1000+AN252*0.21</f>
        <v>-30211.403249999999</v>
      </c>
      <c r="AO195" s="136">
        <f>-'Income Tax Detail - Monthly'!AA68*1000+AO252*0.21</f>
        <v>-30211.403249999999</v>
      </c>
      <c r="AP195" s="136">
        <f>-'Income Tax Detail - Monthly'!AB68*1000-AP252*2*0.21-AP252</f>
        <v>-26211.080166666659</v>
      </c>
      <c r="AQ195" s="136">
        <f>-'Income Tax Detail - Monthly'!AC68*1000+AQ252*0.21</f>
        <v>-30211.403249999999</v>
      </c>
      <c r="AR195" s="136">
        <f>-'Income Tax Detail - Monthly'!AD68*1000+AR252*0.21</f>
        <v>-30211.403249999999</v>
      </c>
      <c r="AS195" s="136">
        <f>-'Income Tax Detail - Monthly'!AE68*1000-AS252*2*0.21-AS252</f>
        <v>-26211.080166666659</v>
      </c>
      <c r="AT195" s="136">
        <f>-'Income Tax Detail - Monthly'!AF68*1000+AT252*0.21</f>
        <v>-30211.403249999999</v>
      </c>
      <c r="AU195" s="136">
        <f>-'Income Tax Detail - Monthly'!AG68*1000+AU252*0.21</f>
        <v>-30211.403249999999</v>
      </c>
      <c r="AV195" s="136">
        <f>-'Income Tax Detail - Monthly'!AH68*1000-AV252*2*0.21-AV252</f>
        <v>-26211.080166666659</v>
      </c>
      <c r="AW195" s="136">
        <f>-'Income Tax Detail - Monthly'!AI68*1000+AW252*0.21</f>
        <v>-30211.403249999999</v>
      </c>
      <c r="AX195" s="136">
        <f>-'Income Tax Detail - Monthly'!AJ68*1000+AX252*0.21</f>
        <v>-30211.403249999999</v>
      </c>
      <c r="AY195" s="136">
        <f>-'Income Tax Detail - Monthly'!AK68*1000-AY252*2*0.21-AY252</f>
        <v>-26211.080166666659</v>
      </c>
    </row>
    <row r="196" spans="1:5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20"/>
      <c r="N196" s="20"/>
      <c r="O196" s="62"/>
      <c r="P196" s="62"/>
      <c r="Q196" s="62"/>
      <c r="R196" s="62"/>
      <c r="S196" s="62"/>
      <c r="T196" s="64"/>
      <c r="U196" s="64"/>
      <c r="V196" s="64"/>
      <c r="W196" s="21">
        <f t="shared" ref="W196:AS196" si="244">SUM(W192:W195)</f>
        <v>-9455699.8196943663</v>
      </c>
      <c r="X196" s="21">
        <f t="shared" si="244"/>
        <v>-27481.562499999898</v>
      </c>
      <c r="Y196" s="21">
        <f t="shared" si="244"/>
        <v>-27481.562499999898</v>
      </c>
      <c r="Z196" s="21">
        <f t="shared" si="244"/>
        <v>-3929393.4409296624</v>
      </c>
      <c r="AA196" s="21">
        <f t="shared" si="244"/>
        <v>-27481.562499999898</v>
      </c>
      <c r="AB196" s="21">
        <f t="shared" si="244"/>
        <v>-27481.562499999898</v>
      </c>
      <c r="AC196" s="21"/>
      <c r="AD196" s="21">
        <f t="shared" si="244"/>
        <v>1434039.1816891546</v>
      </c>
      <c r="AE196" s="21">
        <f t="shared" si="244"/>
        <v>-27481.562499999898</v>
      </c>
      <c r="AF196" s="21">
        <f t="shared" si="244"/>
        <v>-27481.562499999898</v>
      </c>
      <c r="AG196" s="21">
        <f t="shared" si="244"/>
        <v>1434039.1816891546</v>
      </c>
      <c r="AH196" s="21">
        <f t="shared" si="244"/>
        <v>-28772.764999999999</v>
      </c>
      <c r="AI196" s="21">
        <f t="shared" si="244"/>
        <v>-28772.764999999999</v>
      </c>
      <c r="AJ196" s="21">
        <f t="shared" si="244"/>
        <v>4252927.5286058215</v>
      </c>
      <c r="AK196" s="21">
        <f t="shared" si="244"/>
        <v>-28772.764999999999</v>
      </c>
      <c r="AL196" s="21">
        <f t="shared" si="244"/>
        <v>-28772.764999999999</v>
      </c>
      <c r="AM196" s="21">
        <f t="shared" si="244"/>
        <v>4252927.5286058215</v>
      </c>
      <c r="AN196" s="21">
        <f t="shared" si="244"/>
        <v>-28772.764999999999</v>
      </c>
      <c r="AO196" s="21">
        <f t="shared" si="244"/>
        <v>-28772.764999999999</v>
      </c>
      <c r="AP196" s="21">
        <f t="shared" si="244"/>
        <v>7966349.6901235599</v>
      </c>
      <c r="AQ196" s="21">
        <f t="shared" si="244"/>
        <v>-28772.764999999999</v>
      </c>
      <c r="AR196" s="21">
        <f t="shared" si="244"/>
        <v>-28772.764999999999</v>
      </c>
      <c r="AS196" s="21">
        <f t="shared" si="244"/>
        <v>7966349.6901235599</v>
      </c>
      <c r="AT196" s="21">
        <f t="shared" ref="AT196:AY196" si="245">SUM(AT192:AT195)</f>
        <v>-28772.764999999999</v>
      </c>
      <c r="AU196" s="21">
        <f t="shared" si="245"/>
        <v>-28772.764999999999</v>
      </c>
      <c r="AV196" s="21">
        <f t="shared" si="245"/>
        <v>6113473.6901235599</v>
      </c>
      <c r="AW196" s="21">
        <f t="shared" si="245"/>
        <v>-28772.764999999999</v>
      </c>
      <c r="AX196" s="21">
        <f t="shared" si="245"/>
        <v>-28772.764999999999</v>
      </c>
      <c r="AY196" s="21">
        <f t="shared" si="245"/>
        <v>6113473.6901235599</v>
      </c>
    </row>
    <row r="197" spans="1:5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20"/>
      <c r="N197" s="20"/>
      <c r="O197" s="62"/>
      <c r="P197" s="62"/>
      <c r="Q197" s="62"/>
      <c r="R197" s="62"/>
      <c r="S197" s="62"/>
      <c r="T197" s="64"/>
      <c r="U197" s="64"/>
      <c r="V197" s="97"/>
      <c r="W197" s="138">
        <f>-W196-'Income Tax Detail - Monthly'!J82*1000</f>
        <v>-9018.1316668242216</v>
      </c>
      <c r="X197" s="138">
        <f>-X196-'Income Tax Detail - Monthly'!K82*1000</f>
        <v>0</v>
      </c>
      <c r="Y197" s="138">
        <f>-Y196-'Income Tax Detail - Monthly'!L82*1000</f>
        <v>0</v>
      </c>
      <c r="Z197" s="138">
        <f>-Z196-'Income Tax Detail - Monthly'!M82*1000</f>
        <v>-9018.1316666379571</v>
      </c>
      <c r="AA197" s="138">
        <f>-AA196-'Income Tax Detail - Monthly'!N82*1000</f>
        <v>0</v>
      </c>
      <c r="AB197" s="138">
        <f>-AB196-'Income Tax Detail - Monthly'!O82*1000</f>
        <v>0</v>
      </c>
      <c r="AC197" s="138"/>
      <c r="AD197" s="138">
        <f>-AD196-'Income Tax Detail - Monthly'!P82*1000</f>
        <v>-6801.3154205745086</v>
      </c>
      <c r="AE197" s="138">
        <f>-AE196-'Income Tax Detail - Monthly'!Q82*1000</f>
        <v>0</v>
      </c>
      <c r="AF197" s="138">
        <f>-AF196-'Income Tax Detail - Monthly'!R82*1000</f>
        <v>0</v>
      </c>
      <c r="AG197" s="138">
        <f>-AG196-'Income Tax Detail - Monthly'!S82*1000</f>
        <v>-6801.3154149644542</v>
      </c>
      <c r="AH197" s="138">
        <f>-AH196-'Income Tax Detail - Monthly'!T82*1000</f>
        <v>0</v>
      </c>
      <c r="AI197" s="138">
        <f>-AI196-'Income Tax Detail - Monthly'!U82*1000</f>
        <v>0</v>
      </c>
      <c r="AJ197" s="138">
        <f>-AJ196-'Income Tax Detail - Monthly'!V82*1000</f>
        <v>-7237.8648254815489</v>
      </c>
      <c r="AK197" s="138">
        <f>-AK196-'Income Tax Detail - Monthly'!W82*1000</f>
        <v>0</v>
      </c>
      <c r="AL197" s="138">
        <f>-AL196-'Income Tax Detail - Monthly'!X82*1000</f>
        <v>0</v>
      </c>
      <c r="AM197" s="138">
        <f>-AM196-'Income Tax Detail - Monthly'!Y82*1000</f>
        <v>-7237.8648197315633</v>
      </c>
      <c r="AN197" s="138">
        <f>-AN196-'Income Tax Detail - Monthly'!Z82*1000</f>
        <v>0</v>
      </c>
      <c r="AO197" s="138">
        <f>-AO196-'Income Tax Detail - Monthly'!AA82*1000</f>
        <v>0</v>
      </c>
      <c r="AP197" s="138">
        <f>-AP196-'Income Tax Detail - Monthly'!AB82*1000</f>
        <v>-6850.6583599196747</v>
      </c>
      <c r="AQ197" s="138">
        <f>-AQ196-'Income Tax Detail - Monthly'!AC82*1000</f>
        <v>0</v>
      </c>
      <c r="AR197" s="138">
        <f>-AR196-'Income Tax Detail - Monthly'!AD82*1000</f>
        <v>0</v>
      </c>
      <c r="AS197" s="138">
        <f>-AS196-'Income Tax Detail - Monthly'!AE82*1000</f>
        <v>-6850.6583505496383</v>
      </c>
      <c r="AT197" s="138">
        <f>-AT196-'Income Tax Detail - Monthly'!AF82*1000</f>
        <v>0</v>
      </c>
      <c r="AU197" s="138">
        <f>-AU196-'Income Tax Detail - Monthly'!AG82*1000</f>
        <v>0</v>
      </c>
      <c r="AV197" s="138">
        <f>-AV196-'Income Tax Detail - Monthly'!AH82*1000</f>
        <v>-6850.658341139555</v>
      </c>
      <c r="AW197" s="138">
        <f>-AW196-'Income Tax Detail - Monthly'!AI82*1000</f>
        <v>0</v>
      </c>
      <c r="AX197" s="138">
        <f>-AX196-'Income Tax Detail - Monthly'!AJ82*1000</f>
        <v>0</v>
      </c>
      <c r="AY197" s="138">
        <f>-AY196-'Income Tax Detail - Monthly'!AK82*1000</f>
        <v>-6850.6583321401849</v>
      </c>
    </row>
    <row r="198" spans="1:51" x14ac:dyDescent="0.25">
      <c r="A198" s="137" t="s">
        <v>7</v>
      </c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20"/>
      <c r="N198" s="20"/>
      <c r="O198" s="62"/>
      <c r="P198" s="62"/>
      <c r="Q198" s="62"/>
      <c r="R198" s="62"/>
      <c r="S198" s="62"/>
      <c r="T198" s="64"/>
      <c r="U198" s="64"/>
      <c r="V198" s="64"/>
      <c r="W198" s="64">
        <f t="shared" ref="W198:AS198" si="246">+W137</f>
        <v>31666.109999999997</v>
      </c>
      <c r="X198" s="64">
        <f t="shared" si="246"/>
        <v>0</v>
      </c>
      <c r="Y198" s="64">
        <f t="shared" si="246"/>
        <v>0</v>
      </c>
      <c r="Z198" s="64">
        <f t="shared" si="246"/>
        <v>31666.109999999997</v>
      </c>
      <c r="AA198" s="64">
        <f t="shared" si="246"/>
        <v>0</v>
      </c>
      <c r="AB198" s="64">
        <f t="shared" si="246"/>
        <v>0</v>
      </c>
      <c r="AC198" s="64"/>
      <c r="AD198" s="64">
        <f t="shared" si="246"/>
        <v>15833.024999999998</v>
      </c>
      <c r="AE198" s="64">
        <f t="shared" si="246"/>
        <v>0</v>
      </c>
      <c r="AF198" s="64">
        <f t="shared" si="246"/>
        <v>0</v>
      </c>
      <c r="AG198" s="64">
        <f t="shared" si="246"/>
        <v>15833.024999999998</v>
      </c>
      <c r="AH198" s="64">
        <f t="shared" si="246"/>
        <v>0</v>
      </c>
      <c r="AI198" s="64">
        <f t="shared" si="246"/>
        <v>0</v>
      </c>
      <c r="AJ198" s="64">
        <f t="shared" si="246"/>
        <v>15833.024999999998</v>
      </c>
      <c r="AK198" s="64">
        <f t="shared" si="246"/>
        <v>0</v>
      </c>
      <c r="AL198" s="64">
        <f t="shared" si="246"/>
        <v>0</v>
      </c>
      <c r="AM198" s="64">
        <f t="shared" si="246"/>
        <v>15833.024999999998</v>
      </c>
      <c r="AN198" s="64">
        <f t="shared" si="246"/>
        <v>0</v>
      </c>
      <c r="AO198" s="64">
        <f t="shared" si="246"/>
        <v>0</v>
      </c>
      <c r="AP198" s="64">
        <f t="shared" si="246"/>
        <v>0</v>
      </c>
      <c r="AQ198" s="64">
        <f t="shared" si="246"/>
        <v>0</v>
      </c>
      <c r="AR198" s="64">
        <f t="shared" si="246"/>
        <v>0</v>
      </c>
      <c r="AS198" s="64">
        <f t="shared" si="246"/>
        <v>0</v>
      </c>
      <c r="AT198" s="64">
        <f t="shared" ref="AT198:AY198" si="247">+AT137</f>
        <v>0</v>
      </c>
      <c r="AU198" s="64">
        <f t="shared" si="247"/>
        <v>0</v>
      </c>
      <c r="AV198" s="64">
        <f t="shared" si="247"/>
        <v>0</v>
      </c>
      <c r="AW198" s="64">
        <f t="shared" si="247"/>
        <v>0</v>
      </c>
      <c r="AX198" s="64">
        <f t="shared" si="247"/>
        <v>0</v>
      </c>
      <c r="AY198" s="64">
        <f t="shared" si="247"/>
        <v>0</v>
      </c>
    </row>
    <row r="199" spans="1:51" x14ac:dyDescent="0.25">
      <c r="A199" s="137" t="s">
        <v>8</v>
      </c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20"/>
      <c r="N199" s="20"/>
      <c r="O199" s="62"/>
      <c r="P199" s="62"/>
      <c r="Q199" s="62"/>
      <c r="R199" s="62"/>
      <c r="S199" s="62"/>
      <c r="T199" s="64"/>
      <c r="U199" s="64"/>
      <c r="V199" s="64"/>
      <c r="W199" s="64">
        <f t="shared" ref="W199:AS199" si="248">+W138</f>
        <v>825530.24999999988</v>
      </c>
      <c r="X199" s="64">
        <f t="shared" si="248"/>
        <v>0</v>
      </c>
      <c r="Y199" s="64">
        <f t="shared" si="248"/>
        <v>0</v>
      </c>
      <c r="Z199" s="64">
        <f t="shared" si="248"/>
        <v>825530.24999999988</v>
      </c>
      <c r="AA199" s="64">
        <f t="shared" si="248"/>
        <v>0</v>
      </c>
      <c r="AB199" s="64">
        <f t="shared" si="248"/>
        <v>0</v>
      </c>
      <c r="AC199" s="64"/>
      <c r="AD199" s="64">
        <f t="shared" si="248"/>
        <v>412765.13249999995</v>
      </c>
      <c r="AE199" s="64">
        <f t="shared" si="248"/>
        <v>0</v>
      </c>
      <c r="AF199" s="64">
        <f t="shared" si="248"/>
        <v>0</v>
      </c>
      <c r="AG199" s="64">
        <f t="shared" si="248"/>
        <v>412765.13249999995</v>
      </c>
      <c r="AH199" s="64">
        <f t="shared" si="248"/>
        <v>0</v>
      </c>
      <c r="AI199" s="64">
        <f t="shared" si="248"/>
        <v>0</v>
      </c>
      <c r="AJ199" s="64">
        <f t="shared" si="248"/>
        <v>412765.13249999995</v>
      </c>
      <c r="AK199" s="64">
        <f t="shared" si="248"/>
        <v>0</v>
      </c>
      <c r="AL199" s="64">
        <f t="shared" si="248"/>
        <v>0</v>
      </c>
      <c r="AM199" s="64">
        <f t="shared" si="248"/>
        <v>412765.13249999995</v>
      </c>
      <c r="AN199" s="64">
        <f t="shared" si="248"/>
        <v>0</v>
      </c>
      <c r="AO199" s="64">
        <f t="shared" si="248"/>
        <v>0</v>
      </c>
      <c r="AP199" s="64">
        <f t="shared" si="248"/>
        <v>0</v>
      </c>
      <c r="AQ199" s="64">
        <f t="shared" si="248"/>
        <v>0</v>
      </c>
      <c r="AR199" s="64">
        <f t="shared" si="248"/>
        <v>0</v>
      </c>
      <c r="AS199" s="64">
        <f t="shared" si="248"/>
        <v>0</v>
      </c>
      <c r="AT199" s="64">
        <f t="shared" ref="AT199:AY199" si="249">+AT138</f>
        <v>0</v>
      </c>
      <c r="AU199" s="64">
        <f t="shared" si="249"/>
        <v>0</v>
      </c>
      <c r="AV199" s="64">
        <f t="shared" si="249"/>
        <v>0</v>
      </c>
      <c r="AW199" s="64">
        <f t="shared" si="249"/>
        <v>0</v>
      </c>
      <c r="AX199" s="64">
        <f t="shared" si="249"/>
        <v>0</v>
      </c>
      <c r="AY199" s="64">
        <f t="shared" si="249"/>
        <v>0</v>
      </c>
    </row>
    <row r="200" spans="1:51" x14ac:dyDescent="0.25">
      <c r="A200" s="137" t="s">
        <v>9</v>
      </c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20"/>
      <c r="N200" s="20"/>
      <c r="O200" s="62"/>
      <c r="P200" s="62"/>
      <c r="Q200" s="62"/>
      <c r="R200" s="62"/>
      <c r="S200" s="62"/>
      <c r="T200" s="64"/>
      <c r="U200" s="64"/>
      <c r="V200" s="64"/>
      <c r="W200" s="64">
        <f t="shared" ref="W200:AS200" si="250">+W139</f>
        <v>0</v>
      </c>
      <c r="X200" s="64">
        <f t="shared" si="250"/>
        <v>0</v>
      </c>
      <c r="Y200" s="64">
        <f t="shared" si="250"/>
        <v>0</v>
      </c>
      <c r="Z200" s="64">
        <f t="shared" si="250"/>
        <v>0</v>
      </c>
      <c r="AA200" s="64">
        <f t="shared" si="250"/>
        <v>0</v>
      </c>
      <c r="AB200" s="64">
        <f t="shared" si="250"/>
        <v>0</v>
      </c>
      <c r="AC200" s="64"/>
      <c r="AD200" s="64">
        <f t="shared" si="250"/>
        <v>0</v>
      </c>
      <c r="AE200" s="64">
        <f t="shared" si="250"/>
        <v>0</v>
      </c>
      <c r="AF200" s="64">
        <f t="shared" si="250"/>
        <v>0</v>
      </c>
      <c r="AG200" s="64">
        <f t="shared" si="250"/>
        <v>0</v>
      </c>
      <c r="AH200" s="64">
        <f t="shared" si="250"/>
        <v>0</v>
      </c>
      <c r="AI200" s="64">
        <f t="shared" si="250"/>
        <v>0</v>
      </c>
      <c r="AJ200" s="64">
        <f t="shared" si="250"/>
        <v>0</v>
      </c>
      <c r="AK200" s="64">
        <f t="shared" si="250"/>
        <v>0</v>
      </c>
      <c r="AL200" s="64">
        <f t="shared" si="250"/>
        <v>0</v>
      </c>
      <c r="AM200" s="64">
        <f t="shared" si="250"/>
        <v>0</v>
      </c>
      <c r="AN200" s="64">
        <f t="shared" si="250"/>
        <v>0</v>
      </c>
      <c r="AO200" s="64">
        <f t="shared" si="250"/>
        <v>0</v>
      </c>
      <c r="AP200" s="64">
        <f t="shared" si="250"/>
        <v>0</v>
      </c>
      <c r="AQ200" s="64">
        <f t="shared" si="250"/>
        <v>0</v>
      </c>
      <c r="AR200" s="64">
        <f t="shared" si="250"/>
        <v>0</v>
      </c>
      <c r="AS200" s="64">
        <f t="shared" si="250"/>
        <v>0</v>
      </c>
      <c r="AT200" s="64">
        <f t="shared" ref="AT200:AY200" si="251">+AT139</f>
        <v>0</v>
      </c>
      <c r="AU200" s="64">
        <f t="shared" si="251"/>
        <v>0</v>
      </c>
      <c r="AV200" s="64">
        <f t="shared" si="251"/>
        <v>0</v>
      </c>
      <c r="AW200" s="64">
        <f t="shared" si="251"/>
        <v>0</v>
      </c>
      <c r="AX200" s="64">
        <f t="shared" si="251"/>
        <v>0</v>
      </c>
      <c r="AY200" s="64">
        <f t="shared" si="251"/>
        <v>0</v>
      </c>
    </row>
    <row r="201" spans="1:51" x14ac:dyDescent="0.25">
      <c r="A201" s="99" t="s">
        <v>587</v>
      </c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O201" s="62"/>
      <c r="P201" s="62"/>
      <c r="Q201" s="62"/>
      <c r="R201" s="62"/>
      <c r="S201" s="62"/>
      <c r="T201" s="64"/>
      <c r="U201" s="64"/>
      <c r="V201" s="64"/>
      <c r="W201" s="18">
        <f t="shared" ref="W201:AS201" si="252">+W140</f>
        <v>119798.81999999986</v>
      </c>
      <c r="X201" s="18">
        <f t="shared" si="252"/>
        <v>0</v>
      </c>
      <c r="Y201" s="18">
        <f t="shared" si="252"/>
        <v>0</v>
      </c>
      <c r="Z201" s="18">
        <f t="shared" si="252"/>
        <v>119798.81999999986</v>
      </c>
      <c r="AA201" s="18">
        <f t="shared" si="252"/>
        <v>0</v>
      </c>
      <c r="AB201" s="18">
        <f t="shared" si="252"/>
        <v>0</v>
      </c>
      <c r="AC201" s="18"/>
      <c r="AD201" s="18">
        <f t="shared" si="252"/>
        <v>119798.82000000043</v>
      </c>
      <c r="AE201" s="18">
        <f t="shared" si="252"/>
        <v>0</v>
      </c>
      <c r="AF201" s="18">
        <f t="shared" si="252"/>
        <v>0</v>
      </c>
      <c r="AG201" s="18">
        <f t="shared" si="252"/>
        <v>119798.82000000043</v>
      </c>
      <c r="AH201" s="18">
        <f t="shared" si="252"/>
        <v>0</v>
      </c>
      <c r="AI201" s="18">
        <f t="shared" si="252"/>
        <v>0</v>
      </c>
      <c r="AJ201" s="18">
        <f t="shared" si="252"/>
        <v>119798.82000000043</v>
      </c>
      <c r="AK201" s="18">
        <f t="shared" si="252"/>
        <v>0</v>
      </c>
      <c r="AL201" s="18">
        <f t="shared" si="252"/>
        <v>0</v>
      </c>
      <c r="AM201" s="18">
        <f t="shared" si="252"/>
        <v>119798.82000000043</v>
      </c>
      <c r="AN201" s="18">
        <f t="shared" si="252"/>
        <v>0</v>
      </c>
      <c r="AO201" s="18">
        <f t="shared" si="252"/>
        <v>0</v>
      </c>
      <c r="AP201" s="18">
        <f t="shared" si="252"/>
        <v>119798.82000000043</v>
      </c>
      <c r="AQ201" s="18">
        <f t="shared" si="252"/>
        <v>0</v>
      </c>
      <c r="AR201" s="18">
        <f t="shared" si="252"/>
        <v>0</v>
      </c>
      <c r="AS201" s="18">
        <f t="shared" si="252"/>
        <v>119798.82000000043</v>
      </c>
      <c r="AT201" s="18">
        <f t="shared" ref="AT201:AY201" si="253">+AT140</f>
        <v>0</v>
      </c>
      <c r="AU201" s="18">
        <f t="shared" si="253"/>
        <v>0</v>
      </c>
      <c r="AV201" s="18">
        <f t="shared" si="253"/>
        <v>119798.82000000043</v>
      </c>
      <c r="AW201" s="18">
        <f t="shared" si="253"/>
        <v>0</v>
      </c>
      <c r="AX201" s="18">
        <f t="shared" si="253"/>
        <v>0</v>
      </c>
      <c r="AY201" s="18">
        <f t="shared" si="253"/>
        <v>119798.82000000043</v>
      </c>
    </row>
    <row r="202" spans="1:51" s="56" customFormat="1" x14ac:dyDescent="0.25">
      <c r="A202" s="99" t="s">
        <v>254</v>
      </c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O202" s="62"/>
      <c r="P202" s="62"/>
      <c r="Q202" s="62"/>
      <c r="R202" s="62"/>
      <c r="S202" s="62"/>
      <c r="T202" s="64"/>
      <c r="U202" s="64"/>
      <c r="V202" s="64"/>
      <c r="W202" s="18">
        <f t="shared" ref="W202:AS202" si="254">+W141</f>
        <v>0</v>
      </c>
      <c r="X202" s="18">
        <f t="shared" si="254"/>
        <v>0</v>
      </c>
      <c r="Y202" s="18">
        <f t="shared" si="254"/>
        <v>0</v>
      </c>
      <c r="Z202" s="18">
        <f t="shared" si="254"/>
        <v>0</v>
      </c>
      <c r="AA202" s="18">
        <f t="shared" si="254"/>
        <v>0</v>
      </c>
      <c r="AB202" s="18">
        <f t="shared" si="254"/>
        <v>0</v>
      </c>
      <c r="AC202" s="18"/>
      <c r="AD202" s="18">
        <f t="shared" si="254"/>
        <v>0</v>
      </c>
      <c r="AE202" s="18">
        <f t="shared" si="254"/>
        <v>0</v>
      </c>
      <c r="AF202" s="18">
        <f t="shared" si="254"/>
        <v>0</v>
      </c>
      <c r="AG202" s="18">
        <f t="shared" si="254"/>
        <v>0</v>
      </c>
      <c r="AH202" s="18">
        <f t="shared" si="254"/>
        <v>0</v>
      </c>
      <c r="AI202" s="18">
        <f t="shared" si="254"/>
        <v>0</v>
      </c>
      <c r="AJ202" s="18">
        <f t="shared" si="254"/>
        <v>0</v>
      </c>
      <c r="AK202" s="18">
        <f t="shared" si="254"/>
        <v>0</v>
      </c>
      <c r="AL202" s="18">
        <f t="shared" si="254"/>
        <v>0</v>
      </c>
      <c r="AM202" s="18">
        <f t="shared" si="254"/>
        <v>0</v>
      </c>
      <c r="AN202" s="18">
        <f t="shared" si="254"/>
        <v>0</v>
      </c>
      <c r="AO202" s="18">
        <f t="shared" si="254"/>
        <v>0</v>
      </c>
      <c r="AP202" s="18">
        <f t="shared" si="254"/>
        <v>0</v>
      </c>
      <c r="AQ202" s="18">
        <f t="shared" si="254"/>
        <v>0</v>
      </c>
      <c r="AR202" s="18">
        <f t="shared" si="254"/>
        <v>0</v>
      </c>
      <c r="AS202" s="18">
        <f t="shared" si="254"/>
        <v>0</v>
      </c>
      <c r="AT202" s="18">
        <f t="shared" ref="AT202:AY202" si="255">+AT141</f>
        <v>0</v>
      </c>
      <c r="AU202" s="18">
        <f t="shared" si="255"/>
        <v>0</v>
      </c>
      <c r="AV202" s="18">
        <f t="shared" si="255"/>
        <v>0</v>
      </c>
      <c r="AW202" s="18">
        <f t="shared" si="255"/>
        <v>0</v>
      </c>
      <c r="AX202" s="18">
        <f t="shared" si="255"/>
        <v>0</v>
      </c>
      <c r="AY202" s="18">
        <f t="shared" si="255"/>
        <v>0</v>
      </c>
    </row>
    <row r="203" spans="1:51" s="56" customFormat="1" x14ac:dyDescent="0.25">
      <c r="A203" s="99" t="s">
        <v>108</v>
      </c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O203" s="62"/>
      <c r="P203" s="62"/>
      <c r="Q203" s="62"/>
      <c r="R203" s="62"/>
      <c r="S203" s="62"/>
      <c r="T203" s="64"/>
      <c r="U203" s="64"/>
      <c r="V203" s="64"/>
      <c r="W203" s="18">
        <f t="shared" ref="W203:AS203" si="256">+W142</f>
        <v>-13097.437979871869</v>
      </c>
      <c r="X203" s="18">
        <f t="shared" si="256"/>
        <v>0</v>
      </c>
      <c r="Y203" s="18">
        <f t="shared" si="256"/>
        <v>0</v>
      </c>
      <c r="Z203" s="18">
        <f t="shared" si="256"/>
        <v>-13097.437979871869</v>
      </c>
      <c r="AA203" s="18">
        <f t="shared" si="256"/>
        <v>0</v>
      </c>
      <c r="AB203" s="18">
        <f t="shared" si="256"/>
        <v>0</v>
      </c>
      <c r="AC203" s="18"/>
      <c r="AD203" s="18">
        <f t="shared" si="256"/>
        <v>-17360.150472266261</v>
      </c>
      <c r="AE203" s="18">
        <f t="shared" si="256"/>
        <v>0</v>
      </c>
      <c r="AF203" s="18">
        <f t="shared" si="256"/>
        <v>0</v>
      </c>
      <c r="AG203" s="18">
        <f t="shared" si="256"/>
        <v>-17360.150472266261</v>
      </c>
      <c r="AH203" s="18">
        <f t="shared" si="256"/>
        <v>0</v>
      </c>
      <c r="AI203" s="18">
        <f t="shared" si="256"/>
        <v>0</v>
      </c>
      <c r="AJ203" s="18">
        <f t="shared" si="256"/>
        <v>-17360.150472266261</v>
      </c>
      <c r="AK203" s="18">
        <f t="shared" si="256"/>
        <v>0</v>
      </c>
      <c r="AL203" s="18">
        <f t="shared" si="256"/>
        <v>0</v>
      </c>
      <c r="AM203" s="18">
        <f t="shared" si="256"/>
        <v>-17360.150472266261</v>
      </c>
      <c r="AN203" s="18">
        <f t="shared" si="256"/>
        <v>0</v>
      </c>
      <c r="AO203" s="18">
        <f t="shared" si="256"/>
        <v>0</v>
      </c>
      <c r="AP203" s="18">
        <f t="shared" si="256"/>
        <v>-97780.109850230569</v>
      </c>
      <c r="AQ203" s="18">
        <f t="shared" si="256"/>
        <v>0</v>
      </c>
      <c r="AR203" s="18">
        <f t="shared" si="256"/>
        <v>0</v>
      </c>
      <c r="AS203" s="18">
        <f t="shared" si="256"/>
        <v>-97780.109850230569</v>
      </c>
      <c r="AT203" s="18">
        <f t="shared" ref="AT203:AY203" si="257">+AT142</f>
        <v>0</v>
      </c>
      <c r="AU203" s="18">
        <f t="shared" si="257"/>
        <v>0</v>
      </c>
      <c r="AV203" s="18">
        <f t="shared" si="257"/>
        <v>-97780.109850230569</v>
      </c>
      <c r="AW203" s="18">
        <f t="shared" si="257"/>
        <v>0</v>
      </c>
      <c r="AX203" s="18">
        <f t="shared" si="257"/>
        <v>0</v>
      </c>
      <c r="AY203" s="18">
        <f t="shared" si="257"/>
        <v>-97780.109850230569</v>
      </c>
    </row>
    <row r="204" spans="1:51" s="56" customFormat="1" x14ac:dyDescent="0.25">
      <c r="A204" s="99" t="s">
        <v>246</v>
      </c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O204" s="62"/>
      <c r="P204" s="62"/>
      <c r="Q204" s="62"/>
      <c r="R204" s="62"/>
      <c r="S204" s="62"/>
      <c r="T204" s="64"/>
      <c r="U204" s="64"/>
      <c r="V204" s="64"/>
      <c r="W204" s="18">
        <f t="shared" ref="W204:AS204" si="258">+W143</f>
        <v>0</v>
      </c>
      <c r="X204" s="18">
        <f t="shared" si="258"/>
        <v>0</v>
      </c>
      <c r="Y204" s="18">
        <f t="shared" si="258"/>
        <v>0</v>
      </c>
      <c r="Z204" s="18">
        <f t="shared" si="258"/>
        <v>0</v>
      </c>
      <c r="AA204" s="18">
        <f t="shared" si="258"/>
        <v>0</v>
      </c>
      <c r="AB204" s="18">
        <f t="shared" si="258"/>
        <v>0</v>
      </c>
      <c r="AC204" s="18"/>
      <c r="AD204" s="18">
        <f t="shared" si="258"/>
        <v>-69494.499999999985</v>
      </c>
      <c r="AE204" s="18">
        <f t="shared" si="258"/>
        <v>0</v>
      </c>
      <c r="AF204" s="18">
        <f t="shared" si="258"/>
        <v>0</v>
      </c>
      <c r="AG204" s="18">
        <f t="shared" si="258"/>
        <v>-69494.499999999985</v>
      </c>
      <c r="AH204" s="18">
        <f t="shared" si="258"/>
        <v>0</v>
      </c>
      <c r="AI204" s="18">
        <f t="shared" si="258"/>
        <v>0</v>
      </c>
      <c r="AJ204" s="18">
        <f t="shared" si="258"/>
        <v>-69494.499999999985</v>
      </c>
      <c r="AK204" s="18">
        <f t="shared" si="258"/>
        <v>0</v>
      </c>
      <c r="AL204" s="18">
        <f t="shared" si="258"/>
        <v>0</v>
      </c>
      <c r="AM204" s="18">
        <f t="shared" si="258"/>
        <v>-69494.499999999985</v>
      </c>
      <c r="AN204" s="18">
        <f t="shared" si="258"/>
        <v>0</v>
      </c>
      <c r="AO204" s="18">
        <f t="shared" si="258"/>
        <v>0</v>
      </c>
      <c r="AP204" s="18">
        <f t="shared" si="258"/>
        <v>-729848</v>
      </c>
      <c r="AQ204" s="18">
        <f t="shared" si="258"/>
        <v>0</v>
      </c>
      <c r="AR204" s="18">
        <f t="shared" si="258"/>
        <v>0</v>
      </c>
      <c r="AS204" s="18">
        <f t="shared" si="258"/>
        <v>-729848</v>
      </c>
      <c r="AT204" s="18">
        <f t="shared" ref="AT204:AY204" si="259">+AT143</f>
        <v>0</v>
      </c>
      <c r="AU204" s="18">
        <f t="shared" si="259"/>
        <v>0</v>
      </c>
      <c r="AV204" s="18">
        <f t="shared" si="259"/>
        <v>-729848</v>
      </c>
      <c r="AW204" s="18">
        <f t="shared" si="259"/>
        <v>0</v>
      </c>
      <c r="AX204" s="18">
        <f t="shared" si="259"/>
        <v>0</v>
      </c>
      <c r="AY204" s="18">
        <f t="shared" si="259"/>
        <v>-729848</v>
      </c>
    </row>
    <row r="205" spans="1:51" s="56" customFormat="1" x14ac:dyDescent="0.25">
      <c r="A205" s="99" t="s">
        <v>247</v>
      </c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O205" s="62"/>
      <c r="P205" s="62"/>
      <c r="Q205" s="62"/>
      <c r="R205" s="62"/>
      <c r="S205" s="62"/>
      <c r="T205" s="64"/>
      <c r="U205" s="64"/>
      <c r="V205" s="64"/>
      <c r="W205" s="18">
        <f t="shared" ref="W205:AS205" si="260">+W144</f>
        <v>0</v>
      </c>
      <c r="X205" s="18">
        <f t="shared" si="260"/>
        <v>0</v>
      </c>
      <c r="Y205" s="18">
        <f t="shared" si="260"/>
        <v>0</v>
      </c>
      <c r="Z205" s="18">
        <f t="shared" si="260"/>
        <v>0</v>
      </c>
      <c r="AA205" s="18">
        <f t="shared" si="260"/>
        <v>0</v>
      </c>
      <c r="AB205" s="18">
        <f t="shared" si="260"/>
        <v>0</v>
      </c>
      <c r="AC205" s="18"/>
      <c r="AD205" s="18">
        <f t="shared" si="260"/>
        <v>0</v>
      </c>
      <c r="AE205" s="18">
        <f t="shared" si="260"/>
        <v>0</v>
      </c>
      <c r="AF205" s="18">
        <f t="shared" si="260"/>
        <v>0</v>
      </c>
      <c r="AG205" s="18">
        <f t="shared" si="260"/>
        <v>0</v>
      </c>
      <c r="AH205" s="18">
        <f t="shared" si="260"/>
        <v>0</v>
      </c>
      <c r="AI205" s="18">
        <f t="shared" si="260"/>
        <v>0</v>
      </c>
      <c r="AJ205" s="18">
        <f t="shared" si="260"/>
        <v>0</v>
      </c>
      <c r="AK205" s="18">
        <f t="shared" si="260"/>
        <v>0</v>
      </c>
      <c r="AL205" s="18">
        <f t="shared" si="260"/>
        <v>0</v>
      </c>
      <c r="AM205" s="18">
        <f t="shared" si="260"/>
        <v>0</v>
      </c>
      <c r="AN205" s="18">
        <f t="shared" si="260"/>
        <v>0</v>
      </c>
      <c r="AO205" s="18">
        <f t="shared" si="260"/>
        <v>0</v>
      </c>
      <c r="AP205" s="18">
        <f t="shared" si="260"/>
        <v>3896.6316482266925</v>
      </c>
      <c r="AQ205" s="18">
        <f t="shared" si="260"/>
        <v>0</v>
      </c>
      <c r="AR205" s="18">
        <f t="shared" si="260"/>
        <v>0</v>
      </c>
      <c r="AS205" s="18">
        <f t="shared" si="260"/>
        <v>3896.6316482266925</v>
      </c>
      <c r="AT205" s="18">
        <f t="shared" ref="AT205:AY205" si="261">+AT144</f>
        <v>0</v>
      </c>
      <c r="AU205" s="18">
        <f t="shared" si="261"/>
        <v>0</v>
      </c>
      <c r="AV205" s="18">
        <f t="shared" si="261"/>
        <v>3896.6316482266925</v>
      </c>
      <c r="AW205" s="18">
        <f t="shared" si="261"/>
        <v>0</v>
      </c>
      <c r="AX205" s="18">
        <f t="shared" si="261"/>
        <v>0</v>
      </c>
      <c r="AY205" s="18">
        <f t="shared" si="261"/>
        <v>3896.6316482266925</v>
      </c>
    </row>
    <row r="206" spans="1:51" x14ac:dyDescent="0.25">
      <c r="A206" s="99" t="s">
        <v>10</v>
      </c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O206" s="62"/>
      <c r="P206" s="62"/>
      <c r="Q206" s="62"/>
      <c r="R206" s="62"/>
      <c r="S206" s="62"/>
      <c r="T206" s="64"/>
      <c r="U206" s="64"/>
      <c r="V206" s="64"/>
      <c r="W206" s="18">
        <f t="shared" ref="W206:AS206" si="262">+W145</f>
        <v>161153.16480861837</v>
      </c>
      <c r="X206" s="18">
        <f t="shared" si="262"/>
        <v>0</v>
      </c>
      <c r="Y206" s="18">
        <f t="shared" si="262"/>
        <v>0</v>
      </c>
      <c r="Z206" s="18">
        <f t="shared" si="262"/>
        <v>161153.16480861837</v>
      </c>
      <c r="AA206" s="18">
        <f t="shared" si="262"/>
        <v>0</v>
      </c>
      <c r="AB206" s="18">
        <f t="shared" si="262"/>
        <v>0</v>
      </c>
      <c r="AC206" s="18"/>
      <c r="AD206" s="18">
        <f t="shared" si="262"/>
        <v>160717.34543152252</v>
      </c>
      <c r="AE206" s="18">
        <f t="shared" si="262"/>
        <v>0</v>
      </c>
      <c r="AF206" s="18">
        <f t="shared" si="262"/>
        <v>0</v>
      </c>
      <c r="AG206" s="18">
        <f t="shared" si="262"/>
        <v>160717.34543152252</v>
      </c>
      <c r="AH206" s="18">
        <f t="shared" si="262"/>
        <v>0</v>
      </c>
      <c r="AI206" s="18">
        <f t="shared" si="262"/>
        <v>0</v>
      </c>
      <c r="AJ206" s="18">
        <f t="shared" si="262"/>
        <v>160717.34543152252</v>
      </c>
      <c r="AK206" s="18">
        <f t="shared" si="262"/>
        <v>0</v>
      </c>
      <c r="AL206" s="18">
        <f t="shared" si="262"/>
        <v>0</v>
      </c>
      <c r="AM206" s="18">
        <f t="shared" si="262"/>
        <v>160717.34543152252</v>
      </c>
      <c r="AN206" s="18">
        <f t="shared" si="262"/>
        <v>0</v>
      </c>
      <c r="AO206" s="18">
        <f t="shared" si="262"/>
        <v>0</v>
      </c>
      <c r="AP206" s="18">
        <f t="shared" si="262"/>
        <v>160717.34543152139</v>
      </c>
      <c r="AQ206" s="18">
        <f t="shared" si="262"/>
        <v>0</v>
      </c>
      <c r="AR206" s="18">
        <f t="shared" si="262"/>
        <v>0</v>
      </c>
      <c r="AS206" s="18">
        <f t="shared" si="262"/>
        <v>160717.34543152139</v>
      </c>
      <c r="AT206" s="18">
        <f t="shared" ref="AT206:AY206" si="263">+AT145</f>
        <v>0</v>
      </c>
      <c r="AU206" s="18">
        <f t="shared" si="263"/>
        <v>0</v>
      </c>
      <c r="AV206" s="18">
        <f t="shared" si="263"/>
        <v>160717.34543152139</v>
      </c>
      <c r="AW206" s="18">
        <f t="shared" si="263"/>
        <v>0</v>
      </c>
      <c r="AX206" s="18">
        <f t="shared" si="263"/>
        <v>0</v>
      </c>
      <c r="AY206" s="18">
        <f t="shared" si="263"/>
        <v>160717.34543152139</v>
      </c>
    </row>
    <row r="207" spans="1:51" x14ac:dyDescent="0.25">
      <c r="A207" s="99" t="s">
        <v>221</v>
      </c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O207" s="62"/>
      <c r="P207" s="62"/>
      <c r="Q207" s="62"/>
      <c r="R207" s="62"/>
      <c r="S207" s="62"/>
      <c r="T207" s="64"/>
      <c r="U207" s="64"/>
      <c r="V207" s="64"/>
      <c r="W207" s="18">
        <f t="shared" ref="W207:AS207" si="264">+W146</f>
        <v>-302944.84749999997</v>
      </c>
      <c r="X207" s="18">
        <f t="shared" si="264"/>
        <v>0</v>
      </c>
      <c r="Y207" s="18">
        <f t="shared" si="264"/>
        <v>0</v>
      </c>
      <c r="Z207" s="18">
        <f t="shared" si="264"/>
        <v>-302944.84749999997</v>
      </c>
      <c r="AA207" s="18">
        <f t="shared" si="264"/>
        <v>0</v>
      </c>
      <c r="AB207" s="18">
        <f t="shared" si="264"/>
        <v>0</v>
      </c>
      <c r="AC207" s="18"/>
      <c r="AD207" s="18">
        <f t="shared" si="264"/>
        <v>0</v>
      </c>
      <c r="AE207" s="18">
        <f t="shared" si="264"/>
        <v>0</v>
      </c>
      <c r="AF207" s="18">
        <f t="shared" si="264"/>
        <v>0</v>
      </c>
      <c r="AG207" s="18">
        <f t="shared" si="264"/>
        <v>0</v>
      </c>
      <c r="AH207" s="18">
        <f t="shared" si="264"/>
        <v>0</v>
      </c>
      <c r="AI207" s="18">
        <f t="shared" si="264"/>
        <v>0</v>
      </c>
      <c r="AJ207" s="18">
        <f t="shared" si="264"/>
        <v>0</v>
      </c>
      <c r="AK207" s="18">
        <f t="shared" si="264"/>
        <v>0</v>
      </c>
      <c r="AL207" s="18">
        <f t="shared" si="264"/>
        <v>0</v>
      </c>
      <c r="AM207" s="18">
        <f t="shared" si="264"/>
        <v>0</v>
      </c>
      <c r="AN207" s="18">
        <f t="shared" si="264"/>
        <v>0</v>
      </c>
      <c r="AO207" s="18">
        <f t="shared" si="264"/>
        <v>0</v>
      </c>
      <c r="AP207" s="18">
        <f t="shared" si="264"/>
        <v>0</v>
      </c>
      <c r="AQ207" s="18">
        <f t="shared" si="264"/>
        <v>0</v>
      </c>
      <c r="AR207" s="18">
        <f t="shared" si="264"/>
        <v>0</v>
      </c>
      <c r="AS207" s="18">
        <f t="shared" si="264"/>
        <v>0</v>
      </c>
      <c r="AT207" s="18">
        <f t="shared" ref="AT207:AY207" si="265">+AT146</f>
        <v>0</v>
      </c>
      <c r="AU207" s="18">
        <f t="shared" si="265"/>
        <v>0</v>
      </c>
      <c r="AV207" s="18">
        <f t="shared" si="265"/>
        <v>0</v>
      </c>
      <c r="AW207" s="18">
        <f t="shared" si="265"/>
        <v>0</v>
      </c>
      <c r="AX207" s="18">
        <f t="shared" si="265"/>
        <v>0</v>
      </c>
      <c r="AY207" s="18">
        <f t="shared" si="265"/>
        <v>0</v>
      </c>
    </row>
    <row r="208" spans="1:51" x14ac:dyDescent="0.25">
      <c r="A208" s="99" t="s">
        <v>253</v>
      </c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O208" s="62"/>
      <c r="P208" s="62"/>
      <c r="Q208" s="62"/>
      <c r="R208" s="62"/>
      <c r="S208" s="62"/>
      <c r="T208" s="64"/>
      <c r="U208" s="64"/>
      <c r="V208" s="64"/>
      <c r="W208" s="18">
        <f t="shared" ref="W208:AS208" si="266">+W147</f>
        <v>0</v>
      </c>
      <c r="X208" s="18">
        <f t="shared" si="266"/>
        <v>0</v>
      </c>
      <c r="Y208" s="18">
        <f t="shared" si="266"/>
        <v>0</v>
      </c>
      <c r="Z208" s="18">
        <f t="shared" si="266"/>
        <v>0</v>
      </c>
      <c r="AA208" s="18">
        <f t="shared" si="266"/>
        <v>0</v>
      </c>
      <c r="AB208" s="18">
        <f t="shared" si="266"/>
        <v>0</v>
      </c>
      <c r="AC208" s="18"/>
      <c r="AD208" s="18">
        <f t="shared" si="266"/>
        <v>0</v>
      </c>
      <c r="AE208" s="18">
        <f t="shared" si="266"/>
        <v>0</v>
      </c>
      <c r="AF208" s="18">
        <f t="shared" si="266"/>
        <v>0</v>
      </c>
      <c r="AG208" s="18">
        <f t="shared" si="266"/>
        <v>0</v>
      </c>
      <c r="AH208" s="18">
        <f t="shared" si="266"/>
        <v>0</v>
      </c>
      <c r="AI208" s="18">
        <f t="shared" si="266"/>
        <v>0</v>
      </c>
      <c r="AJ208" s="18">
        <f t="shared" si="266"/>
        <v>0</v>
      </c>
      <c r="AK208" s="18">
        <f t="shared" si="266"/>
        <v>0</v>
      </c>
      <c r="AL208" s="18">
        <f t="shared" si="266"/>
        <v>0</v>
      </c>
      <c r="AM208" s="18">
        <f t="shared" si="266"/>
        <v>0</v>
      </c>
      <c r="AN208" s="18">
        <f t="shared" si="266"/>
        <v>0</v>
      </c>
      <c r="AO208" s="18">
        <f t="shared" si="266"/>
        <v>0</v>
      </c>
      <c r="AP208" s="18">
        <f t="shared" si="266"/>
        <v>0</v>
      </c>
      <c r="AQ208" s="18">
        <f t="shared" si="266"/>
        <v>0</v>
      </c>
      <c r="AR208" s="18">
        <f t="shared" si="266"/>
        <v>0</v>
      </c>
      <c r="AS208" s="18">
        <f t="shared" si="266"/>
        <v>0</v>
      </c>
      <c r="AT208" s="18">
        <f t="shared" ref="AT208:AY208" si="267">+AT147</f>
        <v>0</v>
      </c>
      <c r="AU208" s="18">
        <f t="shared" si="267"/>
        <v>0</v>
      </c>
      <c r="AV208" s="18">
        <f t="shared" si="267"/>
        <v>0</v>
      </c>
      <c r="AW208" s="18">
        <f t="shared" si="267"/>
        <v>0</v>
      </c>
      <c r="AX208" s="18">
        <f t="shared" si="267"/>
        <v>0</v>
      </c>
      <c r="AY208" s="18">
        <f t="shared" si="267"/>
        <v>0</v>
      </c>
    </row>
    <row r="209" spans="1:55" x14ac:dyDescent="0.25">
      <c r="A209" s="99" t="s">
        <v>107</v>
      </c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O209" s="62"/>
      <c r="P209" s="62"/>
      <c r="Q209" s="62"/>
      <c r="R209" s="62"/>
      <c r="S209" s="62"/>
      <c r="T209" s="64"/>
      <c r="U209" s="64"/>
      <c r="V209" s="64"/>
      <c r="W209" s="18">
        <f t="shared" ref="W209:AS209" si="268">+W148</f>
        <v>2991422.4243532172</v>
      </c>
      <c r="X209" s="18">
        <f t="shared" si="268"/>
        <v>0</v>
      </c>
      <c r="Y209" s="18">
        <f t="shared" si="268"/>
        <v>0</v>
      </c>
      <c r="Z209" s="18">
        <f t="shared" si="268"/>
        <v>2991422.4243532172</v>
      </c>
      <c r="AA209" s="18">
        <f t="shared" si="268"/>
        <v>0</v>
      </c>
      <c r="AB209" s="18">
        <f t="shared" si="268"/>
        <v>0</v>
      </c>
      <c r="AC209" s="18"/>
      <c r="AD209" s="18">
        <f t="shared" si="268"/>
        <v>3561841.800386732</v>
      </c>
      <c r="AE209" s="18">
        <f t="shared" si="268"/>
        <v>0</v>
      </c>
      <c r="AF209" s="18">
        <f t="shared" si="268"/>
        <v>0</v>
      </c>
      <c r="AG209" s="18">
        <f t="shared" si="268"/>
        <v>3561841.800386732</v>
      </c>
      <c r="AH209" s="18">
        <f t="shared" si="268"/>
        <v>0</v>
      </c>
      <c r="AI209" s="18">
        <f t="shared" si="268"/>
        <v>0</v>
      </c>
      <c r="AJ209" s="18">
        <f t="shared" si="268"/>
        <v>3561841.800386732</v>
      </c>
      <c r="AK209" s="18">
        <f t="shared" si="268"/>
        <v>0</v>
      </c>
      <c r="AL209" s="18">
        <f t="shared" si="268"/>
        <v>0</v>
      </c>
      <c r="AM209" s="18">
        <f t="shared" si="268"/>
        <v>3561841.800386732</v>
      </c>
      <c r="AN209" s="18">
        <f t="shared" si="268"/>
        <v>0</v>
      </c>
      <c r="AO209" s="18">
        <f t="shared" si="268"/>
        <v>0</v>
      </c>
      <c r="AP209" s="18">
        <f t="shared" si="268"/>
        <v>3915008.2897911766</v>
      </c>
      <c r="AQ209" s="18">
        <f t="shared" si="268"/>
        <v>0</v>
      </c>
      <c r="AR209" s="18">
        <f t="shared" si="268"/>
        <v>0</v>
      </c>
      <c r="AS209" s="18">
        <f t="shared" si="268"/>
        <v>3915008.2897911766</v>
      </c>
      <c r="AT209" s="18">
        <f t="shared" ref="AT209:AY209" si="269">+AT148</f>
        <v>0</v>
      </c>
      <c r="AU209" s="18">
        <f t="shared" si="269"/>
        <v>0</v>
      </c>
      <c r="AV209" s="18">
        <f t="shared" si="269"/>
        <v>3915008.2897911766</v>
      </c>
      <c r="AW209" s="18">
        <f t="shared" si="269"/>
        <v>0</v>
      </c>
      <c r="AX209" s="18">
        <f t="shared" si="269"/>
        <v>0</v>
      </c>
      <c r="AY209" s="18">
        <f t="shared" si="269"/>
        <v>3915008.2897911766</v>
      </c>
    </row>
    <row r="210" spans="1:55" x14ac:dyDescent="0.25">
      <c r="A210" s="99" t="s">
        <v>106</v>
      </c>
      <c r="B210" s="99"/>
      <c r="C210" s="99"/>
      <c r="D210" s="99"/>
      <c r="E210" s="99"/>
      <c r="F210" s="99"/>
      <c r="G210" s="99"/>
      <c r="H210" s="99"/>
      <c r="I210" s="99"/>
      <c r="J210" s="99"/>
      <c r="K210" s="99"/>
      <c r="L210" s="99"/>
      <c r="O210" s="62"/>
      <c r="P210" s="62"/>
      <c r="Q210" s="62"/>
      <c r="R210" s="62"/>
      <c r="S210" s="62"/>
      <c r="T210" s="64"/>
      <c r="U210" s="64"/>
      <c r="V210" s="64"/>
      <c r="W210" s="18">
        <f t="shared" ref="W210:AS210" si="270">+W149</f>
        <v>-15322463.43</v>
      </c>
      <c r="X210" s="18">
        <f t="shared" si="270"/>
        <v>0</v>
      </c>
      <c r="Y210" s="18">
        <f t="shared" si="270"/>
        <v>0</v>
      </c>
      <c r="Z210" s="18">
        <f t="shared" si="270"/>
        <v>-15322463.43</v>
      </c>
      <c r="AA210" s="18">
        <f t="shared" si="270"/>
        <v>0</v>
      </c>
      <c r="AB210" s="18">
        <f t="shared" si="270"/>
        <v>0</v>
      </c>
      <c r="AC210" s="18"/>
      <c r="AD210" s="18">
        <f t="shared" si="270"/>
        <v>-9975207.6549999993</v>
      </c>
      <c r="AE210" s="18">
        <f t="shared" si="270"/>
        <v>0</v>
      </c>
      <c r="AF210" s="18">
        <f t="shared" si="270"/>
        <v>0</v>
      </c>
      <c r="AG210" s="18">
        <f t="shared" si="270"/>
        <v>-9975207.6549999993</v>
      </c>
      <c r="AH210" s="18">
        <f t="shared" si="270"/>
        <v>0</v>
      </c>
      <c r="AI210" s="18">
        <f t="shared" si="270"/>
        <v>0</v>
      </c>
      <c r="AJ210" s="18">
        <f t="shared" si="270"/>
        <v>-9975207.6549999993</v>
      </c>
      <c r="AK210" s="18">
        <f t="shared" si="270"/>
        <v>0</v>
      </c>
      <c r="AL210" s="18">
        <f t="shared" si="270"/>
        <v>0</v>
      </c>
      <c r="AM210" s="18">
        <f t="shared" si="270"/>
        <v>-9975207.6549999993</v>
      </c>
      <c r="AN210" s="18">
        <f t="shared" si="270"/>
        <v>0</v>
      </c>
      <c r="AO210" s="18">
        <f t="shared" si="270"/>
        <v>0</v>
      </c>
      <c r="AP210" s="18">
        <f t="shared" si="270"/>
        <v>-5455707.6575000007</v>
      </c>
      <c r="AQ210" s="18">
        <f t="shared" si="270"/>
        <v>0</v>
      </c>
      <c r="AR210" s="18">
        <f t="shared" si="270"/>
        <v>0</v>
      </c>
      <c r="AS210" s="18">
        <f t="shared" si="270"/>
        <v>-5455707.6575000007</v>
      </c>
      <c r="AT210" s="18">
        <f t="shared" ref="AT210:AY210" si="271">+AT149</f>
        <v>0</v>
      </c>
      <c r="AU210" s="18">
        <f t="shared" si="271"/>
        <v>0</v>
      </c>
      <c r="AV210" s="18">
        <f t="shared" si="271"/>
        <v>-5455707.6575000007</v>
      </c>
      <c r="AW210" s="18">
        <f t="shared" si="271"/>
        <v>0</v>
      </c>
      <c r="AX210" s="18">
        <f t="shared" si="271"/>
        <v>0</v>
      </c>
      <c r="AY210" s="18">
        <f t="shared" si="271"/>
        <v>-5455707.6575000007</v>
      </c>
    </row>
    <row r="211" spans="1:55" x14ac:dyDescent="0.25">
      <c r="A211" s="99" t="s">
        <v>13</v>
      </c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O211" s="62"/>
      <c r="P211" s="62"/>
      <c r="Q211" s="62"/>
      <c r="R211" s="62"/>
      <c r="S211" s="62"/>
      <c r="T211" s="64"/>
      <c r="U211" s="64"/>
      <c r="V211" s="64"/>
      <c r="W211" s="18">
        <f t="shared" ref="W211:AS211" si="272">+W151</f>
        <v>83543931.406117514</v>
      </c>
      <c r="X211" s="18">
        <f t="shared" si="272"/>
        <v>0</v>
      </c>
      <c r="Y211" s="18">
        <f t="shared" si="272"/>
        <v>0</v>
      </c>
      <c r="Z211" s="18">
        <f t="shared" si="272"/>
        <v>83543931.406117514</v>
      </c>
      <c r="AA211" s="18">
        <f t="shared" si="272"/>
        <v>0</v>
      </c>
      <c r="AB211" s="18">
        <f t="shared" si="272"/>
        <v>0</v>
      </c>
      <c r="AC211" s="18"/>
      <c r="AD211" s="18">
        <f t="shared" si="272"/>
        <v>94821493.496352687</v>
      </c>
      <c r="AE211" s="18">
        <f t="shared" si="272"/>
        <v>0</v>
      </c>
      <c r="AF211" s="18">
        <f t="shared" si="272"/>
        <v>0</v>
      </c>
      <c r="AG211" s="18">
        <f t="shared" si="272"/>
        <v>94821493.496352687</v>
      </c>
      <c r="AH211" s="18">
        <f t="shared" si="272"/>
        <v>0</v>
      </c>
      <c r="AI211" s="18">
        <f t="shared" si="272"/>
        <v>0</v>
      </c>
      <c r="AJ211" s="18">
        <f t="shared" si="272"/>
        <v>94821493.496352687</v>
      </c>
      <c r="AK211" s="18">
        <f t="shared" si="272"/>
        <v>0</v>
      </c>
      <c r="AL211" s="18">
        <f t="shared" si="272"/>
        <v>0</v>
      </c>
      <c r="AM211" s="18">
        <f t="shared" si="272"/>
        <v>94821493.496352687</v>
      </c>
      <c r="AN211" s="18">
        <f t="shared" si="272"/>
        <v>0</v>
      </c>
      <c r="AO211" s="18">
        <f t="shared" si="272"/>
        <v>0</v>
      </c>
      <c r="AP211" s="18">
        <f t="shared" si="272"/>
        <v>105201970.54668181</v>
      </c>
      <c r="AQ211" s="18">
        <f t="shared" si="272"/>
        <v>0</v>
      </c>
      <c r="AR211" s="18">
        <f t="shared" si="272"/>
        <v>0</v>
      </c>
      <c r="AS211" s="18">
        <f t="shared" si="272"/>
        <v>105201970.54668181</v>
      </c>
      <c r="AT211" s="18">
        <f t="shared" ref="AT211:AY211" si="273">+AT151</f>
        <v>0</v>
      </c>
      <c r="AU211" s="18">
        <f t="shared" si="273"/>
        <v>0</v>
      </c>
      <c r="AV211" s="18">
        <f t="shared" si="273"/>
        <v>105201970.54668181</v>
      </c>
      <c r="AW211" s="18">
        <f t="shared" si="273"/>
        <v>0</v>
      </c>
      <c r="AX211" s="18">
        <f t="shared" si="273"/>
        <v>0</v>
      </c>
      <c r="AY211" s="18">
        <f t="shared" si="273"/>
        <v>105201970.54668181</v>
      </c>
    </row>
    <row r="212" spans="1:55" x14ac:dyDescent="0.25">
      <c r="A212" s="99" t="s">
        <v>250</v>
      </c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9"/>
      <c r="O212" s="62"/>
      <c r="P212" s="62"/>
      <c r="Q212" s="62"/>
      <c r="R212" s="62"/>
      <c r="S212" s="62"/>
      <c r="T212" s="64"/>
      <c r="U212" s="64"/>
      <c r="V212" s="64"/>
      <c r="W212" s="18">
        <f t="shared" ref="W212:AS212" si="274">+W152</f>
        <v>156720</v>
      </c>
      <c r="X212" s="18">
        <f t="shared" si="274"/>
        <v>0</v>
      </c>
      <c r="Y212" s="18">
        <f t="shared" si="274"/>
        <v>0</v>
      </c>
      <c r="Z212" s="18">
        <f t="shared" si="274"/>
        <v>156720</v>
      </c>
      <c r="AA212" s="18">
        <f t="shared" si="274"/>
        <v>0</v>
      </c>
      <c r="AB212" s="18">
        <f t="shared" si="274"/>
        <v>0</v>
      </c>
      <c r="AC212" s="18"/>
      <c r="AD212" s="18">
        <f t="shared" si="274"/>
        <v>146840.67688760301</v>
      </c>
      <c r="AE212" s="18">
        <f t="shared" si="274"/>
        <v>0</v>
      </c>
      <c r="AF212" s="18">
        <f t="shared" si="274"/>
        <v>0</v>
      </c>
      <c r="AG212" s="18">
        <f t="shared" si="274"/>
        <v>146840.67688760301</v>
      </c>
      <c r="AH212" s="18">
        <f t="shared" si="274"/>
        <v>0</v>
      </c>
      <c r="AI212" s="18">
        <f t="shared" si="274"/>
        <v>0</v>
      </c>
      <c r="AJ212" s="18">
        <f t="shared" si="274"/>
        <v>146840.67688760301</v>
      </c>
      <c r="AK212" s="18">
        <f t="shared" si="274"/>
        <v>0</v>
      </c>
      <c r="AL212" s="18">
        <f t="shared" si="274"/>
        <v>0</v>
      </c>
      <c r="AM212" s="18">
        <f t="shared" si="274"/>
        <v>146840.67688760301</v>
      </c>
      <c r="AN212" s="18">
        <f t="shared" si="274"/>
        <v>0</v>
      </c>
      <c r="AO212" s="18">
        <f t="shared" si="274"/>
        <v>0</v>
      </c>
      <c r="AP212" s="18">
        <f t="shared" si="274"/>
        <v>0</v>
      </c>
      <c r="AQ212" s="18">
        <f t="shared" si="274"/>
        <v>0</v>
      </c>
      <c r="AR212" s="18">
        <f t="shared" si="274"/>
        <v>0</v>
      </c>
      <c r="AS212" s="18">
        <f t="shared" si="274"/>
        <v>0</v>
      </c>
      <c r="AT212" s="18">
        <f t="shared" ref="AT212:AY212" si="275">+AT152</f>
        <v>0</v>
      </c>
      <c r="AU212" s="18">
        <f t="shared" si="275"/>
        <v>0</v>
      </c>
      <c r="AV212" s="18">
        <f t="shared" si="275"/>
        <v>0</v>
      </c>
      <c r="AW212" s="18">
        <f t="shared" si="275"/>
        <v>0</v>
      </c>
      <c r="AX212" s="18">
        <f t="shared" si="275"/>
        <v>0</v>
      </c>
      <c r="AY212" s="18">
        <f t="shared" si="275"/>
        <v>0</v>
      </c>
    </row>
    <row r="213" spans="1:55" x14ac:dyDescent="0.25">
      <c r="A213" s="99" t="s">
        <v>251</v>
      </c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9"/>
      <c r="O213" s="62"/>
      <c r="P213" s="62"/>
      <c r="Q213" s="62"/>
      <c r="R213" s="62"/>
      <c r="S213" s="62"/>
      <c r="T213" s="64"/>
      <c r="U213" s="64"/>
      <c r="V213" s="64"/>
      <c r="W213" s="18">
        <f t="shared" ref="W213:AS213" si="276">+W153</f>
        <v>49250.010000000009</v>
      </c>
      <c r="X213" s="18">
        <f t="shared" si="276"/>
        <v>0</v>
      </c>
      <c r="Y213" s="18">
        <f t="shared" si="276"/>
        <v>0</v>
      </c>
      <c r="Z213" s="18">
        <f t="shared" si="276"/>
        <v>49250.010000000009</v>
      </c>
      <c r="AA213" s="18">
        <f t="shared" si="276"/>
        <v>0</v>
      </c>
      <c r="AB213" s="18">
        <f t="shared" si="276"/>
        <v>0</v>
      </c>
      <c r="AC213" s="18"/>
      <c r="AD213" s="18">
        <f t="shared" si="276"/>
        <v>-77400.262499999997</v>
      </c>
      <c r="AE213" s="18">
        <f t="shared" si="276"/>
        <v>0</v>
      </c>
      <c r="AF213" s="18">
        <f t="shared" si="276"/>
        <v>0</v>
      </c>
      <c r="AG213" s="18">
        <f t="shared" si="276"/>
        <v>-77400.262499999997</v>
      </c>
      <c r="AH213" s="18">
        <f t="shared" si="276"/>
        <v>0</v>
      </c>
      <c r="AI213" s="18">
        <f t="shared" si="276"/>
        <v>0</v>
      </c>
      <c r="AJ213" s="18">
        <f t="shared" si="276"/>
        <v>-77400.262499999997</v>
      </c>
      <c r="AK213" s="18">
        <f t="shared" si="276"/>
        <v>0</v>
      </c>
      <c r="AL213" s="18">
        <f t="shared" si="276"/>
        <v>0</v>
      </c>
      <c r="AM213" s="18">
        <f t="shared" si="276"/>
        <v>-77400.262499999997</v>
      </c>
      <c r="AN213" s="18">
        <f t="shared" si="276"/>
        <v>0</v>
      </c>
      <c r="AO213" s="18">
        <f t="shared" si="276"/>
        <v>0</v>
      </c>
      <c r="AP213" s="18">
        <f t="shared" si="276"/>
        <v>0</v>
      </c>
      <c r="AQ213" s="18">
        <f t="shared" si="276"/>
        <v>0</v>
      </c>
      <c r="AR213" s="18">
        <f t="shared" si="276"/>
        <v>0</v>
      </c>
      <c r="AS213" s="18">
        <f t="shared" si="276"/>
        <v>0</v>
      </c>
      <c r="AT213" s="18">
        <f t="shared" ref="AT213:AY213" si="277">+AT153</f>
        <v>0</v>
      </c>
      <c r="AU213" s="18">
        <f t="shared" si="277"/>
        <v>0</v>
      </c>
      <c r="AV213" s="18">
        <f t="shared" si="277"/>
        <v>0</v>
      </c>
      <c r="AW213" s="18">
        <f t="shared" si="277"/>
        <v>0</v>
      </c>
      <c r="AX213" s="18">
        <f t="shared" si="277"/>
        <v>0</v>
      </c>
      <c r="AY213" s="18">
        <f t="shared" si="277"/>
        <v>0</v>
      </c>
    </row>
    <row r="214" spans="1:55" x14ac:dyDescent="0.25">
      <c r="A214" s="99" t="s">
        <v>255</v>
      </c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O214" s="62"/>
      <c r="P214" s="62"/>
      <c r="Q214" s="62"/>
      <c r="R214" s="62"/>
      <c r="S214" s="62"/>
      <c r="T214" s="64"/>
      <c r="U214" s="64"/>
      <c r="V214" s="64"/>
      <c r="W214" s="18">
        <f t="shared" ref="W214:AS214" si="278">+W154</f>
        <v>921809.82841993799</v>
      </c>
      <c r="X214" s="18">
        <f t="shared" si="278"/>
        <v>0</v>
      </c>
      <c r="Y214" s="18">
        <f t="shared" si="278"/>
        <v>0</v>
      </c>
      <c r="Z214" s="18">
        <f t="shared" si="278"/>
        <v>921809.82841993799</v>
      </c>
      <c r="AA214" s="18">
        <f t="shared" si="278"/>
        <v>0</v>
      </c>
      <c r="AB214" s="18">
        <f t="shared" si="278"/>
        <v>0</v>
      </c>
      <c r="AC214" s="18"/>
      <c r="AD214" s="18">
        <f t="shared" si="278"/>
        <v>-475792.21544053254</v>
      </c>
      <c r="AE214" s="18">
        <f t="shared" si="278"/>
        <v>0</v>
      </c>
      <c r="AF214" s="18">
        <f t="shared" si="278"/>
        <v>0</v>
      </c>
      <c r="AG214" s="18">
        <f t="shared" si="278"/>
        <v>-475792.21544053254</v>
      </c>
      <c r="AH214" s="18">
        <f t="shared" si="278"/>
        <v>0</v>
      </c>
      <c r="AI214" s="18">
        <f t="shared" si="278"/>
        <v>0</v>
      </c>
      <c r="AJ214" s="18">
        <f t="shared" si="278"/>
        <v>-475792.21544053254</v>
      </c>
      <c r="AK214" s="18">
        <f t="shared" si="278"/>
        <v>0</v>
      </c>
      <c r="AL214" s="18">
        <f t="shared" si="278"/>
        <v>0</v>
      </c>
      <c r="AM214" s="18">
        <f t="shared" si="278"/>
        <v>-475792.21544053254</v>
      </c>
      <c r="AN214" s="18">
        <f t="shared" si="278"/>
        <v>0</v>
      </c>
      <c r="AO214" s="18">
        <f t="shared" si="278"/>
        <v>0</v>
      </c>
      <c r="AP214" s="18">
        <f t="shared" si="278"/>
        <v>-475792.21544053254</v>
      </c>
      <c r="AQ214" s="18">
        <f t="shared" si="278"/>
        <v>0</v>
      </c>
      <c r="AR214" s="18">
        <f t="shared" si="278"/>
        <v>0</v>
      </c>
      <c r="AS214" s="18">
        <f t="shared" si="278"/>
        <v>-475792.21544053254</v>
      </c>
      <c r="AT214" s="18">
        <f t="shared" ref="AT214:AY214" si="279">+AT154</f>
        <v>0</v>
      </c>
      <c r="AU214" s="18">
        <f t="shared" si="279"/>
        <v>0</v>
      </c>
      <c r="AV214" s="18">
        <f t="shared" si="279"/>
        <v>-475792.21544053254</v>
      </c>
      <c r="AW214" s="18">
        <f t="shared" si="279"/>
        <v>0</v>
      </c>
      <c r="AX214" s="18">
        <f t="shared" si="279"/>
        <v>0</v>
      </c>
      <c r="AY214" s="18">
        <f t="shared" si="279"/>
        <v>-475792.21544053254</v>
      </c>
    </row>
    <row r="215" spans="1:55" x14ac:dyDescent="0.25">
      <c r="A215" s="99" t="s">
        <v>16</v>
      </c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9"/>
      <c r="O215" s="62"/>
      <c r="P215" s="62"/>
      <c r="Q215" s="62"/>
      <c r="R215" s="62"/>
      <c r="S215" s="62"/>
      <c r="T215" s="64"/>
      <c r="U215" s="64"/>
      <c r="V215" s="64"/>
      <c r="W215" s="18">
        <f t="shared" ref="W215:AS215" si="280">+W155</f>
        <v>1500000</v>
      </c>
      <c r="X215" s="18">
        <f t="shared" si="280"/>
        <v>0</v>
      </c>
      <c r="Y215" s="18">
        <f t="shared" si="280"/>
        <v>0</v>
      </c>
      <c r="Z215" s="18">
        <f t="shared" si="280"/>
        <v>1500000</v>
      </c>
      <c r="AA215" s="18">
        <f t="shared" si="280"/>
        <v>0</v>
      </c>
      <c r="AB215" s="18">
        <f t="shared" si="280"/>
        <v>0</v>
      </c>
      <c r="AC215" s="18"/>
      <c r="AD215" s="18">
        <f t="shared" si="280"/>
        <v>1353975.75</v>
      </c>
      <c r="AE215" s="18">
        <f t="shared" si="280"/>
        <v>0</v>
      </c>
      <c r="AF215" s="18">
        <f t="shared" si="280"/>
        <v>0</v>
      </c>
      <c r="AG215" s="18">
        <f t="shared" si="280"/>
        <v>1353975.75</v>
      </c>
      <c r="AH215" s="18">
        <f t="shared" si="280"/>
        <v>0</v>
      </c>
      <c r="AI215" s="18">
        <f t="shared" si="280"/>
        <v>0</v>
      </c>
      <c r="AJ215" s="18">
        <f t="shared" si="280"/>
        <v>1353975.75</v>
      </c>
      <c r="AK215" s="18">
        <f t="shared" si="280"/>
        <v>0</v>
      </c>
      <c r="AL215" s="18">
        <f t="shared" si="280"/>
        <v>0</v>
      </c>
      <c r="AM215" s="18">
        <f t="shared" si="280"/>
        <v>1353975.75</v>
      </c>
      <c r="AN215" s="18">
        <f t="shared" si="280"/>
        <v>0</v>
      </c>
      <c r="AO215" s="18">
        <f t="shared" si="280"/>
        <v>0</v>
      </c>
      <c r="AP215" s="18">
        <f t="shared" si="280"/>
        <v>927098.75</v>
      </c>
      <c r="AQ215" s="18">
        <f t="shared" si="280"/>
        <v>0</v>
      </c>
      <c r="AR215" s="18">
        <f t="shared" si="280"/>
        <v>0</v>
      </c>
      <c r="AS215" s="18">
        <f t="shared" si="280"/>
        <v>927098.75</v>
      </c>
      <c r="AT215" s="18">
        <f t="shared" ref="AT215:AY215" si="281">+AT155</f>
        <v>0</v>
      </c>
      <c r="AU215" s="18">
        <f t="shared" si="281"/>
        <v>0</v>
      </c>
      <c r="AV215" s="18">
        <f t="shared" si="281"/>
        <v>927098.75</v>
      </c>
      <c r="AW215" s="18">
        <f t="shared" si="281"/>
        <v>0</v>
      </c>
      <c r="AX215" s="18">
        <f t="shared" si="281"/>
        <v>0</v>
      </c>
      <c r="AY215" s="18">
        <f t="shared" si="281"/>
        <v>927098.75</v>
      </c>
    </row>
    <row r="216" spans="1:55" x14ac:dyDescent="0.25">
      <c r="A216" s="99" t="s">
        <v>17</v>
      </c>
      <c r="B216" s="99"/>
      <c r="C216" s="99"/>
      <c r="D216" s="99"/>
      <c r="E216" s="99"/>
      <c r="F216" s="99"/>
      <c r="G216" s="99"/>
      <c r="H216" s="99"/>
      <c r="I216" s="99"/>
      <c r="J216" s="99"/>
      <c r="K216" s="99"/>
      <c r="L216" s="99"/>
      <c r="O216" s="62"/>
      <c r="P216" s="62"/>
      <c r="Q216" s="62"/>
      <c r="R216" s="62"/>
      <c r="S216" s="62"/>
      <c r="T216" s="64"/>
      <c r="U216" s="64"/>
      <c r="V216" s="64"/>
      <c r="W216" s="18">
        <f t="shared" ref="W216:AS216" si="282">+W156</f>
        <v>14939.172500000002</v>
      </c>
      <c r="X216" s="18">
        <f t="shared" si="282"/>
        <v>0</v>
      </c>
      <c r="Y216" s="18">
        <f t="shared" si="282"/>
        <v>0</v>
      </c>
      <c r="Z216" s="18">
        <f t="shared" si="282"/>
        <v>14939.172500000002</v>
      </c>
      <c r="AA216" s="18">
        <f t="shared" si="282"/>
        <v>0</v>
      </c>
      <c r="AB216" s="18">
        <f t="shared" si="282"/>
        <v>0</v>
      </c>
      <c r="AC216" s="18"/>
      <c r="AD216" s="18">
        <f t="shared" si="282"/>
        <v>0</v>
      </c>
      <c r="AE216" s="18">
        <f t="shared" si="282"/>
        <v>0</v>
      </c>
      <c r="AF216" s="18">
        <f t="shared" si="282"/>
        <v>0</v>
      </c>
      <c r="AG216" s="18">
        <f t="shared" si="282"/>
        <v>0</v>
      </c>
      <c r="AH216" s="18">
        <f t="shared" si="282"/>
        <v>0</v>
      </c>
      <c r="AI216" s="18">
        <f t="shared" si="282"/>
        <v>0</v>
      </c>
      <c r="AJ216" s="18">
        <f t="shared" si="282"/>
        <v>0</v>
      </c>
      <c r="AK216" s="18">
        <f t="shared" si="282"/>
        <v>0</v>
      </c>
      <c r="AL216" s="18">
        <f t="shared" si="282"/>
        <v>0</v>
      </c>
      <c r="AM216" s="18">
        <f t="shared" si="282"/>
        <v>0</v>
      </c>
      <c r="AN216" s="18">
        <f t="shared" si="282"/>
        <v>0</v>
      </c>
      <c r="AO216" s="18">
        <f t="shared" si="282"/>
        <v>0</v>
      </c>
      <c r="AP216" s="18">
        <f t="shared" si="282"/>
        <v>0</v>
      </c>
      <c r="AQ216" s="18">
        <f t="shared" si="282"/>
        <v>0</v>
      </c>
      <c r="AR216" s="18">
        <f t="shared" si="282"/>
        <v>0</v>
      </c>
      <c r="AS216" s="18">
        <f t="shared" si="282"/>
        <v>0</v>
      </c>
      <c r="AT216" s="18">
        <f t="shared" ref="AT216:AY216" si="283">+AT156</f>
        <v>0</v>
      </c>
      <c r="AU216" s="18">
        <f t="shared" si="283"/>
        <v>0</v>
      </c>
      <c r="AV216" s="18">
        <f t="shared" si="283"/>
        <v>0</v>
      </c>
      <c r="AW216" s="18">
        <f t="shared" si="283"/>
        <v>0</v>
      </c>
      <c r="AX216" s="18">
        <f t="shared" si="283"/>
        <v>0</v>
      </c>
      <c r="AY216" s="18">
        <f t="shared" si="283"/>
        <v>0</v>
      </c>
      <c r="AZ216" s="18"/>
      <c r="BA216" s="18"/>
      <c r="BB216" s="18"/>
      <c r="BC216" s="18"/>
    </row>
    <row r="217" spans="1:55" x14ac:dyDescent="0.25">
      <c r="A217" s="99" t="s">
        <v>19</v>
      </c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O217" s="62"/>
      <c r="P217" s="62"/>
      <c r="Q217" s="62"/>
      <c r="R217" s="62"/>
      <c r="S217" s="62"/>
      <c r="T217" s="64"/>
      <c r="U217" s="64"/>
      <c r="V217" s="64"/>
      <c r="W217" s="18">
        <f t="shared" ref="W217:AS217" si="284">+W157</f>
        <v>-6542478.7975000013</v>
      </c>
      <c r="X217" s="18">
        <f t="shared" si="284"/>
        <v>0</v>
      </c>
      <c r="Y217" s="18">
        <f t="shared" si="284"/>
        <v>0</v>
      </c>
      <c r="Z217" s="18">
        <f t="shared" si="284"/>
        <v>-6542478.7975000013</v>
      </c>
      <c r="AA217" s="18">
        <f t="shared" si="284"/>
        <v>0</v>
      </c>
      <c r="AB217" s="18">
        <f t="shared" si="284"/>
        <v>0</v>
      </c>
      <c r="AC217" s="18"/>
      <c r="AD217" s="18">
        <f t="shared" si="284"/>
        <v>-8244853.8325000005</v>
      </c>
      <c r="AE217" s="18">
        <f t="shared" si="284"/>
        <v>0</v>
      </c>
      <c r="AF217" s="18">
        <f t="shared" si="284"/>
        <v>0</v>
      </c>
      <c r="AG217" s="18">
        <f t="shared" si="284"/>
        <v>-8244853.8325000005</v>
      </c>
      <c r="AH217" s="18">
        <f t="shared" si="284"/>
        <v>0</v>
      </c>
      <c r="AI217" s="18">
        <f t="shared" si="284"/>
        <v>0</v>
      </c>
      <c r="AJ217" s="18">
        <f t="shared" si="284"/>
        <v>-8244853.8325000005</v>
      </c>
      <c r="AK217" s="18">
        <f t="shared" si="284"/>
        <v>0</v>
      </c>
      <c r="AL217" s="18">
        <f t="shared" si="284"/>
        <v>0</v>
      </c>
      <c r="AM217" s="18">
        <f t="shared" si="284"/>
        <v>-8244853.8325000005</v>
      </c>
      <c r="AN217" s="18">
        <f t="shared" si="284"/>
        <v>0</v>
      </c>
      <c r="AO217" s="18">
        <f t="shared" si="284"/>
        <v>0</v>
      </c>
      <c r="AP217" s="18">
        <f t="shared" si="284"/>
        <v>-5258493.0650000004</v>
      </c>
      <c r="AQ217" s="18">
        <f t="shared" si="284"/>
        <v>0</v>
      </c>
      <c r="AR217" s="18">
        <f t="shared" si="284"/>
        <v>0</v>
      </c>
      <c r="AS217" s="18">
        <f t="shared" si="284"/>
        <v>-5258493.0650000004</v>
      </c>
      <c r="AT217" s="18">
        <f t="shared" ref="AT217:AY217" si="285">+AT157</f>
        <v>0</v>
      </c>
      <c r="AU217" s="18">
        <f t="shared" si="285"/>
        <v>0</v>
      </c>
      <c r="AV217" s="18">
        <f t="shared" si="285"/>
        <v>-5258493.0650000004</v>
      </c>
      <c r="AW217" s="18">
        <f t="shared" si="285"/>
        <v>0</v>
      </c>
      <c r="AX217" s="18">
        <f t="shared" si="285"/>
        <v>0</v>
      </c>
      <c r="AY217" s="18">
        <f t="shared" si="285"/>
        <v>-5258493.0650000004</v>
      </c>
    </row>
    <row r="218" spans="1:55" x14ac:dyDescent="0.25">
      <c r="A218" s="99" t="s">
        <v>21</v>
      </c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O218" s="62"/>
      <c r="P218" s="62"/>
      <c r="Q218" s="62"/>
      <c r="R218" s="62"/>
      <c r="S218" s="62"/>
      <c r="T218" s="64"/>
      <c r="U218" s="64"/>
      <c r="V218" s="64"/>
      <c r="W218" s="18">
        <f t="shared" ref="W218:AS218" si="286">+W158</f>
        <v>-241725.15250000003</v>
      </c>
      <c r="X218" s="18">
        <f t="shared" si="286"/>
        <v>0</v>
      </c>
      <c r="Y218" s="18">
        <f t="shared" si="286"/>
        <v>0</v>
      </c>
      <c r="Z218" s="18">
        <f t="shared" si="286"/>
        <v>-241725.15250000003</v>
      </c>
      <c r="AA218" s="18">
        <f t="shared" si="286"/>
        <v>0</v>
      </c>
      <c r="AB218" s="18">
        <f t="shared" si="286"/>
        <v>0</v>
      </c>
      <c r="AC218" s="18"/>
      <c r="AD218" s="18">
        <f t="shared" si="286"/>
        <v>-234625.00500000003</v>
      </c>
      <c r="AE218" s="18">
        <f t="shared" si="286"/>
        <v>0</v>
      </c>
      <c r="AF218" s="18">
        <f t="shared" si="286"/>
        <v>0</v>
      </c>
      <c r="AG218" s="18">
        <f t="shared" si="286"/>
        <v>-234625.00500000003</v>
      </c>
      <c r="AH218" s="18">
        <f t="shared" si="286"/>
        <v>0</v>
      </c>
      <c r="AI218" s="18">
        <f t="shared" si="286"/>
        <v>0</v>
      </c>
      <c r="AJ218" s="18">
        <f t="shared" si="286"/>
        <v>-234625.00500000003</v>
      </c>
      <c r="AK218" s="18">
        <f t="shared" si="286"/>
        <v>0</v>
      </c>
      <c r="AL218" s="18">
        <f t="shared" si="286"/>
        <v>0</v>
      </c>
      <c r="AM218" s="18">
        <f t="shared" si="286"/>
        <v>-234625.00500000003</v>
      </c>
      <c r="AN218" s="18">
        <f t="shared" si="286"/>
        <v>0</v>
      </c>
      <c r="AO218" s="18">
        <f t="shared" si="286"/>
        <v>0</v>
      </c>
      <c r="AP218" s="18">
        <f t="shared" si="286"/>
        <v>0</v>
      </c>
      <c r="AQ218" s="18">
        <f t="shared" si="286"/>
        <v>0</v>
      </c>
      <c r="AR218" s="18">
        <f t="shared" si="286"/>
        <v>0</v>
      </c>
      <c r="AS218" s="18">
        <f t="shared" si="286"/>
        <v>0</v>
      </c>
      <c r="AT218" s="18">
        <f t="shared" ref="AT218:AY218" si="287">+AT158</f>
        <v>0</v>
      </c>
      <c r="AU218" s="18">
        <f t="shared" si="287"/>
        <v>0</v>
      </c>
      <c r="AV218" s="18">
        <f t="shared" si="287"/>
        <v>0</v>
      </c>
      <c r="AW218" s="18">
        <f t="shared" si="287"/>
        <v>0</v>
      </c>
      <c r="AX218" s="18">
        <f t="shared" si="287"/>
        <v>0</v>
      </c>
      <c r="AY218" s="18">
        <f t="shared" si="287"/>
        <v>0</v>
      </c>
    </row>
    <row r="219" spans="1:55" x14ac:dyDescent="0.25">
      <c r="A219" s="99" t="s">
        <v>26</v>
      </c>
      <c r="B219" s="99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O219" s="62"/>
      <c r="P219" s="62"/>
      <c r="Q219" s="62"/>
      <c r="R219" s="62"/>
      <c r="S219" s="62"/>
      <c r="T219" s="64"/>
      <c r="U219" s="64"/>
      <c r="V219" s="64"/>
      <c r="W219" s="18">
        <f t="shared" ref="W219:AS219" si="288">+W159</f>
        <v>-31162.526377664333</v>
      </c>
      <c r="X219" s="18">
        <f t="shared" si="288"/>
        <v>0</v>
      </c>
      <c r="Y219" s="18">
        <f t="shared" si="288"/>
        <v>0</v>
      </c>
      <c r="Z219" s="18">
        <f t="shared" si="288"/>
        <v>-31162.526377664333</v>
      </c>
      <c r="AA219" s="18">
        <f t="shared" si="288"/>
        <v>0</v>
      </c>
      <c r="AB219" s="18">
        <f t="shared" si="288"/>
        <v>0</v>
      </c>
      <c r="AC219" s="18"/>
      <c r="AD219" s="18">
        <f t="shared" si="288"/>
        <v>30147.125405717252</v>
      </c>
      <c r="AE219" s="18">
        <f t="shared" si="288"/>
        <v>0</v>
      </c>
      <c r="AF219" s="18">
        <f t="shared" si="288"/>
        <v>0</v>
      </c>
      <c r="AG219" s="18">
        <f t="shared" si="288"/>
        <v>30147.125405717252</v>
      </c>
      <c r="AH219" s="18">
        <f t="shared" si="288"/>
        <v>0</v>
      </c>
      <c r="AI219" s="18">
        <f t="shared" si="288"/>
        <v>0</v>
      </c>
      <c r="AJ219" s="18">
        <f t="shared" si="288"/>
        <v>30147.125405717252</v>
      </c>
      <c r="AK219" s="18">
        <f t="shared" si="288"/>
        <v>0</v>
      </c>
      <c r="AL219" s="18">
        <f t="shared" si="288"/>
        <v>0</v>
      </c>
      <c r="AM219" s="18">
        <f t="shared" si="288"/>
        <v>30147.125405717252</v>
      </c>
      <c r="AN219" s="18">
        <f t="shared" si="288"/>
        <v>0</v>
      </c>
      <c r="AO219" s="18">
        <f t="shared" si="288"/>
        <v>0</v>
      </c>
      <c r="AP219" s="18">
        <f t="shared" si="288"/>
        <v>-266323.23951310763</v>
      </c>
      <c r="AQ219" s="18">
        <f t="shared" si="288"/>
        <v>0</v>
      </c>
      <c r="AR219" s="18">
        <f t="shared" si="288"/>
        <v>0</v>
      </c>
      <c r="AS219" s="18">
        <f t="shared" si="288"/>
        <v>-266323.23951310763</v>
      </c>
      <c r="AT219" s="18">
        <f t="shared" ref="AT219:AY219" si="289">+AT159</f>
        <v>0</v>
      </c>
      <c r="AU219" s="18">
        <f t="shared" si="289"/>
        <v>0</v>
      </c>
      <c r="AV219" s="18">
        <f t="shared" si="289"/>
        <v>-266323.23951310763</v>
      </c>
      <c r="AW219" s="18">
        <f t="shared" si="289"/>
        <v>0</v>
      </c>
      <c r="AX219" s="18">
        <f t="shared" si="289"/>
        <v>0</v>
      </c>
      <c r="AY219" s="18">
        <f t="shared" si="289"/>
        <v>-266323.23951310763</v>
      </c>
    </row>
    <row r="220" spans="1:55" x14ac:dyDescent="0.25">
      <c r="A220" s="99" t="s">
        <v>27</v>
      </c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O220" s="62"/>
      <c r="P220" s="62"/>
      <c r="Q220" s="62"/>
      <c r="R220" s="62"/>
      <c r="S220" s="62"/>
      <c r="T220" s="64"/>
      <c r="U220" s="64"/>
      <c r="V220" s="64"/>
      <c r="W220" s="18">
        <f t="shared" ref="W220:AS220" si="290">+W160</f>
        <v>-1003311.9114982114</v>
      </c>
      <c r="X220" s="18">
        <f t="shared" si="290"/>
        <v>0</v>
      </c>
      <c r="Y220" s="18">
        <f t="shared" si="290"/>
        <v>0</v>
      </c>
      <c r="Z220" s="18">
        <f t="shared" si="290"/>
        <v>-1003311.9114982114</v>
      </c>
      <c r="AA220" s="18">
        <f t="shared" si="290"/>
        <v>0</v>
      </c>
      <c r="AB220" s="18">
        <f t="shared" si="290"/>
        <v>0</v>
      </c>
      <c r="AC220" s="18"/>
      <c r="AD220" s="18">
        <f t="shared" si="290"/>
        <v>-791045.0402501775</v>
      </c>
      <c r="AE220" s="18">
        <f t="shared" si="290"/>
        <v>0</v>
      </c>
      <c r="AF220" s="18">
        <f t="shared" si="290"/>
        <v>0</v>
      </c>
      <c r="AG220" s="18">
        <f t="shared" si="290"/>
        <v>-791045.0402501775</v>
      </c>
      <c r="AH220" s="18">
        <f t="shared" si="290"/>
        <v>0</v>
      </c>
      <c r="AI220" s="18">
        <f t="shared" si="290"/>
        <v>0</v>
      </c>
      <c r="AJ220" s="18">
        <f t="shared" si="290"/>
        <v>-791045.0402501775</v>
      </c>
      <c r="AK220" s="18">
        <f t="shared" si="290"/>
        <v>0</v>
      </c>
      <c r="AL220" s="18">
        <f t="shared" si="290"/>
        <v>0</v>
      </c>
      <c r="AM220" s="18">
        <f t="shared" si="290"/>
        <v>-791045.0402501775</v>
      </c>
      <c r="AN220" s="18">
        <f t="shared" si="290"/>
        <v>0</v>
      </c>
      <c r="AO220" s="18">
        <f t="shared" si="290"/>
        <v>0</v>
      </c>
      <c r="AP220" s="18">
        <f t="shared" si="290"/>
        <v>147318.38309186877</v>
      </c>
      <c r="AQ220" s="18">
        <f t="shared" si="290"/>
        <v>0</v>
      </c>
      <c r="AR220" s="18">
        <f t="shared" si="290"/>
        <v>0</v>
      </c>
      <c r="AS220" s="18">
        <f t="shared" si="290"/>
        <v>147318.38309186877</v>
      </c>
      <c r="AT220" s="18">
        <f t="shared" ref="AT220:AY220" si="291">+AT160</f>
        <v>0</v>
      </c>
      <c r="AU220" s="18">
        <f t="shared" si="291"/>
        <v>0</v>
      </c>
      <c r="AV220" s="18">
        <f t="shared" si="291"/>
        <v>147318.38309186877</v>
      </c>
      <c r="AW220" s="18">
        <f t="shared" si="291"/>
        <v>0</v>
      </c>
      <c r="AX220" s="18">
        <f t="shared" si="291"/>
        <v>0</v>
      </c>
      <c r="AY220" s="18">
        <f t="shared" si="291"/>
        <v>147318.38309186877</v>
      </c>
    </row>
    <row r="221" spans="1:55" s="56" customFormat="1" x14ac:dyDescent="0.25">
      <c r="A221" s="99" t="s">
        <v>99</v>
      </c>
      <c r="B221" s="99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O221" s="62"/>
      <c r="P221" s="62"/>
      <c r="Q221" s="62"/>
      <c r="R221" s="62"/>
      <c r="S221" s="62"/>
      <c r="T221" s="64"/>
      <c r="U221" s="64"/>
      <c r="V221" s="64"/>
      <c r="W221" s="18">
        <f t="shared" ref="W221:AS221" si="292">+W161</f>
        <v>124.20000000009853</v>
      </c>
      <c r="X221" s="18">
        <f t="shared" si="292"/>
        <v>0</v>
      </c>
      <c r="Y221" s="18">
        <f t="shared" si="292"/>
        <v>0</v>
      </c>
      <c r="Z221" s="18">
        <f t="shared" si="292"/>
        <v>124.20000000009853</v>
      </c>
      <c r="AA221" s="18">
        <f t="shared" si="292"/>
        <v>0</v>
      </c>
      <c r="AB221" s="18">
        <f t="shared" si="292"/>
        <v>0</v>
      </c>
      <c r="AC221" s="18"/>
      <c r="AD221" s="18">
        <f t="shared" si="292"/>
        <v>138458.59999999992</v>
      </c>
      <c r="AE221" s="18">
        <f t="shared" si="292"/>
        <v>0</v>
      </c>
      <c r="AF221" s="18">
        <f t="shared" si="292"/>
        <v>0</v>
      </c>
      <c r="AG221" s="18">
        <f t="shared" si="292"/>
        <v>138458.59999999992</v>
      </c>
      <c r="AH221" s="18">
        <f t="shared" si="292"/>
        <v>0</v>
      </c>
      <c r="AI221" s="18">
        <f t="shared" si="292"/>
        <v>0</v>
      </c>
      <c r="AJ221" s="18">
        <f t="shared" si="292"/>
        <v>138458.59999999992</v>
      </c>
      <c r="AK221" s="18">
        <f t="shared" si="292"/>
        <v>0</v>
      </c>
      <c r="AL221" s="18">
        <f t="shared" si="292"/>
        <v>0</v>
      </c>
      <c r="AM221" s="18">
        <f t="shared" si="292"/>
        <v>138458.59999999992</v>
      </c>
      <c r="AN221" s="18">
        <f t="shared" si="292"/>
        <v>0</v>
      </c>
      <c r="AO221" s="18">
        <f t="shared" si="292"/>
        <v>0</v>
      </c>
      <c r="AP221" s="18">
        <f t="shared" si="292"/>
        <v>135344.99999999988</v>
      </c>
      <c r="AQ221" s="18">
        <f t="shared" si="292"/>
        <v>0</v>
      </c>
      <c r="AR221" s="18">
        <f t="shared" si="292"/>
        <v>0</v>
      </c>
      <c r="AS221" s="18">
        <f t="shared" si="292"/>
        <v>135344.99999999988</v>
      </c>
      <c r="AT221" s="18">
        <f t="shared" ref="AT221:AY221" si="293">+AT161</f>
        <v>0</v>
      </c>
      <c r="AU221" s="18">
        <f t="shared" si="293"/>
        <v>0</v>
      </c>
      <c r="AV221" s="18">
        <f t="shared" si="293"/>
        <v>135344.99999999988</v>
      </c>
      <c r="AW221" s="18">
        <f t="shared" si="293"/>
        <v>0</v>
      </c>
      <c r="AX221" s="18">
        <f t="shared" si="293"/>
        <v>0</v>
      </c>
      <c r="AY221" s="18">
        <f t="shared" si="293"/>
        <v>135344.99999999988</v>
      </c>
    </row>
    <row r="222" spans="1:55" s="56" customFormat="1" x14ac:dyDescent="0.25">
      <c r="A222" s="99" t="s">
        <v>100</v>
      </c>
      <c r="B222" s="99"/>
      <c r="C222" s="99"/>
      <c r="D222" s="99"/>
      <c r="E222" s="99"/>
      <c r="F222" s="99"/>
      <c r="G222" s="99"/>
      <c r="H222" s="99"/>
      <c r="I222" s="99"/>
      <c r="J222" s="99"/>
      <c r="K222" s="99"/>
      <c r="L222" s="99"/>
      <c r="O222" s="62"/>
      <c r="P222" s="62"/>
      <c r="Q222" s="62"/>
      <c r="R222" s="62"/>
      <c r="S222" s="62"/>
      <c r="T222" s="64"/>
      <c r="U222" s="64"/>
      <c r="V222" s="64"/>
      <c r="W222" s="18">
        <f t="shared" ref="W222:AS222" si="294">+W162</f>
        <v>-225926.72816870495</v>
      </c>
      <c r="X222" s="18">
        <f t="shared" si="294"/>
        <v>0</v>
      </c>
      <c r="Y222" s="18">
        <f t="shared" si="294"/>
        <v>0</v>
      </c>
      <c r="Z222" s="18">
        <f t="shared" si="294"/>
        <v>-225926.72816870495</v>
      </c>
      <c r="AA222" s="18">
        <f t="shared" si="294"/>
        <v>0</v>
      </c>
      <c r="AB222" s="18">
        <f t="shared" si="294"/>
        <v>0</v>
      </c>
      <c r="AC222" s="18"/>
      <c r="AD222" s="18">
        <f t="shared" si="294"/>
        <v>-107768.74404379877</v>
      </c>
      <c r="AE222" s="18">
        <f t="shared" si="294"/>
        <v>0</v>
      </c>
      <c r="AF222" s="18">
        <f t="shared" si="294"/>
        <v>0</v>
      </c>
      <c r="AG222" s="18">
        <f t="shared" si="294"/>
        <v>-107768.74404379877</v>
      </c>
      <c r="AH222" s="18">
        <f t="shared" si="294"/>
        <v>0</v>
      </c>
      <c r="AI222" s="18">
        <f t="shared" si="294"/>
        <v>0</v>
      </c>
      <c r="AJ222" s="18">
        <f t="shared" si="294"/>
        <v>-107768.74404379877</v>
      </c>
      <c r="AK222" s="18">
        <f t="shared" si="294"/>
        <v>0</v>
      </c>
      <c r="AL222" s="18">
        <f t="shared" si="294"/>
        <v>0</v>
      </c>
      <c r="AM222" s="18">
        <f t="shared" si="294"/>
        <v>-107768.74404379877</v>
      </c>
      <c r="AN222" s="18">
        <f t="shared" si="294"/>
        <v>0</v>
      </c>
      <c r="AO222" s="18">
        <f t="shared" si="294"/>
        <v>0</v>
      </c>
      <c r="AP222" s="18">
        <f t="shared" si="294"/>
        <v>-111173.55621789326</v>
      </c>
      <c r="AQ222" s="18">
        <f t="shared" si="294"/>
        <v>0</v>
      </c>
      <c r="AR222" s="18">
        <f t="shared" si="294"/>
        <v>0</v>
      </c>
      <c r="AS222" s="18">
        <f t="shared" si="294"/>
        <v>-111173.55621789326</v>
      </c>
      <c r="AT222" s="18">
        <f t="shared" ref="AT222:AY222" si="295">+AT162</f>
        <v>0</v>
      </c>
      <c r="AU222" s="18">
        <f t="shared" si="295"/>
        <v>0</v>
      </c>
      <c r="AV222" s="18">
        <f t="shared" si="295"/>
        <v>-111173.55621789326</v>
      </c>
      <c r="AW222" s="18">
        <f t="shared" si="295"/>
        <v>0</v>
      </c>
      <c r="AX222" s="18">
        <f t="shared" si="295"/>
        <v>0</v>
      </c>
      <c r="AY222" s="18">
        <f t="shared" si="295"/>
        <v>-111173.55621789326</v>
      </c>
    </row>
    <row r="223" spans="1:55" s="56" customFormat="1" x14ac:dyDescent="0.25">
      <c r="A223" s="99" t="s">
        <v>101</v>
      </c>
      <c r="B223" s="99"/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O223" s="62"/>
      <c r="P223" s="62"/>
      <c r="Q223" s="62"/>
      <c r="R223" s="62"/>
      <c r="S223" s="62"/>
      <c r="T223" s="64"/>
      <c r="U223" s="64"/>
      <c r="V223" s="64"/>
      <c r="W223" s="18">
        <f t="shared" ref="W223:AS223" si="296">+W163</f>
        <v>65882.024748000127</v>
      </c>
      <c r="X223" s="18">
        <f t="shared" si="296"/>
        <v>0</v>
      </c>
      <c r="Y223" s="18">
        <f t="shared" si="296"/>
        <v>0</v>
      </c>
      <c r="Z223" s="18">
        <f t="shared" si="296"/>
        <v>65882.024748000127</v>
      </c>
      <c r="AA223" s="18">
        <f t="shared" si="296"/>
        <v>0</v>
      </c>
      <c r="AB223" s="18">
        <f t="shared" si="296"/>
        <v>0</v>
      </c>
      <c r="AC223" s="18"/>
      <c r="AD223" s="18">
        <f t="shared" si="296"/>
        <v>310208.89533599786</v>
      </c>
      <c r="AE223" s="18">
        <f t="shared" si="296"/>
        <v>0</v>
      </c>
      <c r="AF223" s="18">
        <f t="shared" si="296"/>
        <v>0</v>
      </c>
      <c r="AG223" s="18">
        <f t="shared" si="296"/>
        <v>310208.89533599786</v>
      </c>
      <c r="AH223" s="18">
        <f t="shared" si="296"/>
        <v>0</v>
      </c>
      <c r="AI223" s="18">
        <f t="shared" si="296"/>
        <v>0</v>
      </c>
      <c r="AJ223" s="18">
        <f t="shared" si="296"/>
        <v>310208.89533599786</v>
      </c>
      <c r="AK223" s="18">
        <f t="shared" si="296"/>
        <v>0</v>
      </c>
      <c r="AL223" s="18">
        <f t="shared" si="296"/>
        <v>0</v>
      </c>
      <c r="AM223" s="18">
        <f t="shared" si="296"/>
        <v>310208.89533599786</v>
      </c>
      <c r="AN223" s="18">
        <f t="shared" si="296"/>
        <v>0</v>
      </c>
      <c r="AO223" s="18">
        <f t="shared" si="296"/>
        <v>0</v>
      </c>
      <c r="AP223" s="18">
        <f t="shared" si="296"/>
        <v>159732.42587199897</v>
      </c>
      <c r="AQ223" s="18">
        <f t="shared" si="296"/>
        <v>0</v>
      </c>
      <c r="AR223" s="18">
        <f t="shared" si="296"/>
        <v>0</v>
      </c>
      <c r="AS223" s="18">
        <f t="shared" si="296"/>
        <v>159732.42587199897</v>
      </c>
      <c r="AT223" s="18">
        <f t="shared" ref="AT223:AY223" si="297">+AT163</f>
        <v>0</v>
      </c>
      <c r="AU223" s="18">
        <f t="shared" si="297"/>
        <v>0</v>
      </c>
      <c r="AV223" s="18">
        <f t="shared" si="297"/>
        <v>159732.42587199897</v>
      </c>
      <c r="AW223" s="18">
        <f t="shared" si="297"/>
        <v>0</v>
      </c>
      <c r="AX223" s="18">
        <f t="shared" si="297"/>
        <v>0</v>
      </c>
      <c r="AY223" s="18">
        <f t="shared" si="297"/>
        <v>159732.42587199897</v>
      </c>
    </row>
    <row r="224" spans="1:55" x14ac:dyDescent="0.25">
      <c r="A224" s="99" t="s">
        <v>102</v>
      </c>
      <c r="B224" s="99"/>
      <c r="C224" s="99"/>
      <c r="D224" s="99"/>
      <c r="E224" s="99"/>
      <c r="F224" s="99"/>
      <c r="G224" s="99"/>
      <c r="H224" s="99"/>
      <c r="I224" s="99"/>
      <c r="J224" s="99"/>
      <c r="K224" s="99"/>
      <c r="L224" s="99"/>
      <c r="O224" s="62"/>
      <c r="P224" s="62"/>
      <c r="Q224" s="62"/>
      <c r="R224" s="62"/>
      <c r="S224" s="62"/>
      <c r="T224" s="64"/>
      <c r="U224" s="64"/>
      <c r="V224" s="64"/>
      <c r="W224" s="18">
        <f t="shared" ref="W224:AS224" si="298">+W164</f>
        <v>-400000</v>
      </c>
      <c r="X224" s="18">
        <f t="shared" si="298"/>
        <v>0</v>
      </c>
      <c r="Y224" s="18">
        <f t="shared" si="298"/>
        <v>0</v>
      </c>
      <c r="Z224" s="18">
        <f t="shared" si="298"/>
        <v>-400000</v>
      </c>
      <c r="AA224" s="18">
        <f t="shared" si="298"/>
        <v>0</v>
      </c>
      <c r="AB224" s="18">
        <f t="shared" si="298"/>
        <v>0</v>
      </c>
      <c r="AC224" s="18"/>
      <c r="AD224" s="18">
        <f t="shared" si="298"/>
        <v>-200000</v>
      </c>
      <c r="AE224" s="18">
        <f t="shared" si="298"/>
        <v>0</v>
      </c>
      <c r="AF224" s="18">
        <f t="shared" si="298"/>
        <v>0</v>
      </c>
      <c r="AG224" s="18">
        <f t="shared" si="298"/>
        <v>-200000</v>
      </c>
      <c r="AH224" s="18">
        <f t="shared" si="298"/>
        <v>0</v>
      </c>
      <c r="AI224" s="18">
        <f t="shared" si="298"/>
        <v>0</v>
      </c>
      <c r="AJ224" s="18">
        <f t="shared" si="298"/>
        <v>-200000</v>
      </c>
      <c r="AK224" s="18">
        <f t="shared" si="298"/>
        <v>0</v>
      </c>
      <c r="AL224" s="18">
        <f t="shared" si="298"/>
        <v>0</v>
      </c>
      <c r="AM224" s="18">
        <f t="shared" si="298"/>
        <v>-200000</v>
      </c>
      <c r="AN224" s="18">
        <f t="shared" si="298"/>
        <v>0</v>
      </c>
      <c r="AO224" s="18">
        <f t="shared" si="298"/>
        <v>0</v>
      </c>
      <c r="AP224" s="18">
        <f t="shared" si="298"/>
        <v>0</v>
      </c>
      <c r="AQ224" s="18">
        <f t="shared" si="298"/>
        <v>0</v>
      </c>
      <c r="AR224" s="18">
        <f t="shared" si="298"/>
        <v>0</v>
      </c>
      <c r="AS224" s="18">
        <f t="shared" si="298"/>
        <v>0</v>
      </c>
      <c r="AT224" s="18">
        <f t="shared" ref="AT224:AY224" si="299">+AT164</f>
        <v>0</v>
      </c>
      <c r="AU224" s="18">
        <f t="shared" si="299"/>
        <v>0</v>
      </c>
      <c r="AV224" s="18">
        <f t="shared" si="299"/>
        <v>0</v>
      </c>
      <c r="AW224" s="18">
        <f t="shared" si="299"/>
        <v>0</v>
      </c>
      <c r="AX224" s="18">
        <f t="shared" si="299"/>
        <v>0</v>
      </c>
      <c r="AY224" s="18">
        <f t="shared" si="299"/>
        <v>0</v>
      </c>
    </row>
    <row r="225" spans="1:51" x14ac:dyDescent="0.25">
      <c r="A225" s="99" t="s">
        <v>46</v>
      </c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O225" s="62"/>
      <c r="P225" s="62"/>
      <c r="Q225" s="62"/>
      <c r="R225" s="62"/>
      <c r="S225" s="62"/>
      <c r="T225" s="64"/>
      <c r="U225" s="64"/>
      <c r="V225" s="64"/>
      <c r="W225" s="18">
        <f t="shared" ref="W225:AS225" si="300">+W165</f>
        <v>0</v>
      </c>
      <c r="X225" s="18">
        <f t="shared" si="300"/>
        <v>0</v>
      </c>
      <c r="Y225" s="18">
        <f t="shared" si="300"/>
        <v>0</v>
      </c>
      <c r="Z225" s="18">
        <f t="shared" si="300"/>
        <v>0</v>
      </c>
      <c r="AA225" s="18">
        <f t="shared" si="300"/>
        <v>0</v>
      </c>
      <c r="AB225" s="18">
        <f t="shared" si="300"/>
        <v>0</v>
      </c>
      <c r="AC225" s="18"/>
      <c r="AD225" s="18">
        <f t="shared" si="300"/>
        <v>0</v>
      </c>
      <c r="AE225" s="18">
        <f t="shared" si="300"/>
        <v>0</v>
      </c>
      <c r="AF225" s="18">
        <f t="shared" si="300"/>
        <v>0</v>
      </c>
      <c r="AG225" s="18">
        <f t="shared" si="300"/>
        <v>0</v>
      </c>
      <c r="AH225" s="18">
        <f t="shared" si="300"/>
        <v>0</v>
      </c>
      <c r="AI225" s="18">
        <f t="shared" si="300"/>
        <v>0</v>
      </c>
      <c r="AJ225" s="18">
        <f t="shared" si="300"/>
        <v>0</v>
      </c>
      <c r="AK225" s="18">
        <f t="shared" si="300"/>
        <v>0</v>
      </c>
      <c r="AL225" s="18">
        <f t="shared" si="300"/>
        <v>0</v>
      </c>
      <c r="AM225" s="18">
        <f t="shared" si="300"/>
        <v>0</v>
      </c>
      <c r="AN225" s="18">
        <f t="shared" si="300"/>
        <v>0</v>
      </c>
      <c r="AO225" s="18">
        <f t="shared" si="300"/>
        <v>0</v>
      </c>
      <c r="AP225" s="18">
        <f t="shared" si="300"/>
        <v>0</v>
      </c>
      <c r="AQ225" s="18">
        <f t="shared" si="300"/>
        <v>0</v>
      </c>
      <c r="AR225" s="18">
        <f t="shared" si="300"/>
        <v>0</v>
      </c>
      <c r="AS225" s="18">
        <f t="shared" si="300"/>
        <v>0</v>
      </c>
      <c r="AT225" s="18">
        <f t="shared" ref="AT225:AY225" si="301">+AT165</f>
        <v>0</v>
      </c>
      <c r="AU225" s="18">
        <f t="shared" si="301"/>
        <v>0</v>
      </c>
      <c r="AV225" s="18">
        <f t="shared" si="301"/>
        <v>0</v>
      </c>
      <c r="AW225" s="18">
        <f t="shared" si="301"/>
        <v>0</v>
      </c>
      <c r="AX225" s="18">
        <f t="shared" si="301"/>
        <v>0</v>
      </c>
      <c r="AY225" s="18">
        <f t="shared" si="301"/>
        <v>0</v>
      </c>
    </row>
    <row r="226" spans="1:51" x14ac:dyDescent="0.25">
      <c r="A226" s="99" t="s">
        <v>92</v>
      </c>
      <c r="B226" s="99"/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O226" s="62"/>
      <c r="P226" s="62"/>
      <c r="Q226" s="62"/>
      <c r="R226" s="62"/>
      <c r="S226" s="62"/>
      <c r="T226" s="64"/>
      <c r="U226" s="64"/>
      <c r="V226" s="64"/>
      <c r="W226" s="18">
        <f t="shared" ref="W226:AS226" si="302">+W166</f>
        <v>599496.95032258111</v>
      </c>
      <c r="X226" s="18">
        <f t="shared" si="302"/>
        <v>0</v>
      </c>
      <c r="Y226" s="18">
        <f t="shared" si="302"/>
        <v>0</v>
      </c>
      <c r="Z226" s="18">
        <f t="shared" si="302"/>
        <v>599496.95032258111</v>
      </c>
      <c r="AA226" s="18">
        <f t="shared" si="302"/>
        <v>0</v>
      </c>
      <c r="AB226" s="18">
        <f t="shared" si="302"/>
        <v>0</v>
      </c>
      <c r="AC226" s="18"/>
      <c r="AD226" s="18">
        <f t="shared" si="302"/>
        <v>597858.99112903373</v>
      </c>
      <c r="AE226" s="18">
        <f t="shared" si="302"/>
        <v>0</v>
      </c>
      <c r="AF226" s="18">
        <f t="shared" si="302"/>
        <v>0</v>
      </c>
      <c r="AG226" s="18">
        <f t="shared" si="302"/>
        <v>597858.99112903373</v>
      </c>
      <c r="AH226" s="18">
        <f t="shared" si="302"/>
        <v>0</v>
      </c>
      <c r="AI226" s="18">
        <f t="shared" si="302"/>
        <v>0</v>
      </c>
      <c r="AJ226" s="18">
        <f t="shared" si="302"/>
        <v>597858.99112903373</v>
      </c>
      <c r="AK226" s="18">
        <f t="shared" si="302"/>
        <v>0</v>
      </c>
      <c r="AL226" s="18">
        <f t="shared" si="302"/>
        <v>0</v>
      </c>
      <c r="AM226" s="18">
        <f t="shared" si="302"/>
        <v>597858.99112903373</v>
      </c>
      <c r="AN226" s="18">
        <f t="shared" si="302"/>
        <v>0</v>
      </c>
      <c r="AO226" s="18">
        <f t="shared" si="302"/>
        <v>0</v>
      </c>
      <c r="AP226" s="18">
        <f t="shared" si="302"/>
        <v>597858.99112903373</v>
      </c>
      <c r="AQ226" s="18">
        <f t="shared" si="302"/>
        <v>0</v>
      </c>
      <c r="AR226" s="18">
        <f t="shared" si="302"/>
        <v>0</v>
      </c>
      <c r="AS226" s="18">
        <f t="shared" si="302"/>
        <v>597858.99112903373</v>
      </c>
      <c r="AT226" s="18">
        <f t="shared" ref="AT226:AY226" si="303">+AT166</f>
        <v>0</v>
      </c>
      <c r="AU226" s="18">
        <f t="shared" si="303"/>
        <v>0</v>
      </c>
      <c r="AV226" s="18">
        <f t="shared" si="303"/>
        <v>597858.99112903373</v>
      </c>
      <c r="AW226" s="18">
        <f t="shared" si="303"/>
        <v>0</v>
      </c>
      <c r="AX226" s="18">
        <f t="shared" si="303"/>
        <v>0</v>
      </c>
      <c r="AY226" s="18">
        <f t="shared" si="303"/>
        <v>597858.99112903373</v>
      </c>
    </row>
    <row r="227" spans="1:51" x14ac:dyDescent="0.25">
      <c r="A227" s="99" t="s">
        <v>93</v>
      </c>
      <c r="B227" s="99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O227" s="62"/>
      <c r="P227" s="62"/>
      <c r="Q227" s="62"/>
      <c r="R227" s="62"/>
      <c r="S227" s="62"/>
      <c r="T227" s="64"/>
      <c r="U227" s="64"/>
      <c r="V227" s="64"/>
      <c r="W227" s="18">
        <f t="shared" ref="W227:AS227" si="304">+W167</f>
        <v>-359380.58249999816</v>
      </c>
      <c r="X227" s="18">
        <f t="shared" si="304"/>
        <v>0</v>
      </c>
      <c r="Y227" s="18">
        <f t="shared" si="304"/>
        <v>0</v>
      </c>
      <c r="Z227" s="18">
        <f t="shared" si="304"/>
        <v>-359380.58249999816</v>
      </c>
      <c r="AA227" s="18">
        <f t="shared" si="304"/>
        <v>0</v>
      </c>
      <c r="AB227" s="18">
        <f t="shared" si="304"/>
        <v>0</v>
      </c>
      <c r="AC227" s="18"/>
      <c r="AD227" s="18">
        <f t="shared" si="304"/>
        <v>-358344.04749999975</v>
      </c>
      <c r="AE227" s="18">
        <f t="shared" si="304"/>
        <v>0</v>
      </c>
      <c r="AF227" s="18">
        <f t="shared" si="304"/>
        <v>0</v>
      </c>
      <c r="AG227" s="18">
        <f t="shared" si="304"/>
        <v>-358344.04749999975</v>
      </c>
      <c r="AH227" s="18">
        <f t="shared" si="304"/>
        <v>0</v>
      </c>
      <c r="AI227" s="18">
        <f t="shared" si="304"/>
        <v>0</v>
      </c>
      <c r="AJ227" s="18">
        <f t="shared" si="304"/>
        <v>-358344.04749999975</v>
      </c>
      <c r="AK227" s="18">
        <f t="shared" si="304"/>
        <v>0</v>
      </c>
      <c r="AL227" s="18">
        <f t="shared" si="304"/>
        <v>0</v>
      </c>
      <c r="AM227" s="18">
        <f t="shared" si="304"/>
        <v>-358344.04749999975</v>
      </c>
      <c r="AN227" s="18">
        <f t="shared" si="304"/>
        <v>0</v>
      </c>
      <c r="AO227" s="18">
        <f t="shared" si="304"/>
        <v>0</v>
      </c>
      <c r="AP227" s="18">
        <f t="shared" si="304"/>
        <v>-358344.04749999975</v>
      </c>
      <c r="AQ227" s="18">
        <f t="shared" si="304"/>
        <v>0</v>
      </c>
      <c r="AR227" s="18">
        <f t="shared" si="304"/>
        <v>0</v>
      </c>
      <c r="AS227" s="18">
        <f t="shared" si="304"/>
        <v>-358344.04749999975</v>
      </c>
      <c r="AT227" s="18">
        <f t="shared" ref="AT227:AY227" si="305">+AT167</f>
        <v>0</v>
      </c>
      <c r="AU227" s="18">
        <f t="shared" si="305"/>
        <v>0</v>
      </c>
      <c r="AV227" s="18">
        <f t="shared" si="305"/>
        <v>-358344.04749999975</v>
      </c>
      <c r="AW227" s="18">
        <f t="shared" si="305"/>
        <v>0</v>
      </c>
      <c r="AX227" s="18">
        <f t="shared" si="305"/>
        <v>0</v>
      </c>
      <c r="AY227" s="18">
        <f t="shared" si="305"/>
        <v>-358344.04749999975</v>
      </c>
    </row>
    <row r="228" spans="1:51" x14ac:dyDescent="0.25">
      <c r="A228" s="99" t="s">
        <v>34</v>
      </c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O228" s="62"/>
      <c r="P228" s="62"/>
      <c r="Q228" s="62"/>
      <c r="R228" s="62"/>
      <c r="S228" s="62"/>
      <c r="T228" s="64"/>
      <c r="U228" s="64"/>
      <c r="V228" s="64"/>
      <c r="W228" s="18">
        <f t="shared" ref="W228:AS228" si="306">+W168</f>
        <v>2322409.0212625843</v>
      </c>
      <c r="X228" s="18">
        <f t="shared" si="306"/>
        <v>0</v>
      </c>
      <c r="Y228" s="18">
        <f t="shared" si="306"/>
        <v>0</v>
      </c>
      <c r="Z228" s="18">
        <f t="shared" si="306"/>
        <v>2322409.0212625843</v>
      </c>
      <c r="AA228" s="18">
        <f t="shared" si="306"/>
        <v>0</v>
      </c>
      <c r="AB228" s="18">
        <f t="shared" si="306"/>
        <v>0</v>
      </c>
      <c r="AC228" s="18"/>
      <c r="AD228" s="18">
        <f t="shared" si="306"/>
        <v>3015712.8139766273</v>
      </c>
      <c r="AE228" s="18">
        <f t="shared" si="306"/>
        <v>0</v>
      </c>
      <c r="AF228" s="18">
        <f t="shared" si="306"/>
        <v>0</v>
      </c>
      <c r="AG228" s="18">
        <f t="shared" si="306"/>
        <v>3015712.8139766273</v>
      </c>
      <c r="AH228" s="18">
        <f t="shared" si="306"/>
        <v>0</v>
      </c>
      <c r="AI228" s="18">
        <f t="shared" si="306"/>
        <v>0</v>
      </c>
      <c r="AJ228" s="18">
        <f t="shared" si="306"/>
        <v>3015712.8139766273</v>
      </c>
      <c r="AK228" s="18">
        <f t="shared" si="306"/>
        <v>0</v>
      </c>
      <c r="AL228" s="18">
        <f t="shared" si="306"/>
        <v>0</v>
      </c>
      <c r="AM228" s="18">
        <f t="shared" si="306"/>
        <v>3015712.8139766273</v>
      </c>
      <c r="AN228" s="18">
        <f t="shared" si="306"/>
        <v>0</v>
      </c>
      <c r="AO228" s="18">
        <f t="shared" si="306"/>
        <v>0</v>
      </c>
      <c r="AP228" s="18">
        <f t="shared" si="306"/>
        <v>2806646.8891832437</v>
      </c>
      <c r="AQ228" s="18">
        <f t="shared" si="306"/>
        <v>0</v>
      </c>
      <c r="AR228" s="18">
        <f t="shared" si="306"/>
        <v>0</v>
      </c>
      <c r="AS228" s="18">
        <f t="shared" si="306"/>
        <v>2806646.8891832437</v>
      </c>
      <c r="AT228" s="18">
        <f t="shared" ref="AT228:AY228" si="307">+AT168</f>
        <v>0</v>
      </c>
      <c r="AU228" s="18">
        <f t="shared" si="307"/>
        <v>0</v>
      </c>
      <c r="AV228" s="18">
        <f t="shared" si="307"/>
        <v>2806646.8891832437</v>
      </c>
      <c r="AW228" s="18">
        <f t="shared" si="307"/>
        <v>0</v>
      </c>
      <c r="AX228" s="18">
        <f t="shared" si="307"/>
        <v>0</v>
      </c>
      <c r="AY228" s="18">
        <f t="shared" si="307"/>
        <v>2806646.8891832437</v>
      </c>
    </row>
    <row r="229" spans="1:51" s="56" customFormat="1" x14ac:dyDescent="0.25">
      <c r="A229" s="99" t="s">
        <v>245</v>
      </c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O229" s="62"/>
      <c r="P229" s="62"/>
      <c r="Q229" s="62"/>
      <c r="R229" s="62"/>
      <c r="S229" s="62"/>
      <c r="T229" s="64"/>
      <c r="U229" s="64"/>
      <c r="V229" s="64"/>
      <c r="W229" s="18">
        <f t="shared" ref="W229:AS229" si="308">+W169</f>
        <v>-128.01999999999998</v>
      </c>
      <c r="X229" s="18">
        <f t="shared" si="308"/>
        <v>0</v>
      </c>
      <c r="Y229" s="18">
        <f t="shared" si="308"/>
        <v>0</v>
      </c>
      <c r="Z229" s="18">
        <f t="shared" si="308"/>
        <v>-128.01999999999998</v>
      </c>
      <c r="AA229" s="18">
        <f t="shared" si="308"/>
        <v>0</v>
      </c>
      <c r="AB229" s="18">
        <f t="shared" si="308"/>
        <v>0</v>
      </c>
      <c r="AC229" s="18"/>
      <c r="AD229" s="18">
        <f t="shared" si="308"/>
        <v>336.78750000000002</v>
      </c>
      <c r="AE229" s="18">
        <f t="shared" si="308"/>
        <v>0</v>
      </c>
      <c r="AF229" s="18">
        <f t="shared" si="308"/>
        <v>0</v>
      </c>
      <c r="AG229" s="18">
        <f t="shared" si="308"/>
        <v>336.78750000000002</v>
      </c>
      <c r="AH229" s="18">
        <f t="shared" si="308"/>
        <v>0</v>
      </c>
      <c r="AI229" s="18">
        <f t="shared" si="308"/>
        <v>0</v>
      </c>
      <c r="AJ229" s="18">
        <f t="shared" si="308"/>
        <v>336.78750000000002</v>
      </c>
      <c r="AK229" s="18">
        <f t="shared" si="308"/>
        <v>0</v>
      </c>
      <c r="AL229" s="18">
        <f t="shared" si="308"/>
        <v>0</v>
      </c>
      <c r="AM229" s="18">
        <f t="shared" si="308"/>
        <v>336.78750000000002</v>
      </c>
      <c r="AN229" s="18">
        <f t="shared" si="308"/>
        <v>0</v>
      </c>
      <c r="AO229" s="18">
        <f t="shared" si="308"/>
        <v>0</v>
      </c>
      <c r="AP229" s="18">
        <f t="shared" si="308"/>
        <v>0</v>
      </c>
      <c r="AQ229" s="18">
        <f t="shared" si="308"/>
        <v>0</v>
      </c>
      <c r="AR229" s="18">
        <f t="shared" si="308"/>
        <v>0</v>
      </c>
      <c r="AS229" s="18">
        <f t="shared" si="308"/>
        <v>0</v>
      </c>
      <c r="AT229" s="18">
        <f t="shared" ref="AT229:AY229" si="309">+AT169</f>
        <v>0</v>
      </c>
      <c r="AU229" s="18">
        <f t="shared" si="309"/>
        <v>0</v>
      </c>
      <c r="AV229" s="18">
        <f t="shared" si="309"/>
        <v>0</v>
      </c>
      <c r="AW229" s="18">
        <f t="shared" si="309"/>
        <v>0</v>
      </c>
      <c r="AX229" s="18">
        <f t="shared" si="309"/>
        <v>0</v>
      </c>
      <c r="AY229" s="18">
        <f t="shared" si="309"/>
        <v>0</v>
      </c>
    </row>
    <row r="230" spans="1:51" s="56" customFormat="1" x14ac:dyDescent="0.25">
      <c r="A230" s="99" t="s">
        <v>94</v>
      </c>
      <c r="B230" s="99"/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O230" s="62"/>
      <c r="P230" s="62"/>
      <c r="Q230" s="62"/>
      <c r="R230" s="62"/>
      <c r="S230" s="62"/>
      <c r="T230" s="64"/>
      <c r="U230" s="64"/>
      <c r="V230" s="64"/>
      <c r="W230" s="18">
        <f t="shared" ref="W230:AS230" si="310">+W170</f>
        <v>-270589.35000000003</v>
      </c>
      <c r="X230" s="18">
        <f t="shared" si="310"/>
        <v>0</v>
      </c>
      <c r="Y230" s="18">
        <f t="shared" si="310"/>
        <v>0</v>
      </c>
      <c r="Z230" s="18">
        <f t="shared" si="310"/>
        <v>-270589.35000000003</v>
      </c>
      <c r="AA230" s="18">
        <f t="shared" si="310"/>
        <v>0</v>
      </c>
      <c r="AB230" s="18">
        <f t="shared" si="310"/>
        <v>0</v>
      </c>
      <c r="AC230" s="18"/>
      <c r="AD230" s="18">
        <f t="shared" si="310"/>
        <v>0</v>
      </c>
      <c r="AE230" s="18">
        <f t="shared" si="310"/>
        <v>0</v>
      </c>
      <c r="AF230" s="18">
        <f t="shared" si="310"/>
        <v>0</v>
      </c>
      <c r="AG230" s="18">
        <f t="shared" si="310"/>
        <v>0</v>
      </c>
      <c r="AH230" s="18">
        <f t="shared" si="310"/>
        <v>0</v>
      </c>
      <c r="AI230" s="18">
        <f t="shared" si="310"/>
        <v>0</v>
      </c>
      <c r="AJ230" s="18">
        <f t="shared" si="310"/>
        <v>0</v>
      </c>
      <c r="AK230" s="18">
        <f t="shared" si="310"/>
        <v>0</v>
      </c>
      <c r="AL230" s="18">
        <f t="shared" si="310"/>
        <v>0</v>
      </c>
      <c r="AM230" s="18">
        <f t="shared" si="310"/>
        <v>0</v>
      </c>
      <c r="AN230" s="18">
        <f t="shared" si="310"/>
        <v>0</v>
      </c>
      <c r="AO230" s="18">
        <f t="shared" si="310"/>
        <v>0</v>
      </c>
      <c r="AP230" s="18">
        <f t="shared" si="310"/>
        <v>0</v>
      </c>
      <c r="AQ230" s="18">
        <f t="shared" si="310"/>
        <v>0</v>
      </c>
      <c r="AR230" s="18">
        <f t="shared" si="310"/>
        <v>0</v>
      </c>
      <c r="AS230" s="18">
        <f t="shared" si="310"/>
        <v>0</v>
      </c>
      <c r="AT230" s="18">
        <f t="shared" ref="AT230:AY230" si="311">+AT170</f>
        <v>0</v>
      </c>
      <c r="AU230" s="18">
        <f t="shared" si="311"/>
        <v>0</v>
      </c>
      <c r="AV230" s="18">
        <f t="shared" si="311"/>
        <v>0</v>
      </c>
      <c r="AW230" s="18">
        <f t="shared" si="311"/>
        <v>0</v>
      </c>
      <c r="AX230" s="18">
        <f t="shared" si="311"/>
        <v>0</v>
      </c>
      <c r="AY230" s="18">
        <f t="shared" si="311"/>
        <v>0</v>
      </c>
    </row>
    <row r="231" spans="1:51" s="56" customFormat="1" x14ac:dyDescent="0.25">
      <c r="A231" s="99" t="s">
        <v>244</v>
      </c>
      <c r="B231" s="99"/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O231" s="62"/>
      <c r="P231" s="62"/>
      <c r="Q231" s="62"/>
      <c r="R231" s="62"/>
      <c r="S231" s="62"/>
      <c r="T231" s="64"/>
      <c r="U231" s="64"/>
      <c r="V231" s="64"/>
      <c r="W231" s="18">
        <f t="shared" ref="W231:AS231" si="312">+W171</f>
        <v>0</v>
      </c>
      <c r="X231" s="18">
        <f t="shared" si="312"/>
        <v>0</v>
      </c>
      <c r="Y231" s="18">
        <f t="shared" si="312"/>
        <v>0</v>
      </c>
      <c r="Z231" s="18">
        <f t="shared" si="312"/>
        <v>0</v>
      </c>
      <c r="AA231" s="18">
        <f t="shared" si="312"/>
        <v>0</v>
      </c>
      <c r="AB231" s="18">
        <f t="shared" si="312"/>
        <v>0</v>
      </c>
      <c r="AC231" s="18"/>
      <c r="AD231" s="18">
        <f t="shared" si="312"/>
        <v>0</v>
      </c>
      <c r="AE231" s="18">
        <f t="shared" si="312"/>
        <v>0</v>
      </c>
      <c r="AF231" s="18">
        <f t="shared" si="312"/>
        <v>0</v>
      </c>
      <c r="AG231" s="18">
        <f t="shared" si="312"/>
        <v>0</v>
      </c>
      <c r="AH231" s="18">
        <f t="shared" si="312"/>
        <v>0</v>
      </c>
      <c r="AI231" s="18">
        <f t="shared" si="312"/>
        <v>0</v>
      </c>
      <c r="AJ231" s="18">
        <f t="shared" si="312"/>
        <v>0</v>
      </c>
      <c r="AK231" s="18">
        <f t="shared" si="312"/>
        <v>0</v>
      </c>
      <c r="AL231" s="18">
        <f t="shared" si="312"/>
        <v>0</v>
      </c>
      <c r="AM231" s="18">
        <f t="shared" si="312"/>
        <v>0</v>
      </c>
      <c r="AN231" s="18">
        <f t="shared" si="312"/>
        <v>0</v>
      </c>
      <c r="AO231" s="18">
        <f t="shared" si="312"/>
        <v>0</v>
      </c>
      <c r="AP231" s="18">
        <f t="shared" si="312"/>
        <v>0</v>
      </c>
      <c r="AQ231" s="18">
        <f t="shared" si="312"/>
        <v>0</v>
      </c>
      <c r="AR231" s="18">
        <f t="shared" si="312"/>
        <v>0</v>
      </c>
      <c r="AS231" s="18">
        <f t="shared" si="312"/>
        <v>0</v>
      </c>
      <c r="AT231" s="18">
        <f t="shared" ref="AT231:AY231" si="313">+AT171</f>
        <v>0</v>
      </c>
      <c r="AU231" s="18">
        <f t="shared" si="313"/>
        <v>0</v>
      </c>
      <c r="AV231" s="18">
        <f t="shared" si="313"/>
        <v>0</v>
      </c>
      <c r="AW231" s="18">
        <f t="shared" si="313"/>
        <v>0</v>
      </c>
      <c r="AX231" s="18">
        <f t="shared" si="313"/>
        <v>0</v>
      </c>
      <c r="AY231" s="18">
        <f t="shared" si="313"/>
        <v>0</v>
      </c>
    </row>
    <row r="232" spans="1:51" s="56" customFormat="1" x14ac:dyDescent="0.25">
      <c r="A232" s="99" t="s">
        <v>96</v>
      </c>
      <c r="B232" s="99"/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O232" s="62"/>
      <c r="P232" s="62"/>
      <c r="Q232" s="62"/>
      <c r="R232" s="62"/>
      <c r="S232" s="62"/>
      <c r="T232" s="64"/>
      <c r="U232" s="64"/>
      <c r="V232" s="64"/>
      <c r="W232" s="18">
        <f t="shared" ref="W232:AS232" si="314">+W172</f>
        <v>23324.128114931955</v>
      </c>
      <c r="X232" s="18">
        <f t="shared" si="314"/>
        <v>0</v>
      </c>
      <c r="Y232" s="18">
        <f t="shared" si="314"/>
        <v>0</v>
      </c>
      <c r="Z232" s="18">
        <f t="shared" si="314"/>
        <v>23324.128114931955</v>
      </c>
      <c r="AA232" s="18">
        <f t="shared" si="314"/>
        <v>0</v>
      </c>
      <c r="AB232" s="18">
        <f t="shared" si="314"/>
        <v>0</v>
      </c>
      <c r="AC232" s="18"/>
      <c r="AD232" s="18">
        <f t="shared" si="314"/>
        <v>-23324.128114931947</v>
      </c>
      <c r="AE232" s="18">
        <f t="shared" si="314"/>
        <v>0</v>
      </c>
      <c r="AF232" s="18">
        <f t="shared" si="314"/>
        <v>0</v>
      </c>
      <c r="AG232" s="18">
        <f t="shared" si="314"/>
        <v>-23324.128114931947</v>
      </c>
      <c r="AH232" s="18">
        <f t="shared" si="314"/>
        <v>0</v>
      </c>
      <c r="AI232" s="18">
        <f t="shared" si="314"/>
        <v>0</v>
      </c>
      <c r="AJ232" s="18">
        <f t="shared" si="314"/>
        <v>-23324.128114931947</v>
      </c>
      <c r="AK232" s="18">
        <f t="shared" si="314"/>
        <v>0</v>
      </c>
      <c r="AL232" s="18">
        <f t="shared" si="314"/>
        <v>0</v>
      </c>
      <c r="AM232" s="18">
        <f t="shared" si="314"/>
        <v>-23324.128114931947</v>
      </c>
      <c r="AN232" s="18">
        <f t="shared" si="314"/>
        <v>0</v>
      </c>
      <c r="AO232" s="18">
        <f t="shared" si="314"/>
        <v>0</v>
      </c>
      <c r="AP232" s="18">
        <f t="shared" si="314"/>
        <v>0</v>
      </c>
      <c r="AQ232" s="18">
        <f t="shared" si="314"/>
        <v>0</v>
      </c>
      <c r="AR232" s="18">
        <f t="shared" si="314"/>
        <v>0</v>
      </c>
      <c r="AS232" s="18">
        <f t="shared" si="314"/>
        <v>0</v>
      </c>
      <c r="AT232" s="18">
        <f t="shared" ref="AT232:AY232" si="315">+AT172</f>
        <v>0</v>
      </c>
      <c r="AU232" s="18">
        <f t="shared" si="315"/>
        <v>0</v>
      </c>
      <c r="AV232" s="18">
        <f t="shared" si="315"/>
        <v>0</v>
      </c>
      <c r="AW232" s="18">
        <f t="shared" si="315"/>
        <v>0</v>
      </c>
      <c r="AX232" s="18">
        <f t="shared" si="315"/>
        <v>0</v>
      </c>
      <c r="AY232" s="18">
        <f t="shared" si="315"/>
        <v>0</v>
      </c>
    </row>
    <row r="233" spans="1:51" s="56" customFormat="1" x14ac:dyDescent="0.25">
      <c r="A233" s="99" t="s">
        <v>252</v>
      </c>
      <c r="B233" s="99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O233" s="62"/>
      <c r="P233" s="62"/>
      <c r="Q233" s="62"/>
      <c r="R233" s="62"/>
      <c r="S233" s="62"/>
      <c r="T233" s="64"/>
      <c r="U233" s="64"/>
      <c r="V233" s="64"/>
      <c r="W233" s="18">
        <f t="shared" ref="W233:AS233" si="316">+W173</f>
        <v>-1590281.0910109682</v>
      </c>
      <c r="X233" s="18">
        <f t="shared" si="316"/>
        <v>0</v>
      </c>
      <c r="Y233" s="18">
        <f t="shared" si="316"/>
        <v>0</v>
      </c>
      <c r="Z233" s="18">
        <f t="shared" si="316"/>
        <v>-1590281.0910109682</v>
      </c>
      <c r="AA233" s="18">
        <f t="shared" si="316"/>
        <v>0</v>
      </c>
      <c r="AB233" s="18">
        <f t="shared" si="316"/>
        <v>0</v>
      </c>
      <c r="AC233" s="18"/>
      <c r="AD233" s="18">
        <f t="shared" si="316"/>
        <v>-443616.59065809206</v>
      </c>
      <c r="AE233" s="18">
        <f t="shared" si="316"/>
        <v>0</v>
      </c>
      <c r="AF233" s="18">
        <f t="shared" si="316"/>
        <v>0</v>
      </c>
      <c r="AG233" s="18">
        <f t="shared" si="316"/>
        <v>-443616.59065809206</v>
      </c>
      <c r="AH233" s="18">
        <f t="shared" si="316"/>
        <v>0</v>
      </c>
      <c r="AI233" s="18">
        <f t="shared" si="316"/>
        <v>0</v>
      </c>
      <c r="AJ233" s="18">
        <f t="shared" si="316"/>
        <v>-443616.59065809206</v>
      </c>
      <c r="AK233" s="18">
        <f t="shared" si="316"/>
        <v>0</v>
      </c>
      <c r="AL233" s="18">
        <f t="shared" si="316"/>
        <v>0</v>
      </c>
      <c r="AM233" s="18">
        <f t="shared" si="316"/>
        <v>-443616.59065809206</v>
      </c>
      <c r="AN233" s="18">
        <f t="shared" si="316"/>
        <v>0</v>
      </c>
      <c r="AO233" s="18">
        <f t="shared" si="316"/>
        <v>0</v>
      </c>
      <c r="AP233" s="18">
        <f t="shared" si="316"/>
        <v>-265012.08910877799</v>
      </c>
      <c r="AQ233" s="18">
        <f t="shared" si="316"/>
        <v>0</v>
      </c>
      <c r="AR233" s="18">
        <f t="shared" si="316"/>
        <v>0</v>
      </c>
      <c r="AS233" s="18">
        <f t="shared" si="316"/>
        <v>-265012.08910877799</v>
      </c>
      <c r="AT233" s="18">
        <f t="shared" ref="AT233:AY233" si="317">+AT173</f>
        <v>0</v>
      </c>
      <c r="AU233" s="18">
        <f t="shared" si="317"/>
        <v>0</v>
      </c>
      <c r="AV233" s="18">
        <f t="shared" si="317"/>
        <v>-265012.08910877799</v>
      </c>
      <c r="AW233" s="18">
        <f t="shared" si="317"/>
        <v>0</v>
      </c>
      <c r="AX233" s="18">
        <f t="shared" si="317"/>
        <v>0</v>
      </c>
      <c r="AY233" s="18">
        <f t="shared" si="317"/>
        <v>-265012.08910877799</v>
      </c>
    </row>
    <row r="234" spans="1:51" s="56" customFormat="1" x14ac:dyDescent="0.25">
      <c r="A234" s="99" t="s">
        <v>248</v>
      </c>
      <c r="B234" s="99"/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O234" s="62"/>
      <c r="P234" s="62"/>
      <c r="Q234" s="62"/>
      <c r="R234" s="62"/>
      <c r="S234" s="62"/>
      <c r="T234" s="64"/>
      <c r="U234" s="64"/>
      <c r="V234" s="64"/>
      <c r="W234" s="18">
        <f t="shared" ref="W234:AS234" si="318">+W174</f>
        <v>-4282934.2628330635</v>
      </c>
      <c r="X234" s="18">
        <f t="shared" si="318"/>
        <v>0</v>
      </c>
      <c r="Y234" s="18">
        <f t="shared" si="318"/>
        <v>0</v>
      </c>
      <c r="Z234" s="18">
        <f t="shared" si="318"/>
        <v>-4282934.2628330635</v>
      </c>
      <c r="AA234" s="18">
        <f t="shared" si="318"/>
        <v>0</v>
      </c>
      <c r="AB234" s="18">
        <f t="shared" si="318"/>
        <v>0</v>
      </c>
      <c r="AC234" s="18"/>
      <c r="AD234" s="18">
        <f t="shared" si="318"/>
        <v>-1205231.0582899591</v>
      </c>
      <c r="AE234" s="18">
        <f t="shared" si="318"/>
        <v>0</v>
      </c>
      <c r="AF234" s="18">
        <f t="shared" si="318"/>
        <v>0</v>
      </c>
      <c r="AG234" s="18">
        <f t="shared" si="318"/>
        <v>-1205231.0582899591</v>
      </c>
      <c r="AH234" s="18">
        <f t="shared" si="318"/>
        <v>0</v>
      </c>
      <c r="AI234" s="18">
        <f t="shared" si="318"/>
        <v>0</v>
      </c>
      <c r="AJ234" s="18">
        <f t="shared" si="318"/>
        <v>-1205231.0582899591</v>
      </c>
      <c r="AK234" s="18">
        <f t="shared" si="318"/>
        <v>0</v>
      </c>
      <c r="AL234" s="18">
        <f t="shared" si="318"/>
        <v>0</v>
      </c>
      <c r="AM234" s="18">
        <f t="shared" si="318"/>
        <v>-1205231.0582899591</v>
      </c>
      <c r="AN234" s="18">
        <f t="shared" si="318"/>
        <v>0</v>
      </c>
      <c r="AO234" s="18">
        <f t="shared" si="318"/>
        <v>0</v>
      </c>
      <c r="AP234" s="18">
        <f t="shared" si="318"/>
        <v>1429861.8337500002</v>
      </c>
      <c r="AQ234" s="18">
        <f t="shared" si="318"/>
        <v>0</v>
      </c>
      <c r="AR234" s="18">
        <f t="shared" si="318"/>
        <v>0</v>
      </c>
      <c r="AS234" s="18">
        <f t="shared" si="318"/>
        <v>1429861.8337500002</v>
      </c>
      <c r="AT234" s="18">
        <f t="shared" ref="AT234:AY234" si="319">+AT174</f>
        <v>0</v>
      </c>
      <c r="AU234" s="18">
        <f t="shared" si="319"/>
        <v>0</v>
      </c>
      <c r="AV234" s="18">
        <f t="shared" si="319"/>
        <v>1429861.8337500002</v>
      </c>
      <c r="AW234" s="18">
        <f t="shared" si="319"/>
        <v>0</v>
      </c>
      <c r="AX234" s="18">
        <f t="shared" si="319"/>
        <v>0</v>
      </c>
      <c r="AY234" s="18">
        <f t="shared" si="319"/>
        <v>1429861.8337500002</v>
      </c>
    </row>
    <row r="235" spans="1:51" s="56" customFormat="1" x14ac:dyDescent="0.25">
      <c r="A235" s="99" t="s">
        <v>91</v>
      </c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O235" s="62"/>
      <c r="P235" s="62"/>
      <c r="Q235" s="62"/>
      <c r="R235" s="62"/>
      <c r="S235" s="62"/>
      <c r="T235" s="64"/>
      <c r="U235" s="64"/>
      <c r="V235" s="64"/>
      <c r="W235" s="18">
        <f t="shared" ref="W235:AS235" si="320">+W175</f>
        <v>0</v>
      </c>
      <c r="X235" s="18">
        <f t="shared" si="320"/>
        <v>0</v>
      </c>
      <c r="Y235" s="18">
        <f t="shared" si="320"/>
        <v>0</v>
      </c>
      <c r="Z235" s="18">
        <f t="shared" si="320"/>
        <v>0</v>
      </c>
      <c r="AA235" s="18">
        <f t="shared" si="320"/>
        <v>0</v>
      </c>
      <c r="AB235" s="18">
        <f t="shared" si="320"/>
        <v>0</v>
      </c>
      <c r="AC235" s="18"/>
      <c r="AD235" s="18">
        <f t="shared" si="320"/>
        <v>0</v>
      </c>
      <c r="AE235" s="18">
        <f t="shared" si="320"/>
        <v>0</v>
      </c>
      <c r="AF235" s="18">
        <f t="shared" si="320"/>
        <v>0</v>
      </c>
      <c r="AG235" s="18">
        <f t="shared" si="320"/>
        <v>0</v>
      </c>
      <c r="AH235" s="18">
        <f t="shared" si="320"/>
        <v>0</v>
      </c>
      <c r="AI235" s="18">
        <f t="shared" si="320"/>
        <v>0</v>
      </c>
      <c r="AJ235" s="18">
        <f t="shared" si="320"/>
        <v>0</v>
      </c>
      <c r="AK235" s="18">
        <f t="shared" si="320"/>
        <v>0</v>
      </c>
      <c r="AL235" s="18">
        <f t="shared" si="320"/>
        <v>0</v>
      </c>
      <c r="AM235" s="18">
        <f t="shared" si="320"/>
        <v>0</v>
      </c>
      <c r="AN235" s="18">
        <f t="shared" si="320"/>
        <v>0</v>
      </c>
      <c r="AO235" s="18">
        <f t="shared" si="320"/>
        <v>0</v>
      </c>
      <c r="AP235" s="18">
        <f t="shared" si="320"/>
        <v>0</v>
      </c>
      <c r="AQ235" s="18">
        <f t="shared" si="320"/>
        <v>0</v>
      </c>
      <c r="AR235" s="18">
        <f t="shared" si="320"/>
        <v>0</v>
      </c>
      <c r="AS235" s="18">
        <f t="shared" si="320"/>
        <v>0</v>
      </c>
      <c r="AT235" s="18">
        <f t="shared" ref="AT235:AY235" si="321">+AT175</f>
        <v>0</v>
      </c>
      <c r="AU235" s="18">
        <f t="shared" si="321"/>
        <v>0</v>
      </c>
      <c r="AV235" s="18">
        <f t="shared" si="321"/>
        <v>0</v>
      </c>
      <c r="AW235" s="18">
        <f t="shared" si="321"/>
        <v>0</v>
      </c>
      <c r="AX235" s="18">
        <f t="shared" si="321"/>
        <v>0</v>
      </c>
      <c r="AY235" s="18">
        <f t="shared" si="321"/>
        <v>0</v>
      </c>
    </row>
    <row r="236" spans="1:51" s="56" customFormat="1" x14ac:dyDescent="0.25">
      <c r="A236" s="99" t="s">
        <v>47</v>
      </c>
      <c r="B236" s="99"/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O236" s="62"/>
      <c r="P236" s="62"/>
      <c r="Q236" s="62"/>
      <c r="R236" s="62"/>
      <c r="S236" s="62"/>
      <c r="T236" s="64"/>
      <c r="U236" s="64"/>
      <c r="V236" s="64"/>
      <c r="W236" s="18">
        <f t="shared" ref="W236:AS236" si="322">+W176</f>
        <v>0</v>
      </c>
      <c r="X236" s="18">
        <f t="shared" si="322"/>
        <v>0</v>
      </c>
      <c r="Y236" s="18">
        <f t="shared" si="322"/>
        <v>0</v>
      </c>
      <c r="Z236" s="18">
        <f t="shared" si="322"/>
        <v>0</v>
      </c>
      <c r="AA236" s="18">
        <f t="shared" si="322"/>
        <v>0</v>
      </c>
      <c r="AB236" s="18">
        <f t="shared" si="322"/>
        <v>0</v>
      </c>
      <c r="AC236" s="18"/>
      <c r="AD236" s="18">
        <f t="shared" si="322"/>
        <v>0</v>
      </c>
      <c r="AE236" s="18">
        <f t="shared" si="322"/>
        <v>0</v>
      </c>
      <c r="AF236" s="18">
        <f t="shared" si="322"/>
        <v>0</v>
      </c>
      <c r="AG236" s="18">
        <f t="shared" si="322"/>
        <v>0</v>
      </c>
      <c r="AH236" s="18">
        <f t="shared" si="322"/>
        <v>0</v>
      </c>
      <c r="AI236" s="18">
        <f t="shared" si="322"/>
        <v>0</v>
      </c>
      <c r="AJ236" s="18">
        <f t="shared" si="322"/>
        <v>0</v>
      </c>
      <c r="AK236" s="18">
        <f t="shared" si="322"/>
        <v>0</v>
      </c>
      <c r="AL236" s="18">
        <f t="shared" si="322"/>
        <v>0</v>
      </c>
      <c r="AM236" s="18">
        <f t="shared" si="322"/>
        <v>0</v>
      </c>
      <c r="AN236" s="18">
        <f t="shared" si="322"/>
        <v>0</v>
      </c>
      <c r="AO236" s="18">
        <f t="shared" si="322"/>
        <v>0</v>
      </c>
      <c r="AP236" s="18">
        <f t="shared" si="322"/>
        <v>0</v>
      </c>
      <c r="AQ236" s="18">
        <f t="shared" si="322"/>
        <v>0</v>
      </c>
      <c r="AR236" s="18">
        <f t="shared" si="322"/>
        <v>0</v>
      </c>
      <c r="AS236" s="18">
        <f t="shared" si="322"/>
        <v>0</v>
      </c>
      <c r="AT236" s="18">
        <f t="shared" ref="AT236:AY236" si="323">+AT176</f>
        <v>0</v>
      </c>
      <c r="AU236" s="18">
        <f t="shared" si="323"/>
        <v>0</v>
      </c>
      <c r="AV236" s="18">
        <f t="shared" si="323"/>
        <v>0</v>
      </c>
      <c r="AW236" s="18">
        <f t="shared" si="323"/>
        <v>0</v>
      </c>
      <c r="AX236" s="18">
        <f t="shared" si="323"/>
        <v>0</v>
      </c>
      <c r="AY236" s="18">
        <f t="shared" si="323"/>
        <v>0</v>
      </c>
    </row>
    <row r="237" spans="1:51" s="56" customFormat="1" x14ac:dyDescent="0.25">
      <c r="A237" s="99" t="s">
        <v>95</v>
      </c>
      <c r="B237" s="99"/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O237" s="62"/>
      <c r="P237" s="62"/>
      <c r="Q237" s="62"/>
      <c r="R237" s="62"/>
      <c r="S237" s="62"/>
      <c r="T237" s="64"/>
      <c r="U237" s="64"/>
      <c r="V237" s="64"/>
      <c r="W237" s="18">
        <f t="shared" ref="W237:AS237" si="324">+W177</f>
        <v>78771.990000000078</v>
      </c>
      <c r="X237" s="18">
        <f t="shared" si="324"/>
        <v>0</v>
      </c>
      <c r="Y237" s="18">
        <f t="shared" si="324"/>
        <v>0</v>
      </c>
      <c r="Z237" s="18">
        <f t="shared" si="324"/>
        <v>78771.990000000078</v>
      </c>
      <c r="AA237" s="18">
        <f t="shared" si="324"/>
        <v>0</v>
      </c>
      <c r="AB237" s="18">
        <f t="shared" si="324"/>
        <v>0</v>
      </c>
      <c r="AC237" s="18"/>
      <c r="AD237" s="18">
        <f t="shared" si="324"/>
        <v>78771.99000000002</v>
      </c>
      <c r="AE237" s="18">
        <f t="shared" si="324"/>
        <v>0</v>
      </c>
      <c r="AF237" s="18">
        <f t="shared" si="324"/>
        <v>0</v>
      </c>
      <c r="AG237" s="18">
        <f t="shared" si="324"/>
        <v>78771.99000000002</v>
      </c>
      <c r="AH237" s="18">
        <f t="shared" si="324"/>
        <v>0</v>
      </c>
      <c r="AI237" s="18">
        <f t="shared" si="324"/>
        <v>0</v>
      </c>
      <c r="AJ237" s="18">
        <f t="shared" si="324"/>
        <v>78771.99000000002</v>
      </c>
      <c r="AK237" s="18">
        <f t="shared" si="324"/>
        <v>0</v>
      </c>
      <c r="AL237" s="18">
        <f t="shared" si="324"/>
        <v>0</v>
      </c>
      <c r="AM237" s="18">
        <f t="shared" si="324"/>
        <v>78771.99000000002</v>
      </c>
      <c r="AN237" s="18">
        <f t="shared" si="324"/>
        <v>0</v>
      </c>
      <c r="AO237" s="18">
        <f t="shared" si="324"/>
        <v>0</v>
      </c>
      <c r="AP237" s="18">
        <f t="shared" si="324"/>
        <v>6564.2874999999995</v>
      </c>
      <c r="AQ237" s="18">
        <f t="shared" si="324"/>
        <v>0</v>
      </c>
      <c r="AR237" s="18">
        <f t="shared" si="324"/>
        <v>0</v>
      </c>
      <c r="AS237" s="18">
        <f t="shared" si="324"/>
        <v>6564.2874999999995</v>
      </c>
      <c r="AT237" s="18">
        <f t="shared" ref="AT237:AY237" si="325">+AT177</f>
        <v>0</v>
      </c>
      <c r="AU237" s="18">
        <f t="shared" si="325"/>
        <v>0</v>
      </c>
      <c r="AV237" s="18">
        <f t="shared" si="325"/>
        <v>6564.2874999999995</v>
      </c>
      <c r="AW237" s="18">
        <f t="shared" si="325"/>
        <v>0</v>
      </c>
      <c r="AX237" s="18">
        <f t="shared" si="325"/>
        <v>0</v>
      </c>
      <c r="AY237" s="18">
        <f t="shared" si="325"/>
        <v>6564.2874999999995</v>
      </c>
    </row>
    <row r="238" spans="1:51" s="56" customFormat="1" x14ac:dyDescent="0.25">
      <c r="A238" s="99" t="s">
        <v>249</v>
      </c>
      <c r="B238" s="99"/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O238" s="62"/>
      <c r="P238" s="62"/>
      <c r="Q238" s="62"/>
      <c r="R238" s="62"/>
      <c r="S238" s="62"/>
      <c r="T238" s="64"/>
      <c r="U238" s="64"/>
      <c r="V238" s="64"/>
      <c r="W238" s="18">
        <f t="shared" ref="W238:AS238" si="326">+W178</f>
        <v>0</v>
      </c>
      <c r="X238" s="18">
        <f t="shared" si="326"/>
        <v>0</v>
      </c>
      <c r="Y238" s="18">
        <f t="shared" si="326"/>
        <v>0</v>
      </c>
      <c r="Z238" s="18">
        <f t="shared" si="326"/>
        <v>0</v>
      </c>
      <c r="AA238" s="18">
        <f t="shared" si="326"/>
        <v>0</v>
      </c>
      <c r="AB238" s="18">
        <f t="shared" si="326"/>
        <v>0</v>
      </c>
      <c r="AC238" s="18"/>
      <c r="AD238" s="18">
        <f t="shared" si="326"/>
        <v>12658.950000000003</v>
      </c>
      <c r="AE238" s="18">
        <f t="shared" si="326"/>
        <v>0</v>
      </c>
      <c r="AF238" s="18">
        <f t="shared" si="326"/>
        <v>0</v>
      </c>
      <c r="AG238" s="18">
        <f t="shared" si="326"/>
        <v>12658.950000000003</v>
      </c>
      <c r="AH238" s="18">
        <f t="shared" si="326"/>
        <v>0</v>
      </c>
      <c r="AI238" s="18">
        <f t="shared" si="326"/>
        <v>0</v>
      </c>
      <c r="AJ238" s="18">
        <f t="shared" si="326"/>
        <v>12658.950000000003</v>
      </c>
      <c r="AK238" s="18">
        <f t="shared" si="326"/>
        <v>0</v>
      </c>
      <c r="AL238" s="18">
        <f t="shared" si="326"/>
        <v>0</v>
      </c>
      <c r="AM238" s="18">
        <f t="shared" si="326"/>
        <v>12658.950000000003</v>
      </c>
      <c r="AN238" s="18">
        <f t="shared" si="326"/>
        <v>0</v>
      </c>
      <c r="AO238" s="18">
        <f t="shared" si="326"/>
        <v>0</v>
      </c>
      <c r="AP238" s="18">
        <f t="shared" si="326"/>
        <v>0</v>
      </c>
      <c r="AQ238" s="18">
        <f t="shared" si="326"/>
        <v>0</v>
      </c>
      <c r="AR238" s="18">
        <f t="shared" si="326"/>
        <v>0</v>
      </c>
      <c r="AS238" s="18">
        <f t="shared" si="326"/>
        <v>0</v>
      </c>
      <c r="AT238" s="18">
        <f t="shared" ref="AT238:AY238" si="327">+AT178</f>
        <v>0</v>
      </c>
      <c r="AU238" s="18">
        <f t="shared" si="327"/>
        <v>0</v>
      </c>
      <c r="AV238" s="18">
        <f t="shared" si="327"/>
        <v>0</v>
      </c>
      <c r="AW238" s="18">
        <f t="shared" si="327"/>
        <v>0</v>
      </c>
      <c r="AX238" s="18">
        <f t="shared" si="327"/>
        <v>0</v>
      </c>
      <c r="AY238" s="18">
        <f t="shared" si="327"/>
        <v>0</v>
      </c>
    </row>
    <row r="239" spans="1:51" s="56" customFormat="1" x14ac:dyDescent="0.25">
      <c r="A239" s="99" t="s">
        <v>98</v>
      </c>
      <c r="B239" s="99"/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O239" s="62"/>
      <c r="P239" s="62"/>
      <c r="Q239" s="62"/>
      <c r="R239" s="62"/>
      <c r="S239" s="62"/>
      <c r="T239" s="64"/>
      <c r="U239" s="64"/>
      <c r="V239" s="64"/>
      <c r="W239" s="18">
        <f t="shared" ref="W239:AS239" si="328">+W179</f>
        <v>-314931.06</v>
      </c>
      <c r="X239" s="18">
        <f t="shared" si="328"/>
        <v>0</v>
      </c>
      <c r="Y239" s="18">
        <f t="shared" si="328"/>
        <v>0</v>
      </c>
      <c r="Z239" s="18">
        <f t="shared" si="328"/>
        <v>-314931.06</v>
      </c>
      <c r="AA239" s="18">
        <f t="shared" si="328"/>
        <v>0</v>
      </c>
      <c r="AB239" s="18">
        <f t="shared" si="328"/>
        <v>0</v>
      </c>
      <c r="AC239" s="18"/>
      <c r="AD239" s="18">
        <f t="shared" si="328"/>
        <v>-73695.514998041966</v>
      </c>
      <c r="AE239" s="18">
        <f t="shared" si="328"/>
        <v>0</v>
      </c>
      <c r="AF239" s="18">
        <f t="shared" si="328"/>
        <v>0</v>
      </c>
      <c r="AG239" s="18">
        <f t="shared" si="328"/>
        <v>-73695.514998041966</v>
      </c>
      <c r="AH239" s="18">
        <f t="shared" si="328"/>
        <v>0</v>
      </c>
      <c r="AI239" s="18">
        <f t="shared" si="328"/>
        <v>0</v>
      </c>
      <c r="AJ239" s="18">
        <f t="shared" si="328"/>
        <v>-73695.514998041966</v>
      </c>
      <c r="AK239" s="18">
        <f t="shared" si="328"/>
        <v>0</v>
      </c>
      <c r="AL239" s="18">
        <f t="shared" si="328"/>
        <v>0</v>
      </c>
      <c r="AM239" s="18">
        <f t="shared" si="328"/>
        <v>-73695.514998041966</v>
      </c>
      <c r="AN239" s="18">
        <f t="shared" si="328"/>
        <v>0</v>
      </c>
      <c r="AO239" s="18">
        <f t="shared" si="328"/>
        <v>0</v>
      </c>
      <c r="AP239" s="18">
        <f t="shared" si="328"/>
        <v>-173888.37750195625</v>
      </c>
      <c r="AQ239" s="18">
        <f t="shared" si="328"/>
        <v>0</v>
      </c>
      <c r="AR239" s="18">
        <f t="shared" si="328"/>
        <v>0</v>
      </c>
      <c r="AS239" s="18">
        <f t="shared" si="328"/>
        <v>-173888.37750195625</v>
      </c>
      <c r="AT239" s="18">
        <f t="shared" ref="AT239:AY239" si="329">+AT179</f>
        <v>0</v>
      </c>
      <c r="AU239" s="18">
        <f t="shared" si="329"/>
        <v>0</v>
      </c>
      <c r="AV239" s="18">
        <f t="shared" si="329"/>
        <v>-173888.37750195625</v>
      </c>
      <c r="AW239" s="18">
        <f t="shared" si="329"/>
        <v>0</v>
      </c>
      <c r="AX239" s="18">
        <f t="shared" si="329"/>
        <v>0</v>
      </c>
      <c r="AY239" s="18">
        <f t="shared" si="329"/>
        <v>-173888.37750195625</v>
      </c>
    </row>
    <row r="240" spans="1:51" s="56" customFormat="1" x14ac:dyDescent="0.25">
      <c r="A240" s="99" t="s">
        <v>97</v>
      </c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O240" s="62"/>
      <c r="P240" s="62"/>
      <c r="Q240" s="62"/>
      <c r="R240" s="62"/>
      <c r="S240" s="62"/>
      <c r="T240" s="64"/>
      <c r="U240" s="64"/>
      <c r="V240" s="64"/>
      <c r="W240" s="18">
        <f t="shared" ref="W240:AS240" si="330">+W180</f>
        <v>-47354.159999999982</v>
      </c>
      <c r="X240" s="18">
        <f t="shared" si="330"/>
        <v>0</v>
      </c>
      <c r="Y240" s="18">
        <f t="shared" si="330"/>
        <v>0</v>
      </c>
      <c r="Z240" s="18">
        <f t="shared" si="330"/>
        <v>-47354.159999999982</v>
      </c>
      <c r="AA240" s="18">
        <f t="shared" si="330"/>
        <v>0</v>
      </c>
      <c r="AB240" s="18">
        <f t="shared" si="330"/>
        <v>0</v>
      </c>
      <c r="AC240" s="18"/>
      <c r="AD240" s="18">
        <f t="shared" si="330"/>
        <v>-27069.912500000006</v>
      </c>
      <c r="AE240" s="18">
        <f t="shared" si="330"/>
        <v>0</v>
      </c>
      <c r="AF240" s="18">
        <f t="shared" si="330"/>
        <v>0</v>
      </c>
      <c r="AG240" s="18">
        <f t="shared" si="330"/>
        <v>-27069.912500000006</v>
      </c>
      <c r="AH240" s="18">
        <f t="shared" si="330"/>
        <v>0</v>
      </c>
      <c r="AI240" s="18">
        <f t="shared" si="330"/>
        <v>0</v>
      </c>
      <c r="AJ240" s="18">
        <f t="shared" si="330"/>
        <v>-27069.912500000006</v>
      </c>
      <c r="AK240" s="18">
        <f t="shared" si="330"/>
        <v>0</v>
      </c>
      <c r="AL240" s="18">
        <f t="shared" si="330"/>
        <v>0</v>
      </c>
      <c r="AM240" s="18">
        <f t="shared" si="330"/>
        <v>-27069.912500000006</v>
      </c>
      <c r="AN240" s="18">
        <f t="shared" si="330"/>
        <v>0</v>
      </c>
      <c r="AO240" s="18">
        <f t="shared" si="330"/>
        <v>0</v>
      </c>
      <c r="AP240" s="18">
        <f t="shared" si="330"/>
        <v>0</v>
      </c>
      <c r="AQ240" s="18">
        <f t="shared" si="330"/>
        <v>0</v>
      </c>
      <c r="AR240" s="18">
        <f t="shared" si="330"/>
        <v>0</v>
      </c>
      <c r="AS240" s="18">
        <f t="shared" si="330"/>
        <v>0</v>
      </c>
      <c r="AT240" s="18">
        <f t="shared" ref="AT240:AY240" si="331">+AT180</f>
        <v>0</v>
      </c>
      <c r="AU240" s="18">
        <f t="shared" si="331"/>
        <v>0</v>
      </c>
      <c r="AV240" s="18">
        <f t="shared" si="331"/>
        <v>0</v>
      </c>
      <c r="AW240" s="18">
        <f t="shared" si="331"/>
        <v>0</v>
      </c>
      <c r="AX240" s="18">
        <f t="shared" si="331"/>
        <v>0</v>
      </c>
      <c r="AY240" s="18">
        <f t="shared" si="331"/>
        <v>0</v>
      </c>
    </row>
    <row r="241" spans="1:55" s="56" customFormat="1" x14ac:dyDescent="0.25">
      <c r="A241" s="99" t="s">
        <v>37</v>
      </c>
      <c r="B241" s="99"/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O241" s="62"/>
      <c r="P241" s="62"/>
      <c r="Q241" s="62"/>
      <c r="R241" s="62"/>
      <c r="S241" s="62"/>
      <c r="T241" s="64"/>
      <c r="U241" s="64"/>
      <c r="V241" s="64"/>
      <c r="W241" s="18">
        <f t="shared" ref="W241:AS241" si="332">+W181</f>
        <v>143726.15388119692</v>
      </c>
      <c r="X241" s="18">
        <f t="shared" si="332"/>
        <v>0</v>
      </c>
      <c r="Y241" s="18">
        <f t="shared" si="332"/>
        <v>0</v>
      </c>
      <c r="Z241" s="18">
        <f t="shared" si="332"/>
        <v>143726.15388119692</v>
      </c>
      <c r="AA241" s="18">
        <f t="shared" si="332"/>
        <v>0</v>
      </c>
      <c r="AB241" s="18">
        <f t="shared" si="332"/>
        <v>0</v>
      </c>
      <c r="AC241" s="18"/>
      <c r="AD241" s="18">
        <f t="shared" si="332"/>
        <v>101444.09033081734</v>
      </c>
      <c r="AE241" s="18">
        <f t="shared" si="332"/>
        <v>0</v>
      </c>
      <c r="AF241" s="18">
        <f t="shared" si="332"/>
        <v>0</v>
      </c>
      <c r="AG241" s="18">
        <f t="shared" si="332"/>
        <v>101444.09033081734</v>
      </c>
      <c r="AH241" s="18">
        <f t="shared" si="332"/>
        <v>0</v>
      </c>
      <c r="AI241" s="18">
        <f t="shared" si="332"/>
        <v>0</v>
      </c>
      <c r="AJ241" s="18">
        <f t="shared" si="332"/>
        <v>101444.09033081734</v>
      </c>
      <c r="AK241" s="18">
        <f t="shared" si="332"/>
        <v>0</v>
      </c>
      <c r="AL241" s="18">
        <f t="shared" si="332"/>
        <v>0</v>
      </c>
      <c r="AM241" s="18">
        <f t="shared" si="332"/>
        <v>101444.09033081734</v>
      </c>
      <c r="AN241" s="18">
        <f t="shared" si="332"/>
        <v>0</v>
      </c>
      <c r="AO241" s="18">
        <f t="shared" si="332"/>
        <v>0</v>
      </c>
      <c r="AP241" s="18">
        <f t="shared" si="332"/>
        <v>105531.96000000002</v>
      </c>
      <c r="AQ241" s="18">
        <f t="shared" si="332"/>
        <v>0</v>
      </c>
      <c r="AR241" s="18">
        <f t="shared" si="332"/>
        <v>0</v>
      </c>
      <c r="AS241" s="18">
        <f t="shared" si="332"/>
        <v>105531.96000000002</v>
      </c>
      <c r="AT241" s="18">
        <f t="shared" ref="AT241:AY241" si="333">+AT181</f>
        <v>0</v>
      </c>
      <c r="AU241" s="18">
        <f t="shared" si="333"/>
        <v>0</v>
      </c>
      <c r="AV241" s="18">
        <f t="shared" si="333"/>
        <v>105531.96000000002</v>
      </c>
      <c r="AW241" s="18">
        <f t="shared" si="333"/>
        <v>0</v>
      </c>
      <c r="AX241" s="18">
        <f t="shared" si="333"/>
        <v>0</v>
      </c>
      <c r="AY241" s="18">
        <f t="shared" si="333"/>
        <v>105531.96000000002</v>
      </c>
    </row>
    <row r="242" spans="1:55" s="56" customFormat="1" x14ac:dyDescent="0.25">
      <c r="A242" s="99" t="s">
        <v>256</v>
      </c>
      <c r="B242" s="99"/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O242" s="62"/>
      <c r="P242" s="62"/>
      <c r="Q242" s="62"/>
      <c r="R242" s="62"/>
      <c r="S242" s="62"/>
      <c r="T242" s="64"/>
      <c r="U242" s="64"/>
      <c r="V242" s="64"/>
      <c r="W242" s="18">
        <f t="shared" ref="W242:AS242" si="334">+W182</f>
        <v>0</v>
      </c>
      <c r="X242" s="18">
        <f t="shared" si="334"/>
        <v>0</v>
      </c>
      <c r="Y242" s="18">
        <f t="shared" si="334"/>
        <v>0</v>
      </c>
      <c r="Z242" s="18">
        <f t="shared" si="334"/>
        <v>0</v>
      </c>
      <c r="AA242" s="18">
        <f t="shared" si="334"/>
        <v>0</v>
      </c>
      <c r="AB242" s="18">
        <f t="shared" si="334"/>
        <v>0</v>
      </c>
      <c r="AC242" s="18"/>
      <c r="AD242" s="18">
        <f t="shared" si="334"/>
        <v>0</v>
      </c>
      <c r="AE242" s="18">
        <f t="shared" si="334"/>
        <v>0</v>
      </c>
      <c r="AF242" s="18">
        <f t="shared" si="334"/>
        <v>0</v>
      </c>
      <c r="AG242" s="18">
        <f t="shared" si="334"/>
        <v>0</v>
      </c>
      <c r="AH242" s="18">
        <f t="shared" si="334"/>
        <v>0</v>
      </c>
      <c r="AI242" s="18">
        <f t="shared" si="334"/>
        <v>0</v>
      </c>
      <c r="AJ242" s="18">
        <f t="shared" si="334"/>
        <v>0</v>
      </c>
      <c r="AK242" s="18">
        <f t="shared" si="334"/>
        <v>0</v>
      </c>
      <c r="AL242" s="18">
        <f t="shared" si="334"/>
        <v>0</v>
      </c>
      <c r="AM242" s="18">
        <f t="shared" si="334"/>
        <v>0</v>
      </c>
      <c r="AN242" s="18">
        <f t="shared" si="334"/>
        <v>0</v>
      </c>
      <c r="AO242" s="18">
        <f t="shared" si="334"/>
        <v>0</v>
      </c>
      <c r="AP242" s="18">
        <f t="shared" si="334"/>
        <v>0</v>
      </c>
      <c r="AQ242" s="18">
        <f t="shared" si="334"/>
        <v>0</v>
      </c>
      <c r="AR242" s="18">
        <f t="shared" si="334"/>
        <v>0</v>
      </c>
      <c r="AS242" s="18">
        <f t="shared" si="334"/>
        <v>0</v>
      </c>
      <c r="AT242" s="18">
        <f t="shared" ref="AT242:AY242" si="335">+AT182</f>
        <v>0</v>
      </c>
      <c r="AU242" s="18">
        <f t="shared" si="335"/>
        <v>0</v>
      </c>
      <c r="AV242" s="18">
        <f t="shared" si="335"/>
        <v>0</v>
      </c>
      <c r="AW242" s="18">
        <f t="shared" si="335"/>
        <v>0</v>
      </c>
      <c r="AX242" s="18">
        <f t="shared" si="335"/>
        <v>0</v>
      </c>
      <c r="AY242" s="18">
        <f t="shared" si="335"/>
        <v>0</v>
      </c>
    </row>
    <row r="243" spans="1:55" s="56" customFormat="1" x14ac:dyDescent="0.25">
      <c r="A243" s="99" t="s">
        <v>39</v>
      </c>
      <c r="B243" s="99"/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O243" s="62"/>
      <c r="P243" s="62"/>
      <c r="Q243" s="62"/>
      <c r="R243" s="62"/>
      <c r="S243" s="62"/>
      <c r="T243" s="64"/>
      <c r="U243" s="64"/>
      <c r="V243" s="64"/>
      <c r="W243" s="18">
        <f t="shared" ref="W243:AS243" si="336">+W183</f>
        <v>0</v>
      </c>
      <c r="X243" s="18">
        <f t="shared" si="336"/>
        <v>0</v>
      </c>
      <c r="Y243" s="18">
        <f t="shared" si="336"/>
        <v>0</v>
      </c>
      <c r="Z243" s="18">
        <f t="shared" si="336"/>
        <v>0</v>
      </c>
      <c r="AA243" s="18">
        <f t="shared" si="336"/>
        <v>0</v>
      </c>
      <c r="AB243" s="18">
        <f t="shared" si="336"/>
        <v>0</v>
      </c>
      <c r="AC243" s="18"/>
      <c r="AD243" s="18">
        <f t="shared" si="336"/>
        <v>0</v>
      </c>
      <c r="AE243" s="18">
        <f t="shared" si="336"/>
        <v>0</v>
      </c>
      <c r="AF243" s="18">
        <f t="shared" si="336"/>
        <v>0</v>
      </c>
      <c r="AG243" s="18">
        <f t="shared" si="336"/>
        <v>0</v>
      </c>
      <c r="AH243" s="18">
        <f t="shared" si="336"/>
        <v>0</v>
      </c>
      <c r="AI243" s="18">
        <f t="shared" si="336"/>
        <v>0</v>
      </c>
      <c r="AJ243" s="18">
        <f t="shared" si="336"/>
        <v>0</v>
      </c>
      <c r="AK243" s="18">
        <f t="shared" si="336"/>
        <v>0</v>
      </c>
      <c r="AL243" s="18">
        <f t="shared" si="336"/>
        <v>0</v>
      </c>
      <c r="AM243" s="18">
        <f t="shared" si="336"/>
        <v>0</v>
      </c>
      <c r="AN243" s="18">
        <f t="shared" si="336"/>
        <v>0</v>
      </c>
      <c r="AO243" s="18">
        <f t="shared" si="336"/>
        <v>0</v>
      </c>
      <c r="AP243" s="18">
        <f t="shared" si="336"/>
        <v>0</v>
      </c>
      <c r="AQ243" s="18">
        <f t="shared" si="336"/>
        <v>0</v>
      </c>
      <c r="AR243" s="18">
        <f t="shared" si="336"/>
        <v>0</v>
      </c>
      <c r="AS243" s="18">
        <f t="shared" si="336"/>
        <v>0</v>
      </c>
      <c r="AT243" s="18">
        <f t="shared" ref="AT243:AY243" si="337">+AT183</f>
        <v>0</v>
      </c>
      <c r="AU243" s="18">
        <f t="shared" si="337"/>
        <v>0</v>
      </c>
      <c r="AV243" s="18">
        <f t="shared" si="337"/>
        <v>0</v>
      </c>
      <c r="AW243" s="18">
        <f t="shared" si="337"/>
        <v>0</v>
      </c>
      <c r="AX243" s="18">
        <f t="shared" si="337"/>
        <v>0</v>
      </c>
      <c r="AY243" s="18">
        <f t="shared" si="337"/>
        <v>0</v>
      </c>
    </row>
    <row r="244" spans="1:55" s="56" customFormat="1" x14ac:dyDescent="0.25">
      <c r="A244" s="99" t="s">
        <v>41</v>
      </c>
      <c r="B244" s="99"/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O244" s="62"/>
      <c r="P244" s="62"/>
      <c r="Q244" s="62"/>
      <c r="R244" s="62"/>
      <c r="S244" s="62"/>
      <c r="T244" s="64"/>
      <c r="U244" s="64"/>
      <c r="V244" s="64"/>
      <c r="W244" s="18">
        <f>VLOOKUP($A244,'KU Provision'!$B$4:$E$92,W$1,FALSE)/4*1000</f>
        <v>-108990531.25302152</v>
      </c>
      <c r="X244" s="18"/>
      <c r="Y244" s="18"/>
      <c r="Z244" s="18">
        <f>+W244</f>
        <v>-108990531.25302152</v>
      </c>
      <c r="AA244" s="18"/>
      <c r="AB244" s="18"/>
      <c r="AC244" s="18"/>
      <c r="AD244" s="18">
        <f>VLOOKUP($A244,'KU Provision'!$B$4:$E$92,AD$1,FALSE)/4*1000</f>
        <v>-111342456.73405059</v>
      </c>
      <c r="AE244" s="18"/>
      <c r="AF244" s="18"/>
      <c r="AG244" s="18">
        <f>+AD244</f>
        <v>-111342456.73405059</v>
      </c>
      <c r="AH244" s="18"/>
      <c r="AI244" s="18"/>
      <c r="AJ244" s="18">
        <f>+AG244</f>
        <v>-111342456.73405059</v>
      </c>
      <c r="AK244" s="18"/>
      <c r="AL244" s="18"/>
      <c r="AM244" s="18">
        <f>+AJ244</f>
        <v>-111342456.73405059</v>
      </c>
      <c r="AN244" s="18"/>
      <c r="AO244" s="18"/>
      <c r="AP244" s="18">
        <f>VLOOKUP($A244,'KU Provision'!$B$4:$E$92,AP$1,FALSE)/4*1000</f>
        <v>-107344460.15526398</v>
      </c>
      <c r="AQ244" s="18"/>
      <c r="AR244" s="18"/>
      <c r="AS244" s="18">
        <f>+AP244</f>
        <v>-107344460.15526398</v>
      </c>
      <c r="AT244" s="18">
        <f t="shared" ref="AT244:AY245" si="338">+AQ244</f>
        <v>0</v>
      </c>
      <c r="AU244" s="18">
        <f t="shared" si="338"/>
        <v>0</v>
      </c>
      <c r="AV244" s="18">
        <f t="shared" si="338"/>
        <v>-107344460.15526398</v>
      </c>
      <c r="AW244" s="18">
        <f t="shared" si="338"/>
        <v>0</v>
      </c>
      <c r="AX244" s="18">
        <f t="shared" si="338"/>
        <v>0</v>
      </c>
      <c r="AY244" s="18">
        <f t="shared" si="338"/>
        <v>-107344460.15526398</v>
      </c>
    </row>
    <row r="245" spans="1:55" s="56" customFormat="1" x14ac:dyDescent="0.25">
      <c r="A245" s="99" t="s">
        <v>259</v>
      </c>
      <c r="B245" s="99"/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O245" s="62"/>
      <c r="P245" s="62"/>
      <c r="Q245" s="62"/>
      <c r="R245" s="62"/>
      <c r="S245" s="62"/>
      <c r="T245" s="64"/>
      <c r="U245" s="64"/>
      <c r="V245" s="64"/>
      <c r="W245" s="18">
        <f>VLOOKUP($A245,'KU Provision'!$B$4:$E$92,W$1,FALSE)/4*1000</f>
        <v>-10456820.08</v>
      </c>
      <c r="X245" s="18"/>
      <c r="Y245" s="18"/>
      <c r="Z245" s="18">
        <f>+W245</f>
        <v>-10456820.08</v>
      </c>
      <c r="AA245" s="18"/>
      <c r="AB245" s="18"/>
      <c r="AC245" s="18"/>
      <c r="AD245" s="18">
        <f>VLOOKUP($A245,'KU Provision'!$B$4:$E$92,AD$1,FALSE)/4*1000</f>
        <v>-2192558.4350000001</v>
      </c>
      <c r="AE245" s="18"/>
      <c r="AF245" s="18"/>
      <c r="AG245" s="18">
        <f>+AD245</f>
        <v>-2192558.4350000001</v>
      </c>
      <c r="AH245" s="18"/>
      <c r="AI245" s="18"/>
      <c r="AJ245" s="18">
        <f>+AG245</f>
        <v>-2192558.4350000001</v>
      </c>
      <c r="AK245" s="18"/>
      <c r="AL245" s="18"/>
      <c r="AM245" s="18">
        <f>+AJ245</f>
        <v>-2192558.4350000001</v>
      </c>
      <c r="AN245" s="18"/>
      <c r="AO245" s="18"/>
      <c r="AP245" s="18">
        <f>VLOOKUP($A245,'KU Provision'!$B$4:$E$92,AP$1,FALSE)/4*1000</f>
        <v>-2033111.3975</v>
      </c>
      <c r="AQ245" s="18"/>
      <c r="AR245" s="18"/>
      <c r="AS245" s="18">
        <f>+AP245</f>
        <v>-2033111.3975</v>
      </c>
      <c r="AT245" s="18">
        <f t="shared" si="338"/>
        <v>0</v>
      </c>
      <c r="AU245" s="18">
        <f t="shared" si="338"/>
        <v>0</v>
      </c>
      <c r="AV245" s="18">
        <f t="shared" si="338"/>
        <v>-2033111.3975</v>
      </c>
      <c r="AW245" s="18">
        <f t="shared" si="338"/>
        <v>0</v>
      </c>
      <c r="AX245" s="18">
        <f t="shared" si="338"/>
        <v>0</v>
      </c>
      <c r="AY245" s="18">
        <f t="shared" si="338"/>
        <v>-2033111.3975</v>
      </c>
    </row>
    <row r="246" spans="1:55" s="56" customFormat="1" x14ac:dyDescent="0.25">
      <c r="A246" s="99" t="s">
        <v>42</v>
      </c>
      <c r="B246" s="99"/>
      <c r="C246" s="99"/>
      <c r="D246" s="99"/>
      <c r="E246" s="99"/>
      <c r="F246" s="99"/>
      <c r="G246" s="99"/>
      <c r="H246" s="99"/>
      <c r="I246" s="99"/>
      <c r="J246" s="99"/>
      <c r="K246" s="99"/>
      <c r="L246" s="99"/>
      <c r="O246" s="62"/>
      <c r="P246" s="62"/>
      <c r="Q246" s="62"/>
      <c r="R246" s="62"/>
      <c r="S246" s="62"/>
      <c r="T246" s="64"/>
      <c r="U246" s="64"/>
      <c r="V246" s="64"/>
      <c r="W246" s="18">
        <f t="shared" ref="W246:AS246" si="339">+W186</f>
        <v>-6942190.6875</v>
      </c>
      <c r="X246" s="18">
        <f t="shared" si="339"/>
        <v>0</v>
      </c>
      <c r="Y246" s="18">
        <f t="shared" si="339"/>
        <v>0</v>
      </c>
      <c r="Z246" s="18">
        <f t="shared" si="339"/>
        <v>-6942190.6875</v>
      </c>
      <c r="AA246" s="18">
        <f t="shared" si="339"/>
        <v>0</v>
      </c>
      <c r="AB246" s="18">
        <f t="shared" si="339"/>
        <v>0</v>
      </c>
      <c r="AC246" s="18"/>
      <c r="AD246" s="18">
        <f t="shared" si="339"/>
        <v>-6266104.4099999899</v>
      </c>
      <c r="AE246" s="18">
        <f t="shared" si="339"/>
        <v>0</v>
      </c>
      <c r="AF246" s="18">
        <f t="shared" si="339"/>
        <v>0</v>
      </c>
      <c r="AG246" s="18">
        <f t="shared" si="339"/>
        <v>-6266104.4099999899</v>
      </c>
      <c r="AH246" s="18">
        <f t="shared" si="339"/>
        <v>0</v>
      </c>
      <c r="AI246" s="18">
        <f t="shared" si="339"/>
        <v>0</v>
      </c>
      <c r="AJ246" s="18">
        <f t="shared" si="339"/>
        <v>-6266104.4099999899</v>
      </c>
      <c r="AK246" s="18">
        <f t="shared" si="339"/>
        <v>0</v>
      </c>
      <c r="AL246" s="18">
        <f t="shared" si="339"/>
        <v>0</v>
      </c>
      <c r="AM246" s="18">
        <f t="shared" si="339"/>
        <v>-6266104.4099999899</v>
      </c>
      <c r="AN246" s="18">
        <f t="shared" si="339"/>
        <v>0</v>
      </c>
      <c r="AO246" s="18">
        <f t="shared" si="339"/>
        <v>0</v>
      </c>
      <c r="AP246" s="18">
        <f t="shared" si="339"/>
        <v>-8877892.0099999905</v>
      </c>
      <c r="AQ246" s="18">
        <f t="shared" si="339"/>
        <v>0</v>
      </c>
      <c r="AR246" s="18">
        <f t="shared" si="339"/>
        <v>0</v>
      </c>
      <c r="AS246" s="18">
        <f t="shared" si="339"/>
        <v>-8877892.0099999905</v>
      </c>
      <c r="AT246" s="18">
        <f t="shared" ref="AT246:AY246" si="340">+AT186</f>
        <v>0</v>
      </c>
      <c r="AU246" s="18">
        <f t="shared" si="340"/>
        <v>0</v>
      </c>
      <c r="AV246" s="18">
        <f t="shared" si="340"/>
        <v>-8877892.0099999905</v>
      </c>
      <c r="AW246" s="18">
        <f t="shared" si="340"/>
        <v>0</v>
      </c>
      <c r="AX246" s="18">
        <f t="shared" si="340"/>
        <v>0</v>
      </c>
      <c r="AY246" s="18">
        <f t="shared" si="340"/>
        <v>-8877892.0099999905</v>
      </c>
    </row>
    <row r="247" spans="1:55" s="56" customFormat="1" x14ac:dyDescent="0.25">
      <c r="A247" s="99" t="s">
        <v>103</v>
      </c>
      <c r="B247" s="99"/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O247" s="62"/>
      <c r="P247" s="62"/>
      <c r="Q247" s="62"/>
      <c r="R247" s="62"/>
      <c r="S247" s="62"/>
      <c r="T247" s="64"/>
      <c r="U247" s="64"/>
      <c r="V247" s="64"/>
      <c r="W247" s="16">
        <f t="shared" ref="W247:AS247" si="341">+W187</f>
        <v>51083.330000000045</v>
      </c>
      <c r="X247" s="16">
        <f t="shared" si="341"/>
        <v>0</v>
      </c>
      <c r="Y247" s="16">
        <f t="shared" si="341"/>
        <v>0</v>
      </c>
      <c r="Z247" s="16">
        <f t="shared" si="341"/>
        <v>51083.330000000045</v>
      </c>
      <c r="AA247" s="16">
        <f t="shared" si="341"/>
        <v>0</v>
      </c>
      <c r="AB247" s="16">
        <f t="shared" si="341"/>
        <v>0</v>
      </c>
      <c r="AC247" s="16"/>
      <c r="AD247" s="16">
        <f t="shared" si="341"/>
        <v>-105265.621875</v>
      </c>
      <c r="AE247" s="16">
        <f t="shared" si="341"/>
        <v>0</v>
      </c>
      <c r="AF247" s="16">
        <f t="shared" si="341"/>
        <v>0</v>
      </c>
      <c r="AG247" s="16">
        <f t="shared" si="341"/>
        <v>-105265.621875</v>
      </c>
      <c r="AH247" s="16">
        <f t="shared" si="341"/>
        <v>0</v>
      </c>
      <c r="AI247" s="16">
        <f t="shared" si="341"/>
        <v>0</v>
      </c>
      <c r="AJ247" s="16">
        <f t="shared" si="341"/>
        <v>-105265.621875</v>
      </c>
      <c r="AK247" s="16">
        <f t="shared" si="341"/>
        <v>0</v>
      </c>
      <c r="AL247" s="16">
        <f t="shared" si="341"/>
        <v>0</v>
      </c>
      <c r="AM247" s="16">
        <f t="shared" si="341"/>
        <v>-105265.621875</v>
      </c>
      <c r="AN247" s="16">
        <f t="shared" si="341"/>
        <v>0</v>
      </c>
      <c r="AO247" s="16">
        <f t="shared" si="341"/>
        <v>0</v>
      </c>
      <c r="AP247" s="16">
        <f t="shared" si="341"/>
        <v>-12859.373124999969</v>
      </c>
      <c r="AQ247" s="16">
        <f t="shared" si="341"/>
        <v>0</v>
      </c>
      <c r="AR247" s="16">
        <f t="shared" si="341"/>
        <v>0</v>
      </c>
      <c r="AS247" s="16">
        <f t="shared" si="341"/>
        <v>-12859.373124999969</v>
      </c>
      <c r="AT247" s="16">
        <f t="shared" ref="AT247:AY247" si="342">+AT187</f>
        <v>0</v>
      </c>
      <c r="AU247" s="16">
        <f t="shared" si="342"/>
        <v>0</v>
      </c>
      <c r="AV247" s="16">
        <f t="shared" si="342"/>
        <v>-12859.373124999969</v>
      </c>
      <c r="AW247" s="16">
        <f t="shared" si="342"/>
        <v>0</v>
      </c>
      <c r="AX247" s="16">
        <f t="shared" si="342"/>
        <v>0</v>
      </c>
      <c r="AY247" s="16">
        <f t="shared" si="342"/>
        <v>-12859.373124999969</v>
      </c>
    </row>
    <row r="248" spans="1:55" x14ac:dyDescent="0.25">
      <c r="O248" s="62"/>
      <c r="P248" s="62"/>
      <c r="Q248" s="62"/>
      <c r="R248" s="62"/>
      <c r="S248" s="62"/>
      <c r="T248" s="64"/>
      <c r="U248" s="64"/>
      <c r="V248" s="64"/>
      <c r="W248" s="12">
        <f>SUM(W198:W247)</f>
        <v>-63737212.393861383</v>
      </c>
      <c r="X248" s="12">
        <f t="shared" ref="X248:Z248" si="343">SUM(X198:X247)</f>
        <v>0</v>
      </c>
      <c r="Y248" s="12">
        <f t="shared" si="343"/>
        <v>0</v>
      </c>
      <c r="Z248" s="12">
        <f t="shared" si="343"/>
        <v>-63737212.393861383</v>
      </c>
      <c r="AA248" s="12">
        <f t="shared" ref="AA248:AS248" si="344">SUM(AA198:AA247)</f>
        <v>0</v>
      </c>
      <c r="AB248" s="12">
        <f t="shared" si="344"/>
        <v>0</v>
      </c>
      <c r="AD248" s="12">
        <f t="shared" si="344"/>
        <v>-37352349.567956649</v>
      </c>
      <c r="AE248" s="12">
        <f t="shared" si="344"/>
        <v>0</v>
      </c>
      <c r="AF248" s="12">
        <f t="shared" si="344"/>
        <v>0</v>
      </c>
      <c r="AG248" s="12">
        <f t="shared" si="344"/>
        <v>-37352349.567956649</v>
      </c>
      <c r="AH248" s="12">
        <f t="shared" si="344"/>
        <v>0</v>
      </c>
      <c r="AI248" s="12">
        <f t="shared" si="344"/>
        <v>0</v>
      </c>
      <c r="AJ248" s="12">
        <f t="shared" si="344"/>
        <v>-37352349.567956649</v>
      </c>
      <c r="AK248" s="12">
        <f t="shared" si="344"/>
        <v>0</v>
      </c>
      <c r="AL248" s="12">
        <f t="shared" si="344"/>
        <v>0</v>
      </c>
      <c r="AM248" s="12">
        <f t="shared" si="344"/>
        <v>-37352349.567956649</v>
      </c>
      <c r="AN248" s="12">
        <f t="shared" si="344"/>
        <v>0</v>
      </c>
      <c r="AO248" s="12">
        <f t="shared" si="344"/>
        <v>0</v>
      </c>
      <c r="AP248" s="12">
        <f t="shared" si="344"/>
        <v>-15743335.139442598</v>
      </c>
      <c r="AQ248" s="12">
        <f t="shared" si="344"/>
        <v>0</v>
      </c>
      <c r="AR248" s="12">
        <f t="shared" si="344"/>
        <v>0</v>
      </c>
      <c r="AS248" s="12">
        <f t="shared" si="344"/>
        <v>-15743335.139442598</v>
      </c>
      <c r="AT248" s="12">
        <f t="shared" ref="AT248:AY248" si="345">SUM(AT198:AT247)</f>
        <v>0</v>
      </c>
      <c r="AU248" s="12">
        <f t="shared" si="345"/>
        <v>0</v>
      </c>
      <c r="AV248" s="12">
        <f t="shared" si="345"/>
        <v>-15743335.139442598</v>
      </c>
      <c r="AW248" s="12">
        <f t="shared" si="345"/>
        <v>0</v>
      </c>
      <c r="AX248" s="12">
        <f t="shared" si="345"/>
        <v>0</v>
      </c>
      <c r="AY248" s="12">
        <f t="shared" si="345"/>
        <v>-15743335.139442598</v>
      </c>
    </row>
    <row r="249" spans="1:55" x14ac:dyDescent="0.25">
      <c r="O249" s="62"/>
      <c r="P249" s="62"/>
      <c r="Q249" s="62"/>
      <c r="R249" s="62"/>
      <c r="S249" s="62"/>
      <c r="T249" s="93"/>
      <c r="U249" s="93"/>
      <c r="V249" s="93"/>
      <c r="W249" s="17">
        <v>0.05</v>
      </c>
      <c r="X249" s="17">
        <v>0.05</v>
      </c>
      <c r="Y249" s="17">
        <v>0.05</v>
      </c>
      <c r="Z249" s="17">
        <v>0.05</v>
      </c>
      <c r="AA249" s="17">
        <v>0.05</v>
      </c>
      <c r="AB249" s="17">
        <v>0.05</v>
      </c>
      <c r="AC249" s="17"/>
      <c r="AD249" s="17">
        <v>0.05</v>
      </c>
      <c r="AE249" s="17">
        <v>0.05</v>
      </c>
      <c r="AF249" s="17">
        <v>0.05</v>
      </c>
      <c r="AG249" s="17">
        <v>0.05</v>
      </c>
      <c r="AH249" s="17">
        <v>0.05</v>
      </c>
      <c r="AI249" s="17">
        <v>0.05</v>
      </c>
      <c r="AJ249" s="17">
        <v>0.05</v>
      </c>
      <c r="AK249" s="17">
        <v>0.05</v>
      </c>
      <c r="AL249" s="17">
        <v>0.05</v>
      </c>
      <c r="AM249" s="17">
        <v>0.05</v>
      </c>
      <c r="AN249" s="17">
        <v>0.05</v>
      </c>
      <c r="AO249" s="17">
        <v>0.05</v>
      </c>
      <c r="AP249" s="17">
        <v>0.05</v>
      </c>
      <c r="AQ249" s="17">
        <v>0.05</v>
      </c>
      <c r="AR249" s="17">
        <v>0.05</v>
      </c>
      <c r="AS249" s="17">
        <v>0.05</v>
      </c>
      <c r="AT249" s="17">
        <v>0.05</v>
      </c>
      <c r="AU249" s="17">
        <v>0.05</v>
      </c>
      <c r="AV249" s="17">
        <v>0.05</v>
      </c>
      <c r="AW249" s="17">
        <v>0.05</v>
      </c>
      <c r="AX249" s="17">
        <v>0.05</v>
      </c>
      <c r="AY249" s="17">
        <v>0.05</v>
      </c>
    </row>
    <row r="250" spans="1:55" x14ac:dyDescent="0.25">
      <c r="O250" s="62"/>
      <c r="P250" s="62"/>
      <c r="Q250" s="62"/>
      <c r="R250" s="62"/>
      <c r="S250" s="62"/>
      <c r="T250" s="64"/>
      <c r="U250" s="64"/>
      <c r="V250" s="64"/>
      <c r="W250" s="12">
        <f t="shared" ref="W250" si="346">+W248*W249</f>
        <v>-3186860.6196930693</v>
      </c>
      <c r="X250" s="12">
        <f t="shared" ref="X250:Y250" si="347">+X248*X249</f>
        <v>0</v>
      </c>
      <c r="Y250" s="12">
        <f t="shared" si="347"/>
        <v>0</v>
      </c>
      <c r="Z250" s="12">
        <f t="shared" ref="Z250:AS250" si="348">+Z248*Z249</f>
        <v>-3186860.6196930693</v>
      </c>
      <c r="AA250" s="12">
        <f t="shared" si="348"/>
        <v>0</v>
      </c>
      <c r="AB250" s="12">
        <f t="shared" si="348"/>
        <v>0</v>
      </c>
      <c r="AD250" s="12">
        <f t="shared" si="348"/>
        <v>-1867617.4783978325</v>
      </c>
      <c r="AE250" s="12">
        <f t="shared" si="348"/>
        <v>0</v>
      </c>
      <c r="AF250" s="12">
        <f t="shared" si="348"/>
        <v>0</v>
      </c>
      <c r="AG250" s="12">
        <f t="shared" si="348"/>
        <v>-1867617.4783978325</v>
      </c>
      <c r="AH250" s="12">
        <f t="shared" si="348"/>
        <v>0</v>
      </c>
      <c r="AI250" s="12">
        <f t="shared" si="348"/>
        <v>0</v>
      </c>
      <c r="AJ250" s="12">
        <f t="shared" si="348"/>
        <v>-1867617.4783978325</v>
      </c>
      <c r="AK250" s="12">
        <f t="shared" si="348"/>
        <v>0</v>
      </c>
      <c r="AL250" s="12">
        <f t="shared" si="348"/>
        <v>0</v>
      </c>
      <c r="AM250" s="12">
        <f t="shared" si="348"/>
        <v>-1867617.4783978325</v>
      </c>
      <c r="AN250" s="12">
        <f t="shared" si="348"/>
        <v>0</v>
      </c>
      <c r="AO250" s="12">
        <f t="shared" si="348"/>
        <v>0</v>
      </c>
      <c r="AP250" s="12">
        <f t="shared" si="348"/>
        <v>-787166.75697212992</v>
      </c>
      <c r="AQ250" s="12">
        <f t="shared" si="348"/>
        <v>0</v>
      </c>
      <c r="AR250" s="12">
        <f t="shared" si="348"/>
        <v>0</v>
      </c>
      <c r="AS250" s="12">
        <f t="shared" si="348"/>
        <v>-787166.75697212992</v>
      </c>
      <c r="AT250" s="12">
        <f t="shared" ref="AT250:AY250" si="349">+AT248*AT249</f>
        <v>0</v>
      </c>
      <c r="AU250" s="12">
        <f t="shared" si="349"/>
        <v>0</v>
      </c>
      <c r="AV250" s="12">
        <f t="shared" si="349"/>
        <v>-787166.75697212992</v>
      </c>
      <c r="AW250" s="12">
        <f t="shared" si="349"/>
        <v>0</v>
      </c>
      <c r="AX250" s="12">
        <f t="shared" si="349"/>
        <v>0</v>
      </c>
      <c r="AY250" s="12">
        <f t="shared" si="349"/>
        <v>-787166.75697212992</v>
      </c>
    </row>
    <row r="251" spans="1:55" x14ac:dyDescent="0.25">
      <c r="A251" s="2" t="s">
        <v>54</v>
      </c>
      <c r="O251" s="62"/>
      <c r="P251" s="62"/>
      <c r="Q251" s="62"/>
      <c r="R251" s="62"/>
      <c r="S251" s="62"/>
      <c r="T251" s="64"/>
      <c r="U251" s="64"/>
      <c r="V251" s="64"/>
      <c r="W251" s="21">
        <f>-'Income Tax Detail State'!J51*1000</f>
        <v>325916</v>
      </c>
      <c r="X251" s="21"/>
      <c r="Y251" s="21"/>
      <c r="Z251" s="21">
        <f>-'Income Tax Detail State'!M51*1000</f>
        <v>325916</v>
      </c>
      <c r="AA251" s="21"/>
      <c r="AB251" s="21"/>
      <c r="AC251" s="21"/>
      <c r="AD251" s="21">
        <f>-'Income Tax Detail State'!P51*1000</f>
        <v>299560</v>
      </c>
      <c r="AE251" s="21"/>
      <c r="AF251" s="21"/>
      <c r="AG251" s="21">
        <f>-'Income Tax Detail State'!S51*1000</f>
        <v>299560</v>
      </c>
      <c r="AH251" s="21"/>
      <c r="AI251" s="21"/>
      <c r="AJ251" s="21">
        <f>-'Income Tax Detail State'!V51*1000</f>
        <v>533671</v>
      </c>
      <c r="AK251" s="21"/>
      <c r="AL251" s="21"/>
      <c r="AM251" s="21">
        <f>-'Income Tax Detail State'!Y51*1000</f>
        <v>533671</v>
      </c>
      <c r="AN251" s="21"/>
      <c r="AO251" s="21"/>
      <c r="AP251" s="21">
        <f>-'Income Tax Detail State'!AB51*1000</f>
        <v>530391</v>
      </c>
      <c r="AQ251" s="21"/>
      <c r="AR251" s="21"/>
      <c r="AS251" s="21">
        <f>-'Income Tax Detail State'!AE51*1000</f>
        <v>530391</v>
      </c>
      <c r="AT251" s="21">
        <f>-'Income Tax Detail State'!AF51*1000</f>
        <v>0</v>
      </c>
      <c r="AU251" s="21">
        <f>-'Income Tax Detail State'!AG51*1000</f>
        <v>0</v>
      </c>
      <c r="AV251" s="21">
        <f>-'Income Tax Detail State'!AH51*1000</f>
        <v>390497</v>
      </c>
      <c r="AW251" s="21">
        <f>-'Income Tax Detail State'!AI51*1000</f>
        <v>0</v>
      </c>
      <c r="AX251" s="21">
        <f>-'Income Tax Detail State'!AJ51*1000</f>
        <v>0</v>
      </c>
      <c r="AY251" s="21">
        <f>-'Income Tax Detail State'!AK51*1000</f>
        <v>390497</v>
      </c>
      <c r="AZ251" s="20"/>
      <c r="BA251" s="20"/>
      <c r="BB251" s="20"/>
      <c r="BC251" s="20"/>
    </row>
    <row r="252" spans="1:55" x14ac:dyDescent="0.25">
      <c r="A252" s="2" t="s">
        <v>589</v>
      </c>
      <c r="O252" s="62"/>
      <c r="P252" s="62"/>
      <c r="Q252" s="62"/>
      <c r="R252" s="62"/>
      <c r="S252" s="62"/>
      <c r="T252" s="64"/>
      <c r="U252" s="64"/>
      <c r="V252" s="64"/>
      <c r="W252" s="136">
        <f>-'Income Tax Detail State'!J54*1000</f>
        <v>-6543.2291666666506</v>
      </c>
      <c r="X252" s="136">
        <f>-'Income Tax Detail State'!K54*1000</f>
        <v>-6543.2291666666506</v>
      </c>
      <c r="Y252" s="136">
        <f>-'Income Tax Detail State'!L54*1000</f>
        <v>-6543.2291666666506</v>
      </c>
      <c r="Z252" s="136">
        <f>-'Income Tax Detail State'!M54*1000</f>
        <v>-6543.2291666666506</v>
      </c>
      <c r="AA252" s="136">
        <f>-'Income Tax Detail State'!N54*1000</f>
        <v>-6543.2291666666506</v>
      </c>
      <c r="AB252" s="136">
        <f>-'Income Tax Detail State'!O54*1000</f>
        <v>-6543.2291666666506</v>
      </c>
      <c r="AC252" s="136"/>
      <c r="AD252" s="136">
        <f>-'Income Tax Detail State'!P54*1000</f>
        <v>-6543.2291666666506</v>
      </c>
      <c r="AE252" s="136">
        <f>-'Income Tax Detail State'!Q54*1000</f>
        <v>-6543.2291666666506</v>
      </c>
      <c r="AF252" s="136">
        <f>-'Income Tax Detail State'!R54*1000</f>
        <v>-6543.2291666666506</v>
      </c>
      <c r="AG252" s="136">
        <f>-'Income Tax Detail State'!S54*1000</f>
        <v>-6543.2291666666506</v>
      </c>
      <c r="AH252" s="136">
        <f>-'Income Tax Detail State'!T54*1000</f>
        <v>-6850.6583333333401</v>
      </c>
      <c r="AI252" s="136">
        <f>-'Income Tax Detail State'!U54*1000</f>
        <v>-6850.6583333333401</v>
      </c>
      <c r="AJ252" s="136">
        <f>-'Income Tax Detail State'!V54*1000</f>
        <v>-6850.6583333333401</v>
      </c>
      <c r="AK252" s="136">
        <f>-'Income Tax Detail State'!W54*1000</f>
        <v>-6850.6583333333401</v>
      </c>
      <c r="AL252" s="136">
        <f>-'Income Tax Detail State'!X54*1000</f>
        <v>-6850.6583333333401</v>
      </c>
      <c r="AM252" s="136">
        <f>-'Income Tax Detail State'!Y54*1000</f>
        <v>-6850.6583333333401</v>
      </c>
      <c r="AN252" s="136">
        <f>-'Income Tax Detail State'!Z54*1000</f>
        <v>-6850.6583333333401</v>
      </c>
      <c r="AO252" s="136">
        <f>-'Income Tax Detail State'!AA54*1000</f>
        <v>-6850.6583333333401</v>
      </c>
      <c r="AP252" s="136">
        <f>-'Income Tax Detail State'!AB54*1000</f>
        <v>-6850.6583333333401</v>
      </c>
      <c r="AQ252" s="136">
        <f>-'Income Tax Detail State'!AC54*1000</f>
        <v>-6850.6583333333401</v>
      </c>
      <c r="AR252" s="136">
        <f>-'Income Tax Detail State'!AD54*1000</f>
        <v>-6850.6583333333401</v>
      </c>
      <c r="AS252" s="136">
        <f>-'Income Tax Detail State'!AE54*1000</f>
        <v>-6850.6583333333401</v>
      </c>
      <c r="AT252" s="136">
        <f>-'Income Tax Detail State'!AF54*1000</f>
        <v>-6850.6583333333401</v>
      </c>
      <c r="AU252" s="136">
        <f>-'Income Tax Detail State'!AG54*1000</f>
        <v>-6850.6583333333401</v>
      </c>
      <c r="AV252" s="136">
        <f>-'Income Tax Detail State'!AH54*1000</f>
        <v>-6850.6583333333401</v>
      </c>
      <c r="AW252" s="136">
        <f>-'Income Tax Detail State'!AI54*1000</f>
        <v>-6850.6583333333401</v>
      </c>
      <c r="AX252" s="136">
        <f>-'Income Tax Detail State'!AJ54*1000</f>
        <v>-6850.6583333333401</v>
      </c>
      <c r="AY252" s="136">
        <f>-'Income Tax Detail State'!AK54*1000</f>
        <v>-6850.6583333333401</v>
      </c>
      <c r="AZ252" s="20"/>
      <c r="BA252" s="20"/>
      <c r="BB252" s="20"/>
      <c r="BC252" s="20"/>
    </row>
    <row r="253" spans="1:55" x14ac:dyDescent="0.25">
      <c r="O253" s="62"/>
      <c r="P253" s="62"/>
      <c r="Q253" s="62"/>
      <c r="R253" s="62"/>
      <c r="S253" s="62"/>
      <c r="T253" s="64"/>
      <c r="U253" s="64"/>
      <c r="V253" s="64"/>
      <c r="W253" s="21">
        <f t="shared" ref="W253" si="350">SUM(W250:W252)</f>
        <v>-2867487.8488597358</v>
      </c>
      <c r="X253" s="21">
        <f t="shared" ref="X253:Y253" si="351">SUM(X250:X252)</f>
        <v>-6543.2291666666506</v>
      </c>
      <c r="Y253" s="21">
        <f t="shared" si="351"/>
        <v>-6543.2291666666506</v>
      </c>
      <c r="Z253" s="21">
        <f t="shared" ref="Z253:AS253" si="352">SUM(Z250:Z252)</f>
        <v>-2867487.8488597358</v>
      </c>
      <c r="AA253" s="21">
        <f t="shared" si="352"/>
        <v>-6543.2291666666506</v>
      </c>
      <c r="AB253" s="21">
        <f t="shared" si="352"/>
        <v>-6543.2291666666506</v>
      </c>
      <c r="AC253" s="21"/>
      <c r="AD253" s="21">
        <f t="shared" si="352"/>
        <v>-1574600.7075644992</v>
      </c>
      <c r="AE253" s="21">
        <f t="shared" si="352"/>
        <v>-6543.2291666666506</v>
      </c>
      <c r="AF253" s="21">
        <f t="shared" si="352"/>
        <v>-6543.2291666666506</v>
      </c>
      <c r="AG253" s="21">
        <f t="shared" si="352"/>
        <v>-1574600.7075644992</v>
      </c>
      <c r="AH253" s="21">
        <f t="shared" si="352"/>
        <v>-6850.6583333333401</v>
      </c>
      <c r="AI253" s="21">
        <f t="shared" si="352"/>
        <v>-6850.6583333333401</v>
      </c>
      <c r="AJ253" s="21">
        <f t="shared" si="352"/>
        <v>-1340797.1367311659</v>
      </c>
      <c r="AK253" s="21">
        <f t="shared" si="352"/>
        <v>-6850.6583333333401</v>
      </c>
      <c r="AL253" s="21">
        <f t="shared" si="352"/>
        <v>-6850.6583333333401</v>
      </c>
      <c r="AM253" s="21">
        <f t="shared" si="352"/>
        <v>-1340797.1367311659</v>
      </c>
      <c r="AN253" s="21">
        <f t="shared" si="352"/>
        <v>-6850.6583333333401</v>
      </c>
      <c r="AO253" s="21">
        <f t="shared" si="352"/>
        <v>-6850.6583333333401</v>
      </c>
      <c r="AP253" s="21">
        <f t="shared" si="352"/>
        <v>-263626.41530546325</v>
      </c>
      <c r="AQ253" s="21">
        <f t="shared" si="352"/>
        <v>-6850.6583333333401</v>
      </c>
      <c r="AR253" s="21">
        <f t="shared" si="352"/>
        <v>-6850.6583333333401</v>
      </c>
      <c r="AS253" s="21">
        <f t="shared" si="352"/>
        <v>-263626.41530546325</v>
      </c>
      <c r="AT253" s="21">
        <f t="shared" ref="AT253:AY253" si="353">SUM(AT250:AT252)</f>
        <v>-6850.6583333333401</v>
      </c>
      <c r="AU253" s="21">
        <f t="shared" si="353"/>
        <v>-6850.6583333333401</v>
      </c>
      <c r="AV253" s="21">
        <f t="shared" si="353"/>
        <v>-403520.41530546325</v>
      </c>
      <c r="AW253" s="21">
        <f t="shared" si="353"/>
        <v>-6850.6583333333401</v>
      </c>
      <c r="AX253" s="21">
        <f t="shared" si="353"/>
        <v>-6850.6583333333401</v>
      </c>
      <c r="AY253" s="21">
        <f t="shared" si="353"/>
        <v>-403520.41530546325</v>
      </c>
      <c r="AZ253" s="20"/>
      <c r="BA253" s="20"/>
      <c r="BB253" s="20"/>
      <c r="BC253" s="20"/>
    </row>
    <row r="254" spans="1:55" x14ac:dyDescent="0.25">
      <c r="A254" s="2" t="s">
        <v>55</v>
      </c>
      <c r="O254" s="62"/>
      <c r="P254" s="62"/>
      <c r="Q254" s="62"/>
      <c r="R254" s="62"/>
      <c r="S254" s="62"/>
      <c r="T254" s="64"/>
      <c r="U254" s="64"/>
      <c r="V254" s="64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x14ac:dyDescent="0.25">
      <c r="A255" s="2" t="s">
        <v>51</v>
      </c>
      <c r="O255" s="62"/>
      <c r="P255" s="62"/>
      <c r="Q255" s="62"/>
      <c r="R255" s="62"/>
      <c r="S255" s="62"/>
      <c r="T255" s="64"/>
      <c r="U255" s="64"/>
      <c r="V255" s="64"/>
      <c r="W255" s="21">
        <f>-'KU Reg Asset and Liab'!$C32/2</f>
        <v>-154451.72001998677</v>
      </c>
      <c r="X255" s="21"/>
      <c r="Y255" s="21"/>
      <c r="Z255" s="21">
        <f>-'KU Reg Asset and Liab'!$C32/2</f>
        <v>-154451.72001998677</v>
      </c>
      <c r="AA255" s="21"/>
      <c r="AB255" s="21"/>
      <c r="AC255" s="21"/>
      <c r="AD255" s="21">
        <f>-'KU Reg Asset and Liab'!$D32/2</f>
        <v>-154451.72001998677</v>
      </c>
      <c r="AE255" s="21"/>
      <c r="AF255" s="21"/>
      <c r="AG255" s="21">
        <f>-'KU Reg Asset and Liab'!$D32/2</f>
        <v>-154451.72001998677</v>
      </c>
      <c r="AH255" s="21"/>
      <c r="AI255" s="21"/>
      <c r="AJ255" s="21">
        <f>-'KU Reg Asset and Liab'!$E32/2</f>
        <v>-160780.72551632253</v>
      </c>
      <c r="AK255" s="21"/>
      <c r="AL255" s="21"/>
      <c r="AM255" s="21">
        <f>-'KU Reg Asset and Liab'!$E32/2</f>
        <v>-160780.72551632253</v>
      </c>
      <c r="AN255" s="21"/>
      <c r="AO255" s="21"/>
      <c r="AP255" s="21">
        <f>-'KU Reg Asset and Liab'!$F32/2</f>
        <v>-160780.72551632253</v>
      </c>
      <c r="AQ255" s="21"/>
      <c r="AR255" s="21"/>
      <c r="AS255" s="21">
        <f>-'KU Reg Asset and Liab'!$F32/2</f>
        <v>-160780.72551632253</v>
      </c>
      <c r="AT255" s="21"/>
      <c r="AU255" s="21"/>
      <c r="AV255" s="21">
        <f>-'KU Reg Asset and Liab'!$G32/2</f>
        <v>-160780.72551632253</v>
      </c>
      <c r="AW255" s="21"/>
      <c r="AX255" s="21"/>
      <c r="AY255" s="21">
        <f>-'KU Reg Asset and Liab'!$G32/2</f>
        <v>-160780.72551632253</v>
      </c>
      <c r="AZ255" s="20"/>
      <c r="BA255" s="20"/>
      <c r="BB255" s="20"/>
      <c r="BC255" s="20"/>
    </row>
    <row r="256" spans="1:55" x14ac:dyDescent="0.25">
      <c r="A256" s="2" t="s">
        <v>56</v>
      </c>
      <c r="O256" s="62"/>
      <c r="P256" s="62"/>
      <c r="Q256" s="62"/>
      <c r="R256" s="62"/>
      <c r="S256" s="62"/>
      <c r="T256" s="64"/>
      <c r="U256" s="64"/>
      <c r="V256" s="64"/>
      <c r="W256" s="64">
        <f>-'KU Reg Asset and Liab'!$C36/2-'KU Reg Asset and Liab'!$C46/2</f>
        <v>-5007348.7560308566</v>
      </c>
      <c r="X256" s="64"/>
      <c r="Y256" s="64"/>
      <c r="Z256" s="64">
        <f>-'KU Reg Asset and Liab'!$C36/2-'KU Reg Asset and Liab'!$C46/2</f>
        <v>-5007348.7560308566</v>
      </c>
      <c r="AA256" s="64"/>
      <c r="AB256" s="64"/>
      <c r="AC256" s="64"/>
      <c r="AD256" s="64">
        <f>-'KU Reg Asset and Liab'!$D36/2-'KU Reg Asset and Liab'!$D46/2</f>
        <v>-5465665.2148006205</v>
      </c>
      <c r="AE256" s="64"/>
      <c r="AF256" s="64"/>
      <c r="AG256" s="64">
        <f>-'KU Reg Asset and Liab'!$D36/2-'KU Reg Asset and Liab'!$D46/2</f>
        <v>-5465665.2148006205</v>
      </c>
      <c r="AH256" s="64"/>
      <c r="AI256" s="64"/>
      <c r="AJ256" s="64">
        <f>-'KU Reg Asset and Liab'!$E36/2-'KU Reg Asset and Liab'!$E46/2</f>
        <v>-9469250.9287815355</v>
      </c>
      <c r="AK256" s="64"/>
      <c r="AL256" s="64"/>
      <c r="AM256" s="64">
        <f>-'KU Reg Asset and Liab'!$E36/2-'KU Reg Asset and Liab'!$E46/2</f>
        <v>-9469250.9287815355</v>
      </c>
      <c r="AN256" s="64"/>
      <c r="AO256" s="64"/>
      <c r="AP256" s="64">
        <f>-'KU Reg Asset and Liab'!$F36/2-'KU Reg Asset and Liab'!$F46/2</f>
        <v>-10064417.324259179</v>
      </c>
      <c r="AQ256" s="64"/>
      <c r="AR256" s="64"/>
      <c r="AS256" s="64">
        <f>-'KU Reg Asset and Liab'!$F36/2-'KU Reg Asset and Liab'!$F46/2</f>
        <v>-10064417.324259179</v>
      </c>
      <c r="AT256" s="64"/>
      <c r="AU256" s="64"/>
      <c r="AV256" s="64">
        <f>-'KU Reg Asset and Liab'!$G36/2-'KU Reg Asset and Liab'!$G46/2</f>
        <v>-7448304.0664310642</v>
      </c>
      <c r="AW256" s="64"/>
      <c r="AX256" s="64"/>
      <c r="AY256" s="64">
        <f>-'KU Reg Asset and Liab'!$G36/2-'KU Reg Asset and Liab'!$G46/2</f>
        <v>-7448304.0664310642</v>
      </c>
      <c r="AZ256" s="20"/>
      <c r="BA256" s="20"/>
      <c r="BB256" s="20"/>
      <c r="BC256" s="20"/>
    </row>
    <row r="257" spans="1:55" s="60" customFormat="1" x14ac:dyDescent="0.25">
      <c r="A257" s="59" t="s">
        <v>182</v>
      </c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O257" s="62"/>
      <c r="P257" s="62"/>
      <c r="Q257" s="62"/>
      <c r="R257" s="62"/>
      <c r="S257" s="62"/>
      <c r="T257" s="64"/>
      <c r="U257" s="64"/>
      <c r="V257" s="64"/>
      <c r="W257" s="64">
        <f>-'KU Reg Asset and Liab'!$C40/2</f>
        <v>140064.47784810129</v>
      </c>
      <c r="X257" s="64"/>
      <c r="Y257" s="64"/>
      <c r="Z257" s="64">
        <f>-'KU Reg Asset and Liab'!$C40/2</f>
        <v>140064.47784810129</v>
      </c>
      <c r="AA257" s="64"/>
      <c r="AB257" s="64"/>
      <c r="AC257" s="64"/>
      <c r="AD257" s="64">
        <f>-'KU Reg Asset and Liab'!$D40/2</f>
        <v>140064.47784810129</v>
      </c>
      <c r="AE257" s="64"/>
      <c r="AF257" s="64"/>
      <c r="AG257" s="64">
        <f>-'KU Reg Asset and Liab'!$D40/2</f>
        <v>140064.47784810129</v>
      </c>
      <c r="AH257" s="64"/>
      <c r="AI257" s="64"/>
      <c r="AJ257" s="64">
        <f>-'KU Reg Asset and Liab'!$E40/2</f>
        <v>146196.67588274484</v>
      </c>
      <c r="AK257" s="64"/>
      <c r="AL257" s="64"/>
      <c r="AM257" s="64">
        <f>-'KU Reg Asset and Liab'!$E40/2</f>
        <v>146196.67588274484</v>
      </c>
      <c r="AN257" s="64"/>
      <c r="AO257" s="64"/>
      <c r="AP257" s="64">
        <f>-'KU Reg Asset and Liab'!$F40/2</f>
        <v>146196.67588274484</v>
      </c>
      <c r="AQ257" s="64"/>
      <c r="AR257" s="64"/>
      <c r="AS257" s="64">
        <f>-'KU Reg Asset and Liab'!$F40/2</f>
        <v>146196.67588274484</v>
      </c>
      <c r="AT257" s="64"/>
      <c r="AU257" s="64"/>
      <c r="AV257" s="64">
        <f>-'KU Reg Asset and Liab'!$G40/2</f>
        <v>146196.67588274484</v>
      </c>
      <c r="AW257" s="64"/>
      <c r="AX257" s="64"/>
      <c r="AY257" s="64">
        <f>-'KU Reg Asset and Liab'!$G40/2</f>
        <v>146196.67588274484</v>
      </c>
      <c r="AZ257" s="62"/>
      <c r="BA257" s="62"/>
      <c r="BB257" s="62"/>
      <c r="BC257" s="62"/>
    </row>
    <row r="258" spans="1:55" s="56" customFormat="1" x14ac:dyDescent="0.25">
      <c r="A258" s="57" t="s">
        <v>211</v>
      </c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O258" s="62"/>
      <c r="P258" s="62"/>
      <c r="Q258" s="62"/>
      <c r="R258" s="62"/>
      <c r="S258" s="62"/>
      <c r="T258" s="64"/>
      <c r="U258" s="64"/>
      <c r="V258" s="64"/>
      <c r="W258" s="136">
        <f>-'KU Reg Asset and Liab'!$C52/2</f>
        <v>58450.189645622777</v>
      </c>
      <c r="X258" s="136"/>
      <c r="Y258" s="136"/>
      <c r="Z258" s="136">
        <f>-'KU Reg Asset and Liab'!$C52/2</f>
        <v>58450.189645622777</v>
      </c>
      <c r="AA258" s="136"/>
      <c r="AB258" s="136"/>
      <c r="AC258" s="136"/>
      <c r="AD258" s="136">
        <f>-'KU Reg Asset and Liab'!$D52/2</f>
        <v>78649.236955779328</v>
      </c>
      <c r="AE258" s="136"/>
      <c r="AF258" s="136"/>
      <c r="AG258" s="136">
        <f>-'KU Reg Asset and Liab'!$D52/2</f>
        <v>78649.236955779328</v>
      </c>
      <c r="AH258" s="136"/>
      <c r="AI258" s="136"/>
      <c r="AJ258" s="136">
        <f>-'KU Reg Asset and Liab'!$E52/2</f>
        <v>56309.119733886866</v>
      </c>
      <c r="AK258" s="136"/>
      <c r="AL258" s="136"/>
      <c r="AM258" s="136">
        <f>-'KU Reg Asset and Liab'!$E52/2</f>
        <v>56309.119733886866</v>
      </c>
      <c r="AN258" s="136"/>
      <c r="AO258" s="136"/>
      <c r="AP258" s="136">
        <f>-'KU Reg Asset and Liab'!$F52/2</f>
        <v>19907.94618454979</v>
      </c>
      <c r="AQ258" s="136"/>
      <c r="AR258" s="136"/>
      <c r="AS258" s="136">
        <f>-'KU Reg Asset and Liab'!$F52/2</f>
        <v>19907.94618454979</v>
      </c>
      <c r="AT258" s="136"/>
      <c r="AU258" s="136"/>
      <c r="AV258" s="136">
        <f>-'KU Reg Asset and Liab'!$G52/2</f>
        <v>-37473.021823240459</v>
      </c>
      <c r="AW258" s="136"/>
      <c r="AX258" s="136"/>
      <c r="AY258" s="136">
        <f>-'KU Reg Asset and Liab'!$G52/2</f>
        <v>-37473.021823240459</v>
      </c>
      <c r="AZ258" s="20"/>
      <c r="BA258" s="20"/>
      <c r="BB258" s="20"/>
      <c r="BC258" s="20"/>
    </row>
    <row r="259" spans="1:55" x14ac:dyDescent="0.25">
      <c r="O259" s="62"/>
      <c r="P259" s="62"/>
      <c r="Q259" s="62"/>
      <c r="R259" s="62"/>
      <c r="S259" s="62"/>
      <c r="T259" s="64"/>
      <c r="U259" s="64"/>
      <c r="V259" s="64"/>
      <c r="W259" s="21">
        <f>SUM(W255:W258)</f>
        <v>-4963285.8085571192</v>
      </c>
      <c r="X259" s="21">
        <f t="shared" ref="X259:AS259" si="354">SUM(X255:X258)</f>
        <v>0</v>
      </c>
      <c r="Y259" s="21">
        <f t="shared" si="354"/>
        <v>0</v>
      </c>
      <c r="Z259" s="21">
        <f t="shared" si="354"/>
        <v>-4963285.8085571192</v>
      </c>
      <c r="AA259" s="21">
        <f t="shared" si="354"/>
        <v>0</v>
      </c>
      <c r="AB259" s="21">
        <f t="shared" si="354"/>
        <v>0</v>
      </c>
      <c r="AC259" s="21"/>
      <c r="AD259" s="21">
        <f t="shared" si="354"/>
        <v>-5401403.2200167263</v>
      </c>
      <c r="AE259" s="21">
        <f t="shared" si="354"/>
        <v>0</v>
      </c>
      <c r="AF259" s="21">
        <f t="shared" si="354"/>
        <v>0</v>
      </c>
      <c r="AG259" s="21">
        <f t="shared" si="354"/>
        <v>-5401403.2200167263</v>
      </c>
      <c r="AH259" s="21">
        <f t="shared" si="354"/>
        <v>0</v>
      </c>
      <c r="AI259" s="21">
        <f t="shared" si="354"/>
        <v>0</v>
      </c>
      <c r="AJ259" s="21">
        <f t="shared" si="354"/>
        <v>-9427525.8586812261</v>
      </c>
      <c r="AK259" s="21">
        <f t="shared" si="354"/>
        <v>0</v>
      </c>
      <c r="AL259" s="21">
        <f t="shared" si="354"/>
        <v>0</v>
      </c>
      <c r="AM259" s="21">
        <f t="shared" si="354"/>
        <v>-9427525.8586812261</v>
      </c>
      <c r="AN259" s="21">
        <f t="shared" si="354"/>
        <v>0</v>
      </c>
      <c r="AO259" s="21">
        <f t="shared" si="354"/>
        <v>0</v>
      </c>
      <c r="AP259" s="21">
        <f t="shared" si="354"/>
        <v>-10059093.427708207</v>
      </c>
      <c r="AQ259" s="21">
        <f t="shared" si="354"/>
        <v>0</v>
      </c>
      <c r="AR259" s="21">
        <f t="shared" si="354"/>
        <v>0</v>
      </c>
      <c r="AS259" s="21">
        <f t="shared" si="354"/>
        <v>-10059093.427708207</v>
      </c>
      <c r="AT259" s="21">
        <f t="shared" ref="AT259:AY259" si="355">SUM(AT255:AT258)</f>
        <v>0</v>
      </c>
      <c r="AU259" s="21">
        <f t="shared" si="355"/>
        <v>0</v>
      </c>
      <c r="AV259" s="21">
        <f t="shared" si="355"/>
        <v>-7500361.137887883</v>
      </c>
      <c r="AW259" s="21">
        <f t="shared" si="355"/>
        <v>0</v>
      </c>
      <c r="AX259" s="21">
        <f t="shared" si="355"/>
        <v>0</v>
      </c>
      <c r="AY259" s="21">
        <f t="shared" si="355"/>
        <v>-7500361.137887883</v>
      </c>
      <c r="AZ259" s="20"/>
      <c r="BA259" s="20"/>
      <c r="BB259" s="20"/>
      <c r="BC259" s="20"/>
    </row>
    <row r="260" spans="1:55" x14ac:dyDescent="0.25">
      <c r="O260" s="62"/>
      <c r="P260" s="62"/>
      <c r="Q260" s="62"/>
      <c r="R260" s="62"/>
      <c r="S260" s="62"/>
      <c r="T260" s="64"/>
      <c r="U260" s="64"/>
      <c r="V260" s="64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10" thickBot="1" x14ac:dyDescent="0.3">
      <c r="A261" s="2" t="s">
        <v>57</v>
      </c>
      <c r="O261" s="62"/>
      <c r="P261" s="62"/>
      <c r="Q261" s="62"/>
      <c r="R261" s="62"/>
      <c r="S261" s="62"/>
      <c r="T261" s="94"/>
      <c r="U261" s="94"/>
      <c r="V261" s="94"/>
      <c r="W261" s="15">
        <f t="shared" ref="W261:AS261" si="356">W196+W253+W259</f>
        <v>-17286473.47711122</v>
      </c>
      <c r="X261" s="15">
        <f t="shared" si="356"/>
        <v>-34024.791666666548</v>
      </c>
      <c r="Y261" s="15">
        <f t="shared" si="356"/>
        <v>-34024.791666666548</v>
      </c>
      <c r="Z261" s="15">
        <f t="shared" si="356"/>
        <v>-11760167.098346516</v>
      </c>
      <c r="AA261" s="15">
        <f t="shared" si="356"/>
        <v>-34024.791666666548</v>
      </c>
      <c r="AB261" s="15">
        <f t="shared" si="356"/>
        <v>-34024.791666666548</v>
      </c>
      <c r="AC261" s="15"/>
      <c r="AD261" s="15">
        <f t="shared" si="356"/>
        <v>-5541964.7458920712</v>
      </c>
      <c r="AE261" s="15">
        <f t="shared" si="356"/>
        <v>-34024.791666666548</v>
      </c>
      <c r="AF261" s="15">
        <f t="shared" si="356"/>
        <v>-34024.791666666548</v>
      </c>
      <c r="AG261" s="15">
        <f t="shared" si="356"/>
        <v>-5541964.7458920712</v>
      </c>
      <c r="AH261" s="15">
        <f t="shared" si="356"/>
        <v>-35623.42333333334</v>
      </c>
      <c r="AI261" s="15">
        <f t="shared" si="356"/>
        <v>-35623.42333333334</v>
      </c>
      <c r="AJ261" s="15">
        <f t="shared" si="356"/>
        <v>-6515395.4668065701</v>
      </c>
      <c r="AK261" s="15">
        <f t="shared" si="356"/>
        <v>-35623.42333333334</v>
      </c>
      <c r="AL261" s="15">
        <f t="shared" si="356"/>
        <v>-35623.42333333334</v>
      </c>
      <c r="AM261" s="15">
        <f t="shared" si="356"/>
        <v>-6515395.4668065701</v>
      </c>
      <c r="AN261" s="15">
        <f t="shared" si="356"/>
        <v>-35623.42333333334</v>
      </c>
      <c r="AO261" s="15">
        <f t="shared" si="356"/>
        <v>-35623.42333333334</v>
      </c>
      <c r="AP261" s="15">
        <f t="shared" si="356"/>
        <v>-2356370.1528901104</v>
      </c>
      <c r="AQ261" s="15">
        <f t="shared" si="356"/>
        <v>-35623.42333333334</v>
      </c>
      <c r="AR261" s="15">
        <f t="shared" si="356"/>
        <v>-35623.42333333334</v>
      </c>
      <c r="AS261" s="15">
        <f t="shared" si="356"/>
        <v>-2356370.1528901104</v>
      </c>
      <c r="AT261" s="15">
        <f t="shared" ref="AT261:AY261" si="357">AT196+AT253+AT259</f>
        <v>-35623.42333333334</v>
      </c>
      <c r="AU261" s="15">
        <f t="shared" si="357"/>
        <v>-35623.42333333334</v>
      </c>
      <c r="AV261" s="15">
        <f t="shared" si="357"/>
        <v>-1790407.8630697867</v>
      </c>
      <c r="AW261" s="15">
        <f t="shared" si="357"/>
        <v>-35623.42333333334</v>
      </c>
      <c r="AX261" s="15">
        <f t="shared" si="357"/>
        <v>-35623.42333333334</v>
      </c>
      <c r="AY261" s="15">
        <f t="shared" si="357"/>
        <v>-1790407.8630697867</v>
      </c>
    </row>
    <row r="262" spans="1:55" x14ac:dyDescent="0.25">
      <c r="O262" s="62"/>
      <c r="P262" s="62"/>
      <c r="Q262" s="62"/>
      <c r="R262" s="62"/>
      <c r="S262" s="62"/>
      <c r="T262" s="64"/>
      <c r="U262" s="64"/>
      <c r="V262" s="64"/>
      <c r="W262" s="12">
        <f t="shared" ref="W262:AB262" si="358">+W261-W17</f>
        <v>9017.6556158065796</v>
      </c>
      <c r="X262" s="12">
        <f t="shared" si="358"/>
        <v>-6.35664036963135E-7</v>
      </c>
      <c r="Y262" s="12">
        <f t="shared" si="358"/>
        <v>3.18010279443115E-7</v>
      </c>
      <c r="Z262" s="12">
        <f t="shared" si="358"/>
        <v>9017.6556154042482</v>
      </c>
      <c r="AA262" s="12">
        <f t="shared" si="358"/>
        <v>4.3721956899389625E-7</v>
      </c>
      <c r="AB262" s="12">
        <f t="shared" si="358"/>
        <v>3.18010279443115E-7</v>
      </c>
      <c r="AD262" s="135">
        <f t="shared" ref="AD262:AY262" si="359">+AD261-AD17</f>
        <v>6882.2443538671359</v>
      </c>
      <c r="AE262" s="12">
        <f t="shared" si="359"/>
        <v>3.18010279443115E-7</v>
      </c>
      <c r="AF262" s="12">
        <f t="shared" si="359"/>
        <v>-5.1645474741235375E-7</v>
      </c>
      <c r="AG262" s="12">
        <f t="shared" si="359"/>
        <v>6882.2443468337879</v>
      </c>
      <c r="AH262" s="12">
        <f t="shared" si="359"/>
        <v>6.6915526986122131E-7</v>
      </c>
      <c r="AI262" s="12">
        <f t="shared" si="359"/>
        <v>-2.8451904654502869E-7</v>
      </c>
      <c r="AJ262" s="135">
        <f t="shared" si="359"/>
        <v>7319.0742793884128</v>
      </c>
      <c r="AK262" s="12">
        <f t="shared" si="359"/>
        <v>-4.0372833609580994E-7</v>
      </c>
      <c r="AL262" s="12">
        <f t="shared" si="359"/>
        <v>-2.8451904654502869E-7</v>
      </c>
      <c r="AM262" s="12">
        <f t="shared" si="359"/>
        <v>7319.074272474274</v>
      </c>
      <c r="AN262" s="12">
        <f t="shared" si="359"/>
        <v>-4.0372833609580994E-7</v>
      </c>
      <c r="AO262" s="12">
        <f t="shared" si="359"/>
        <v>-2.8451904654502869E-7</v>
      </c>
      <c r="AP262" s="12">
        <f t="shared" si="359"/>
        <v>6850.6085908170789</v>
      </c>
      <c r="AQ262" s="12">
        <f t="shared" si="359"/>
        <v>6.6915526986122131E-7</v>
      </c>
      <c r="AR262" s="12">
        <f t="shared" si="359"/>
        <v>-2.8451904654502869E-7</v>
      </c>
      <c r="AS262" s="12">
        <f t="shared" si="359"/>
        <v>6850.60857889615</v>
      </c>
      <c r="AT262" s="12">
        <f t="shared" si="359"/>
        <v>6.6915526986122131E-7</v>
      </c>
      <c r="AU262" s="12">
        <f t="shared" si="359"/>
        <v>-2.8451904654502869E-7</v>
      </c>
      <c r="AV262" s="12">
        <f t="shared" si="359"/>
        <v>6850.8663961747661</v>
      </c>
      <c r="AW262" s="12">
        <f t="shared" si="359"/>
        <v>-4.0372833609580994E-7</v>
      </c>
      <c r="AX262" s="12">
        <f t="shared" si="359"/>
        <v>-2.8451904654502869E-7</v>
      </c>
      <c r="AY262" s="12">
        <f t="shared" si="359"/>
        <v>6850.8663852075115</v>
      </c>
    </row>
    <row r="263" spans="1:55" s="56" customFormat="1" x14ac:dyDescent="0.25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O263" s="62"/>
      <c r="P263" s="62"/>
      <c r="Q263" s="62"/>
      <c r="R263" s="62"/>
      <c r="S263" s="62"/>
      <c r="T263" s="64"/>
      <c r="U263" s="64"/>
      <c r="V263" s="64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</row>
    <row r="264" spans="1:55" s="20" customFormat="1" x14ac:dyDescent="0.25">
      <c r="A264" s="19" t="s">
        <v>707</v>
      </c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O264" s="62"/>
      <c r="P264" s="62"/>
      <c r="Q264" s="62"/>
      <c r="R264" s="62"/>
      <c r="S264" s="62"/>
      <c r="T264" s="64"/>
      <c r="U264" s="64"/>
      <c r="V264" s="64"/>
      <c r="W264" s="21">
        <f>W253</f>
        <v>-2867487.8488597358</v>
      </c>
      <c r="X264" s="21">
        <f t="shared" ref="X264:AR264" si="360">X253</f>
        <v>-6543.2291666666506</v>
      </c>
      <c r="Y264" s="21">
        <f t="shared" si="360"/>
        <v>-6543.2291666666506</v>
      </c>
      <c r="Z264" s="21">
        <f t="shared" si="360"/>
        <v>-2867487.8488597358</v>
      </c>
      <c r="AA264" s="21">
        <f t="shared" si="360"/>
        <v>-6543.2291666666506</v>
      </c>
      <c r="AB264" s="21">
        <f t="shared" si="360"/>
        <v>-6543.2291666666506</v>
      </c>
      <c r="AC264" s="21"/>
      <c r="AD264" s="21">
        <f>SUM(AD253,AG253,AJ253,AM253)/4</f>
        <v>-1457698.9221478328</v>
      </c>
      <c r="AE264" s="21">
        <f t="shared" si="360"/>
        <v>-6543.2291666666506</v>
      </c>
      <c r="AF264" s="21">
        <f t="shared" si="360"/>
        <v>-6543.2291666666506</v>
      </c>
      <c r="AG264" s="21">
        <f>+AD264</f>
        <v>-1457698.9221478328</v>
      </c>
      <c r="AH264" s="21">
        <f t="shared" si="360"/>
        <v>-6850.6583333333401</v>
      </c>
      <c r="AI264" s="21">
        <f t="shared" si="360"/>
        <v>-6850.6583333333401</v>
      </c>
      <c r="AJ264" s="21">
        <f>+AG264</f>
        <v>-1457698.9221478328</v>
      </c>
      <c r="AK264" s="21">
        <f t="shared" si="360"/>
        <v>-6850.6583333333401</v>
      </c>
      <c r="AL264" s="21">
        <f t="shared" si="360"/>
        <v>-6850.6583333333401</v>
      </c>
      <c r="AM264" s="21">
        <f>+AJ264</f>
        <v>-1457698.9221478328</v>
      </c>
      <c r="AN264" s="21">
        <f t="shared" si="360"/>
        <v>-6850.6583333333401</v>
      </c>
      <c r="AO264" s="21">
        <f t="shared" si="360"/>
        <v>-6850.6583333333401</v>
      </c>
      <c r="AP264" s="21">
        <f>SUM(AN253:AY253)/4-AN264-AO264</f>
        <v>-333573.41530546325</v>
      </c>
      <c r="AQ264" s="21">
        <f t="shared" si="360"/>
        <v>-6850.6583333333401</v>
      </c>
      <c r="AR264" s="21">
        <f t="shared" si="360"/>
        <v>-6850.6583333333401</v>
      </c>
      <c r="AS264" s="21">
        <f>+AP264</f>
        <v>-333573.41530546325</v>
      </c>
      <c r="AT264" s="21">
        <f t="shared" ref="AT264:AY264" si="361">+AQ264</f>
        <v>-6850.6583333333401</v>
      </c>
      <c r="AU264" s="21">
        <f t="shared" si="361"/>
        <v>-6850.6583333333401</v>
      </c>
      <c r="AV264" s="21">
        <f t="shared" si="361"/>
        <v>-333573.41530546325</v>
      </c>
      <c r="AW264" s="21">
        <f t="shared" si="361"/>
        <v>-6850.6583333333401</v>
      </c>
      <c r="AX264" s="21">
        <f t="shared" si="361"/>
        <v>-6850.6583333333401</v>
      </c>
      <c r="AY264" s="21">
        <f t="shared" si="361"/>
        <v>-333573.41530546325</v>
      </c>
    </row>
    <row r="265" spans="1:55" x14ac:dyDescent="0.25">
      <c r="O265" s="62"/>
      <c r="P265" s="62"/>
      <c r="Q265" s="62"/>
      <c r="R265" s="62"/>
      <c r="S265" s="62"/>
      <c r="T265" s="64"/>
      <c r="U265" s="64"/>
      <c r="V265" s="64"/>
    </row>
    <row r="266" spans="1:55" x14ac:dyDescent="0.25">
      <c r="A266" s="9" t="s">
        <v>58</v>
      </c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O266" s="62"/>
      <c r="P266" s="62"/>
      <c r="Q266" s="62"/>
      <c r="R266" s="62"/>
      <c r="S266" s="62"/>
      <c r="T266" s="64"/>
      <c r="U266" s="64"/>
      <c r="V266" s="64"/>
    </row>
    <row r="267" spans="1:55" x14ac:dyDescent="0.25">
      <c r="O267" s="62"/>
      <c r="P267" s="62"/>
      <c r="Q267" s="62"/>
      <c r="R267" s="62"/>
      <c r="S267" s="62"/>
      <c r="T267" s="64"/>
      <c r="U267" s="64"/>
      <c r="V267" s="64"/>
    </row>
    <row r="268" spans="1:55" x14ac:dyDescent="0.25">
      <c r="A268" s="10" t="s">
        <v>59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 t="s">
        <v>185</v>
      </c>
      <c r="N268" s="10"/>
      <c r="O268" s="62"/>
      <c r="P268" s="62"/>
      <c r="Q268" s="62"/>
      <c r="R268" s="62"/>
      <c r="S268" s="62"/>
      <c r="T268" s="64"/>
      <c r="U268" s="64"/>
      <c r="V268" s="64"/>
    </row>
    <row r="269" spans="1:55" s="20" customFormat="1" x14ac:dyDescent="0.25">
      <c r="A269" s="99" t="s">
        <v>7</v>
      </c>
      <c r="B269" s="99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 t="s">
        <v>7</v>
      </c>
      <c r="N269" s="99"/>
      <c r="O269" s="62"/>
      <c r="P269" s="62"/>
      <c r="Q269" s="61"/>
      <c r="R269" s="62"/>
      <c r="S269" s="62"/>
      <c r="T269" s="64"/>
      <c r="U269" s="64"/>
      <c r="V269" s="64"/>
      <c r="W269" s="21">
        <f t="shared" ref="W269:AG278" si="362">(SUMIF($A$137:$A$188,$A269,W$137:W$188)*0.21+SUMIF($A$198:$A$248,$A269,W$198:W$248)*0.05*0.79)</f>
        <v>7900.6944449999992</v>
      </c>
      <c r="X269" s="21">
        <f t="shared" si="362"/>
        <v>0</v>
      </c>
      <c r="Y269" s="21">
        <f t="shared" si="362"/>
        <v>0</v>
      </c>
      <c r="Z269" s="21">
        <f t="shared" si="362"/>
        <v>7900.6944449999992</v>
      </c>
      <c r="AA269" s="21">
        <f t="shared" si="362"/>
        <v>0</v>
      </c>
      <c r="AB269" s="21">
        <f t="shared" si="362"/>
        <v>0</v>
      </c>
      <c r="AC269" s="21"/>
      <c r="AD269" s="21">
        <f t="shared" si="362"/>
        <v>3950.3397374999995</v>
      </c>
      <c r="AE269" s="21">
        <f t="shared" si="362"/>
        <v>0</v>
      </c>
      <c r="AF269" s="21">
        <f t="shared" si="362"/>
        <v>0</v>
      </c>
      <c r="AG269" s="21">
        <f t="shared" si="362"/>
        <v>3950.3397374999995</v>
      </c>
      <c r="AH269" s="21">
        <f t="shared" ref="AH269:AW278" si="363">(SUMIF($A$137:$A$188,$A269,AH$137:AH$188)*0.21+SUMIF($A$198:$A$248,$A269,AH$198:AH$248)*0.05*0.79)</f>
        <v>0</v>
      </c>
      <c r="AI269" s="21">
        <f t="shared" si="363"/>
        <v>0</v>
      </c>
      <c r="AJ269" s="21">
        <f t="shared" si="363"/>
        <v>3950.3397374999995</v>
      </c>
      <c r="AK269" s="21">
        <f t="shared" si="363"/>
        <v>0</v>
      </c>
      <c r="AL269" s="21">
        <f t="shared" si="363"/>
        <v>0</v>
      </c>
      <c r="AM269" s="21">
        <f t="shared" si="363"/>
        <v>3950.3397374999995</v>
      </c>
      <c r="AN269" s="21">
        <f t="shared" si="363"/>
        <v>0</v>
      </c>
      <c r="AO269" s="21">
        <f t="shared" si="363"/>
        <v>0</v>
      </c>
      <c r="AP269" s="21">
        <f t="shared" si="363"/>
        <v>0</v>
      </c>
      <c r="AQ269" s="21">
        <f t="shared" si="363"/>
        <v>0</v>
      </c>
      <c r="AR269" s="21">
        <f t="shared" si="363"/>
        <v>0</v>
      </c>
      <c r="AS269" s="21">
        <f t="shared" si="363"/>
        <v>0</v>
      </c>
      <c r="AT269" s="21">
        <f t="shared" si="363"/>
        <v>0</v>
      </c>
      <c r="AU269" s="21">
        <f t="shared" si="363"/>
        <v>0</v>
      </c>
      <c r="AV269" s="21">
        <f t="shared" si="363"/>
        <v>0</v>
      </c>
      <c r="AW269" s="21">
        <f t="shared" si="363"/>
        <v>0</v>
      </c>
      <c r="AX269" s="21">
        <f t="shared" ref="AT269:AY284" si="364">(SUMIF($A$137:$A$188,$A269,AX$137:AX$188)*0.21+SUMIF($A$198:$A$248,$A269,AX$198:AX$248)*0.05*0.79)</f>
        <v>0</v>
      </c>
      <c r="AY269" s="21">
        <f t="shared" si="364"/>
        <v>0</v>
      </c>
    </row>
    <row r="270" spans="1:55" s="20" customFormat="1" x14ac:dyDescent="0.25">
      <c r="A270" s="99" t="s">
        <v>8</v>
      </c>
      <c r="B270" s="99"/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 t="s">
        <v>8</v>
      </c>
      <c r="N270" s="99"/>
      <c r="O270" s="62"/>
      <c r="P270" s="62"/>
      <c r="Q270" s="61"/>
      <c r="R270" s="62"/>
      <c r="S270" s="62"/>
      <c r="T270" s="64"/>
      <c r="U270" s="64"/>
      <c r="V270" s="64"/>
      <c r="W270" s="21">
        <f t="shared" si="362"/>
        <v>205969.79737499997</v>
      </c>
      <c r="X270" s="21">
        <f t="shared" si="362"/>
        <v>0</v>
      </c>
      <c r="Y270" s="21">
        <f t="shared" si="362"/>
        <v>0</v>
      </c>
      <c r="Z270" s="21">
        <f t="shared" si="362"/>
        <v>205969.79737499997</v>
      </c>
      <c r="AA270" s="21">
        <f t="shared" si="362"/>
        <v>0</v>
      </c>
      <c r="AB270" s="21">
        <f t="shared" si="362"/>
        <v>0</v>
      </c>
      <c r="AC270" s="21"/>
      <c r="AD270" s="21">
        <f t="shared" si="362"/>
        <v>102984.90055874999</v>
      </c>
      <c r="AE270" s="21">
        <f t="shared" si="362"/>
        <v>0</v>
      </c>
      <c r="AF270" s="21">
        <f t="shared" si="362"/>
        <v>0</v>
      </c>
      <c r="AG270" s="21">
        <f t="shared" si="362"/>
        <v>102984.90055874999</v>
      </c>
      <c r="AH270" s="21">
        <f t="shared" si="363"/>
        <v>0</v>
      </c>
      <c r="AI270" s="21">
        <f t="shared" si="363"/>
        <v>0</v>
      </c>
      <c r="AJ270" s="21">
        <f t="shared" si="363"/>
        <v>102984.90055874999</v>
      </c>
      <c r="AK270" s="21">
        <f t="shared" si="363"/>
        <v>0</v>
      </c>
      <c r="AL270" s="21">
        <f t="shared" si="363"/>
        <v>0</v>
      </c>
      <c r="AM270" s="21">
        <f t="shared" si="363"/>
        <v>102984.90055874999</v>
      </c>
      <c r="AN270" s="21">
        <f t="shared" si="363"/>
        <v>0</v>
      </c>
      <c r="AO270" s="21">
        <f t="shared" si="363"/>
        <v>0</v>
      </c>
      <c r="AP270" s="21">
        <f t="shared" si="363"/>
        <v>0</v>
      </c>
      <c r="AQ270" s="21">
        <f t="shared" si="363"/>
        <v>0</v>
      </c>
      <c r="AR270" s="21">
        <f t="shared" si="363"/>
        <v>0</v>
      </c>
      <c r="AS270" s="21">
        <f t="shared" si="363"/>
        <v>0</v>
      </c>
      <c r="AT270" s="21">
        <f t="shared" si="364"/>
        <v>0</v>
      </c>
      <c r="AU270" s="21">
        <f t="shared" si="364"/>
        <v>0</v>
      </c>
      <c r="AV270" s="21">
        <f t="shared" si="364"/>
        <v>0</v>
      </c>
      <c r="AW270" s="21">
        <f t="shared" si="364"/>
        <v>0</v>
      </c>
      <c r="AX270" s="21">
        <f t="shared" si="364"/>
        <v>0</v>
      </c>
      <c r="AY270" s="21">
        <f t="shared" si="364"/>
        <v>0</v>
      </c>
    </row>
    <row r="271" spans="1:55" s="20" customFormat="1" x14ac:dyDescent="0.25">
      <c r="A271" s="99" t="s">
        <v>9</v>
      </c>
      <c r="B271" s="99"/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 t="s">
        <v>9</v>
      </c>
      <c r="N271" s="99"/>
      <c r="O271" s="62"/>
      <c r="P271" s="62"/>
      <c r="Q271" s="61"/>
      <c r="R271" s="62"/>
      <c r="S271" s="62"/>
      <c r="T271" s="64"/>
      <c r="U271" s="64"/>
      <c r="V271" s="64"/>
      <c r="W271" s="21">
        <f t="shared" si="362"/>
        <v>0</v>
      </c>
      <c r="X271" s="21">
        <f t="shared" si="362"/>
        <v>0</v>
      </c>
      <c r="Y271" s="21">
        <f t="shared" si="362"/>
        <v>0</v>
      </c>
      <c r="Z271" s="21">
        <f t="shared" si="362"/>
        <v>0</v>
      </c>
      <c r="AA271" s="21">
        <f t="shared" si="362"/>
        <v>0</v>
      </c>
      <c r="AB271" s="21">
        <f t="shared" si="362"/>
        <v>0</v>
      </c>
      <c r="AC271" s="21"/>
      <c r="AD271" s="21">
        <f t="shared" si="362"/>
        <v>0</v>
      </c>
      <c r="AE271" s="21">
        <f t="shared" si="362"/>
        <v>0</v>
      </c>
      <c r="AF271" s="21">
        <f t="shared" si="362"/>
        <v>0</v>
      </c>
      <c r="AG271" s="21">
        <f t="shared" si="362"/>
        <v>0</v>
      </c>
      <c r="AH271" s="21">
        <f t="shared" si="363"/>
        <v>0</v>
      </c>
      <c r="AI271" s="21">
        <f t="shared" si="363"/>
        <v>0</v>
      </c>
      <c r="AJ271" s="21">
        <f t="shared" si="363"/>
        <v>0</v>
      </c>
      <c r="AK271" s="21">
        <f t="shared" si="363"/>
        <v>0</v>
      </c>
      <c r="AL271" s="21">
        <f t="shared" si="363"/>
        <v>0</v>
      </c>
      <c r="AM271" s="21">
        <f t="shared" si="363"/>
        <v>0</v>
      </c>
      <c r="AN271" s="21">
        <f t="shared" si="363"/>
        <v>0</v>
      </c>
      <c r="AO271" s="21">
        <f t="shared" si="363"/>
        <v>0</v>
      </c>
      <c r="AP271" s="21">
        <f t="shared" si="363"/>
        <v>0</v>
      </c>
      <c r="AQ271" s="21">
        <f t="shared" si="363"/>
        <v>0</v>
      </c>
      <c r="AR271" s="21">
        <f t="shared" si="363"/>
        <v>0</v>
      </c>
      <c r="AS271" s="21">
        <f t="shared" si="363"/>
        <v>0</v>
      </c>
      <c r="AT271" s="21">
        <f t="shared" si="364"/>
        <v>0</v>
      </c>
      <c r="AU271" s="21">
        <f t="shared" si="364"/>
        <v>0</v>
      </c>
      <c r="AV271" s="21">
        <f t="shared" si="364"/>
        <v>0</v>
      </c>
      <c r="AW271" s="21">
        <f t="shared" si="364"/>
        <v>0</v>
      </c>
      <c r="AX271" s="21">
        <f t="shared" si="364"/>
        <v>0</v>
      </c>
      <c r="AY271" s="21">
        <f t="shared" si="364"/>
        <v>0</v>
      </c>
    </row>
    <row r="272" spans="1:55" s="20" customFormat="1" x14ac:dyDescent="0.25">
      <c r="A272" s="99" t="s">
        <v>587</v>
      </c>
      <c r="B272" s="99"/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8" t="s">
        <v>562</v>
      </c>
      <c r="N272" s="98"/>
      <c r="O272" s="62"/>
      <c r="P272" s="62"/>
      <c r="Q272" s="61"/>
      <c r="R272" s="62"/>
      <c r="S272" s="62"/>
      <c r="T272" s="64"/>
      <c r="U272" s="64"/>
      <c r="V272" s="64"/>
      <c r="W272" s="21">
        <f t="shared" si="362"/>
        <v>29889.805589999964</v>
      </c>
      <c r="X272" s="21">
        <f t="shared" si="362"/>
        <v>0</v>
      </c>
      <c r="Y272" s="21">
        <f t="shared" si="362"/>
        <v>0</v>
      </c>
      <c r="Z272" s="21">
        <f t="shared" si="362"/>
        <v>29889.805589999964</v>
      </c>
      <c r="AA272" s="21">
        <f t="shared" si="362"/>
        <v>0</v>
      </c>
      <c r="AB272" s="21">
        <f t="shared" si="362"/>
        <v>0</v>
      </c>
      <c r="AC272" s="21"/>
      <c r="AD272" s="21">
        <f t="shared" si="362"/>
        <v>29889.805590000105</v>
      </c>
      <c r="AE272" s="21">
        <f t="shared" si="362"/>
        <v>0</v>
      </c>
      <c r="AF272" s="21">
        <f t="shared" si="362"/>
        <v>0</v>
      </c>
      <c r="AG272" s="21">
        <f t="shared" si="362"/>
        <v>29889.805590000105</v>
      </c>
      <c r="AH272" s="21">
        <f t="shared" si="363"/>
        <v>0</v>
      </c>
      <c r="AI272" s="21">
        <f t="shared" si="363"/>
        <v>0</v>
      </c>
      <c r="AJ272" s="21">
        <f t="shared" si="363"/>
        <v>29889.805590000105</v>
      </c>
      <c r="AK272" s="21">
        <f t="shared" si="363"/>
        <v>0</v>
      </c>
      <c r="AL272" s="21">
        <f t="shared" si="363"/>
        <v>0</v>
      </c>
      <c r="AM272" s="21">
        <f t="shared" si="363"/>
        <v>29889.805590000105</v>
      </c>
      <c r="AN272" s="21">
        <f t="shared" si="363"/>
        <v>0</v>
      </c>
      <c r="AO272" s="21">
        <f t="shared" si="363"/>
        <v>0</v>
      </c>
      <c r="AP272" s="21">
        <f t="shared" si="363"/>
        <v>29889.805590000105</v>
      </c>
      <c r="AQ272" s="21">
        <f t="shared" si="363"/>
        <v>0</v>
      </c>
      <c r="AR272" s="21">
        <f t="shared" si="363"/>
        <v>0</v>
      </c>
      <c r="AS272" s="21">
        <f t="shared" si="363"/>
        <v>29889.805590000105</v>
      </c>
      <c r="AT272" s="21">
        <f t="shared" si="364"/>
        <v>0</v>
      </c>
      <c r="AU272" s="21">
        <f t="shared" si="364"/>
        <v>0</v>
      </c>
      <c r="AV272" s="21">
        <f t="shared" si="364"/>
        <v>29889.805590000105</v>
      </c>
      <c r="AW272" s="21">
        <f t="shared" si="364"/>
        <v>0</v>
      </c>
      <c r="AX272" s="21">
        <f t="shared" si="364"/>
        <v>0</v>
      </c>
      <c r="AY272" s="21">
        <f t="shared" si="364"/>
        <v>29889.805590000105</v>
      </c>
    </row>
    <row r="273" spans="1:51" s="20" customFormat="1" x14ac:dyDescent="0.25">
      <c r="A273" s="99" t="s">
        <v>254</v>
      </c>
      <c r="B273" s="99"/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137" t="s">
        <v>254</v>
      </c>
      <c r="N273" s="137"/>
      <c r="O273" s="62"/>
      <c r="P273" s="62"/>
      <c r="Q273" s="61"/>
      <c r="R273" s="62"/>
      <c r="S273" s="62"/>
      <c r="T273" s="64"/>
      <c r="U273" s="64"/>
      <c r="V273" s="64"/>
      <c r="W273" s="21">
        <f t="shared" si="362"/>
        <v>0</v>
      </c>
      <c r="X273" s="21">
        <f t="shared" si="362"/>
        <v>0</v>
      </c>
      <c r="Y273" s="21">
        <f t="shared" si="362"/>
        <v>0</v>
      </c>
      <c r="Z273" s="21">
        <f t="shared" si="362"/>
        <v>0</v>
      </c>
      <c r="AA273" s="21">
        <f t="shared" si="362"/>
        <v>0</v>
      </c>
      <c r="AB273" s="21">
        <f t="shared" si="362"/>
        <v>0</v>
      </c>
      <c r="AC273" s="21"/>
      <c r="AD273" s="21">
        <f t="shared" si="362"/>
        <v>0</v>
      </c>
      <c r="AE273" s="21">
        <f t="shared" si="362"/>
        <v>0</v>
      </c>
      <c r="AF273" s="21">
        <f t="shared" si="362"/>
        <v>0</v>
      </c>
      <c r="AG273" s="21">
        <f t="shared" si="362"/>
        <v>0</v>
      </c>
      <c r="AH273" s="21">
        <f t="shared" si="363"/>
        <v>0</v>
      </c>
      <c r="AI273" s="21">
        <f t="shared" si="363"/>
        <v>0</v>
      </c>
      <c r="AJ273" s="21">
        <f t="shared" si="363"/>
        <v>0</v>
      </c>
      <c r="AK273" s="21">
        <f t="shared" si="363"/>
        <v>0</v>
      </c>
      <c r="AL273" s="21">
        <f t="shared" si="363"/>
        <v>0</v>
      </c>
      <c r="AM273" s="21">
        <f t="shared" si="363"/>
        <v>0</v>
      </c>
      <c r="AN273" s="21">
        <f t="shared" si="363"/>
        <v>0</v>
      </c>
      <c r="AO273" s="21">
        <f t="shared" si="363"/>
        <v>0</v>
      </c>
      <c r="AP273" s="21">
        <f t="shared" si="363"/>
        <v>0</v>
      </c>
      <c r="AQ273" s="21">
        <f t="shared" si="363"/>
        <v>0</v>
      </c>
      <c r="AR273" s="21">
        <f t="shared" si="363"/>
        <v>0</v>
      </c>
      <c r="AS273" s="21">
        <f t="shared" si="363"/>
        <v>0</v>
      </c>
      <c r="AT273" s="21">
        <f t="shared" si="364"/>
        <v>0</v>
      </c>
      <c r="AU273" s="21">
        <f t="shared" si="364"/>
        <v>0</v>
      </c>
      <c r="AV273" s="21">
        <f t="shared" si="364"/>
        <v>0</v>
      </c>
      <c r="AW273" s="21">
        <f t="shared" si="364"/>
        <v>0</v>
      </c>
      <c r="AX273" s="21">
        <f t="shared" si="364"/>
        <v>0</v>
      </c>
      <c r="AY273" s="21">
        <f t="shared" si="364"/>
        <v>0</v>
      </c>
    </row>
    <row r="274" spans="1:51" s="20" customFormat="1" x14ac:dyDescent="0.25">
      <c r="A274" s="99" t="s">
        <v>108</v>
      </c>
      <c r="B274" s="99"/>
      <c r="C274" s="99"/>
      <c r="D274" s="99"/>
      <c r="E274" s="99"/>
      <c r="F274" s="99"/>
      <c r="G274" s="99"/>
      <c r="H274" s="99"/>
      <c r="I274" s="99"/>
      <c r="J274" s="99"/>
      <c r="K274" s="99"/>
      <c r="L274" s="99"/>
      <c r="M274" s="137" t="s">
        <v>108</v>
      </c>
      <c r="N274" s="137"/>
      <c r="O274" s="62"/>
      <c r="P274" s="62"/>
      <c r="Q274" s="61"/>
      <c r="R274" s="62"/>
      <c r="S274" s="62"/>
      <c r="T274" s="64"/>
      <c r="U274" s="64"/>
      <c r="V274" s="64"/>
      <c r="W274" s="21">
        <f t="shared" si="362"/>
        <v>-3267.8107759780314</v>
      </c>
      <c r="X274" s="21">
        <f t="shared" si="362"/>
        <v>0</v>
      </c>
      <c r="Y274" s="21">
        <f t="shared" si="362"/>
        <v>0</v>
      </c>
      <c r="Z274" s="21">
        <f t="shared" si="362"/>
        <v>-3267.8107759780314</v>
      </c>
      <c r="AA274" s="21">
        <f t="shared" si="362"/>
        <v>0</v>
      </c>
      <c r="AB274" s="21">
        <f t="shared" si="362"/>
        <v>0</v>
      </c>
      <c r="AC274" s="21"/>
      <c r="AD274" s="21">
        <f t="shared" si="362"/>
        <v>-4331.3575428304321</v>
      </c>
      <c r="AE274" s="21">
        <f t="shared" si="362"/>
        <v>0</v>
      </c>
      <c r="AF274" s="21">
        <f t="shared" si="362"/>
        <v>0</v>
      </c>
      <c r="AG274" s="21">
        <f t="shared" si="362"/>
        <v>-4331.3575428304321</v>
      </c>
      <c r="AH274" s="21">
        <f t="shared" si="363"/>
        <v>0</v>
      </c>
      <c r="AI274" s="21">
        <f t="shared" si="363"/>
        <v>0</v>
      </c>
      <c r="AJ274" s="21">
        <f t="shared" si="363"/>
        <v>-4331.3575428304321</v>
      </c>
      <c r="AK274" s="21">
        <f t="shared" si="363"/>
        <v>0</v>
      </c>
      <c r="AL274" s="21">
        <f t="shared" si="363"/>
        <v>0</v>
      </c>
      <c r="AM274" s="21">
        <f t="shared" si="363"/>
        <v>-4331.3575428304321</v>
      </c>
      <c r="AN274" s="21">
        <f t="shared" si="363"/>
        <v>0</v>
      </c>
      <c r="AO274" s="21">
        <f t="shared" si="363"/>
        <v>0</v>
      </c>
      <c r="AP274" s="21">
        <f t="shared" si="363"/>
        <v>-24396.137407632526</v>
      </c>
      <c r="AQ274" s="21">
        <f t="shared" si="363"/>
        <v>0</v>
      </c>
      <c r="AR274" s="21">
        <f t="shared" si="363"/>
        <v>0</v>
      </c>
      <c r="AS274" s="21">
        <f t="shared" si="363"/>
        <v>-24396.137407632526</v>
      </c>
      <c r="AT274" s="21">
        <f t="shared" si="364"/>
        <v>0</v>
      </c>
      <c r="AU274" s="21">
        <f t="shared" si="364"/>
        <v>0</v>
      </c>
      <c r="AV274" s="21">
        <f t="shared" si="364"/>
        <v>-24396.137407632526</v>
      </c>
      <c r="AW274" s="21">
        <f t="shared" si="364"/>
        <v>0</v>
      </c>
      <c r="AX274" s="21">
        <f t="shared" si="364"/>
        <v>0</v>
      </c>
      <c r="AY274" s="21">
        <f t="shared" si="364"/>
        <v>-24396.137407632526</v>
      </c>
    </row>
    <row r="275" spans="1:51" s="20" customFormat="1" x14ac:dyDescent="0.25">
      <c r="A275" s="99" t="s">
        <v>246</v>
      </c>
      <c r="B275" s="99"/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137" t="s">
        <v>246</v>
      </c>
      <c r="N275" s="137"/>
      <c r="O275" s="62"/>
      <c r="P275" s="62"/>
      <c r="Q275" s="61"/>
      <c r="R275" s="62"/>
      <c r="S275" s="62"/>
      <c r="T275" s="64"/>
      <c r="U275" s="64"/>
      <c r="V275" s="64"/>
      <c r="W275" s="21">
        <f t="shared" si="362"/>
        <v>0</v>
      </c>
      <c r="X275" s="21">
        <f t="shared" si="362"/>
        <v>0</v>
      </c>
      <c r="Y275" s="21">
        <f t="shared" si="362"/>
        <v>0</v>
      </c>
      <c r="Z275" s="21">
        <f t="shared" si="362"/>
        <v>0</v>
      </c>
      <c r="AA275" s="21">
        <f t="shared" si="362"/>
        <v>0</v>
      </c>
      <c r="AB275" s="21">
        <f t="shared" si="362"/>
        <v>0</v>
      </c>
      <c r="AC275" s="21"/>
      <c r="AD275" s="21">
        <f t="shared" si="362"/>
        <v>-17338.877749999996</v>
      </c>
      <c r="AE275" s="21">
        <f t="shared" si="362"/>
        <v>0</v>
      </c>
      <c r="AF275" s="21">
        <f t="shared" si="362"/>
        <v>0</v>
      </c>
      <c r="AG275" s="21">
        <f t="shared" si="362"/>
        <v>-17338.877749999996</v>
      </c>
      <c r="AH275" s="21">
        <f t="shared" si="363"/>
        <v>0</v>
      </c>
      <c r="AI275" s="21">
        <f t="shared" si="363"/>
        <v>0</v>
      </c>
      <c r="AJ275" s="21">
        <f t="shared" si="363"/>
        <v>-17338.877749999996</v>
      </c>
      <c r="AK275" s="21">
        <f t="shared" si="363"/>
        <v>0</v>
      </c>
      <c r="AL275" s="21">
        <f t="shared" si="363"/>
        <v>0</v>
      </c>
      <c r="AM275" s="21">
        <f t="shared" si="363"/>
        <v>-17338.877749999996</v>
      </c>
      <c r="AN275" s="21">
        <f t="shared" si="363"/>
        <v>0</v>
      </c>
      <c r="AO275" s="21">
        <f t="shared" si="363"/>
        <v>0</v>
      </c>
      <c r="AP275" s="21">
        <f t="shared" si="363"/>
        <v>-182097.076</v>
      </c>
      <c r="AQ275" s="21">
        <f t="shared" si="363"/>
        <v>0</v>
      </c>
      <c r="AR275" s="21">
        <f t="shared" si="363"/>
        <v>0</v>
      </c>
      <c r="AS275" s="21">
        <f t="shared" si="363"/>
        <v>-182097.076</v>
      </c>
      <c r="AT275" s="21">
        <f t="shared" si="364"/>
        <v>0</v>
      </c>
      <c r="AU275" s="21">
        <f t="shared" si="364"/>
        <v>0</v>
      </c>
      <c r="AV275" s="21">
        <f t="shared" si="364"/>
        <v>-182097.076</v>
      </c>
      <c r="AW275" s="21">
        <f t="shared" si="364"/>
        <v>0</v>
      </c>
      <c r="AX275" s="21">
        <f t="shared" si="364"/>
        <v>0</v>
      </c>
      <c r="AY275" s="21">
        <f t="shared" si="364"/>
        <v>-182097.076</v>
      </c>
    </row>
    <row r="276" spans="1:51" s="20" customFormat="1" x14ac:dyDescent="0.25">
      <c r="A276" s="99" t="s">
        <v>247</v>
      </c>
      <c r="B276" s="99"/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137" t="s">
        <v>247</v>
      </c>
      <c r="N276" s="137"/>
      <c r="O276" s="62"/>
      <c r="P276" s="62"/>
      <c r="Q276" s="61"/>
      <c r="R276" s="62"/>
      <c r="S276" s="62"/>
      <c r="T276" s="64"/>
      <c r="U276" s="64"/>
      <c r="V276" s="64"/>
      <c r="W276" s="21">
        <f t="shared" si="362"/>
        <v>0</v>
      </c>
      <c r="X276" s="21">
        <f t="shared" si="362"/>
        <v>0</v>
      </c>
      <c r="Y276" s="21">
        <f t="shared" si="362"/>
        <v>0</v>
      </c>
      <c r="Z276" s="21">
        <f t="shared" si="362"/>
        <v>0</v>
      </c>
      <c r="AA276" s="21">
        <f t="shared" si="362"/>
        <v>0</v>
      </c>
      <c r="AB276" s="21">
        <f t="shared" si="362"/>
        <v>0</v>
      </c>
      <c r="AC276" s="21"/>
      <c r="AD276" s="21">
        <f t="shared" si="362"/>
        <v>0</v>
      </c>
      <c r="AE276" s="21">
        <f t="shared" si="362"/>
        <v>0</v>
      </c>
      <c r="AF276" s="21">
        <f t="shared" si="362"/>
        <v>0</v>
      </c>
      <c r="AG276" s="21">
        <f t="shared" si="362"/>
        <v>0</v>
      </c>
      <c r="AH276" s="21">
        <f t="shared" si="363"/>
        <v>0</v>
      </c>
      <c r="AI276" s="21">
        <f t="shared" si="363"/>
        <v>0</v>
      </c>
      <c r="AJ276" s="21">
        <f t="shared" si="363"/>
        <v>0</v>
      </c>
      <c r="AK276" s="21">
        <f t="shared" si="363"/>
        <v>0</v>
      </c>
      <c r="AL276" s="21">
        <f t="shared" si="363"/>
        <v>0</v>
      </c>
      <c r="AM276" s="21">
        <f t="shared" si="363"/>
        <v>0</v>
      </c>
      <c r="AN276" s="21">
        <f t="shared" si="363"/>
        <v>0</v>
      </c>
      <c r="AO276" s="21">
        <f t="shared" si="363"/>
        <v>0</v>
      </c>
      <c r="AP276" s="21">
        <f t="shared" si="363"/>
        <v>972.20959623255976</v>
      </c>
      <c r="AQ276" s="21">
        <f t="shared" si="363"/>
        <v>0</v>
      </c>
      <c r="AR276" s="21">
        <f t="shared" si="363"/>
        <v>0</v>
      </c>
      <c r="AS276" s="21">
        <f t="shared" si="363"/>
        <v>972.20959623255976</v>
      </c>
      <c r="AT276" s="21">
        <f t="shared" si="364"/>
        <v>0</v>
      </c>
      <c r="AU276" s="21">
        <f t="shared" si="364"/>
        <v>0</v>
      </c>
      <c r="AV276" s="21">
        <f t="shared" si="364"/>
        <v>972.20959623255976</v>
      </c>
      <c r="AW276" s="21">
        <f t="shared" si="364"/>
        <v>0</v>
      </c>
      <c r="AX276" s="21">
        <f t="shared" si="364"/>
        <v>0</v>
      </c>
      <c r="AY276" s="21">
        <f t="shared" si="364"/>
        <v>972.20959623255976</v>
      </c>
    </row>
    <row r="277" spans="1:51" s="20" customFormat="1" x14ac:dyDescent="0.25">
      <c r="A277" s="99" t="s">
        <v>10</v>
      </c>
      <c r="B277" s="99"/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137" t="s">
        <v>10</v>
      </c>
      <c r="N277" s="137"/>
      <c r="O277" s="62"/>
      <c r="P277" s="62"/>
      <c r="Q277" s="61"/>
      <c r="R277" s="62"/>
      <c r="S277" s="62"/>
      <c r="T277" s="64"/>
      <c r="U277" s="64"/>
      <c r="V277" s="64"/>
      <c r="W277" s="21">
        <f t="shared" si="362"/>
        <v>40207.714619750281</v>
      </c>
      <c r="X277" s="21">
        <f t="shared" si="362"/>
        <v>0</v>
      </c>
      <c r="Y277" s="21">
        <f t="shared" si="362"/>
        <v>0</v>
      </c>
      <c r="Z277" s="21">
        <f t="shared" si="362"/>
        <v>40207.714619750281</v>
      </c>
      <c r="AA277" s="21">
        <f t="shared" si="362"/>
        <v>0</v>
      </c>
      <c r="AB277" s="21">
        <f t="shared" si="362"/>
        <v>0</v>
      </c>
      <c r="AC277" s="21"/>
      <c r="AD277" s="21">
        <f t="shared" si="362"/>
        <v>40098.977685164871</v>
      </c>
      <c r="AE277" s="21">
        <f t="shared" si="362"/>
        <v>0</v>
      </c>
      <c r="AF277" s="21">
        <f t="shared" si="362"/>
        <v>0</v>
      </c>
      <c r="AG277" s="21">
        <f t="shared" si="362"/>
        <v>40098.977685164871</v>
      </c>
      <c r="AH277" s="21">
        <f t="shared" si="363"/>
        <v>0</v>
      </c>
      <c r="AI277" s="21">
        <f t="shared" si="363"/>
        <v>0</v>
      </c>
      <c r="AJ277" s="21">
        <f t="shared" si="363"/>
        <v>40098.977685164871</v>
      </c>
      <c r="AK277" s="21">
        <f t="shared" si="363"/>
        <v>0</v>
      </c>
      <c r="AL277" s="21">
        <f t="shared" si="363"/>
        <v>0</v>
      </c>
      <c r="AM277" s="21">
        <f t="shared" si="363"/>
        <v>40098.977685164871</v>
      </c>
      <c r="AN277" s="21">
        <f t="shared" si="363"/>
        <v>0</v>
      </c>
      <c r="AO277" s="21">
        <f t="shared" si="363"/>
        <v>0</v>
      </c>
      <c r="AP277" s="21">
        <f t="shared" si="363"/>
        <v>40098.977685164587</v>
      </c>
      <c r="AQ277" s="21">
        <f t="shared" si="363"/>
        <v>0</v>
      </c>
      <c r="AR277" s="21">
        <f t="shared" si="363"/>
        <v>0</v>
      </c>
      <c r="AS277" s="21">
        <f t="shared" si="363"/>
        <v>40098.977685164587</v>
      </c>
      <c r="AT277" s="21">
        <f t="shared" si="364"/>
        <v>0</v>
      </c>
      <c r="AU277" s="21">
        <f t="shared" si="364"/>
        <v>0</v>
      </c>
      <c r="AV277" s="21">
        <f t="shared" si="364"/>
        <v>40098.977685164587</v>
      </c>
      <c r="AW277" s="21">
        <f t="shared" si="364"/>
        <v>0</v>
      </c>
      <c r="AX277" s="21">
        <f t="shared" si="364"/>
        <v>0</v>
      </c>
      <c r="AY277" s="21">
        <f t="shared" si="364"/>
        <v>40098.977685164587</v>
      </c>
    </row>
    <row r="278" spans="1:51" s="20" customFormat="1" x14ac:dyDescent="0.25">
      <c r="A278" s="99" t="s">
        <v>221</v>
      </c>
      <c r="B278" s="99"/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8" t="s">
        <v>719</v>
      </c>
      <c r="N278" s="98"/>
      <c r="O278" s="62"/>
      <c r="P278" s="62"/>
      <c r="Q278" s="61"/>
      <c r="R278" s="62"/>
      <c r="S278" s="62"/>
      <c r="T278" s="64"/>
      <c r="U278" s="64"/>
      <c r="V278" s="64"/>
      <c r="W278" s="21">
        <f t="shared" si="362"/>
        <v>-75584.739451249989</v>
      </c>
      <c r="X278" s="21">
        <f t="shared" si="362"/>
        <v>0</v>
      </c>
      <c r="Y278" s="21">
        <f t="shared" si="362"/>
        <v>0</v>
      </c>
      <c r="Z278" s="21">
        <f t="shared" si="362"/>
        <v>-75584.739451249989</v>
      </c>
      <c r="AA278" s="21">
        <f t="shared" si="362"/>
        <v>0</v>
      </c>
      <c r="AB278" s="21">
        <f t="shared" si="362"/>
        <v>0</v>
      </c>
      <c r="AC278" s="21"/>
      <c r="AD278" s="21">
        <f t="shared" si="362"/>
        <v>0</v>
      </c>
      <c r="AE278" s="21">
        <f t="shared" si="362"/>
        <v>0</v>
      </c>
      <c r="AF278" s="21">
        <f t="shared" si="362"/>
        <v>0</v>
      </c>
      <c r="AG278" s="21">
        <f t="shared" si="362"/>
        <v>0</v>
      </c>
      <c r="AH278" s="21">
        <f t="shared" si="363"/>
        <v>0</v>
      </c>
      <c r="AI278" s="21">
        <f t="shared" si="363"/>
        <v>0</v>
      </c>
      <c r="AJ278" s="21">
        <f t="shared" si="363"/>
        <v>0</v>
      </c>
      <c r="AK278" s="21">
        <f t="shared" si="363"/>
        <v>0</v>
      </c>
      <c r="AL278" s="21">
        <f t="shared" si="363"/>
        <v>0</v>
      </c>
      <c r="AM278" s="21">
        <f t="shared" si="363"/>
        <v>0</v>
      </c>
      <c r="AN278" s="21">
        <f t="shared" si="363"/>
        <v>0</v>
      </c>
      <c r="AO278" s="21">
        <f t="shared" si="363"/>
        <v>0</v>
      </c>
      <c r="AP278" s="21">
        <f t="shared" si="363"/>
        <v>0</v>
      </c>
      <c r="AQ278" s="21">
        <f t="shared" si="363"/>
        <v>0</v>
      </c>
      <c r="AR278" s="21">
        <f t="shared" si="363"/>
        <v>0</v>
      </c>
      <c r="AS278" s="21">
        <f t="shared" si="363"/>
        <v>0</v>
      </c>
      <c r="AT278" s="21">
        <f t="shared" si="364"/>
        <v>0</v>
      </c>
      <c r="AU278" s="21">
        <f t="shared" si="364"/>
        <v>0</v>
      </c>
      <c r="AV278" s="21">
        <f t="shared" si="364"/>
        <v>0</v>
      </c>
      <c r="AW278" s="21">
        <f t="shared" si="364"/>
        <v>0</v>
      </c>
      <c r="AX278" s="21">
        <f t="shared" si="364"/>
        <v>0</v>
      </c>
      <c r="AY278" s="21">
        <f t="shared" si="364"/>
        <v>0</v>
      </c>
    </row>
    <row r="279" spans="1:51" s="20" customFormat="1" x14ac:dyDescent="0.25">
      <c r="A279" s="99" t="s">
        <v>253</v>
      </c>
      <c r="B279" s="99"/>
      <c r="C279" s="99"/>
      <c r="D279" s="99"/>
      <c r="E279" s="99"/>
      <c r="F279" s="99"/>
      <c r="G279" s="99"/>
      <c r="H279" s="99"/>
      <c r="I279" s="99"/>
      <c r="J279" s="99"/>
      <c r="K279" s="99"/>
      <c r="L279" s="99"/>
      <c r="M279" s="137" t="s">
        <v>253</v>
      </c>
      <c r="N279" s="137"/>
      <c r="O279" s="62"/>
      <c r="P279" s="62"/>
      <c r="Q279" s="61"/>
      <c r="R279" s="62"/>
      <c r="S279" s="62"/>
      <c r="T279" s="64"/>
      <c r="U279" s="64"/>
      <c r="V279" s="64"/>
      <c r="W279" s="21">
        <f t="shared" ref="W279:AG288" si="365">(SUMIF($A$137:$A$188,$A279,W$137:W$188)*0.21+SUMIF($A$198:$A$248,$A279,W$198:W$248)*0.05*0.79)</f>
        <v>0</v>
      </c>
      <c r="X279" s="21">
        <f t="shared" si="365"/>
        <v>0</v>
      </c>
      <c r="Y279" s="21">
        <f t="shared" si="365"/>
        <v>0</v>
      </c>
      <c r="Z279" s="21">
        <f t="shared" si="365"/>
        <v>0</v>
      </c>
      <c r="AA279" s="21">
        <f t="shared" si="365"/>
        <v>0</v>
      </c>
      <c r="AB279" s="21">
        <f t="shared" si="365"/>
        <v>0</v>
      </c>
      <c r="AC279" s="21"/>
      <c r="AD279" s="21">
        <f t="shared" si="365"/>
        <v>0</v>
      </c>
      <c r="AE279" s="21">
        <f t="shared" si="365"/>
        <v>0</v>
      </c>
      <c r="AF279" s="21">
        <f t="shared" si="365"/>
        <v>0</v>
      </c>
      <c r="AG279" s="21">
        <f t="shared" si="365"/>
        <v>0</v>
      </c>
      <c r="AH279" s="21">
        <f t="shared" ref="AH279:AW288" si="366">(SUMIF($A$137:$A$188,$A279,AH$137:AH$188)*0.21+SUMIF($A$198:$A$248,$A279,AH$198:AH$248)*0.05*0.79)</f>
        <v>0</v>
      </c>
      <c r="AI279" s="21">
        <f t="shared" si="366"/>
        <v>0</v>
      </c>
      <c r="AJ279" s="21">
        <f t="shared" si="366"/>
        <v>0</v>
      </c>
      <c r="AK279" s="21">
        <f t="shared" si="366"/>
        <v>0</v>
      </c>
      <c r="AL279" s="21">
        <f t="shared" si="366"/>
        <v>0</v>
      </c>
      <c r="AM279" s="21">
        <f t="shared" si="366"/>
        <v>0</v>
      </c>
      <c r="AN279" s="21">
        <f t="shared" si="366"/>
        <v>0</v>
      </c>
      <c r="AO279" s="21">
        <f t="shared" si="366"/>
        <v>0</v>
      </c>
      <c r="AP279" s="21">
        <f t="shared" si="366"/>
        <v>0</v>
      </c>
      <c r="AQ279" s="21">
        <f t="shared" si="366"/>
        <v>0</v>
      </c>
      <c r="AR279" s="21">
        <f t="shared" si="366"/>
        <v>0</v>
      </c>
      <c r="AS279" s="21">
        <f t="shared" si="366"/>
        <v>0</v>
      </c>
      <c r="AT279" s="21">
        <f t="shared" si="366"/>
        <v>0</v>
      </c>
      <c r="AU279" s="21">
        <f t="shared" si="366"/>
        <v>0</v>
      </c>
      <c r="AV279" s="21">
        <f t="shared" si="366"/>
        <v>0</v>
      </c>
      <c r="AW279" s="21">
        <f t="shared" si="366"/>
        <v>0</v>
      </c>
      <c r="AX279" s="21">
        <f t="shared" si="364"/>
        <v>0</v>
      </c>
      <c r="AY279" s="21">
        <f t="shared" si="364"/>
        <v>0</v>
      </c>
    </row>
    <row r="280" spans="1:51" s="20" customFormat="1" x14ac:dyDescent="0.25">
      <c r="A280" s="99" t="s">
        <v>107</v>
      </c>
      <c r="B280" s="99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19" t="s">
        <v>567</v>
      </c>
      <c r="N280" s="19"/>
      <c r="O280" s="62"/>
      <c r="P280" s="62"/>
      <c r="Q280" s="61"/>
      <c r="R280" s="62"/>
      <c r="S280" s="62"/>
      <c r="T280" s="64"/>
      <c r="U280" s="64"/>
      <c r="V280" s="64"/>
      <c r="W280" s="21">
        <f t="shared" si="365"/>
        <v>746359.89487612771</v>
      </c>
      <c r="X280" s="21">
        <f t="shared" si="365"/>
        <v>0</v>
      </c>
      <c r="Y280" s="21">
        <f t="shared" si="365"/>
        <v>0</v>
      </c>
      <c r="Z280" s="21">
        <f t="shared" si="365"/>
        <v>746359.89487612771</v>
      </c>
      <c r="AA280" s="21">
        <f t="shared" si="365"/>
        <v>0</v>
      </c>
      <c r="AB280" s="21">
        <f t="shared" si="365"/>
        <v>0</v>
      </c>
      <c r="AC280" s="21"/>
      <c r="AD280" s="21">
        <f t="shared" si="365"/>
        <v>888679.5291964896</v>
      </c>
      <c r="AE280" s="21">
        <f t="shared" si="365"/>
        <v>0</v>
      </c>
      <c r="AF280" s="21">
        <f t="shared" si="365"/>
        <v>0</v>
      </c>
      <c r="AG280" s="21">
        <f t="shared" si="365"/>
        <v>888679.5291964896</v>
      </c>
      <c r="AH280" s="21">
        <f t="shared" si="366"/>
        <v>0</v>
      </c>
      <c r="AI280" s="21">
        <f t="shared" si="366"/>
        <v>0</v>
      </c>
      <c r="AJ280" s="21">
        <f t="shared" si="366"/>
        <v>888679.5291964896</v>
      </c>
      <c r="AK280" s="21">
        <f t="shared" si="366"/>
        <v>0</v>
      </c>
      <c r="AL280" s="21">
        <f t="shared" si="366"/>
        <v>0</v>
      </c>
      <c r="AM280" s="21">
        <f t="shared" si="366"/>
        <v>888679.5291964896</v>
      </c>
      <c r="AN280" s="21">
        <f t="shared" si="366"/>
        <v>0</v>
      </c>
      <c r="AO280" s="21">
        <f t="shared" si="366"/>
        <v>0</v>
      </c>
      <c r="AP280" s="21">
        <f t="shared" si="366"/>
        <v>976794.56830289855</v>
      </c>
      <c r="AQ280" s="21">
        <f t="shared" si="366"/>
        <v>0</v>
      </c>
      <c r="AR280" s="21">
        <f t="shared" si="366"/>
        <v>0</v>
      </c>
      <c r="AS280" s="21">
        <f t="shared" si="366"/>
        <v>976794.56830289855</v>
      </c>
      <c r="AT280" s="21">
        <f t="shared" si="364"/>
        <v>0</v>
      </c>
      <c r="AU280" s="21">
        <f t="shared" si="364"/>
        <v>0</v>
      </c>
      <c r="AV280" s="21">
        <f t="shared" si="364"/>
        <v>976794.56830289855</v>
      </c>
      <c r="AW280" s="21">
        <f t="shared" si="364"/>
        <v>0</v>
      </c>
      <c r="AX280" s="21">
        <f t="shared" si="364"/>
        <v>0</v>
      </c>
      <c r="AY280" s="21">
        <f t="shared" si="364"/>
        <v>976794.56830289855</v>
      </c>
    </row>
    <row r="281" spans="1:51" s="20" customFormat="1" x14ac:dyDescent="0.25">
      <c r="A281" s="99" t="s">
        <v>106</v>
      </c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19" t="s">
        <v>567</v>
      </c>
      <c r="N281" s="19"/>
      <c r="O281" s="62"/>
      <c r="P281" s="62"/>
      <c r="Q281" s="61"/>
      <c r="R281" s="62"/>
      <c r="S281" s="62"/>
      <c r="T281" s="64"/>
      <c r="U281" s="64"/>
      <c r="V281" s="64"/>
      <c r="W281" s="21">
        <f t="shared" si="365"/>
        <v>-3822954.6257849997</v>
      </c>
      <c r="X281" s="21">
        <f t="shared" si="365"/>
        <v>0</v>
      </c>
      <c r="Y281" s="21">
        <f t="shared" si="365"/>
        <v>0</v>
      </c>
      <c r="Z281" s="21">
        <f t="shared" si="365"/>
        <v>-3822954.6257849997</v>
      </c>
      <c r="AA281" s="21">
        <f t="shared" si="365"/>
        <v>0</v>
      </c>
      <c r="AB281" s="21">
        <f t="shared" si="365"/>
        <v>0</v>
      </c>
      <c r="AC281" s="21"/>
      <c r="AD281" s="21">
        <f t="shared" si="365"/>
        <v>-2488814.3099225</v>
      </c>
      <c r="AE281" s="21">
        <f t="shared" si="365"/>
        <v>0</v>
      </c>
      <c r="AF281" s="21">
        <f t="shared" si="365"/>
        <v>0</v>
      </c>
      <c r="AG281" s="21">
        <f t="shared" si="365"/>
        <v>-2488814.3099225</v>
      </c>
      <c r="AH281" s="21">
        <f t="shared" si="366"/>
        <v>0</v>
      </c>
      <c r="AI281" s="21">
        <f t="shared" si="366"/>
        <v>0</v>
      </c>
      <c r="AJ281" s="21">
        <f t="shared" si="366"/>
        <v>-2488814.3099225</v>
      </c>
      <c r="AK281" s="21">
        <f t="shared" si="366"/>
        <v>0</v>
      </c>
      <c r="AL281" s="21">
        <f t="shared" si="366"/>
        <v>0</v>
      </c>
      <c r="AM281" s="21">
        <f t="shared" si="366"/>
        <v>-2488814.3099225</v>
      </c>
      <c r="AN281" s="21">
        <f t="shared" si="366"/>
        <v>0</v>
      </c>
      <c r="AO281" s="21">
        <f t="shared" si="366"/>
        <v>0</v>
      </c>
      <c r="AP281" s="21">
        <f t="shared" si="366"/>
        <v>-1361199.0605462501</v>
      </c>
      <c r="AQ281" s="21">
        <f t="shared" si="366"/>
        <v>0</v>
      </c>
      <c r="AR281" s="21">
        <f t="shared" si="366"/>
        <v>0</v>
      </c>
      <c r="AS281" s="21">
        <f t="shared" si="366"/>
        <v>-1361199.0605462501</v>
      </c>
      <c r="AT281" s="21">
        <f t="shared" si="364"/>
        <v>0</v>
      </c>
      <c r="AU281" s="21">
        <f t="shared" si="364"/>
        <v>0</v>
      </c>
      <c r="AV281" s="21">
        <f t="shared" si="364"/>
        <v>-1361199.0605462501</v>
      </c>
      <c r="AW281" s="21">
        <f t="shared" si="364"/>
        <v>0</v>
      </c>
      <c r="AX281" s="21">
        <f t="shared" si="364"/>
        <v>0</v>
      </c>
      <c r="AY281" s="21">
        <f t="shared" si="364"/>
        <v>-1361199.0605462501</v>
      </c>
    </row>
    <row r="282" spans="1:51" s="20" customFormat="1" x14ac:dyDescent="0.25">
      <c r="A282" s="99" t="s">
        <v>12</v>
      </c>
      <c r="B282" s="99"/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137" t="s">
        <v>12</v>
      </c>
      <c r="N282" s="137"/>
      <c r="O282" s="62"/>
      <c r="P282" s="62"/>
      <c r="Q282" s="61"/>
      <c r="R282" s="62"/>
      <c r="S282" s="62"/>
      <c r="T282" s="64"/>
      <c r="U282" s="64"/>
      <c r="V282" s="64"/>
      <c r="W282" s="21">
        <f t="shared" si="365"/>
        <v>-1210331.937307501</v>
      </c>
      <c r="X282" s="21">
        <f t="shared" si="365"/>
        <v>0</v>
      </c>
      <c r="Y282" s="21">
        <f t="shared" si="365"/>
        <v>0</v>
      </c>
      <c r="Z282" s="21">
        <f t="shared" si="365"/>
        <v>-1210331.937307501</v>
      </c>
      <c r="AA282" s="21">
        <f t="shared" si="365"/>
        <v>0</v>
      </c>
      <c r="AB282" s="21">
        <f t="shared" si="365"/>
        <v>0</v>
      </c>
      <c r="AC282" s="21"/>
      <c r="AD282" s="21">
        <f t="shared" si="365"/>
        <v>0</v>
      </c>
      <c r="AE282" s="21">
        <f t="shared" si="365"/>
        <v>0</v>
      </c>
      <c r="AF282" s="21">
        <f t="shared" si="365"/>
        <v>0</v>
      </c>
      <c r="AG282" s="21">
        <f t="shared" si="365"/>
        <v>0</v>
      </c>
      <c r="AH282" s="21">
        <f t="shared" si="366"/>
        <v>0</v>
      </c>
      <c r="AI282" s="21">
        <f t="shared" si="366"/>
        <v>0</v>
      </c>
      <c r="AJ282" s="21">
        <f t="shared" si="366"/>
        <v>0</v>
      </c>
      <c r="AK282" s="21">
        <f t="shared" si="366"/>
        <v>0</v>
      </c>
      <c r="AL282" s="21">
        <f t="shared" si="366"/>
        <v>0</v>
      </c>
      <c r="AM282" s="21">
        <f t="shared" si="366"/>
        <v>0</v>
      </c>
      <c r="AN282" s="21">
        <f t="shared" si="366"/>
        <v>0</v>
      </c>
      <c r="AO282" s="21">
        <f t="shared" si="366"/>
        <v>0</v>
      </c>
      <c r="AP282" s="21">
        <f t="shared" si="366"/>
        <v>0</v>
      </c>
      <c r="AQ282" s="21">
        <f t="shared" si="366"/>
        <v>0</v>
      </c>
      <c r="AR282" s="21">
        <f t="shared" si="366"/>
        <v>0</v>
      </c>
      <c r="AS282" s="21">
        <f t="shared" si="366"/>
        <v>0</v>
      </c>
      <c r="AT282" s="21">
        <f t="shared" si="364"/>
        <v>0</v>
      </c>
      <c r="AU282" s="21">
        <f t="shared" si="364"/>
        <v>0</v>
      </c>
      <c r="AV282" s="21">
        <f t="shared" si="364"/>
        <v>0</v>
      </c>
      <c r="AW282" s="21">
        <f t="shared" si="364"/>
        <v>0</v>
      </c>
      <c r="AX282" s="21">
        <f t="shared" si="364"/>
        <v>0</v>
      </c>
      <c r="AY282" s="21">
        <f t="shared" si="364"/>
        <v>0</v>
      </c>
    </row>
    <row r="283" spans="1:51" s="20" customFormat="1" x14ac:dyDescent="0.25">
      <c r="A283" s="99" t="s">
        <v>13</v>
      </c>
      <c r="B283" s="99"/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137" t="s">
        <v>13</v>
      </c>
      <c r="N283" s="137"/>
      <c r="O283" s="62"/>
      <c r="P283" s="62"/>
      <c r="Q283" s="61"/>
      <c r="R283" s="62"/>
      <c r="S283" s="62"/>
      <c r="T283" s="64"/>
      <c r="U283" s="64"/>
      <c r="V283" s="64"/>
      <c r="W283" s="21">
        <f t="shared" si="365"/>
        <v>20844210.885826319</v>
      </c>
      <c r="X283" s="21">
        <f t="shared" si="365"/>
        <v>0</v>
      </c>
      <c r="Y283" s="21">
        <f t="shared" si="365"/>
        <v>0</v>
      </c>
      <c r="Z283" s="21">
        <f t="shared" si="365"/>
        <v>20844210.885826319</v>
      </c>
      <c r="AA283" s="21">
        <f t="shared" si="365"/>
        <v>0</v>
      </c>
      <c r="AB283" s="21">
        <f t="shared" si="365"/>
        <v>0</v>
      </c>
      <c r="AC283" s="21"/>
      <c r="AD283" s="21">
        <f t="shared" si="365"/>
        <v>23657962.627339996</v>
      </c>
      <c r="AE283" s="21">
        <f t="shared" si="365"/>
        <v>0</v>
      </c>
      <c r="AF283" s="21">
        <f t="shared" si="365"/>
        <v>0</v>
      </c>
      <c r="AG283" s="21">
        <f t="shared" si="365"/>
        <v>23657962.627339996</v>
      </c>
      <c r="AH283" s="21">
        <f t="shared" si="366"/>
        <v>0</v>
      </c>
      <c r="AI283" s="21">
        <f t="shared" si="366"/>
        <v>0</v>
      </c>
      <c r="AJ283" s="21">
        <f t="shared" si="366"/>
        <v>23657962.627339996</v>
      </c>
      <c r="AK283" s="21">
        <f t="shared" si="366"/>
        <v>0</v>
      </c>
      <c r="AL283" s="21">
        <f t="shared" si="366"/>
        <v>0</v>
      </c>
      <c r="AM283" s="21">
        <f t="shared" si="366"/>
        <v>23657962.627339996</v>
      </c>
      <c r="AN283" s="21">
        <f t="shared" si="366"/>
        <v>0</v>
      </c>
      <c r="AO283" s="21">
        <f t="shared" si="366"/>
        <v>0</v>
      </c>
      <c r="AP283" s="21">
        <f t="shared" si="366"/>
        <v>26247891.651397109</v>
      </c>
      <c r="AQ283" s="21">
        <f t="shared" si="366"/>
        <v>0</v>
      </c>
      <c r="AR283" s="21">
        <f t="shared" si="366"/>
        <v>0</v>
      </c>
      <c r="AS283" s="21">
        <f t="shared" si="366"/>
        <v>26247891.651397109</v>
      </c>
      <c r="AT283" s="21">
        <f t="shared" si="364"/>
        <v>0</v>
      </c>
      <c r="AU283" s="21">
        <f t="shared" si="364"/>
        <v>0</v>
      </c>
      <c r="AV283" s="21">
        <f t="shared" si="364"/>
        <v>26247891.651397109</v>
      </c>
      <c r="AW283" s="21">
        <f t="shared" si="364"/>
        <v>0</v>
      </c>
      <c r="AX283" s="21">
        <f t="shared" si="364"/>
        <v>0</v>
      </c>
      <c r="AY283" s="21">
        <f t="shared" si="364"/>
        <v>26247891.651397109</v>
      </c>
    </row>
    <row r="284" spans="1:51" s="20" customFormat="1" x14ac:dyDescent="0.25">
      <c r="A284" s="99" t="s">
        <v>250</v>
      </c>
      <c r="B284" s="99"/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8" t="s">
        <v>564</v>
      </c>
      <c r="N284" s="98"/>
      <c r="O284" s="62"/>
      <c r="P284" s="62"/>
      <c r="Q284" s="61"/>
      <c r="R284" s="62"/>
      <c r="S284" s="62"/>
      <c r="T284" s="64"/>
      <c r="U284" s="64"/>
      <c r="V284" s="64"/>
      <c r="W284" s="21">
        <f t="shared" si="365"/>
        <v>39101.64</v>
      </c>
      <c r="X284" s="21">
        <f t="shared" si="365"/>
        <v>0</v>
      </c>
      <c r="Y284" s="21">
        <f t="shared" si="365"/>
        <v>0</v>
      </c>
      <c r="Z284" s="21">
        <f t="shared" si="365"/>
        <v>39101.64</v>
      </c>
      <c r="AA284" s="21">
        <f t="shared" si="365"/>
        <v>0</v>
      </c>
      <c r="AB284" s="21">
        <f t="shared" si="365"/>
        <v>0</v>
      </c>
      <c r="AC284" s="21"/>
      <c r="AD284" s="21">
        <f t="shared" si="365"/>
        <v>36636.748883456952</v>
      </c>
      <c r="AE284" s="21">
        <f t="shared" si="365"/>
        <v>0</v>
      </c>
      <c r="AF284" s="21">
        <f t="shared" si="365"/>
        <v>0</v>
      </c>
      <c r="AG284" s="21">
        <f t="shared" si="365"/>
        <v>36636.748883456952</v>
      </c>
      <c r="AH284" s="21">
        <f t="shared" si="366"/>
        <v>0</v>
      </c>
      <c r="AI284" s="21">
        <f t="shared" si="366"/>
        <v>0</v>
      </c>
      <c r="AJ284" s="21">
        <f t="shared" si="366"/>
        <v>36636.748883456952</v>
      </c>
      <c r="AK284" s="21">
        <f t="shared" si="366"/>
        <v>0</v>
      </c>
      <c r="AL284" s="21">
        <f t="shared" si="366"/>
        <v>0</v>
      </c>
      <c r="AM284" s="21">
        <f t="shared" si="366"/>
        <v>36636.748883456952</v>
      </c>
      <c r="AN284" s="21">
        <f t="shared" si="366"/>
        <v>0</v>
      </c>
      <c r="AO284" s="21">
        <f t="shared" si="366"/>
        <v>0</v>
      </c>
      <c r="AP284" s="21">
        <f t="shared" si="366"/>
        <v>0</v>
      </c>
      <c r="AQ284" s="21">
        <f t="shared" si="366"/>
        <v>0</v>
      </c>
      <c r="AR284" s="21">
        <f t="shared" si="366"/>
        <v>0</v>
      </c>
      <c r="AS284" s="21">
        <f t="shared" si="366"/>
        <v>0</v>
      </c>
      <c r="AT284" s="21">
        <f t="shared" si="364"/>
        <v>0</v>
      </c>
      <c r="AU284" s="21">
        <f t="shared" si="364"/>
        <v>0</v>
      </c>
      <c r="AV284" s="21">
        <f t="shared" si="364"/>
        <v>0</v>
      </c>
      <c r="AW284" s="21">
        <f t="shared" si="364"/>
        <v>0</v>
      </c>
      <c r="AX284" s="21">
        <f t="shared" si="364"/>
        <v>0</v>
      </c>
      <c r="AY284" s="21">
        <f t="shared" si="364"/>
        <v>0</v>
      </c>
    </row>
    <row r="285" spans="1:51" s="20" customFormat="1" x14ac:dyDescent="0.25">
      <c r="A285" s="99" t="s">
        <v>251</v>
      </c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98" t="s">
        <v>565</v>
      </c>
      <c r="N285" s="98"/>
      <c r="O285" s="62"/>
      <c r="P285" s="62"/>
      <c r="Q285" s="61"/>
      <c r="R285" s="62"/>
      <c r="S285" s="62"/>
      <c r="T285" s="64"/>
      <c r="U285" s="64"/>
      <c r="V285" s="64"/>
      <c r="W285" s="21">
        <f t="shared" si="365"/>
        <v>12287.877495000002</v>
      </c>
      <c r="X285" s="21">
        <f t="shared" si="365"/>
        <v>0</v>
      </c>
      <c r="Y285" s="21">
        <f t="shared" si="365"/>
        <v>0</v>
      </c>
      <c r="Z285" s="21">
        <f t="shared" si="365"/>
        <v>12287.877495000002</v>
      </c>
      <c r="AA285" s="21">
        <f t="shared" si="365"/>
        <v>0</v>
      </c>
      <c r="AB285" s="21">
        <f t="shared" si="365"/>
        <v>0</v>
      </c>
      <c r="AC285" s="21"/>
      <c r="AD285" s="21">
        <f t="shared" si="365"/>
        <v>-19311.36549375</v>
      </c>
      <c r="AE285" s="21">
        <f t="shared" si="365"/>
        <v>0</v>
      </c>
      <c r="AF285" s="21">
        <f t="shared" si="365"/>
        <v>0</v>
      </c>
      <c r="AG285" s="21">
        <f t="shared" si="365"/>
        <v>-19311.36549375</v>
      </c>
      <c r="AH285" s="21">
        <f t="shared" si="366"/>
        <v>0</v>
      </c>
      <c r="AI285" s="21">
        <f t="shared" si="366"/>
        <v>0</v>
      </c>
      <c r="AJ285" s="21">
        <f t="shared" si="366"/>
        <v>-19311.36549375</v>
      </c>
      <c r="AK285" s="21">
        <f t="shared" si="366"/>
        <v>0</v>
      </c>
      <c r="AL285" s="21">
        <f t="shared" si="366"/>
        <v>0</v>
      </c>
      <c r="AM285" s="21">
        <f t="shared" si="366"/>
        <v>-19311.36549375</v>
      </c>
      <c r="AN285" s="21">
        <f t="shared" si="366"/>
        <v>0</v>
      </c>
      <c r="AO285" s="21">
        <f t="shared" si="366"/>
        <v>0</v>
      </c>
      <c r="AP285" s="21">
        <f t="shared" si="366"/>
        <v>0</v>
      </c>
      <c r="AQ285" s="21">
        <f t="shared" si="366"/>
        <v>0</v>
      </c>
      <c r="AR285" s="21">
        <f t="shared" si="366"/>
        <v>0</v>
      </c>
      <c r="AS285" s="21">
        <f t="shared" si="366"/>
        <v>0</v>
      </c>
      <c r="AT285" s="21">
        <f t="shared" ref="AT285:AY300" si="367">(SUMIF($A$137:$A$188,$A285,AT$137:AT$188)*0.21+SUMIF($A$198:$A$248,$A285,AT$198:AT$248)*0.05*0.79)</f>
        <v>0</v>
      </c>
      <c r="AU285" s="21">
        <f t="shared" si="367"/>
        <v>0</v>
      </c>
      <c r="AV285" s="21">
        <f t="shared" si="367"/>
        <v>0</v>
      </c>
      <c r="AW285" s="21">
        <f t="shared" si="367"/>
        <v>0</v>
      </c>
      <c r="AX285" s="21">
        <f t="shared" si="367"/>
        <v>0</v>
      </c>
      <c r="AY285" s="21">
        <f t="shared" si="367"/>
        <v>0</v>
      </c>
    </row>
    <row r="286" spans="1:51" s="20" customFormat="1" x14ac:dyDescent="0.25">
      <c r="A286" s="99" t="s">
        <v>255</v>
      </c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8" t="s">
        <v>572</v>
      </c>
      <c r="N286" s="98"/>
      <c r="O286" s="62"/>
      <c r="P286" s="62"/>
      <c r="Q286" s="61"/>
      <c r="R286" s="62"/>
      <c r="S286" s="62"/>
      <c r="T286" s="64"/>
      <c r="U286" s="64"/>
      <c r="V286" s="64"/>
      <c r="W286" s="21">
        <f t="shared" si="365"/>
        <v>229991.55219077453</v>
      </c>
      <c r="X286" s="21">
        <f t="shared" si="365"/>
        <v>0</v>
      </c>
      <c r="Y286" s="21">
        <f t="shared" si="365"/>
        <v>0</v>
      </c>
      <c r="Z286" s="21">
        <f t="shared" si="365"/>
        <v>229991.55219077453</v>
      </c>
      <c r="AA286" s="21">
        <f t="shared" si="365"/>
        <v>0</v>
      </c>
      <c r="AB286" s="21">
        <f t="shared" si="365"/>
        <v>0</v>
      </c>
      <c r="AC286" s="21"/>
      <c r="AD286" s="21">
        <f t="shared" si="365"/>
        <v>-118710.15775241287</v>
      </c>
      <c r="AE286" s="21">
        <f t="shared" si="365"/>
        <v>0</v>
      </c>
      <c r="AF286" s="21">
        <f t="shared" si="365"/>
        <v>0</v>
      </c>
      <c r="AG286" s="21">
        <f t="shared" si="365"/>
        <v>-118710.15775241287</v>
      </c>
      <c r="AH286" s="21">
        <f t="shared" si="366"/>
        <v>0</v>
      </c>
      <c r="AI286" s="21">
        <f t="shared" si="366"/>
        <v>0</v>
      </c>
      <c r="AJ286" s="21">
        <f t="shared" si="366"/>
        <v>-118710.15775241287</v>
      </c>
      <c r="AK286" s="21">
        <f t="shared" si="366"/>
        <v>0</v>
      </c>
      <c r="AL286" s="21">
        <f t="shared" si="366"/>
        <v>0</v>
      </c>
      <c r="AM286" s="21">
        <f t="shared" si="366"/>
        <v>-118710.15775241287</v>
      </c>
      <c r="AN286" s="21">
        <f t="shared" si="366"/>
        <v>0</v>
      </c>
      <c r="AO286" s="21">
        <f t="shared" si="366"/>
        <v>0</v>
      </c>
      <c r="AP286" s="21">
        <f t="shared" si="366"/>
        <v>-118710.15775241287</v>
      </c>
      <c r="AQ286" s="21">
        <f t="shared" si="366"/>
        <v>0</v>
      </c>
      <c r="AR286" s="21">
        <f t="shared" si="366"/>
        <v>0</v>
      </c>
      <c r="AS286" s="21">
        <f t="shared" si="366"/>
        <v>-118710.15775241287</v>
      </c>
      <c r="AT286" s="21">
        <f t="shared" si="367"/>
        <v>0</v>
      </c>
      <c r="AU286" s="21">
        <f t="shared" si="367"/>
        <v>0</v>
      </c>
      <c r="AV286" s="21">
        <f t="shared" si="367"/>
        <v>-118710.15775241287</v>
      </c>
      <c r="AW286" s="21">
        <f t="shared" si="367"/>
        <v>0</v>
      </c>
      <c r="AX286" s="21">
        <f t="shared" si="367"/>
        <v>0</v>
      </c>
      <c r="AY286" s="21">
        <f t="shared" si="367"/>
        <v>-118710.15775241287</v>
      </c>
    </row>
    <row r="287" spans="1:51" s="20" customFormat="1" x14ac:dyDescent="0.25">
      <c r="A287" s="99" t="s">
        <v>16</v>
      </c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8" t="s">
        <v>199</v>
      </c>
      <c r="N287" s="98"/>
      <c r="O287" s="62"/>
      <c r="P287" s="62"/>
      <c r="Q287" s="61"/>
      <c r="R287" s="62"/>
      <c r="S287" s="62"/>
      <c r="T287" s="64"/>
      <c r="U287" s="64"/>
      <c r="V287" s="64"/>
      <c r="W287" s="21">
        <f t="shared" si="365"/>
        <v>374250</v>
      </c>
      <c r="X287" s="21">
        <f t="shared" si="365"/>
        <v>0</v>
      </c>
      <c r="Y287" s="21">
        <f t="shared" si="365"/>
        <v>0</v>
      </c>
      <c r="Z287" s="21">
        <f t="shared" si="365"/>
        <v>374250</v>
      </c>
      <c r="AA287" s="21">
        <f t="shared" si="365"/>
        <v>0</v>
      </c>
      <c r="AB287" s="21">
        <f t="shared" si="365"/>
        <v>0</v>
      </c>
      <c r="AC287" s="21"/>
      <c r="AD287" s="21">
        <f t="shared" si="365"/>
        <v>337816.94962500001</v>
      </c>
      <c r="AE287" s="21">
        <f t="shared" si="365"/>
        <v>0</v>
      </c>
      <c r="AF287" s="21">
        <f t="shared" si="365"/>
        <v>0</v>
      </c>
      <c r="AG287" s="21">
        <f t="shared" si="365"/>
        <v>337816.94962500001</v>
      </c>
      <c r="AH287" s="21">
        <f t="shared" si="366"/>
        <v>0</v>
      </c>
      <c r="AI287" s="21">
        <f t="shared" si="366"/>
        <v>0</v>
      </c>
      <c r="AJ287" s="21">
        <f t="shared" si="366"/>
        <v>337816.94962500001</v>
      </c>
      <c r="AK287" s="21">
        <f t="shared" si="366"/>
        <v>0</v>
      </c>
      <c r="AL287" s="21">
        <f t="shared" si="366"/>
        <v>0</v>
      </c>
      <c r="AM287" s="21">
        <f t="shared" si="366"/>
        <v>337816.94962500001</v>
      </c>
      <c r="AN287" s="21">
        <f t="shared" si="366"/>
        <v>0</v>
      </c>
      <c r="AO287" s="21">
        <f t="shared" si="366"/>
        <v>0</v>
      </c>
      <c r="AP287" s="21">
        <f t="shared" si="366"/>
        <v>231311.138125</v>
      </c>
      <c r="AQ287" s="21">
        <f t="shared" si="366"/>
        <v>0</v>
      </c>
      <c r="AR287" s="21">
        <f t="shared" si="366"/>
        <v>0</v>
      </c>
      <c r="AS287" s="21">
        <f t="shared" si="366"/>
        <v>231311.138125</v>
      </c>
      <c r="AT287" s="21">
        <f t="shared" si="367"/>
        <v>0</v>
      </c>
      <c r="AU287" s="21">
        <f t="shared" si="367"/>
        <v>0</v>
      </c>
      <c r="AV287" s="21">
        <f t="shared" si="367"/>
        <v>231311.138125</v>
      </c>
      <c r="AW287" s="21">
        <f t="shared" si="367"/>
        <v>0</v>
      </c>
      <c r="AX287" s="21">
        <f t="shared" si="367"/>
        <v>0</v>
      </c>
      <c r="AY287" s="21">
        <f t="shared" si="367"/>
        <v>231311.138125</v>
      </c>
    </row>
    <row r="288" spans="1:51" s="20" customFormat="1" x14ac:dyDescent="0.25">
      <c r="A288" s="99" t="s">
        <v>17</v>
      </c>
      <c r="B288" s="99"/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137" t="s">
        <v>17</v>
      </c>
      <c r="N288" s="137"/>
      <c r="O288" s="62"/>
      <c r="P288" s="62"/>
      <c r="Q288" s="61"/>
      <c r="R288" s="62"/>
      <c r="S288" s="62"/>
      <c r="T288" s="64"/>
      <c r="U288" s="64"/>
      <c r="V288" s="64"/>
      <c r="W288" s="21">
        <f t="shared" si="365"/>
        <v>3727.3235387500008</v>
      </c>
      <c r="X288" s="21">
        <f t="shared" si="365"/>
        <v>0</v>
      </c>
      <c r="Y288" s="21">
        <f t="shared" si="365"/>
        <v>0</v>
      </c>
      <c r="Z288" s="21">
        <f t="shared" si="365"/>
        <v>3727.3235387500008</v>
      </c>
      <c r="AA288" s="21">
        <f t="shared" si="365"/>
        <v>0</v>
      </c>
      <c r="AB288" s="21">
        <f t="shared" si="365"/>
        <v>0</v>
      </c>
      <c r="AC288" s="21"/>
      <c r="AD288" s="21">
        <f t="shared" si="365"/>
        <v>0</v>
      </c>
      <c r="AE288" s="21">
        <f t="shared" si="365"/>
        <v>0</v>
      </c>
      <c r="AF288" s="21">
        <f t="shared" si="365"/>
        <v>0</v>
      </c>
      <c r="AG288" s="21">
        <f t="shared" si="365"/>
        <v>0</v>
      </c>
      <c r="AH288" s="21">
        <f t="shared" si="366"/>
        <v>0</v>
      </c>
      <c r="AI288" s="21">
        <f t="shared" si="366"/>
        <v>0</v>
      </c>
      <c r="AJ288" s="21">
        <f t="shared" si="366"/>
        <v>0</v>
      </c>
      <c r="AK288" s="21">
        <f t="shared" si="366"/>
        <v>0</v>
      </c>
      <c r="AL288" s="21">
        <f t="shared" si="366"/>
        <v>0</v>
      </c>
      <c r="AM288" s="21">
        <f t="shared" si="366"/>
        <v>0</v>
      </c>
      <c r="AN288" s="21">
        <f t="shared" si="366"/>
        <v>0</v>
      </c>
      <c r="AO288" s="21">
        <f t="shared" si="366"/>
        <v>0</v>
      </c>
      <c r="AP288" s="21">
        <f t="shared" si="366"/>
        <v>0</v>
      </c>
      <c r="AQ288" s="21">
        <f t="shared" si="366"/>
        <v>0</v>
      </c>
      <c r="AR288" s="21">
        <f t="shared" si="366"/>
        <v>0</v>
      </c>
      <c r="AS288" s="21">
        <f t="shared" si="366"/>
        <v>0</v>
      </c>
      <c r="AT288" s="21">
        <f t="shared" si="367"/>
        <v>0</v>
      </c>
      <c r="AU288" s="21">
        <f t="shared" si="367"/>
        <v>0</v>
      </c>
      <c r="AV288" s="21">
        <f t="shared" si="367"/>
        <v>0</v>
      </c>
      <c r="AW288" s="21">
        <f t="shared" si="367"/>
        <v>0</v>
      </c>
      <c r="AX288" s="21">
        <f t="shared" si="367"/>
        <v>0</v>
      </c>
      <c r="AY288" s="21">
        <f t="shared" si="367"/>
        <v>0</v>
      </c>
    </row>
    <row r="289" spans="1:51" s="20" customFormat="1" x14ac:dyDescent="0.25">
      <c r="A289" s="99" t="s">
        <v>19</v>
      </c>
      <c r="B289" s="99"/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137" t="s">
        <v>19</v>
      </c>
      <c r="N289" s="137"/>
      <c r="O289" s="62"/>
      <c r="P289" s="62"/>
      <c r="Q289" s="61"/>
      <c r="R289" s="62"/>
      <c r="S289" s="62"/>
      <c r="T289" s="64"/>
      <c r="U289" s="64"/>
      <c r="V289" s="64"/>
      <c r="W289" s="21">
        <f t="shared" ref="W289:AG298" si="368">(SUMIF($A$137:$A$188,$A289,W$137:W$188)*0.21+SUMIF($A$198:$A$248,$A289,W$198:W$248)*0.05*0.79)</f>
        <v>-1632348.4599762503</v>
      </c>
      <c r="X289" s="21">
        <f t="shared" si="368"/>
        <v>0</v>
      </c>
      <c r="Y289" s="21">
        <f t="shared" si="368"/>
        <v>0</v>
      </c>
      <c r="Z289" s="21">
        <f t="shared" si="368"/>
        <v>-1632348.4599762503</v>
      </c>
      <c r="AA289" s="21">
        <f t="shared" si="368"/>
        <v>0</v>
      </c>
      <c r="AB289" s="21">
        <f t="shared" si="368"/>
        <v>0</v>
      </c>
      <c r="AC289" s="21"/>
      <c r="AD289" s="21">
        <f t="shared" si="368"/>
        <v>-2057091.0312087501</v>
      </c>
      <c r="AE289" s="21">
        <f t="shared" si="368"/>
        <v>0</v>
      </c>
      <c r="AF289" s="21">
        <f t="shared" si="368"/>
        <v>0</v>
      </c>
      <c r="AG289" s="21">
        <f t="shared" si="368"/>
        <v>-2057091.0312087501</v>
      </c>
      <c r="AH289" s="21">
        <f t="shared" ref="AH289:AW298" si="369">(SUMIF($A$137:$A$188,$A289,AH$137:AH$188)*0.21+SUMIF($A$198:$A$248,$A289,AH$198:AH$248)*0.05*0.79)</f>
        <v>0</v>
      </c>
      <c r="AI289" s="21">
        <f t="shared" si="369"/>
        <v>0</v>
      </c>
      <c r="AJ289" s="21">
        <f t="shared" si="369"/>
        <v>-2057091.0312087501</v>
      </c>
      <c r="AK289" s="21">
        <f t="shared" si="369"/>
        <v>0</v>
      </c>
      <c r="AL289" s="21">
        <f t="shared" si="369"/>
        <v>0</v>
      </c>
      <c r="AM289" s="21">
        <f t="shared" si="369"/>
        <v>-2057091.0312087501</v>
      </c>
      <c r="AN289" s="21">
        <f t="shared" si="369"/>
        <v>0</v>
      </c>
      <c r="AO289" s="21">
        <f t="shared" si="369"/>
        <v>0</v>
      </c>
      <c r="AP289" s="21">
        <f t="shared" si="369"/>
        <v>-1311994.0197175001</v>
      </c>
      <c r="AQ289" s="21">
        <f t="shared" si="369"/>
        <v>0</v>
      </c>
      <c r="AR289" s="21">
        <f t="shared" si="369"/>
        <v>0</v>
      </c>
      <c r="AS289" s="21">
        <f t="shared" si="369"/>
        <v>-1311994.0197175001</v>
      </c>
      <c r="AT289" s="21">
        <f t="shared" si="369"/>
        <v>0</v>
      </c>
      <c r="AU289" s="21">
        <f t="shared" si="369"/>
        <v>0</v>
      </c>
      <c r="AV289" s="21">
        <f t="shared" si="369"/>
        <v>-1311994.0197175001</v>
      </c>
      <c r="AW289" s="21">
        <f t="shared" si="369"/>
        <v>0</v>
      </c>
      <c r="AX289" s="21">
        <f t="shared" si="367"/>
        <v>0</v>
      </c>
      <c r="AY289" s="21">
        <f t="shared" si="367"/>
        <v>-1311994.0197175001</v>
      </c>
    </row>
    <row r="290" spans="1:51" s="20" customFormat="1" x14ac:dyDescent="0.25">
      <c r="A290" s="99" t="s">
        <v>21</v>
      </c>
      <c r="B290" s="99"/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137" t="s">
        <v>21</v>
      </c>
      <c r="N290" s="137"/>
      <c r="O290" s="62"/>
      <c r="P290" s="62"/>
      <c r="Q290" s="61"/>
      <c r="R290" s="62"/>
      <c r="S290" s="62"/>
      <c r="T290" s="64"/>
      <c r="U290" s="64"/>
      <c r="V290" s="64"/>
      <c r="W290" s="21">
        <f t="shared" si="368"/>
        <v>-60310.425548750005</v>
      </c>
      <c r="X290" s="21">
        <f t="shared" si="368"/>
        <v>0</v>
      </c>
      <c r="Y290" s="21">
        <f t="shared" si="368"/>
        <v>0</v>
      </c>
      <c r="Z290" s="21">
        <f t="shared" si="368"/>
        <v>-60310.425548750005</v>
      </c>
      <c r="AA290" s="21">
        <f t="shared" si="368"/>
        <v>0</v>
      </c>
      <c r="AB290" s="21">
        <f t="shared" si="368"/>
        <v>0</v>
      </c>
      <c r="AC290" s="21"/>
      <c r="AD290" s="21">
        <f t="shared" si="368"/>
        <v>-58538.938747500011</v>
      </c>
      <c r="AE290" s="21">
        <f t="shared" si="368"/>
        <v>0</v>
      </c>
      <c r="AF290" s="21">
        <f t="shared" si="368"/>
        <v>0</v>
      </c>
      <c r="AG290" s="21">
        <f t="shared" si="368"/>
        <v>-58538.938747500011</v>
      </c>
      <c r="AH290" s="21">
        <f t="shared" si="369"/>
        <v>0</v>
      </c>
      <c r="AI290" s="21">
        <f t="shared" si="369"/>
        <v>0</v>
      </c>
      <c r="AJ290" s="21">
        <f t="shared" si="369"/>
        <v>-58538.938747500011</v>
      </c>
      <c r="AK290" s="21">
        <f t="shared" si="369"/>
        <v>0</v>
      </c>
      <c r="AL290" s="21">
        <f t="shared" si="369"/>
        <v>0</v>
      </c>
      <c r="AM290" s="21">
        <f t="shared" si="369"/>
        <v>-58538.938747500011</v>
      </c>
      <c r="AN290" s="21">
        <f t="shared" si="369"/>
        <v>0</v>
      </c>
      <c r="AO290" s="21">
        <f t="shared" si="369"/>
        <v>0</v>
      </c>
      <c r="AP290" s="21">
        <f t="shared" si="369"/>
        <v>0</v>
      </c>
      <c r="AQ290" s="21">
        <f t="shared" si="369"/>
        <v>0</v>
      </c>
      <c r="AR290" s="21">
        <f t="shared" si="369"/>
        <v>0</v>
      </c>
      <c r="AS290" s="21">
        <f t="shared" si="369"/>
        <v>0</v>
      </c>
      <c r="AT290" s="21">
        <f t="shared" si="367"/>
        <v>0</v>
      </c>
      <c r="AU290" s="21">
        <f t="shared" si="367"/>
        <v>0</v>
      </c>
      <c r="AV290" s="21">
        <f t="shared" si="367"/>
        <v>0</v>
      </c>
      <c r="AW290" s="21">
        <f t="shared" si="367"/>
        <v>0</v>
      </c>
      <c r="AX290" s="21">
        <f t="shared" si="367"/>
        <v>0</v>
      </c>
      <c r="AY290" s="21">
        <f t="shared" si="367"/>
        <v>0</v>
      </c>
    </row>
    <row r="291" spans="1:51" s="20" customFormat="1" x14ac:dyDescent="0.25">
      <c r="A291" s="99" t="s">
        <v>26</v>
      </c>
      <c r="B291" s="99"/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137" t="s">
        <v>26</v>
      </c>
      <c r="N291" s="137"/>
      <c r="O291" s="62"/>
      <c r="P291" s="62"/>
      <c r="Q291" s="61"/>
      <c r="R291" s="62"/>
      <c r="S291" s="62"/>
      <c r="T291" s="64"/>
      <c r="U291" s="64"/>
      <c r="V291" s="64"/>
      <c r="W291" s="21">
        <f t="shared" si="368"/>
        <v>-7775.0503312272513</v>
      </c>
      <c r="X291" s="21">
        <f t="shared" si="368"/>
        <v>0</v>
      </c>
      <c r="Y291" s="21">
        <f t="shared" si="368"/>
        <v>0</v>
      </c>
      <c r="Z291" s="21">
        <f t="shared" si="368"/>
        <v>-7775.0503312272513</v>
      </c>
      <c r="AA291" s="21">
        <f t="shared" si="368"/>
        <v>0</v>
      </c>
      <c r="AB291" s="21">
        <f t="shared" si="368"/>
        <v>0</v>
      </c>
      <c r="AC291" s="21"/>
      <c r="AD291" s="21">
        <f t="shared" si="368"/>
        <v>7521.707788726455</v>
      </c>
      <c r="AE291" s="21">
        <f t="shared" si="368"/>
        <v>0</v>
      </c>
      <c r="AF291" s="21">
        <f t="shared" si="368"/>
        <v>0</v>
      </c>
      <c r="AG291" s="21">
        <f t="shared" si="368"/>
        <v>7521.707788726455</v>
      </c>
      <c r="AH291" s="21">
        <f t="shared" si="369"/>
        <v>0</v>
      </c>
      <c r="AI291" s="21">
        <f t="shared" si="369"/>
        <v>0</v>
      </c>
      <c r="AJ291" s="21">
        <f t="shared" si="369"/>
        <v>7521.707788726455</v>
      </c>
      <c r="AK291" s="21">
        <f t="shared" si="369"/>
        <v>0</v>
      </c>
      <c r="AL291" s="21">
        <f t="shared" si="369"/>
        <v>0</v>
      </c>
      <c r="AM291" s="21">
        <f t="shared" si="369"/>
        <v>7521.707788726455</v>
      </c>
      <c r="AN291" s="21">
        <f t="shared" si="369"/>
        <v>0</v>
      </c>
      <c r="AO291" s="21">
        <f t="shared" si="369"/>
        <v>0</v>
      </c>
      <c r="AP291" s="21">
        <f t="shared" si="369"/>
        <v>-66447.648258520348</v>
      </c>
      <c r="AQ291" s="21">
        <f t="shared" si="369"/>
        <v>0</v>
      </c>
      <c r="AR291" s="21">
        <f t="shared" si="369"/>
        <v>0</v>
      </c>
      <c r="AS291" s="21">
        <f t="shared" si="369"/>
        <v>-66447.648258520348</v>
      </c>
      <c r="AT291" s="21">
        <f t="shared" si="367"/>
        <v>0</v>
      </c>
      <c r="AU291" s="21">
        <f t="shared" si="367"/>
        <v>0</v>
      </c>
      <c r="AV291" s="21">
        <f t="shared" si="367"/>
        <v>-66447.648258520348</v>
      </c>
      <c r="AW291" s="21">
        <f t="shared" si="367"/>
        <v>0</v>
      </c>
      <c r="AX291" s="21">
        <f t="shared" si="367"/>
        <v>0</v>
      </c>
      <c r="AY291" s="21">
        <f t="shared" si="367"/>
        <v>-66447.648258520348</v>
      </c>
    </row>
    <row r="292" spans="1:51" s="20" customFormat="1" x14ac:dyDescent="0.25">
      <c r="A292" s="99" t="s">
        <v>27</v>
      </c>
      <c r="B292" s="99"/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137" t="s">
        <v>201</v>
      </c>
      <c r="N292" s="137"/>
      <c r="O292" s="62"/>
      <c r="P292" s="62"/>
      <c r="Q292" s="61"/>
      <c r="R292" s="62"/>
      <c r="S292" s="62"/>
      <c r="T292" s="64"/>
      <c r="U292" s="64"/>
      <c r="V292" s="64"/>
      <c r="W292" s="21">
        <f t="shared" si="368"/>
        <v>-250326.32191880373</v>
      </c>
      <c r="X292" s="21">
        <f t="shared" si="368"/>
        <v>0</v>
      </c>
      <c r="Y292" s="21">
        <f t="shared" si="368"/>
        <v>0</v>
      </c>
      <c r="Z292" s="21">
        <f t="shared" si="368"/>
        <v>-250326.32191880373</v>
      </c>
      <c r="AA292" s="21">
        <f t="shared" si="368"/>
        <v>0</v>
      </c>
      <c r="AB292" s="21">
        <f t="shared" si="368"/>
        <v>0</v>
      </c>
      <c r="AC292" s="21"/>
      <c r="AD292" s="21">
        <f t="shared" si="368"/>
        <v>-197365.73754241929</v>
      </c>
      <c r="AE292" s="21">
        <f t="shared" si="368"/>
        <v>0</v>
      </c>
      <c r="AF292" s="21">
        <f t="shared" si="368"/>
        <v>0</v>
      </c>
      <c r="AG292" s="21">
        <f t="shared" si="368"/>
        <v>-197365.73754241929</v>
      </c>
      <c r="AH292" s="21">
        <f t="shared" si="369"/>
        <v>0</v>
      </c>
      <c r="AI292" s="21">
        <f t="shared" si="369"/>
        <v>0</v>
      </c>
      <c r="AJ292" s="21">
        <f t="shared" si="369"/>
        <v>-197365.73754241929</v>
      </c>
      <c r="AK292" s="21">
        <f t="shared" si="369"/>
        <v>0</v>
      </c>
      <c r="AL292" s="21">
        <f t="shared" si="369"/>
        <v>0</v>
      </c>
      <c r="AM292" s="21">
        <f t="shared" si="369"/>
        <v>-197365.73754241929</v>
      </c>
      <c r="AN292" s="21">
        <f t="shared" si="369"/>
        <v>0</v>
      </c>
      <c r="AO292" s="21">
        <f t="shared" si="369"/>
        <v>0</v>
      </c>
      <c r="AP292" s="21">
        <f t="shared" si="369"/>
        <v>36755.936581421258</v>
      </c>
      <c r="AQ292" s="21">
        <f t="shared" si="369"/>
        <v>0</v>
      </c>
      <c r="AR292" s="21">
        <f t="shared" si="369"/>
        <v>0</v>
      </c>
      <c r="AS292" s="21">
        <f t="shared" si="369"/>
        <v>36755.936581421258</v>
      </c>
      <c r="AT292" s="21">
        <f t="shared" si="367"/>
        <v>0</v>
      </c>
      <c r="AU292" s="21">
        <f t="shared" si="367"/>
        <v>0</v>
      </c>
      <c r="AV292" s="21">
        <f t="shared" si="367"/>
        <v>36755.936581421258</v>
      </c>
      <c r="AW292" s="21">
        <f t="shared" si="367"/>
        <v>0</v>
      </c>
      <c r="AX292" s="21">
        <f t="shared" si="367"/>
        <v>0</v>
      </c>
      <c r="AY292" s="21">
        <f t="shared" si="367"/>
        <v>36755.936581421258</v>
      </c>
    </row>
    <row r="293" spans="1:51" s="20" customFormat="1" x14ac:dyDescent="0.25">
      <c r="A293" s="99" t="s">
        <v>99</v>
      </c>
      <c r="B293" s="99"/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8" t="s">
        <v>28</v>
      </c>
      <c r="N293" s="98"/>
      <c r="O293" s="62"/>
      <c r="P293" s="62"/>
      <c r="Q293" s="61"/>
      <c r="R293" s="62"/>
      <c r="S293" s="62"/>
      <c r="T293" s="64"/>
      <c r="U293" s="64"/>
      <c r="V293" s="64"/>
      <c r="W293" s="21">
        <f t="shared" si="368"/>
        <v>30.987900000024581</v>
      </c>
      <c r="X293" s="21">
        <f t="shared" si="368"/>
        <v>0</v>
      </c>
      <c r="Y293" s="21">
        <f t="shared" si="368"/>
        <v>0</v>
      </c>
      <c r="Z293" s="21">
        <f t="shared" si="368"/>
        <v>30.987900000024581</v>
      </c>
      <c r="AA293" s="21">
        <f t="shared" si="368"/>
        <v>0</v>
      </c>
      <c r="AB293" s="21">
        <f t="shared" si="368"/>
        <v>0</v>
      </c>
      <c r="AC293" s="21"/>
      <c r="AD293" s="21">
        <f t="shared" si="368"/>
        <v>34545.420699999981</v>
      </c>
      <c r="AE293" s="21">
        <f t="shared" si="368"/>
        <v>0</v>
      </c>
      <c r="AF293" s="21">
        <f t="shared" si="368"/>
        <v>0</v>
      </c>
      <c r="AG293" s="21">
        <f t="shared" si="368"/>
        <v>34545.420699999981</v>
      </c>
      <c r="AH293" s="21">
        <f t="shared" si="369"/>
        <v>0</v>
      </c>
      <c r="AI293" s="21">
        <f t="shared" si="369"/>
        <v>0</v>
      </c>
      <c r="AJ293" s="21">
        <f t="shared" si="369"/>
        <v>34545.420699999981</v>
      </c>
      <c r="AK293" s="21">
        <f t="shared" si="369"/>
        <v>0</v>
      </c>
      <c r="AL293" s="21">
        <f t="shared" si="369"/>
        <v>0</v>
      </c>
      <c r="AM293" s="21">
        <f t="shared" si="369"/>
        <v>34545.420699999981</v>
      </c>
      <c r="AN293" s="21">
        <f t="shared" si="369"/>
        <v>0</v>
      </c>
      <c r="AO293" s="21">
        <f t="shared" si="369"/>
        <v>0</v>
      </c>
      <c r="AP293" s="21">
        <f t="shared" si="369"/>
        <v>33768.57749999997</v>
      </c>
      <c r="AQ293" s="21">
        <f t="shared" si="369"/>
        <v>0</v>
      </c>
      <c r="AR293" s="21">
        <f t="shared" si="369"/>
        <v>0</v>
      </c>
      <c r="AS293" s="21">
        <f t="shared" si="369"/>
        <v>33768.57749999997</v>
      </c>
      <c r="AT293" s="21">
        <f t="shared" si="367"/>
        <v>0</v>
      </c>
      <c r="AU293" s="21">
        <f t="shared" si="367"/>
        <v>0</v>
      </c>
      <c r="AV293" s="21">
        <f t="shared" si="367"/>
        <v>33768.57749999997</v>
      </c>
      <c r="AW293" s="21">
        <f t="shared" si="367"/>
        <v>0</v>
      </c>
      <c r="AX293" s="21">
        <f t="shared" si="367"/>
        <v>0</v>
      </c>
      <c r="AY293" s="21">
        <f t="shared" si="367"/>
        <v>33768.57749999997</v>
      </c>
    </row>
    <row r="294" spans="1:51" s="20" customFormat="1" x14ac:dyDescent="0.25">
      <c r="A294" s="99" t="s">
        <v>100</v>
      </c>
      <c r="B294" s="99"/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8" t="s">
        <v>28</v>
      </c>
      <c r="N294" s="98"/>
      <c r="O294" s="62"/>
      <c r="P294" s="62"/>
      <c r="Q294" s="61"/>
      <c r="R294" s="62"/>
      <c r="S294" s="62"/>
      <c r="T294" s="64"/>
      <c r="U294" s="64"/>
      <c r="V294" s="64"/>
      <c r="W294" s="21">
        <f t="shared" si="368"/>
        <v>-56368.718678091886</v>
      </c>
      <c r="X294" s="21">
        <f t="shared" si="368"/>
        <v>0</v>
      </c>
      <c r="Y294" s="21">
        <f t="shared" si="368"/>
        <v>0</v>
      </c>
      <c r="Z294" s="21">
        <f t="shared" si="368"/>
        <v>-56368.718678091886</v>
      </c>
      <c r="AA294" s="21">
        <f t="shared" si="368"/>
        <v>0</v>
      </c>
      <c r="AB294" s="21">
        <f t="shared" si="368"/>
        <v>0</v>
      </c>
      <c r="AC294" s="21"/>
      <c r="AD294" s="21">
        <f t="shared" si="368"/>
        <v>-26888.301638927791</v>
      </c>
      <c r="AE294" s="21">
        <f t="shared" si="368"/>
        <v>0</v>
      </c>
      <c r="AF294" s="21">
        <f t="shared" si="368"/>
        <v>0</v>
      </c>
      <c r="AG294" s="21">
        <f t="shared" si="368"/>
        <v>-26888.301638927791</v>
      </c>
      <c r="AH294" s="21">
        <f t="shared" si="369"/>
        <v>0</v>
      </c>
      <c r="AI294" s="21">
        <f t="shared" si="369"/>
        <v>0</v>
      </c>
      <c r="AJ294" s="21">
        <f t="shared" si="369"/>
        <v>-26888.301638927791</v>
      </c>
      <c r="AK294" s="21">
        <f t="shared" si="369"/>
        <v>0</v>
      </c>
      <c r="AL294" s="21">
        <f t="shared" si="369"/>
        <v>0</v>
      </c>
      <c r="AM294" s="21">
        <f t="shared" si="369"/>
        <v>-26888.301638927791</v>
      </c>
      <c r="AN294" s="21">
        <f t="shared" si="369"/>
        <v>0</v>
      </c>
      <c r="AO294" s="21">
        <f t="shared" si="369"/>
        <v>0</v>
      </c>
      <c r="AP294" s="21">
        <f t="shared" si="369"/>
        <v>-27737.802276364368</v>
      </c>
      <c r="AQ294" s="21">
        <f t="shared" si="369"/>
        <v>0</v>
      </c>
      <c r="AR294" s="21">
        <f t="shared" si="369"/>
        <v>0</v>
      </c>
      <c r="AS294" s="21">
        <f t="shared" si="369"/>
        <v>-27737.802276364368</v>
      </c>
      <c r="AT294" s="21">
        <f t="shared" si="367"/>
        <v>0</v>
      </c>
      <c r="AU294" s="21">
        <f t="shared" si="367"/>
        <v>0</v>
      </c>
      <c r="AV294" s="21">
        <f t="shared" si="367"/>
        <v>-27737.802276364368</v>
      </c>
      <c r="AW294" s="21">
        <f t="shared" si="367"/>
        <v>0</v>
      </c>
      <c r="AX294" s="21">
        <f t="shared" si="367"/>
        <v>0</v>
      </c>
      <c r="AY294" s="21">
        <f t="shared" si="367"/>
        <v>-27737.802276364368</v>
      </c>
    </row>
    <row r="295" spans="1:51" s="20" customFormat="1" x14ac:dyDescent="0.25">
      <c r="A295" s="99" t="s">
        <v>101</v>
      </c>
      <c r="B295" s="99"/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8" t="s">
        <v>33</v>
      </c>
      <c r="N295" s="98"/>
      <c r="O295" s="62"/>
      <c r="P295" s="62"/>
      <c r="Q295" s="61"/>
      <c r="R295" s="62"/>
      <c r="S295" s="62"/>
      <c r="T295" s="64"/>
      <c r="U295" s="64"/>
      <c r="V295" s="64"/>
      <c r="W295" s="21">
        <f t="shared" si="368"/>
        <v>16437.56517462603</v>
      </c>
      <c r="X295" s="21">
        <f t="shared" si="368"/>
        <v>0</v>
      </c>
      <c r="Y295" s="21">
        <f t="shared" si="368"/>
        <v>0</v>
      </c>
      <c r="Z295" s="21">
        <f t="shared" si="368"/>
        <v>16437.56517462603</v>
      </c>
      <c r="AA295" s="21">
        <f t="shared" si="368"/>
        <v>0</v>
      </c>
      <c r="AB295" s="21">
        <f t="shared" si="368"/>
        <v>0</v>
      </c>
      <c r="AC295" s="21"/>
      <c r="AD295" s="21">
        <f t="shared" si="368"/>
        <v>77397.119386331469</v>
      </c>
      <c r="AE295" s="21">
        <f t="shared" si="368"/>
        <v>0</v>
      </c>
      <c r="AF295" s="21">
        <f t="shared" si="368"/>
        <v>0</v>
      </c>
      <c r="AG295" s="21">
        <f t="shared" si="368"/>
        <v>77397.119386331469</v>
      </c>
      <c r="AH295" s="21">
        <f t="shared" si="369"/>
        <v>0</v>
      </c>
      <c r="AI295" s="21">
        <f t="shared" si="369"/>
        <v>0</v>
      </c>
      <c r="AJ295" s="21">
        <f t="shared" si="369"/>
        <v>77397.119386331469</v>
      </c>
      <c r="AK295" s="21">
        <f t="shared" si="369"/>
        <v>0</v>
      </c>
      <c r="AL295" s="21">
        <f t="shared" si="369"/>
        <v>0</v>
      </c>
      <c r="AM295" s="21">
        <f t="shared" si="369"/>
        <v>77397.119386331469</v>
      </c>
      <c r="AN295" s="21">
        <f t="shared" si="369"/>
        <v>0</v>
      </c>
      <c r="AO295" s="21">
        <f t="shared" si="369"/>
        <v>0</v>
      </c>
      <c r="AP295" s="21">
        <f t="shared" si="369"/>
        <v>39853.240255063749</v>
      </c>
      <c r="AQ295" s="21">
        <f t="shared" si="369"/>
        <v>0</v>
      </c>
      <c r="AR295" s="21">
        <f t="shared" si="369"/>
        <v>0</v>
      </c>
      <c r="AS295" s="21">
        <f t="shared" si="369"/>
        <v>39853.240255063749</v>
      </c>
      <c r="AT295" s="21">
        <f t="shared" si="367"/>
        <v>0</v>
      </c>
      <c r="AU295" s="21">
        <f t="shared" si="367"/>
        <v>0</v>
      </c>
      <c r="AV295" s="21">
        <f t="shared" si="367"/>
        <v>39853.240255063749</v>
      </c>
      <c r="AW295" s="21">
        <f t="shared" si="367"/>
        <v>0</v>
      </c>
      <c r="AX295" s="21">
        <f t="shared" si="367"/>
        <v>0</v>
      </c>
      <c r="AY295" s="21">
        <f t="shared" si="367"/>
        <v>39853.240255063749</v>
      </c>
    </row>
    <row r="296" spans="1:51" s="20" customFormat="1" x14ac:dyDescent="0.25">
      <c r="A296" s="99" t="s">
        <v>102</v>
      </c>
      <c r="B296" s="99"/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8" t="s">
        <v>33</v>
      </c>
      <c r="N296" s="98"/>
      <c r="O296" s="62"/>
      <c r="P296" s="62"/>
      <c r="Q296" s="61"/>
      <c r="R296" s="62"/>
      <c r="S296" s="62"/>
      <c r="T296" s="64"/>
      <c r="U296" s="64"/>
      <c r="V296" s="64"/>
      <c r="W296" s="21">
        <f t="shared" si="368"/>
        <v>-99800</v>
      </c>
      <c r="X296" s="21">
        <f t="shared" si="368"/>
        <v>0</v>
      </c>
      <c r="Y296" s="21">
        <f t="shared" si="368"/>
        <v>0</v>
      </c>
      <c r="Z296" s="21">
        <f t="shared" si="368"/>
        <v>-99800</v>
      </c>
      <c r="AA296" s="21">
        <f t="shared" si="368"/>
        <v>0</v>
      </c>
      <c r="AB296" s="21">
        <f t="shared" si="368"/>
        <v>0</v>
      </c>
      <c r="AC296" s="21"/>
      <c r="AD296" s="21">
        <f t="shared" si="368"/>
        <v>-49900</v>
      </c>
      <c r="AE296" s="21">
        <f t="shared" si="368"/>
        <v>0</v>
      </c>
      <c r="AF296" s="21">
        <f t="shared" si="368"/>
        <v>0</v>
      </c>
      <c r="AG296" s="21">
        <f t="shared" si="368"/>
        <v>-49900</v>
      </c>
      <c r="AH296" s="21">
        <f t="shared" si="369"/>
        <v>0</v>
      </c>
      <c r="AI296" s="21">
        <f t="shared" si="369"/>
        <v>0</v>
      </c>
      <c r="AJ296" s="21">
        <f t="shared" si="369"/>
        <v>-49900</v>
      </c>
      <c r="AK296" s="21">
        <f t="shared" si="369"/>
        <v>0</v>
      </c>
      <c r="AL296" s="21">
        <f t="shared" si="369"/>
        <v>0</v>
      </c>
      <c r="AM296" s="21">
        <f t="shared" si="369"/>
        <v>-49900</v>
      </c>
      <c r="AN296" s="21">
        <f t="shared" si="369"/>
        <v>0</v>
      </c>
      <c r="AO296" s="21">
        <f t="shared" si="369"/>
        <v>0</v>
      </c>
      <c r="AP296" s="21">
        <f t="shared" si="369"/>
        <v>0</v>
      </c>
      <c r="AQ296" s="21">
        <f t="shared" si="369"/>
        <v>0</v>
      </c>
      <c r="AR296" s="21">
        <f t="shared" si="369"/>
        <v>0</v>
      </c>
      <c r="AS296" s="21">
        <f t="shared" si="369"/>
        <v>0</v>
      </c>
      <c r="AT296" s="21">
        <f t="shared" si="367"/>
        <v>0</v>
      </c>
      <c r="AU296" s="21">
        <f t="shared" si="367"/>
        <v>0</v>
      </c>
      <c r="AV296" s="21">
        <f t="shared" si="367"/>
        <v>0</v>
      </c>
      <c r="AW296" s="21">
        <f t="shared" si="367"/>
        <v>0</v>
      </c>
      <c r="AX296" s="21">
        <f t="shared" si="367"/>
        <v>0</v>
      </c>
      <c r="AY296" s="21">
        <f t="shared" si="367"/>
        <v>0</v>
      </c>
    </row>
    <row r="297" spans="1:51" s="20" customFormat="1" x14ac:dyDescent="0.25">
      <c r="A297" s="99" t="s">
        <v>46</v>
      </c>
      <c r="B297" s="99"/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137" t="s">
        <v>46</v>
      </c>
      <c r="N297" s="137"/>
      <c r="O297" s="62"/>
      <c r="P297" s="62"/>
      <c r="Q297" s="61"/>
      <c r="R297" s="62"/>
      <c r="S297" s="62"/>
      <c r="T297" s="64"/>
      <c r="U297" s="64"/>
      <c r="V297" s="64"/>
      <c r="W297" s="21">
        <f t="shared" si="368"/>
        <v>0</v>
      </c>
      <c r="X297" s="21">
        <f t="shared" si="368"/>
        <v>0</v>
      </c>
      <c r="Y297" s="21">
        <f t="shared" si="368"/>
        <v>0</v>
      </c>
      <c r="Z297" s="21">
        <f t="shared" si="368"/>
        <v>0</v>
      </c>
      <c r="AA297" s="21">
        <f t="shared" si="368"/>
        <v>0</v>
      </c>
      <c r="AB297" s="21">
        <f t="shared" si="368"/>
        <v>0</v>
      </c>
      <c r="AC297" s="21"/>
      <c r="AD297" s="21">
        <f t="shared" si="368"/>
        <v>0</v>
      </c>
      <c r="AE297" s="21">
        <f t="shared" si="368"/>
        <v>0</v>
      </c>
      <c r="AF297" s="21">
        <f t="shared" si="368"/>
        <v>0</v>
      </c>
      <c r="AG297" s="21">
        <f t="shared" si="368"/>
        <v>0</v>
      </c>
      <c r="AH297" s="21">
        <f t="shared" si="369"/>
        <v>0</v>
      </c>
      <c r="AI297" s="21">
        <f t="shared" si="369"/>
        <v>0</v>
      </c>
      <c r="AJ297" s="21">
        <f t="shared" si="369"/>
        <v>0</v>
      </c>
      <c r="AK297" s="21">
        <f t="shared" si="369"/>
        <v>0</v>
      </c>
      <c r="AL297" s="21">
        <f t="shared" si="369"/>
        <v>0</v>
      </c>
      <c r="AM297" s="21">
        <f t="shared" si="369"/>
        <v>0</v>
      </c>
      <c r="AN297" s="21">
        <f t="shared" si="369"/>
        <v>0</v>
      </c>
      <c r="AO297" s="21">
        <f t="shared" si="369"/>
        <v>0</v>
      </c>
      <c r="AP297" s="21">
        <f t="shared" si="369"/>
        <v>0</v>
      </c>
      <c r="AQ297" s="21">
        <f t="shared" si="369"/>
        <v>0</v>
      </c>
      <c r="AR297" s="21">
        <f t="shared" si="369"/>
        <v>0</v>
      </c>
      <c r="AS297" s="21">
        <f t="shared" si="369"/>
        <v>0</v>
      </c>
      <c r="AT297" s="21">
        <f t="shared" si="367"/>
        <v>0</v>
      </c>
      <c r="AU297" s="21">
        <f t="shared" si="367"/>
        <v>0</v>
      </c>
      <c r="AV297" s="21">
        <f t="shared" si="367"/>
        <v>0</v>
      </c>
      <c r="AW297" s="21">
        <f t="shared" si="367"/>
        <v>0</v>
      </c>
      <c r="AX297" s="21">
        <f t="shared" si="367"/>
        <v>0</v>
      </c>
      <c r="AY297" s="21">
        <f t="shared" si="367"/>
        <v>0</v>
      </c>
    </row>
    <row r="298" spans="1:51" s="20" customFormat="1" x14ac:dyDescent="0.25">
      <c r="A298" s="99" t="s">
        <v>92</v>
      </c>
      <c r="B298" s="99"/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137" t="s">
        <v>92</v>
      </c>
      <c r="N298" s="137"/>
      <c r="O298" s="62"/>
      <c r="P298" s="62"/>
      <c r="Q298" s="61"/>
      <c r="R298" s="62"/>
      <c r="S298" s="62"/>
      <c r="T298" s="64"/>
      <c r="U298" s="64"/>
      <c r="V298" s="64"/>
      <c r="W298" s="21">
        <f t="shared" si="368"/>
        <v>149574.48910548398</v>
      </c>
      <c r="X298" s="21">
        <f t="shared" si="368"/>
        <v>0</v>
      </c>
      <c r="Y298" s="21">
        <f t="shared" si="368"/>
        <v>0</v>
      </c>
      <c r="Z298" s="21">
        <f t="shared" si="368"/>
        <v>149574.48910548398</v>
      </c>
      <c r="AA298" s="21">
        <f t="shared" si="368"/>
        <v>0</v>
      </c>
      <c r="AB298" s="21">
        <f t="shared" si="368"/>
        <v>0</v>
      </c>
      <c r="AC298" s="21"/>
      <c r="AD298" s="21">
        <f t="shared" si="368"/>
        <v>149165.81828669392</v>
      </c>
      <c r="AE298" s="21">
        <f t="shared" si="368"/>
        <v>0</v>
      </c>
      <c r="AF298" s="21">
        <f t="shared" si="368"/>
        <v>0</v>
      </c>
      <c r="AG298" s="21">
        <f t="shared" si="368"/>
        <v>149165.81828669392</v>
      </c>
      <c r="AH298" s="21">
        <f t="shared" si="369"/>
        <v>0</v>
      </c>
      <c r="AI298" s="21">
        <f t="shared" si="369"/>
        <v>0</v>
      </c>
      <c r="AJ298" s="21">
        <f t="shared" si="369"/>
        <v>149165.81828669392</v>
      </c>
      <c r="AK298" s="21">
        <f t="shared" si="369"/>
        <v>0</v>
      </c>
      <c r="AL298" s="21">
        <f t="shared" si="369"/>
        <v>0</v>
      </c>
      <c r="AM298" s="21">
        <f t="shared" si="369"/>
        <v>149165.81828669392</v>
      </c>
      <c r="AN298" s="21">
        <f t="shared" si="369"/>
        <v>0</v>
      </c>
      <c r="AO298" s="21">
        <f t="shared" si="369"/>
        <v>0</v>
      </c>
      <c r="AP298" s="21">
        <f t="shared" si="369"/>
        <v>149165.81828669392</v>
      </c>
      <c r="AQ298" s="21">
        <f t="shared" si="369"/>
        <v>0</v>
      </c>
      <c r="AR298" s="21">
        <f t="shared" si="369"/>
        <v>0</v>
      </c>
      <c r="AS298" s="21">
        <f t="shared" si="369"/>
        <v>149165.81828669392</v>
      </c>
      <c r="AT298" s="21">
        <f t="shared" si="367"/>
        <v>0</v>
      </c>
      <c r="AU298" s="21">
        <f t="shared" si="367"/>
        <v>0</v>
      </c>
      <c r="AV298" s="21">
        <f t="shared" si="367"/>
        <v>149165.81828669392</v>
      </c>
      <c r="AW298" s="21">
        <f t="shared" si="367"/>
        <v>0</v>
      </c>
      <c r="AX298" s="21">
        <f t="shared" si="367"/>
        <v>0</v>
      </c>
      <c r="AY298" s="21">
        <f t="shared" si="367"/>
        <v>149165.81828669392</v>
      </c>
    </row>
    <row r="299" spans="1:51" s="20" customFormat="1" x14ac:dyDescent="0.25">
      <c r="A299" s="99" t="s">
        <v>93</v>
      </c>
      <c r="B299" s="99"/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137" t="s">
        <v>93</v>
      </c>
      <c r="N299" s="137"/>
      <c r="O299" s="62"/>
      <c r="P299" s="62"/>
      <c r="Q299" s="61"/>
      <c r="R299" s="62"/>
      <c r="S299" s="62"/>
      <c r="T299" s="64"/>
      <c r="U299" s="64"/>
      <c r="V299" s="64"/>
      <c r="W299" s="21">
        <f t="shared" ref="W299:AG308" si="370">(SUMIF($A$137:$A$188,$A299,W$137:W$188)*0.21+SUMIF($A$198:$A$248,$A299,W$198:W$248)*0.05*0.79)</f>
        <v>-89665.455333749545</v>
      </c>
      <c r="X299" s="21">
        <f t="shared" si="370"/>
        <v>0</v>
      </c>
      <c r="Y299" s="21">
        <f t="shared" si="370"/>
        <v>0</v>
      </c>
      <c r="Z299" s="21">
        <f t="shared" si="370"/>
        <v>-89665.455333749545</v>
      </c>
      <c r="AA299" s="21">
        <f t="shared" si="370"/>
        <v>0</v>
      </c>
      <c r="AB299" s="21">
        <f t="shared" si="370"/>
        <v>0</v>
      </c>
      <c r="AC299" s="21"/>
      <c r="AD299" s="21">
        <f t="shared" si="370"/>
        <v>-89406.839851249941</v>
      </c>
      <c r="AE299" s="21">
        <f t="shared" si="370"/>
        <v>0</v>
      </c>
      <c r="AF299" s="21">
        <f t="shared" si="370"/>
        <v>0</v>
      </c>
      <c r="AG299" s="21">
        <f t="shared" si="370"/>
        <v>-89406.839851249941</v>
      </c>
      <c r="AH299" s="21">
        <f t="shared" ref="AH299:AW308" si="371">(SUMIF($A$137:$A$188,$A299,AH$137:AH$188)*0.21+SUMIF($A$198:$A$248,$A299,AH$198:AH$248)*0.05*0.79)</f>
        <v>0</v>
      </c>
      <c r="AI299" s="21">
        <f t="shared" si="371"/>
        <v>0</v>
      </c>
      <c r="AJ299" s="21">
        <f t="shared" si="371"/>
        <v>-89406.839851249941</v>
      </c>
      <c r="AK299" s="21">
        <f t="shared" si="371"/>
        <v>0</v>
      </c>
      <c r="AL299" s="21">
        <f t="shared" si="371"/>
        <v>0</v>
      </c>
      <c r="AM299" s="21">
        <f t="shared" si="371"/>
        <v>-89406.839851249941</v>
      </c>
      <c r="AN299" s="21">
        <f t="shared" si="371"/>
        <v>0</v>
      </c>
      <c r="AO299" s="21">
        <f t="shared" si="371"/>
        <v>0</v>
      </c>
      <c r="AP299" s="21">
        <f t="shared" si="371"/>
        <v>-89406.839851249941</v>
      </c>
      <c r="AQ299" s="21">
        <f t="shared" si="371"/>
        <v>0</v>
      </c>
      <c r="AR299" s="21">
        <f t="shared" si="371"/>
        <v>0</v>
      </c>
      <c r="AS299" s="21">
        <f t="shared" si="371"/>
        <v>-89406.839851249941</v>
      </c>
      <c r="AT299" s="21">
        <f t="shared" si="371"/>
        <v>0</v>
      </c>
      <c r="AU299" s="21">
        <f t="shared" si="371"/>
        <v>0</v>
      </c>
      <c r="AV299" s="21">
        <f t="shared" si="371"/>
        <v>-89406.839851249941</v>
      </c>
      <c r="AW299" s="21">
        <f t="shared" si="371"/>
        <v>0</v>
      </c>
      <c r="AX299" s="21">
        <f t="shared" si="367"/>
        <v>0</v>
      </c>
      <c r="AY299" s="21">
        <f t="shared" si="367"/>
        <v>-89406.839851249941</v>
      </c>
    </row>
    <row r="300" spans="1:51" s="20" customFormat="1" x14ac:dyDescent="0.25">
      <c r="A300" s="99" t="s">
        <v>34</v>
      </c>
      <c r="B300" s="99"/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8" t="s">
        <v>199</v>
      </c>
      <c r="N300" s="98"/>
      <c r="O300" s="62"/>
      <c r="P300" s="62"/>
      <c r="Q300" s="61"/>
      <c r="R300" s="62"/>
      <c r="S300" s="62"/>
      <c r="T300" s="64"/>
      <c r="U300" s="64"/>
      <c r="V300" s="64"/>
      <c r="W300" s="21">
        <f t="shared" si="370"/>
        <v>579441.05080501479</v>
      </c>
      <c r="X300" s="21">
        <f t="shared" si="370"/>
        <v>0</v>
      </c>
      <c r="Y300" s="21">
        <f t="shared" si="370"/>
        <v>0</v>
      </c>
      <c r="Z300" s="21">
        <f t="shared" si="370"/>
        <v>579441.05080501479</v>
      </c>
      <c r="AA300" s="21">
        <f t="shared" si="370"/>
        <v>0</v>
      </c>
      <c r="AB300" s="21">
        <f t="shared" si="370"/>
        <v>0</v>
      </c>
      <c r="AC300" s="21"/>
      <c r="AD300" s="21">
        <f t="shared" si="370"/>
        <v>752420.34708716848</v>
      </c>
      <c r="AE300" s="21">
        <f t="shared" si="370"/>
        <v>0</v>
      </c>
      <c r="AF300" s="21">
        <f t="shared" si="370"/>
        <v>0</v>
      </c>
      <c r="AG300" s="21">
        <f t="shared" si="370"/>
        <v>752420.34708716848</v>
      </c>
      <c r="AH300" s="21">
        <f t="shared" si="371"/>
        <v>0</v>
      </c>
      <c r="AI300" s="21">
        <f t="shared" si="371"/>
        <v>0</v>
      </c>
      <c r="AJ300" s="21">
        <f t="shared" si="371"/>
        <v>752420.34708716848</v>
      </c>
      <c r="AK300" s="21">
        <f t="shared" si="371"/>
        <v>0</v>
      </c>
      <c r="AL300" s="21">
        <f t="shared" si="371"/>
        <v>0</v>
      </c>
      <c r="AM300" s="21">
        <f t="shared" si="371"/>
        <v>752420.34708716848</v>
      </c>
      <c r="AN300" s="21">
        <f t="shared" si="371"/>
        <v>0</v>
      </c>
      <c r="AO300" s="21">
        <f t="shared" si="371"/>
        <v>0</v>
      </c>
      <c r="AP300" s="21">
        <f t="shared" si="371"/>
        <v>700258.39885121922</v>
      </c>
      <c r="AQ300" s="21">
        <f t="shared" si="371"/>
        <v>0</v>
      </c>
      <c r="AR300" s="21">
        <f t="shared" si="371"/>
        <v>0</v>
      </c>
      <c r="AS300" s="21">
        <f t="shared" si="371"/>
        <v>700258.39885121922</v>
      </c>
      <c r="AT300" s="21">
        <f t="shared" si="367"/>
        <v>0</v>
      </c>
      <c r="AU300" s="21">
        <f t="shared" si="367"/>
        <v>0</v>
      </c>
      <c r="AV300" s="21">
        <f t="shared" si="367"/>
        <v>700258.39885121922</v>
      </c>
      <c r="AW300" s="21">
        <f t="shared" si="367"/>
        <v>0</v>
      </c>
      <c r="AX300" s="21">
        <f t="shared" si="367"/>
        <v>0</v>
      </c>
      <c r="AY300" s="21">
        <f t="shared" si="367"/>
        <v>700258.39885121922</v>
      </c>
    </row>
    <row r="301" spans="1:51" s="20" customFormat="1" x14ac:dyDescent="0.25">
      <c r="A301" s="99" t="s">
        <v>245</v>
      </c>
      <c r="B301" s="99"/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137" t="s">
        <v>245</v>
      </c>
      <c r="N301" s="137"/>
      <c r="O301" s="62"/>
      <c r="P301" s="62"/>
      <c r="Q301" s="61"/>
      <c r="R301" s="62"/>
      <c r="S301" s="62"/>
      <c r="T301" s="64"/>
      <c r="U301" s="64"/>
      <c r="V301" s="64"/>
      <c r="W301" s="21">
        <f t="shared" si="370"/>
        <v>-31.940989999999996</v>
      </c>
      <c r="X301" s="21">
        <f t="shared" si="370"/>
        <v>0</v>
      </c>
      <c r="Y301" s="21">
        <f t="shared" si="370"/>
        <v>0</v>
      </c>
      <c r="Z301" s="21">
        <f t="shared" si="370"/>
        <v>-31.940989999999996</v>
      </c>
      <c r="AA301" s="21">
        <f t="shared" si="370"/>
        <v>0</v>
      </c>
      <c r="AB301" s="21">
        <f t="shared" si="370"/>
        <v>0</v>
      </c>
      <c r="AC301" s="21"/>
      <c r="AD301" s="21">
        <f t="shared" si="370"/>
        <v>84.028481249999999</v>
      </c>
      <c r="AE301" s="21">
        <f t="shared" si="370"/>
        <v>0</v>
      </c>
      <c r="AF301" s="21">
        <f t="shared" si="370"/>
        <v>0</v>
      </c>
      <c r="AG301" s="21">
        <f t="shared" si="370"/>
        <v>84.028481249999999</v>
      </c>
      <c r="AH301" s="21">
        <f t="shared" si="371"/>
        <v>0</v>
      </c>
      <c r="AI301" s="21">
        <f t="shared" si="371"/>
        <v>0</v>
      </c>
      <c r="AJ301" s="21">
        <f t="shared" si="371"/>
        <v>84.028481249999999</v>
      </c>
      <c r="AK301" s="21">
        <f t="shared" si="371"/>
        <v>0</v>
      </c>
      <c r="AL301" s="21">
        <f t="shared" si="371"/>
        <v>0</v>
      </c>
      <c r="AM301" s="21">
        <f t="shared" si="371"/>
        <v>84.028481249999999</v>
      </c>
      <c r="AN301" s="21">
        <f t="shared" si="371"/>
        <v>0</v>
      </c>
      <c r="AO301" s="21">
        <f t="shared" si="371"/>
        <v>0</v>
      </c>
      <c r="AP301" s="21">
        <f t="shared" si="371"/>
        <v>0</v>
      </c>
      <c r="AQ301" s="21">
        <f t="shared" si="371"/>
        <v>0</v>
      </c>
      <c r="AR301" s="21">
        <f t="shared" si="371"/>
        <v>0</v>
      </c>
      <c r="AS301" s="21">
        <f t="shared" si="371"/>
        <v>0</v>
      </c>
      <c r="AT301" s="21">
        <f t="shared" ref="AT301:AY316" si="372">(SUMIF($A$137:$A$188,$A301,AT$137:AT$188)*0.21+SUMIF($A$198:$A$248,$A301,AT$198:AT$248)*0.05*0.79)</f>
        <v>0</v>
      </c>
      <c r="AU301" s="21">
        <f t="shared" si="372"/>
        <v>0</v>
      </c>
      <c r="AV301" s="21">
        <f t="shared" si="372"/>
        <v>0</v>
      </c>
      <c r="AW301" s="21">
        <f t="shared" si="372"/>
        <v>0</v>
      </c>
      <c r="AX301" s="21">
        <f t="shared" si="372"/>
        <v>0</v>
      </c>
      <c r="AY301" s="21">
        <f t="shared" si="372"/>
        <v>0</v>
      </c>
    </row>
    <row r="302" spans="1:51" s="20" customFormat="1" x14ac:dyDescent="0.25">
      <c r="A302" s="99" t="s">
        <v>94</v>
      </c>
      <c r="B302" s="99"/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98" t="s">
        <v>202</v>
      </c>
      <c r="N302" s="98"/>
      <c r="O302" s="62"/>
      <c r="P302" s="62"/>
      <c r="Q302" s="61"/>
      <c r="R302" s="62"/>
      <c r="S302" s="62"/>
      <c r="T302" s="64"/>
      <c r="U302" s="64"/>
      <c r="V302" s="64"/>
      <c r="W302" s="21">
        <f t="shared" si="370"/>
        <v>-67512.042825000011</v>
      </c>
      <c r="X302" s="21">
        <f t="shared" si="370"/>
        <v>0</v>
      </c>
      <c r="Y302" s="21">
        <f t="shared" si="370"/>
        <v>0</v>
      </c>
      <c r="Z302" s="21">
        <f t="shared" si="370"/>
        <v>-67512.042825000011</v>
      </c>
      <c r="AA302" s="21">
        <f t="shared" si="370"/>
        <v>0</v>
      </c>
      <c r="AB302" s="21">
        <f t="shared" si="370"/>
        <v>0</v>
      </c>
      <c r="AC302" s="21"/>
      <c r="AD302" s="21">
        <f t="shared" si="370"/>
        <v>0</v>
      </c>
      <c r="AE302" s="21">
        <f t="shared" si="370"/>
        <v>0</v>
      </c>
      <c r="AF302" s="21">
        <f t="shared" si="370"/>
        <v>0</v>
      </c>
      <c r="AG302" s="21">
        <f t="shared" si="370"/>
        <v>0</v>
      </c>
      <c r="AH302" s="21">
        <f t="shared" si="371"/>
        <v>0</v>
      </c>
      <c r="AI302" s="21">
        <f t="shared" si="371"/>
        <v>0</v>
      </c>
      <c r="AJ302" s="21">
        <f t="shared" si="371"/>
        <v>0</v>
      </c>
      <c r="AK302" s="21">
        <f t="shared" si="371"/>
        <v>0</v>
      </c>
      <c r="AL302" s="21">
        <f t="shared" si="371"/>
        <v>0</v>
      </c>
      <c r="AM302" s="21">
        <f t="shared" si="371"/>
        <v>0</v>
      </c>
      <c r="AN302" s="21">
        <f t="shared" si="371"/>
        <v>0</v>
      </c>
      <c r="AO302" s="21">
        <f t="shared" si="371"/>
        <v>0</v>
      </c>
      <c r="AP302" s="21">
        <f t="shared" si="371"/>
        <v>0</v>
      </c>
      <c r="AQ302" s="21">
        <f t="shared" si="371"/>
        <v>0</v>
      </c>
      <c r="AR302" s="21">
        <f t="shared" si="371"/>
        <v>0</v>
      </c>
      <c r="AS302" s="21">
        <f t="shared" si="371"/>
        <v>0</v>
      </c>
      <c r="AT302" s="21">
        <f t="shared" si="372"/>
        <v>0</v>
      </c>
      <c r="AU302" s="21">
        <f t="shared" si="372"/>
        <v>0</v>
      </c>
      <c r="AV302" s="21">
        <f t="shared" si="372"/>
        <v>0</v>
      </c>
      <c r="AW302" s="21">
        <f t="shared" si="372"/>
        <v>0</v>
      </c>
      <c r="AX302" s="21">
        <f t="shared" si="372"/>
        <v>0</v>
      </c>
      <c r="AY302" s="21">
        <f t="shared" si="372"/>
        <v>0</v>
      </c>
    </row>
    <row r="303" spans="1:51" s="20" customFormat="1" x14ac:dyDescent="0.25">
      <c r="A303" s="99" t="s">
        <v>244</v>
      </c>
      <c r="B303" s="99"/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137" t="s">
        <v>244</v>
      </c>
      <c r="N303" s="137"/>
      <c r="O303" s="62"/>
      <c r="P303" s="62"/>
      <c r="Q303" s="61"/>
      <c r="R303" s="62"/>
      <c r="S303" s="62"/>
      <c r="T303" s="64"/>
      <c r="U303" s="64"/>
      <c r="V303" s="64"/>
      <c r="W303" s="21">
        <f t="shared" si="370"/>
        <v>0</v>
      </c>
      <c r="X303" s="21">
        <f t="shared" si="370"/>
        <v>0</v>
      </c>
      <c r="Y303" s="21">
        <f t="shared" si="370"/>
        <v>0</v>
      </c>
      <c r="Z303" s="21">
        <f t="shared" si="370"/>
        <v>0</v>
      </c>
      <c r="AA303" s="21">
        <f t="shared" si="370"/>
        <v>0</v>
      </c>
      <c r="AB303" s="21">
        <f t="shared" si="370"/>
        <v>0</v>
      </c>
      <c r="AC303" s="21"/>
      <c r="AD303" s="21">
        <f t="shared" si="370"/>
        <v>0</v>
      </c>
      <c r="AE303" s="21">
        <f t="shared" si="370"/>
        <v>0</v>
      </c>
      <c r="AF303" s="21">
        <f t="shared" si="370"/>
        <v>0</v>
      </c>
      <c r="AG303" s="21">
        <f t="shared" si="370"/>
        <v>0</v>
      </c>
      <c r="AH303" s="21">
        <f t="shared" si="371"/>
        <v>0</v>
      </c>
      <c r="AI303" s="21">
        <f t="shared" si="371"/>
        <v>0</v>
      </c>
      <c r="AJ303" s="21">
        <f t="shared" si="371"/>
        <v>0</v>
      </c>
      <c r="AK303" s="21">
        <f t="shared" si="371"/>
        <v>0</v>
      </c>
      <c r="AL303" s="21">
        <f t="shared" si="371"/>
        <v>0</v>
      </c>
      <c r="AM303" s="21">
        <f t="shared" si="371"/>
        <v>0</v>
      </c>
      <c r="AN303" s="21">
        <f t="shared" si="371"/>
        <v>0</v>
      </c>
      <c r="AO303" s="21">
        <f t="shared" si="371"/>
        <v>0</v>
      </c>
      <c r="AP303" s="21">
        <f t="shared" si="371"/>
        <v>0</v>
      </c>
      <c r="AQ303" s="21">
        <f t="shared" si="371"/>
        <v>0</v>
      </c>
      <c r="AR303" s="21">
        <f t="shared" si="371"/>
        <v>0</v>
      </c>
      <c r="AS303" s="21">
        <f t="shared" si="371"/>
        <v>0</v>
      </c>
      <c r="AT303" s="21">
        <f t="shared" si="372"/>
        <v>0</v>
      </c>
      <c r="AU303" s="21">
        <f t="shared" si="372"/>
        <v>0</v>
      </c>
      <c r="AV303" s="21">
        <f t="shared" si="372"/>
        <v>0</v>
      </c>
      <c r="AW303" s="21">
        <f t="shared" si="372"/>
        <v>0</v>
      </c>
      <c r="AX303" s="21">
        <f t="shared" si="372"/>
        <v>0</v>
      </c>
      <c r="AY303" s="21">
        <f t="shared" si="372"/>
        <v>0</v>
      </c>
    </row>
    <row r="304" spans="1:51" s="20" customFormat="1" x14ac:dyDescent="0.25">
      <c r="A304" s="99" t="s">
        <v>96</v>
      </c>
      <c r="B304" s="99"/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8" t="s">
        <v>75</v>
      </c>
      <c r="N304" s="98"/>
      <c r="O304" s="62"/>
      <c r="P304" s="62"/>
      <c r="Q304" s="61"/>
      <c r="R304" s="62"/>
      <c r="S304" s="62"/>
      <c r="T304" s="64"/>
      <c r="U304" s="64"/>
      <c r="V304" s="64"/>
      <c r="W304" s="21">
        <f t="shared" si="370"/>
        <v>5819.3699646755231</v>
      </c>
      <c r="X304" s="21">
        <f t="shared" si="370"/>
        <v>0</v>
      </c>
      <c r="Y304" s="21">
        <f t="shared" si="370"/>
        <v>0</v>
      </c>
      <c r="Z304" s="21">
        <f t="shared" si="370"/>
        <v>5819.3699646755231</v>
      </c>
      <c r="AA304" s="21">
        <f t="shared" si="370"/>
        <v>0</v>
      </c>
      <c r="AB304" s="21">
        <f t="shared" si="370"/>
        <v>0</v>
      </c>
      <c r="AC304" s="21"/>
      <c r="AD304" s="21">
        <f t="shared" si="370"/>
        <v>-5819.3699646755213</v>
      </c>
      <c r="AE304" s="21">
        <f t="shared" si="370"/>
        <v>0</v>
      </c>
      <c r="AF304" s="21">
        <f t="shared" si="370"/>
        <v>0</v>
      </c>
      <c r="AG304" s="21">
        <f t="shared" si="370"/>
        <v>-5819.3699646755213</v>
      </c>
      <c r="AH304" s="21">
        <f t="shared" si="371"/>
        <v>0</v>
      </c>
      <c r="AI304" s="21">
        <f t="shared" si="371"/>
        <v>0</v>
      </c>
      <c r="AJ304" s="21">
        <f t="shared" si="371"/>
        <v>-5819.3699646755213</v>
      </c>
      <c r="AK304" s="21">
        <f t="shared" si="371"/>
        <v>0</v>
      </c>
      <c r="AL304" s="21">
        <f t="shared" si="371"/>
        <v>0</v>
      </c>
      <c r="AM304" s="21">
        <f t="shared" si="371"/>
        <v>-5819.3699646755213</v>
      </c>
      <c r="AN304" s="21">
        <f t="shared" si="371"/>
        <v>0</v>
      </c>
      <c r="AO304" s="21">
        <f t="shared" si="371"/>
        <v>0</v>
      </c>
      <c r="AP304" s="21">
        <f t="shared" si="371"/>
        <v>0</v>
      </c>
      <c r="AQ304" s="21">
        <f t="shared" si="371"/>
        <v>0</v>
      </c>
      <c r="AR304" s="21">
        <f t="shared" si="371"/>
        <v>0</v>
      </c>
      <c r="AS304" s="21">
        <f t="shared" si="371"/>
        <v>0</v>
      </c>
      <c r="AT304" s="21">
        <f t="shared" si="372"/>
        <v>0</v>
      </c>
      <c r="AU304" s="21">
        <f t="shared" si="372"/>
        <v>0</v>
      </c>
      <c r="AV304" s="21">
        <f t="shared" si="372"/>
        <v>0</v>
      </c>
      <c r="AW304" s="21">
        <f t="shared" si="372"/>
        <v>0</v>
      </c>
      <c r="AX304" s="21">
        <f t="shared" si="372"/>
        <v>0</v>
      </c>
      <c r="AY304" s="21">
        <f t="shared" si="372"/>
        <v>0</v>
      </c>
    </row>
    <row r="305" spans="1:51" s="20" customFormat="1" x14ac:dyDescent="0.25">
      <c r="A305" s="99" t="s">
        <v>252</v>
      </c>
      <c r="B305" s="99"/>
      <c r="C305" s="99"/>
      <c r="D305" s="99"/>
      <c r="E305" s="99"/>
      <c r="F305" s="99"/>
      <c r="G305" s="99"/>
      <c r="H305" s="99"/>
      <c r="I305" s="99"/>
      <c r="J305" s="99"/>
      <c r="K305" s="99"/>
      <c r="L305" s="99"/>
      <c r="M305" s="98" t="s">
        <v>35</v>
      </c>
      <c r="N305" s="98"/>
      <c r="O305" s="62"/>
      <c r="P305" s="62"/>
      <c r="Q305" s="61"/>
      <c r="R305" s="62"/>
      <c r="S305" s="62"/>
      <c r="T305" s="64"/>
      <c r="U305" s="64"/>
      <c r="V305" s="64"/>
      <c r="W305" s="21">
        <f t="shared" si="370"/>
        <v>-396775.1322072366</v>
      </c>
      <c r="X305" s="21">
        <f t="shared" si="370"/>
        <v>0</v>
      </c>
      <c r="Y305" s="21">
        <f t="shared" si="370"/>
        <v>0</v>
      </c>
      <c r="Z305" s="21">
        <f t="shared" si="370"/>
        <v>-396775.1322072366</v>
      </c>
      <c r="AA305" s="21">
        <f t="shared" si="370"/>
        <v>0</v>
      </c>
      <c r="AB305" s="21">
        <f t="shared" si="370"/>
        <v>0</v>
      </c>
      <c r="AC305" s="21"/>
      <c r="AD305" s="21">
        <f t="shared" si="370"/>
        <v>-110682.33936919397</v>
      </c>
      <c r="AE305" s="21">
        <f t="shared" si="370"/>
        <v>0</v>
      </c>
      <c r="AF305" s="21">
        <f t="shared" si="370"/>
        <v>0</v>
      </c>
      <c r="AG305" s="21">
        <f t="shared" si="370"/>
        <v>-110682.33936919397</v>
      </c>
      <c r="AH305" s="21">
        <f t="shared" si="371"/>
        <v>0</v>
      </c>
      <c r="AI305" s="21">
        <f t="shared" si="371"/>
        <v>0</v>
      </c>
      <c r="AJ305" s="21">
        <f t="shared" si="371"/>
        <v>-110682.33936919397</v>
      </c>
      <c r="AK305" s="21">
        <f t="shared" si="371"/>
        <v>0</v>
      </c>
      <c r="AL305" s="21">
        <f t="shared" si="371"/>
        <v>0</v>
      </c>
      <c r="AM305" s="21">
        <f t="shared" si="371"/>
        <v>-110682.33936919397</v>
      </c>
      <c r="AN305" s="21">
        <f t="shared" si="371"/>
        <v>0</v>
      </c>
      <c r="AO305" s="21">
        <f t="shared" si="371"/>
        <v>0</v>
      </c>
      <c r="AP305" s="21">
        <f t="shared" si="371"/>
        <v>-66120.516232640104</v>
      </c>
      <c r="AQ305" s="21">
        <f t="shared" si="371"/>
        <v>0</v>
      </c>
      <c r="AR305" s="21">
        <f t="shared" si="371"/>
        <v>0</v>
      </c>
      <c r="AS305" s="21">
        <f t="shared" si="371"/>
        <v>-66120.516232640104</v>
      </c>
      <c r="AT305" s="21">
        <f t="shared" si="372"/>
        <v>0</v>
      </c>
      <c r="AU305" s="21">
        <f t="shared" si="372"/>
        <v>0</v>
      </c>
      <c r="AV305" s="21">
        <f t="shared" si="372"/>
        <v>-66120.516232640104</v>
      </c>
      <c r="AW305" s="21">
        <f t="shared" si="372"/>
        <v>0</v>
      </c>
      <c r="AX305" s="21">
        <f t="shared" si="372"/>
        <v>0</v>
      </c>
      <c r="AY305" s="21">
        <f t="shared" si="372"/>
        <v>-66120.516232640104</v>
      </c>
    </row>
    <row r="306" spans="1:51" s="20" customFormat="1" x14ac:dyDescent="0.25">
      <c r="A306" s="99" t="s">
        <v>248</v>
      </c>
      <c r="B306" s="99"/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8" t="s">
        <v>716</v>
      </c>
      <c r="N306" s="98"/>
      <c r="O306" s="62"/>
      <c r="P306" s="62"/>
      <c r="Q306" s="61"/>
      <c r="R306" s="62"/>
      <c r="S306" s="62"/>
      <c r="T306" s="64"/>
      <c r="U306" s="64"/>
      <c r="V306" s="64"/>
      <c r="W306" s="21">
        <f t="shared" si="370"/>
        <v>-1068592.0985768493</v>
      </c>
      <c r="X306" s="21">
        <f t="shared" si="370"/>
        <v>0</v>
      </c>
      <c r="Y306" s="21">
        <f t="shared" si="370"/>
        <v>0</v>
      </c>
      <c r="Z306" s="21">
        <f t="shared" si="370"/>
        <v>-1068592.0985768493</v>
      </c>
      <c r="AA306" s="21">
        <f t="shared" si="370"/>
        <v>0</v>
      </c>
      <c r="AB306" s="21">
        <f t="shared" si="370"/>
        <v>0</v>
      </c>
      <c r="AC306" s="21"/>
      <c r="AD306" s="21">
        <f t="shared" si="370"/>
        <v>-300705.14904334478</v>
      </c>
      <c r="AE306" s="21">
        <f t="shared" si="370"/>
        <v>0</v>
      </c>
      <c r="AF306" s="21">
        <f t="shared" si="370"/>
        <v>0</v>
      </c>
      <c r="AG306" s="21">
        <f t="shared" si="370"/>
        <v>-300705.14904334478</v>
      </c>
      <c r="AH306" s="21">
        <f t="shared" si="371"/>
        <v>0</v>
      </c>
      <c r="AI306" s="21">
        <f t="shared" si="371"/>
        <v>0</v>
      </c>
      <c r="AJ306" s="21">
        <f t="shared" si="371"/>
        <v>-300705.14904334478</v>
      </c>
      <c r="AK306" s="21">
        <f t="shared" si="371"/>
        <v>0</v>
      </c>
      <c r="AL306" s="21">
        <f t="shared" si="371"/>
        <v>0</v>
      </c>
      <c r="AM306" s="21">
        <f t="shared" si="371"/>
        <v>-300705.14904334478</v>
      </c>
      <c r="AN306" s="21">
        <f t="shared" si="371"/>
        <v>0</v>
      </c>
      <c r="AO306" s="21">
        <f t="shared" si="371"/>
        <v>0</v>
      </c>
      <c r="AP306" s="21">
        <f t="shared" si="371"/>
        <v>356750.52752062504</v>
      </c>
      <c r="AQ306" s="21">
        <f t="shared" si="371"/>
        <v>0</v>
      </c>
      <c r="AR306" s="21">
        <f t="shared" si="371"/>
        <v>0</v>
      </c>
      <c r="AS306" s="21">
        <f t="shared" si="371"/>
        <v>356750.52752062504</v>
      </c>
      <c r="AT306" s="21">
        <f t="shared" si="372"/>
        <v>0</v>
      </c>
      <c r="AU306" s="21">
        <f t="shared" si="372"/>
        <v>0</v>
      </c>
      <c r="AV306" s="21">
        <f t="shared" si="372"/>
        <v>356750.52752062504</v>
      </c>
      <c r="AW306" s="21">
        <f t="shared" si="372"/>
        <v>0</v>
      </c>
      <c r="AX306" s="21">
        <f t="shared" si="372"/>
        <v>0</v>
      </c>
      <c r="AY306" s="21">
        <f t="shared" si="372"/>
        <v>356750.52752062504</v>
      </c>
    </row>
    <row r="307" spans="1:51" s="20" customFormat="1" x14ac:dyDescent="0.25">
      <c r="A307" s="99" t="s">
        <v>91</v>
      </c>
      <c r="B307" s="99"/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137" t="s">
        <v>91</v>
      </c>
      <c r="N307" s="137"/>
      <c r="O307" s="62"/>
      <c r="P307" s="62"/>
      <c r="Q307" s="61"/>
      <c r="R307" s="62"/>
      <c r="S307" s="62"/>
      <c r="T307" s="64"/>
      <c r="U307" s="64"/>
      <c r="V307" s="64"/>
      <c r="W307" s="21">
        <f t="shared" si="370"/>
        <v>0</v>
      </c>
      <c r="X307" s="21">
        <f t="shared" si="370"/>
        <v>0</v>
      </c>
      <c r="Y307" s="21">
        <f t="shared" si="370"/>
        <v>0</v>
      </c>
      <c r="Z307" s="21">
        <f t="shared" si="370"/>
        <v>0</v>
      </c>
      <c r="AA307" s="21">
        <f t="shared" si="370"/>
        <v>0</v>
      </c>
      <c r="AB307" s="21">
        <f t="shared" si="370"/>
        <v>0</v>
      </c>
      <c r="AC307" s="21"/>
      <c r="AD307" s="21">
        <f t="shared" si="370"/>
        <v>0</v>
      </c>
      <c r="AE307" s="21">
        <f t="shared" si="370"/>
        <v>0</v>
      </c>
      <c r="AF307" s="21">
        <f t="shared" si="370"/>
        <v>0</v>
      </c>
      <c r="AG307" s="21">
        <f t="shared" si="370"/>
        <v>0</v>
      </c>
      <c r="AH307" s="21">
        <f t="shared" si="371"/>
        <v>0</v>
      </c>
      <c r="AI307" s="21">
        <f t="shared" si="371"/>
        <v>0</v>
      </c>
      <c r="AJ307" s="21">
        <f t="shared" si="371"/>
        <v>0</v>
      </c>
      <c r="AK307" s="21">
        <f t="shared" si="371"/>
        <v>0</v>
      </c>
      <c r="AL307" s="21">
        <f t="shared" si="371"/>
        <v>0</v>
      </c>
      <c r="AM307" s="21">
        <f t="shared" si="371"/>
        <v>0</v>
      </c>
      <c r="AN307" s="21">
        <f t="shared" si="371"/>
        <v>0</v>
      </c>
      <c r="AO307" s="21">
        <f t="shared" si="371"/>
        <v>0</v>
      </c>
      <c r="AP307" s="21">
        <f t="shared" si="371"/>
        <v>0</v>
      </c>
      <c r="AQ307" s="21">
        <f t="shared" si="371"/>
        <v>0</v>
      </c>
      <c r="AR307" s="21">
        <f t="shared" si="371"/>
        <v>0</v>
      </c>
      <c r="AS307" s="21">
        <f t="shared" si="371"/>
        <v>0</v>
      </c>
      <c r="AT307" s="21">
        <f t="shared" si="372"/>
        <v>0</v>
      </c>
      <c r="AU307" s="21">
        <f t="shared" si="372"/>
        <v>0</v>
      </c>
      <c r="AV307" s="21">
        <f t="shared" si="372"/>
        <v>0</v>
      </c>
      <c r="AW307" s="21">
        <f t="shared" si="372"/>
        <v>0</v>
      </c>
      <c r="AX307" s="21">
        <f t="shared" si="372"/>
        <v>0</v>
      </c>
      <c r="AY307" s="21">
        <f t="shared" si="372"/>
        <v>0</v>
      </c>
    </row>
    <row r="308" spans="1:51" s="20" customFormat="1" x14ac:dyDescent="0.25">
      <c r="A308" s="99" t="s">
        <v>47</v>
      </c>
      <c r="B308" s="99"/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137" t="s">
        <v>47</v>
      </c>
      <c r="N308" s="137"/>
      <c r="O308" s="62"/>
      <c r="P308" s="62"/>
      <c r="Q308" s="61"/>
      <c r="R308" s="62"/>
      <c r="S308" s="62"/>
      <c r="T308" s="64"/>
      <c r="U308" s="64"/>
      <c r="V308" s="64"/>
      <c r="W308" s="21">
        <f t="shared" si="370"/>
        <v>0</v>
      </c>
      <c r="X308" s="21">
        <f t="shared" si="370"/>
        <v>0</v>
      </c>
      <c r="Y308" s="21">
        <f t="shared" si="370"/>
        <v>0</v>
      </c>
      <c r="Z308" s="21">
        <f t="shared" si="370"/>
        <v>0</v>
      </c>
      <c r="AA308" s="21">
        <f t="shared" si="370"/>
        <v>0</v>
      </c>
      <c r="AB308" s="21">
        <f t="shared" si="370"/>
        <v>0</v>
      </c>
      <c r="AC308" s="21"/>
      <c r="AD308" s="21">
        <f t="shared" si="370"/>
        <v>0</v>
      </c>
      <c r="AE308" s="21">
        <f t="shared" si="370"/>
        <v>0</v>
      </c>
      <c r="AF308" s="21">
        <f t="shared" si="370"/>
        <v>0</v>
      </c>
      <c r="AG308" s="21">
        <f t="shared" si="370"/>
        <v>0</v>
      </c>
      <c r="AH308" s="21">
        <f t="shared" si="371"/>
        <v>0</v>
      </c>
      <c r="AI308" s="21">
        <f t="shared" si="371"/>
        <v>0</v>
      </c>
      <c r="AJ308" s="21">
        <f t="shared" si="371"/>
        <v>0</v>
      </c>
      <c r="AK308" s="21">
        <f t="shared" si="371"/>
        <v>0</v>
      </c>
      <c r="AL308" s="21">
        <f t="shared" si="371"/>
        <v>0</v>
      </c>
      <c r="AM308" s="21">
        <f t="shared" si="371"/>
        <v>0</v>
      </c>
      <c r="AN308" s="21">
        <f t="shared" si="371"/>
        <v>0</v>
      </c>
      <c r="AO308" s="21">
        <f t="shared" si="371"/>
        <v>0</v>
      </c>
      <c r="AP308" s="21">
        <f t="shared" si="371"/>
        <v>0</v>
      </c>
      <c r="AQ308" s="21">
        <f t="shared" si="371"/>
        <v>0</v>
      </c>
      <c r="AR308" s="21">
        <f t="shared" si="371"/>
        <v>0</v>
      </c>
      <c r="AS308" s="21">
        <f t="shared" si="371"/>
        <v>0</v>
      </c>
      <c r="AT308" s="21">
        <f t="shared" si="372"/>
        <v>0</v>
      </c>
      <c r="AU308" s="21">
        <f t="shared" si="372"/>
        <v>0</v>
      </c>
      <c r="AV308" s="21">
        <f t="shared" si="372"/>
        <v>0</v>
      </c>
      <c r="AW308" s="21">
        <f t="shared" si="372"/>
        <v>0</v>
      </c>
      <c r="AX308" s="21">
        <f t="shared" si="372"/>
        <v>0</v>
      </c>
      <c r="AY308" s="21">
        <f t="shared" si="372"/>
        <v>0</v>
      </c>
    </row>
    <row r="309" spans="1:51" s="20" customFormat="1" x14ac:dyDescent="0.25">
      <c r="A309" s="99" t="s">
        <v>95</v>
      </c>
      <c r="B309" s="99"/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8" t="s">
        <v>226</v>
      </c>
      <c r="N309" s="98"/>
      <c r="O309" s="62"/>
      <c r="P309" s="62"/>
      <c r="Q309" s="61"/>
      <c r="R309" s="62"/>
      <c r="S309" s="62"/>
      <c r="T309" s="64"/>
      <c r="U309" s="64"/>
      <c r="V309" s="64"/>
      <c r="W309" s="21">
        <f t="shared" ref="W309:AG322" si="373">(SUMIF($A$137:$A$188,$A309,W$137:W$188)*0.21+SUMIF($A$198:$A$248,$A309,W$198:W$248)*0.05*0.79)</f>
        <v>19653.611505000019</v>
      </c>
      <c r="X309" s="21">
        <f t="shared" si="373"/>
        <v>0</v>
      </c>
      <c r="Y309" s="21">
        <f t="shared" si="373"/>
        <v>0</v>
      </c>
      <c r="Z309" s="21">
        <f t="shared" si="373"/>
        <v>19653.611505000019</v>
      </c>
      <c r="AA309" s="21">
        <f t="shared" si="373"/>
        <v>0</v>
      </c>
      <c r="AB309" s="21">
        <f t="shared" si="373"/>
        <v>0</v>
      </c>
      <c r="AC309" s="21"/>
      <c r="AD309" s="21">
        <f t="shared" si="373"/>
        <v>19653.611505000004</v>
      </c>
      <c r="AE309" s="21">
        <f t="shared" si="373"/>
        <v>0</v>
      </c>
      <c r="AF309" s="21">
        <f t="shared" si="373"/>
        <v>0</v>
      </c>
      <c r="AG309" s="21">
        <f t="shared" si="373"/>
        <v>19653.611505000004</v>
      </c>
      <c r="AH309" s="21">
        <f t="shared" ref="AH309:AW322" si="374">(SUMIF($A$137:$A$188,$A309,AH$137:AH$188)*0.21+SUMIF($A$198:$A$248,$A309,AH$198:AH$248)*0.05*0.79)</f>
        <v>0</v>
      </c>
      <c r="AI309" s="21">
        <f t="shared" si="374"/>
        <v>0</v>
      </c>
      <c r="AJ309" s="21">
        <f t="shared" si="374"/>
        <v>19653.611505000004</v>
      </c>
      <c r="AK309" s="21">
        <f t="shared" si="374"/>
        <v>0</v>
      </c>
      <c r="AL309" s="21">
        <f t="shared" si="374"/>
        <v>0</v>
      </c>
      <c r="AM309" s="21">
        <f t="shared" si="374"/>
        <v>19653.611505000004</v>
      </c>
      <c r="AN309" s="21">
        <f t="shared" si="374"/>
        <v>0</v>
      </c>
      <c r="AO309" s="21">
        <f t="shared" si="374"/>
        <v>0</v>
      </c>
      <c r="AP309" s="21">
        <f t="shared" si="374"/>
        <v>1637.7897312499999</v>
      </c>
      <c r="AQ309" s="21">
        <f t="shared" si="374"/>
        <v>0</v>
      </c>
      <c r="AR309" s="21">
        <f t="shared" si="374"/>
        <v>0</v>
      </c>
      <c r="AS309" s="21">
        <f t="shared" si="374"/>
        <v>1637.7897312499999</v>
      </c>
      <c r="AT309" s="21">
        <f t="shared" si="374"/>
        <v>0</v>
      </c>
      <c r="AU309" s="21">
        <f t="shared" si="374"/>
        <v>0</v>
      </c>
      <c r="AV309" s="21">
        <f t="shared" si="374"/>
        <v>1637.7897312499999</v>
      </c>
      <c r="AW309" s="21">
        <f t="shared" si="374"/>
        <v>0</v>
      </c>
      <c r="AX309" s="21">
        <f t="shared" si="372"/>
        <v>0</v>
      </c>
      <c r="AY309" s="21">
        <f t="shared" si="372"/>
        <v>1637.7897312499999</v>
      </c>
    </row>
    <row r="310" spans="1:51" s="20" customFormat="1" x14ac:dyDescent="0.25">
      <c r="A310" s="99" t="s">
        <v>249</v>
      </c>
      <c r="B310" s="99"/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8" t="s">
        <v>713</v>
      </c>
      <c r="N310" s="98"/>
      <c r="O310" s="62"/>
      <c r="P310" s="62"/>
      <c r="Q310" s="61"/>
      <c r="R310" s="62"/>
      <c r="S310" s="62"/>
      <c r="T310" s="64"/>
      <c r="U310" s="64"/>
      <c r="V310" s="64"/>
      <c r="W310" s="21">
        <f t="shared" si="373"/>
        <v>0</v>
      </c>
      <c r="X310" s="21">
        <f t="shared" si="373"/>
        <v>0</v>
      </c>
      <c r="Y310" s="21">
        <f t="shared" si="373"/>
        <v>0</v>
      </c>
      <c r="Z310" s="21">
        <f t="shared" si="373"/>
        <v>0</v>
      </c>
      <c r="AA310" s="21">
        <f t="shared" si="373"/>
        <v>0</v>
      </c>
      <c r="AB310" s="21">
        <f t="shared" si="373"/>
        <v>0</v>
      </c>
      <c r="AC310" s="21"/>
      <c r="AD310" s="21">
        <f t="shared" si="373"/>
        <v>3158.4080250000006</v>
      </c>
      <c r="AE310" s="21">
        <f t="shared" si="373"/>
        <v>0</v>
      </c>
      <c r="AF310" s="21">
        <f t="shared" si="373"/>
        <v>0</v>
      </c>
      <c r="AG310" s="21">
        <f t="shared" si="373"/>
        <v>3158.4080250000006</v>
      </c>
      <c r="AH310" s="21">
        <f t="shared" si="374"/>
        <v>0</v>
      </c>
      <c r="AI310" s="21">
        <f t="shared" si="374"/>
        <v>0</v>
      </c>
      <c r="AJ310" s="21">
        <f t="shared" si="374"/>
        <v>3158.4080250000006</v>
      </c>
      <c r="AK310" s="21">
        <f t="shared" si="374"/>
        <v>0</v>
      </c>
      <c r="AL310" s="21">
        <f t="shared" si="374"/>
        <v>0</v>
      </c>
      <c r="AM310" s="21">
        <f t="shared" si="374"/>
        <v>3158.4080250000006</v>
      </c>
      <c r="AN310" s="21">
        <f t="shared" si="374"/>
        <v>0</v>
      </c>
      <c r="AO310" s="21">
        <f t="shared" si="374"/>
        <v>0</v>
      </c>
      <c r="AP310" s="21">
        <f t="shared" si="374"/>
        <v>0</v>
      </c>
      <c r="AQ310" s="21">
        <f t="shared" si="374"/>
        <v>0</v>
      </c>
      <c r="AR310" s="21">
        <f t="shared" si="374"/>
        <v>0</v>
      </c>
      <c r="AS310" s="21">
        <f t="shared" si="374"/>
        <v>0</v>
      </c>
      <c r="AT310" s="21">
        <f t="shared" si="372"/>
        <v>0</v>
      </c>
      <c r="AU310" s="21">
        <f t="shared" si="372"/>
        <v>0</v>
      </c>
      <c r="AV310" s="21">
        <f t="shared" si="372"/>
        <v>0</v>
      </c>
      <c r="AW310" s="21">
        <f t="shared" si="372"/>
        <v>0</v>
      </c>
      <c r="AX310" s="21">
        <f t="shared" si="372"/>
        <v>0</v>
      </c>
      <c r="AY310" s="21">
        <f t="shared" si="372"/>
        <v>0</v>
      </c>
    </row>
    <row r="311" spans="1:51" s="20" customFormat="1" x14ac:dyDescent="0.25">
      <c r="A311" s="99" t="s">
        <v>98</v>
      </c>
      <c r="B311" s="99"/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8" t="s">
        <v>207</v>
      </c>
      <c r="N311" s="98"/>
      <c r="O311" s="62"/>
      <c r="P311" s="62"/>
      <c r="Q311" s="61"/>
      <c r="R311" s="62"/>
      <c r="S311" s="62"/>
      <c r="T311" s="64"/>
      <c r="U311" s="64"/>
      <c r="V311" s="64"/>
      <c r="W311" s="21">
        <f t="shared" si="373"/>
        <v>-78575.299469999998</v>
      </c>
      <c r="X311" s="21">
        <f t="shared" si="373"/>
        <v>0</v>
      </c>
      <c r="Y311" s="21">
        <f t="shared" si="373"/>
        <v>0</v>
      </c>
      <c r="Z311" s="21">
        <f t="shared" si="373"/>
        <v>-78575.299469999998</v>
      </c>
      <c r="AA311" s="21">
        <f t="shared" si="373"/>
        <v>0</v>
      </c>
      <c r="AB311" s="21">
        <f t="shared" si="373"/>
        <v>0</v>
      </c>
      <c r="AC311" s="21"/>
      <c r="AD311" s="21">
        <f t="shared" si="373"/>
        <v>-18387.030992011471</v>
      </c>
      <c r="AE311" s="21">
        <f t="shared" si="373"/>
        <v>0</v>
      </c>
      <c r="AF311" s="21">
        <f t="shared" si="373"/>
        <v>0</v>
      </c>
      <c r="AG311" s="21">
        <f t="shared" si="373"/>
        <v>-18387.030992011471</v>
      </c>
      <c r="AH311" s="21">
        <f t="shared" si="374"/>
        <v>0</v>
      </c>
      <c r="AI311" s="21">
        <f t="shared" si="374"/>
        <v>0</v>
      </c>
      <c r="AJ311" s="21">
        <f t="shared" si="374"/>
        <v>-18387.030992011471</v>
      </c>
      <c r="AK311" s="21">
        <f t="shared" si="374"/>
        <v>0</v>
      </c>
      <c r="AL311" s="21">
        <f t="shared" si="374"/>
        <v>0</v>
      </c>
      <c r="AM311" s="21">
        <f t="shared" si="374"/>
        <v>-18387.030992011471</v>
      </c>
      <c r="AN311" s="21">
        <f t="shared" si="374"/>
        <v>0</v>
      </c>
      <c r="AO311" s="21">
        <f t="shared" si="374"/>
        <v>0</v>
      </c>
      <c r="AP311" s="21">
        <f t="shared" si="374"/>
        <v>-43385.150186738079</v>
      </c>
      <c r="AQ311" s="21">
        <f t="shared" si="374"/>
        <v>0</v>
      </c>
      <c r="AR311" s="21">
        <f t="shared" si="374"/>
        <v>0</v>
      </c>
      <c r="AS311" s="21">
        <f t="shared" si="374"/>
        <v>-43385.150186738079</v>
      </c>
      <c r="AT311" s="21">
        <f t="shared" si="372"/>
        <v>0</v>
      </c>
      <c r="AU311" s="21">
        <f t="shared" si="372"/>
        <v>0</v>
      </c>
      <c r="AV311" s="21">
        <f t="shared" si="372"/>
        <v>-43385.150186738079</v>
      </c>
      <c r="AW311" s="21">
        <f t="shared" si="372"/>
        <v>0</v>
      </c>
      <c r="AX311" s="21">
        <f t="shared" si="372"/>
        <v>0</v>
      </c>
      <c r="AY311" s="21">
        <f t="shared" si="372"/>
        <v>-43385.150186738079</v>
      </c>
    </row>
    <row r="312" spans="1:51" s="20" customFormat="1" x14ac:dyDescent="0.25">
      <c r="A312" s="99" t="s">
        <v>97</v>
      </c>
      <c r="B312" s="99"/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8" t="s">
        <v>208</v>
      </c>
      <c r="N312" s="98"/>
      <c r="O312" s="62"/>
      <c r="P312" s="62"/>
      <c r="Q312" s="61"/>
      <c r="R312" s="62"/>
      <c r="S312" s="62"/>
      <c r="T312" s="64"/>
      <c r="U312" s="64"/>
      <c r="V312" s="64"/>
      <c r="W312" s="21">
        <f t="shared" si="373"/>
        <v>-11814.862919999994</v>
      </c>
      <c r="X312" s="21">
        <f t="shared" si="373"/>
        <v>0</v>
      </c>
      <c r="Y312" s="21">
        <f t="shared" si="373"/>
        <v>0</v>
      </c>
      <c r="Z312" s="21">
        <f t="shared" si="373"/>
        <v>-11814.862919999994</v>
      </c>
      <c r="AA312" s="21">
        <f t="shared" si="373"/>
        <v>0</v>
      </c>
      <c r="AB312" s="21">
        <f t="shared" si="373"/>
        <v>0</v>
      </c>
      <c r="AC312" s="21"/>
      <c r="AD312" s="21">
        <f t="shared" si="373"/>
        <v>-6753.9431687500019</v>
      </c>
      <c r="AE312" s="21">
        <f t="shared" si="373"/>
        <v>0</v>
      </c>
      <c r="AF312" s="21">
        <f t="shared" si="373"/>
        <v>0</v>
      </c>
      <c r="AG312" s="21">
        <f t="shared" si="373"/>
        <v>-6753.9431687500019</v>
      </c>
      <c r="AH312" s="21">
        <f t="shared" si="374"/>
        <v>0</v>
      </c>
      <c r="AI312" s="21">
        <f t="shared" si="374"/>
        <v>0</v>
      </c>
      <c r="AJ312" s="21">
        <f t="shared" si="374"/>
        <v>-6753.9431687500019</v>
      </c>
      <c r="AK312" s="21">
        <f t="shared" si="374"/>
        <v>0</v>
      </c>
      <c r="AL312" s="21">
        <f t="shared" si="374"/>
        <v>0</v>
      </c>
      <c r="AM312" s="21">
        <f t="shared" si="374"/>
        <v>-6753.9431687500019</v>
      </c>
      <c r="AN312" s="21">
        <f t="shared" si="374"/>
        <v>0</v>
      </c>
      <c r="AO312" s="21">
        <f t="shared" si="374"/>
        <v>0</v>
      </c>
      <c r="AP312" s="21">
        <f t="shared" si="374"/>
        <v>0</v>
      </c>
      <c r="AQ312" s="21">
        <f t="shared" si="374"/>
        <v>0</v>
      </c>
      <c r="AR312" s="21">
        <f t="shared" si="374"/>
        <v>0</v>
      </c>
      <c r="AS312" s="21">
        <f t="shared" si="374"/>
        <v>0</v>
      </c>
      <c r="AT312" s="21">
        <f t="shared" si="372"/>
        <v>0</v>
      </c>
      <c r="AU312" s="21">
        <f t="shared" si="372"/>
        <v>0</v>
      </c>
      <c r="AV312" s="21">
        <f t="shared" si="372"/>
        <v>0</v>
      </c>
      <c r="AW312" s="21">
        <f t="shared" si="372"/>
        <v>0</v>
      </c>
      <c r="AX312" s="21">
        <f t="shared" si="372"/>
        <v>0</v>
      </c>
      <c r="AY312" s="21">
        <f t="shared" si="372"/>
        <v>0</v>
      </c>
    </row>
    <row r="313" spans="1:51" s="20" customFormat="1" x14ac:dyDescent="0.25">
      <c r="A313" s="99" t="s">
        <v>37</v>
      </c>
      <c r="B313" s="99"/>
      <c r="C313" s="99"/>
      <c r="D313" s="99"/>
      <c r="E313" s="99"/>
      <c r="F313" s="99"/>
      <c r="G313" s="99"/>
      <c r="H313" s="99"/>
      <c r="I313" s="99"/>
      <c r="J313" s="99"/>
      <c r="K313" s="99"/>
      <c r="L313" s="99"/>
      <c r="M313" s="137" t="s">
        <v>37</v>
      </c>
      <c r="N313" s="137"/>
      <c r="O313" s="62"/>
      <c r="P313" s="62"/>
      <c r="Q313" s="61"/>
      <c r="R313" s="62"/>
      <c r="S313" s="62"/>
      <c r="T313" s="64"/>
      <c r="U313" s="64"/>
      <c r="V313" s="64"/>
      <c r="W313" s="21">
        <f t="shared" si="373"/>
        <v>35859.67539335863</v>
      </c>
      <c r="X313" s="21">
        <f t="shared" si="373"/>
        <v>0</v>
      </c>
      <c r="Y313" s="21">
        <f t="shared" si="373"/>
        <v>0</v>
      </c>
      <c r="Z313" s="21">
        <f t="shared" si="373"/>
        <v>35859.67539335863</v>
      </c>
      <c r="AA313" s="21">
        <f t="shared" si="373"/>
        <v>0</v>
      </c>
      <c r="AB313" s="21">
        <f t="shared" si="373"/>
        <v>0</v>
      </c>
      <c r="AC313" s="21"/>
      <c r="AD313" s="21">
        <f t="shared" si="373"/>
        <v>25310.300537538926</v>
      </c>
      <c r="AE313" s="21">
        <f t="shared" si="373"/>
        <v>0</v>
      </c>
      <c r="AF313" s="21">
        <f t="shared" si="373"/>
        <v>0</v>
      </c>
      <c r="AG313" s="21">
        <f t="shared" si="373"/>
        <v>25310.300537538926</v>
      </c>
      <c r="AH313" s="21">
        <f t="shared" si="374"/>
        <v>0</v>
      </c>
      <c r="AI313" s="21">
        <f t="shared" si="374"/>
        <v>0</v>
      </c>
      <c r="AJ313" s="21">
        <f t="shared" si="374"/>
        <v>25310.300537538926</v>
      </c>
      <c r="AK313" s="21">
        <f t="shared" si="374"/>
        <v>0</v>
      </c>
      <c r="AL313" s="21">
        <f t="shared" si="374"/>
        <v>0</v>
      </c>
      <c r="AM313" s="21">
        <f t="shared" si="374"/>
        <v>25310.300537538926</v>
      </c>
      <c r="AN313" s="21">
        <f t="shared" si="374"/>
        <v>0</v>
      </c>
      <c r="AO313" s="21">
        <f t="shared" si="374"/>
        <v>0</v>
      </c>
      <c r="AP313" s="21">
        <f t="shared" si="374"/>
        <v>26330.224020000005</v>
      </c>
      <c r="AQ313" s="21">
        <f t="shared" si="374"/>
        <v>0</v>
      </c>
      <c r="AR313" s="21">
        <f t="shared" si="374"/>
        <v>0</v>
      </c>
      <c r="AS313" s="21">
        <f t="shared" si="374"/>
        <v>26330.224020000005</v>
      </c>
      <c r="AT313" s="21">
        <f t="shared" si="372"/>
        <v>0</v>
      </c>
      <c r="AU313" s="21">
        <f t="shared" si="372"/>
        <v>0</v>
      </c>
      <c r="AV313" s="21">
        <f t="shared" si="372"/>
        <v>26330.224020000005</v>
      </c>
      <c r="AW313" s="21">
        <f t="shared" si="372"/>
        <v>0</v>
      </c>
      <c r="AX313" s="21">
        <f t="shared" si="372"/>
        <v>0</v>
      </c>
      <c r="AY313" s="21">
        <f t="shared" si="372"/>
        <v>26330.224020000005</v>
      </c>
    </row>
    <row r="314" spans="1:51" s="20" customFormat="1" x14ac:dyDescent="0.25">
      <c r="A314" s="99" t="s">
        <v>256</v>
      </c>
      <c r="B314" s="99"/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8" t="s">
        <v>563</v>
      </c>
      <c r="N314" s="98"/>
      <c r="O314" s="62"/>
      <c r="P314" s="62"/>
      <c r="Q314" s="61"/>
      <c r="R314" s="62"/>
      <c r="S314" s="62"/>
      <c r="T314" s="64"/>
      <c r="U314" s="64"/>
      <c r="V314" s="64"/>
      <c r="W314" s="21">
        <f t="shared" si="373"/>
        <v>0</v>
      </c>
      <c r="X314" s="21">
        <f t="shared" si="373"/>
        <v>0</v>
      </c>
      <c r="Y314" s="21">
        <f t="shared" si="373"/>
        <v>0</v>
      </c>
      <c r="Z314" s="21">
        <f t="shared" si="373"/>
        <v>0</v>
      </c>
      <c r="AA314" s="21">
        <f t="shared" si="373"/>
        <v>0</v>
      </c>
      <c r="AB314" s="21">
        <f t="shared" si="373"/>
        <v>0</v>
      </c>
      <c r="AC314" s="21"/>
      <c r="AD314" s="21">
        <f t="shared" si="373"/>
        <v>0</v>
      </c>
      <c r="AE314" s="21">
        <f t="shared" si="373"/>
        <v>0</v>
      </c>
      <c r="AF314" s="21">
        <f t="shared" si="373"/>
        <v>0</v>
      </c>
      <c r="AG314" s="21">
        <f t="shared" si="373"/>
        <v>0</v>
      </c>
      <c r="AH314" s="21">
        <f t="shared" si="374"/>
        <v>0</v>
      </c>
      <c r="AI314" s="21">
        <f t="shared" si="374"/>
        <v>0</v>
      </c>
      <c r="AJ314" s="21">
        <f t="shared" si="374"/>
        <v>0</v>
      </c>
      <c r="AK314" s="21">
        <f t="shared" si="374"/>
        <v>0</v>
      </c>
      <c r="AL314" s="21">
        <f t="shared" si="374"/>
        <v>0</v>
      </c>
      <c r="AM314" s="21">
        <f t="shared" si="374"/>
        <v>0</v>
      </c>
      <c r="AN314" s="21">
        <f t="shared" si="374"/>
        <v>0</v>
      </c>
      <c r="AO314" s="21">
        <f t="shared" si="374"/>
        <v>0</v>
      </c>
      <c r="AP314" s="21">
        <f t="shared" si="374"/>
        <v>0</v>
      </c>
      <c r="AQ314" s="21">
        <f t="shared" si="374"/>
        <v>0</v>
      </c>
      <c r="AR314" s="21">
        <f t="shared" si="374"/>
        <v>0</v>
      </c>
      <c r="AS314" s="21">
        <f t="shared" si="374"/>
        <v>0</v>
      </c>
      <c r="AT314" s="21">
        <f t="shared" si="372"/>
        <v>0</v>
      </c>
      <c r="AU314" s="21">
        <f t="shared" si="372"/>
        <v>0</v>
      </c>
      <c r="AV314" s="21">
        <f t="shared" si="372"/>
        <v>0</v>
      </c>
      <c r="AW314" s="21">
        <f t="shared" si="372"/>
        <v>0</v>
      </c>
      <c r="AX314" s="21">
        <f t="shared" si="372"/>
        <v>0</v>
      </c>
      <c r="AY314" s="21">
        <f t="shared" si="372"/>
        <v>0</v>
      </c>
    </row>
    <row r="315" spans="1:51" s="20" customFormat="1" x14ac:dyDescent="0.25">
      <c r="A315" s="99" t="s">
        <v>39</v>
      </c>
      <c r="B315" s="99"/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137" t="s">
        <v>39</v>
      </c>
      <c r="N315" s="137"/>
      <c r="O315" s="62"/>
      <c r="P315" s="62"/>
      <c r="Q315" s="61"/>
      <c r="R315" s="62"/>
      <c r="S315" s="62"/>
      <c r="T315" s="64"/>
      <c r="U315" s="64"/>
      <c r="V315" s="64"/>
      <c r="W315" s="21">
        <f t="shared" si="373"/>
        <v>0</v>
      </c>
      <c r="X315" s="21">
        <f t="shared" si="373"/>
        <v>0</v>
      </c>
      <c r="Y315" s="21">
        <f t="shared" si="373"/>
        <v>0</v>
      </c>
      <c r="Z315" s="21">
        <f t="shared" si="373"/>
        <v>0</v>
      </c>
      <c r="AA315" s="21">
        <f t="shared" si="373"/>
        <v>0</v>
      </c>
      <c r="AB315" s="21">
        <f t="shared" si="373"/>
        <v>0</v>
      </c>
      <c r="AC315" s="21"/>
      <c r="AD315" s="21">
        <f t="shared" si="373"/>
        <v>0</v>
      </c>
      <c r="AE315" s="21">
        <f t="shared" si="373"/>
        <v>0</v>
      </c>
      <c r="AF315" s="21">
        <f t="shared" si="373"/>
        <v>0</v>
      </c>
      <c r="AG315" s="21">
        <f t="shared" si="373"/>
        <v>0</v>
      </c>
      <c r="AH315" s="21">
        <f t="shared" si="374"/>
        <v>0</v>
      </c>
      <c r="AI315" s="21">
        <f t="shared" si="374"/>
        <v>0</v>
      </c>
      <c r="AJ315" s="21">
        <f t="shared" si="374"/>
        <v>0</v>
      </c>
      <c r="AK315" s="21">
        <f t="shared" si="374"/>
        <v>0</v>
      </c>
      <c r="AL315" s="21">
        <f t="shared" si="374"/>
        <v>0</v>
      </c>
      <c r="AM315" s="21">
        <f t="shared" si="374"/>
        <v>0</v>
      </c>
      <c r="AN315" s="21">
        <f t="shared" si="374"/>
        <v>0</v>
      </c>
      <c r="AO315" s="21">
        <f t="shared" si="374"/>
        <v>0</v>
      </c>
      <c r="AP315" s="21">
        <f t="shared" si="374"/>
        <v>0</v>
      </c>
      <c r="AQ315" s="21">
        <f t="shared" si="374"/>
        <v>0</v>
      </c>
      <c r="AR315" s="21">
        <f t="shared" si="374"/>
        <v>0</v>
      </c>
      <c r="AS315" s="21">
        <f t="shared" si="374"/>
        <v>0</v>
      </c>
      <c r="AT315" s="21">
        <f t="shared" si="372"/>
        <v>0</v>
      </c>
      <c r="AU315" s="21">
        <f t="shared" si="372"/>
        <v>0</v>
      </c>
      <c r="AV315" s="21">
        <f t="shared" si="372"/>
        <v>0</v>
      </c>
      <c r="AW315" s="21">
        <f t="shared" si="372"/>
        <v>0</v>
      </c>
      <c r="AX315" s="21">
        <f t="shared" si="372"/>
        <v>0</v>
      </c>
      <c r="AY315" s="21">
        <f t="shared" si="372"/>
        <v>0</v>
      </c>
    </row>
    <row r="316" spans="1:51" s="20" customFormat="1" x14ac:dyDescent="0.25">
      <c r="A316" s="99" t="s">
        <v>40</v>
      </c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137" t="s">
        <v>40</v>
      </c>
      <c r="N316" s="137"/>
      <c r="O316" s="62"/>
      <c r="P316" s="62"/>
      <c r="Q316" s="61"/>
      <c r="R316" s="62"/>
      <c r="S316" s="62"/>
      <c r="T316" s="64"/>
      <c r="U316" s="64"/>
      <c r="V316" s="64"/>
      <c r="W316" s="21">
        <f t="shared" si="373"/>
        <v>-22269881.027937695</v>
      </c>
      <c r="X316" s="21">
        <f t="shared" si="373"/>
        <v>0</v>
      </c>
      <c r="Y316" s="21">
        <f t="shared" si="373"/>
        <v>0</v>
      </c>
      <c r="Z316" s="21">
        <f t="shared" si="373"/>
        <v>-16743574.649172992</v>
      </c>
      <c r="AA316" s="21">
        <f t="shared" si="373"/>
        <v>0</v>
      </c>
      <c r="AB316" s="21">
        <f t="shared" si="373"/>
        <v>0</v>
      </c>
      <c r="AC316" s="21"/>
      <c r="AD316" s="21">
        <f t="shared" si="373"/>
        <v>-18295044.398033284</v>
      </c>
      <c r="AE316" s="21">
        <f t="shared" si="373"/>
        <v>0</v>
      </c>
      <c r="AF316" s="21">
        <f t="shared" si="373"/>
        <v>0</v>
      </c>
      <c r="AG316" s="21">
        <f t="shared" si="373"/>
        <v>-18295044.398033284</v>
      </c>
      <c r="AH316" s="21">
        <f t="shared" si="374"/>
        <v>0</v>
      </c>
      <c r="AI316" s="21">
        <f t="shared" si="374"/>
        <v>0</v>
      </c>
      <c r="AJ316" s="21">
        <f t="shared" si="374"/>
        <v>-18295044.398033284</v>
      </c>
      <c r="AK316" s="21">
        <f t="shared" si="374"/>
        <v>0</v>
      </c>
      <c r="AL316" s="21">
        <f t="shared" si="374"/>
        <v>0</v>
      </c>
      <c r="AM316" s="21">
        <f t="shared" si="374"/>
        <v>-18295044.398033284</v>
      </c>
      <c r="AN316" s="21">
        <f t="shared" si="374"/>
        <v>0</v>
      </c>
      <c r="AO316" s="21">
        <f t="shared" si="374"/>
        <v>0</v>
      </c>
      <c r="AP316" s="21">
        <f t="shared" si="374"/>
        <v>-18495246.076796409</v>
      </c>
      <c r="AQ316" s="21">
        <f t="shared" si="374"/>
        <v>0</v>
      </c>
      <c r="AR316" s="21">
        <f t="shared" si="374"/>
        <v>0</v>
      </c>
      <c r="AS316" s="21">
        <f t="shared" si="374"/>
        <v>-18495246.076796409</v>
      </c>
      <c r="AT316" s="21">
        <f t="shared" si="372"/>
        <v>0</v>
      </c>
      <c r="AU316" s="21">
        <f t="shared" si="372"/>
        <v>0</v>
      </c>
      <c r="AV316" s="21">
        <f t="shared" si="372"/>
        <v>-18495246.076796409</v>
      </c>
      <c r="AW316" s="21">
        <f t="shared" si="372"/>
        <v>0</v>
      </c>
      <c r="AX316" s="21">
        <f t="shared" si="372"/>
        <v>0</v>
      </c>
      <c r="AY316" s="21">
        <f t="shared" si="372"/>
        <v>-18495246.076796409</v>
      </c>
    </row>
    <row r="317" spans="1:51" s="20" customFormat="1" x14ac:dyDescent="0.25">
      <c r="A317" s="99" t="s">
        <v>41</v>
      </c>
      <c r="B317" s="99"/>
      <c r="C317" s="99"/>
      <c r="D317" s="99"/>
      <c r="E317" s="99"/>
      <c r="F317" s="99"/>
      <c r="G317" s="99"/>
      <c r="H317" s="99"/>
      <c r="I317" s="99"/>
      <c r="J317" s="99"/>
      <c r="K317" s="99"/>
      <c r="L317" s="99"/>
      <c r="M317" s="137" t="s">
        <v>41</v>
      </c>
      <c r="N317" s="137"/>
      <c r="O317" s="62"/>
      <c r="P317" s="62"/>
      <c r="Q317" s="61"/>
      <c r="R317" s="62"/>
      <c r="S317" s="62"/>
      <c r="T317" s="64"/>
      <c r="U317" s="64"/>
      <c r="V317" s="64"/>
      <c r="W317" s="21">
        <f t="shared" si="373"/>
        <v>-4305125.9844943509</v>
      </c>
      <c r="X317" s="21">
        <f t="shared" si="373"/>
        <v>0</v>
      </c>
      <c r="Y317" s="21">
        <f t="shared" si="373"/>
        <v>0</v>
      </c>
      <c r="Z317" s="21">
        <f t="shared" si="373"/>
        <v>-4305125.9844943509</v>
      </c>
      <c r="AA317" s="21">
        <f t="shared" si="373"/>
        <v>0</v>
      </c>
      <c r="AB317" s="21">
        <f t="shared" si="373"/>
        <v>0</v>
      </c>
      <c r="AC317" s="21"/>
      <c r="AD317" s="21">
        <f t="shared" si="373"/>
        <v>-4398027.0409949981</v>
      </c>
      <c r="AE317" s="21">
        <f t="shared" si="373"/>
        <v>0</v>
      </c>
      <c r="AF317" s="21">
        <f t="shared" si="373"/>
        <v>0</v>
      </c>
      <c r="AG317" s="21">
        <f t="shared" si="373"/>
        <v>-4398027.0409949981</v>
      </c>
      <c r="AH317" s="21">
        <f t="shared" si="374"/>
        <v>0</v>
      </c>
      <c r="AI317" s="21">
        <f t="shared" si="374"/>
        <v>0</v>
      </c>
      <c r="AJ317" s="21">
        <f t="shared" si="374"/>
        <v>-4398027.0409949981</v>
      </c>
      <c r="AK317" s="21">
        <f t="shared" si="374"/>
        <v>0</v>
      </c>
      <c r="AL317" s="21">
        <f t="shared" si="374"/>
        <v>0</v>
      </c>
      <c r="AM317" s="21">
        <f t="shared" si="374"/>
        <v>-4398027.0409949981</v>
      </c>
      <c r="AN317" s="21">
        <f t="shared" si="374"/>
        <v>0</v>
      </c>
      <c r="AO317" s="21">
        <f t="shared" si="374"/>
        <v>0</v>
      </c>
      <c r="AP317" s="21">
        <f t="shared" si="374"/>
        <v>-4240106.1761329276</v>
      </c>
      <c r="AQ317" s="21">
        <f t="shared" si="374"/>
        <v>0</v>
      </c>
      <c r="AR317" s="21">
        <f t="shared" si="374"/>
        <v>0</v>
      </c>
      <c r="AS317" s="21">
        <f t="shared" si="374"/>
        <v>-4240106.1761329276</v>
      </c>
      <c r="AT317" s="21">
        <f t="shared" ref="AT317:AY322" si="375">(SUMIF($A$137:$A$188,$A317,AT$137:AT$188)*0.21+SUMIF($A$198:$A$248,$A317,AT$198:AT$248)*0.05*0.79)</f>
        <v>0</v>
      </c>
      <c r="AU317" s="21">
        <f t="shared" si="375"/>
        <v>0</v>
      </c>
      <c r="AV317" s="21">
        <f t="shared" si="375"/>
        <v>-4240106.1761329276</v>
      </c>
      <c r="AW317" s="21">
        <f t="shared" si="375"/>
        <v>0</v>
      </c>
      <c r="AX317" s="21">
        <f t="shared" si="375"/>
        <v>0</v>
      </c>
      <c r="AY317" s="21">
        <f t="shared" si="375"/>
        <v>-4240106.1761329276</v>
      </c>
    </row>
    <row r="318" spans="1:51" s="20" customFormat="1" x14ac:dyDescent="0.25">
      <c r="A318" s="99" t="s">
        <v>109</v>
      </c>
      <c r="B318" s="99"/>
      <c r="C318" s="99"/>
      <c r="D318" s="99"/>
      <c r="E318" s="99"/>
      <c r="F318" s="99"/>
      <c r="G318" s="99"/>
      <c r="H318" s="99"/>
      <c r="I318" s="99"/>
      <c r="J318" s="99"/>
      <c r="K318" s="99"/>
      <c r="L318" s="99"/>
      <c r="M318" s="98" t="s">
        <v>579</v>
      </c>
      <c r="N318" s="98"/>
      <c r="O318" s="62"/>
      <c r="P318" s="62"/>
      <c r="Q318" s="61"/>
      <c r="R318" s="62"/>
      <c r="S318" s="62"/>
      <c r="T318" s="64"/>
      <c r="U318" s="64"/>
      <c r="V318" s="64"/>
      <c r="W318" s="21">
        <f t="shared" si="373"/>
        <v>-1751974.0528499999</v>
      </c>
      <c r="X318" s="21">
        <f t="shared" si="373"/>
        <v>0</v>
      </c>
      <c r="Y318" s="21">
        <f t="shared" si="373"/>
        <v>0</v>
      </c>
      <c r="Z318" s="21">
        <f t="shared" si="373"/>
        <v>-1751974.0528499999</v>
      </c>
      <c r="AA318" s="21">
        <f t="shared" si="373"/>
        <v>0</v>
      </c>
      <c r="AB318" s="21">
        <f t="shared" si="373"/>
        <v>0</v>
      </c>
      <c r="AC318" s="21"/>
      <c r="AD318" s="21">
        <f t="shared" si="373"/>
        <v>-415365.54307499999</v>
      </c>
      <c r="AE318" s="21">
        <f t="shared" si="373"/>
        <v>0</v>
      </c>
      <c r="AF318" s="21">
        <f t="shared" si="373"/>
        <v>0</v>
      </c>
      <c r="AG318" s="21">
        <f t="shared" si="373"/>
        <v>-415365.54307499999</v>
      </c>
      <c r="AH318" s="21">
        <f t="shared" si="374"/>
        <v>0</v>
      </c>
      <c r="AI318" s="21">
        <f t="shared" si="374"/>
        <v>0</v>
      </c>
      <c r="AJ318" s="21">
        <f t="shared" si="374"/>
        <v>-415365.54307499999</v>
      </c>
      <c r="AK318" s="21">
        <f t="shared" si="374"/>
        <v>0</v>
      </c>
      <c r="AL318" s="21">
        <f t="shared" si="374"/>
        <v>0</v>
      </c>
      <c r="AM318" s="21">
        <f t="shared" si="374"/>
        <v>-415365.54307499999</v>
      </c>
      <c r="AN318" s="21">
        <f t="shared" si="374"/>
        <v>0</v>
      </c>
      <c r="AO318" s="21">
        <f t="shared" si="374"/>
        <v>0</v>
      </c>
      <c r="AP318" s="21">
        <f t="shared" si="374"/>
        <v>-379769.21692500002</v>
      </c>
      <c r="AQ318" s="21">
        <f t="shared" si="374"/>
        <v>0</v>
      </c>
      <c r="AR318" s="21">
        <f t="shared" si="374"/>
        <v>0</v>
      </c>
      <c r="AS318" s="21">
        <f t="shared" si="374"/>
        <v>-379769.21692500002</v>
      </c>
      <c r="AT318" s="21">
        <f t="shared" si="375"/>
        <v>0</v>
      </c>
      <c r="AU318" s="21">
        <f t="shared" si="375"/>
        <v>0</v>
      </c>
      <c r="AV318" s="21">
        <f t="shared" si="375"/>
        <v>-379769.21692500002</v>
      </c>
      <c r="AW318" s="21">
        <f t="shared" si="375"/>
        <v>0</v>
      </c>
      <c r="AX318" s="21">
        <f t="shared" si="375"/>
        <v>0</v>
      </c>
      <c r="AY318" s="21">
        <f t="shared" si="375"/>
        <v>-379769.21692500002</v>
      </c>
    </row>
    <row r="319" spans="1:51" s="20" customFormat="1" x14ac:dyDescent="0.25">
      <c r="A319" s="99" t="s">
        <v>259</v>
      </c>
      <c r="B319" s="99"/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8" t="s">
        <v>580</v>
      </c>
      <c r="N319" s="98"/>
      <c r="O319" s="62"/>
      <c r="P319" s="62"/>
      <c r="Q319" s="61"/>
      <c r="R319" s="62"/>
      <c r="S319" s="62"/>
      <c r="T319" s="64"/>
      <c r="U319" s="64"/>
      <c r="V319" s="64"/>
      <c r="W319" s="21">
        <f t="shared" si="373"/>
        <v>-413044.39316000004</v>
      </c>
      <c r="X319" s="21">
        <f t="shared" si="373"/>
        <v>0</v>
      </c>
      <c r="Y319" s="21">
        <f t="shared" si="373"/>
        <v>0</v>
      </c>
      <c r="Z319" s="21">
        <f t="shared" si="373"/>
        <v>-413044.39316000004</v>
      </c>
      <c r="AA319" s="21">
        <f t="shared" si="373"/>
        <v>0</v>
      </c>
      <c r="AB319" s="21">
        <f t="shared" si="373"/>
        <v>0</v>
      </c>
      <c r="AC319" s="21"/>
      <c r="AD319" s="21">
        <f t="shared" si="373"/>
        <v>-86606.058182500012</v>
      </c>
      <c r="AE319" s="21">
        <f t="shared" si="373"/>
        <v>0</v>
      </c>
      <c r="AF319" s="21">
        <f t="shared" si="373"/>
        <v>0</v>
      </c>
      <c r="AG319" s="21">
        <f t="shared" si="373"/>
        <v>-86606.058182500012</v>
      </c>
      <c r="AH319" s="21">
        <f t="shared" si="374"/>
        <v>0</v>
      </c>
      <c r="AI319" s="21">
        <f t="shared" si="374"/>
        <v>0</v>
      </c>
      <c r="AJ319" s="21">
        <f t="shared" si="374"/>
        <v>-86606.058182500012</v>
      </c>
      <c r="AK319" s="21">
        <f t="shared" si="374"/>
        <v>0</v>
      </c>
      <c r="AL319" s="21">
        <f t="shared" si="374"/>
        <v>0</v>
      </c>
      <c r="AM319" s="21">
        <f t="shared" si="374"/>
        <v>-86606.058182500012</v>
      </c>
      <c r="AN319" s="21">
        <f t="shared" si="374"/>
        <v>0</v>
      </c>
      <c r="AO319" s="21">
        <f t="shared" si="374"/>
        <v>0</v>
      </c>
      <c r="AP319" s="21">
        <f t="shared" si="374"/>
        <v>-80307.900201249999</v>
      </c>
      <c r="AQ319" s="21">
        <f t="shared" si="374"/>
        <v>0</v>
      </c>
      <c r="AR319" s="21">
        <f t="shared" si="374"/>
        <v>0</v>
      </c>
      <c r="AS319" s="21">
        <f t="shared" si="374"/>
        <v>-80307.900201249999</v>
      </c>
      <c r="AT319" s="21">
        <f t="shared" si="375"/>
        <v>0</v>
      </c>
      <c r="AU319" s="21">
        <f t="shared" si="375"/>
        <v>0</v>
      </c>
      <c r="AV319" s="21">
        <f t="shared" si="375"/>
        <v>-80307.900201249999</v>
      </c>
      <c r="AW319" s="21">
        <f t="shared" si="375"/>
        <v>0</v>
      </c>
      <c r="AX319" s="21">
        <f t="shared" si="375"/>
        <v>0</v>
      </c>
      <c r="AY319" s="21">
        <f t="shared" si="375"/>
        <v>-80307.900201249999</v>
      </c>
    </row>
    <row r="320" spans="1:51" s="20" customFormat="1" x14ac:dyDescent="0.25">
      <c r="A320" s="99" t="s">
        <v>42</v>
      </c>
      <c r="B320" s="99"/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137" t="s">
        <v>42</v>
      </c>
      <c r="N320" s="137"/>
      <c r="O320" s="62"/>
      <c r="P320" s="62"/>
      <c r="Q320" s="61"/>
      <c r="R320" s="62"/>
      <c r="S320" s="62"/>
      <c r="T320" s="64"/>
      <c r="U320" s="64"/>
      <c r="V320" s="64"/>
      <c r="W320" s="21">
        <f t="shared" si="373"/>
        <v>-1732076.57653125</v>
      </c>
      <c r="X320" s="21">
        <f t="shared" si="373"/>
        <v>0</v>
      </c>
      <c r="Y320" s="21">
        <f t="shared" si="373"/>
        <v>0</v>
      </c>
      <c r="Z320" s="21">
        <f t="shared" si="373"/>
        <v>-1732076.57653125</v>
      </c>
      <c r="AA320" s="21">
        <f t="shared" si="373"/>
        <v>0</v>
      </c>
      <c r="AB320" s="21">
        <f t="shared" si="373"/>
        <v>0</v>
      </c>
      <c r="AC320" s="21"/>
      <c r="AD320" s="21">
        <f t="shared" si="373"/>
        <v>-1563393.0502949976</v>
      </c>
      <c r="AE320" s="21">
        <f t="shared" si="373"/>
        <v>0</v>
      </c>
      <c r="AF320" s="21">
        <f t="shared" si="373"/>
        <v>0</v>
      </c>
      <c r="AG320" s="21">
        <f t="shared" si="373"/>
        <v>-1563393.0502949976</v>
      </c>
      <c r="AH320" s="21">
        <f t="shared" si="374"/>
        <v>0</v>
      </c>
      <c r="AI320" s="21">
        <f t="shared" si="374"/>
        <v>0</v>
      </c>
      <c r="AJ320" s="21">
        <f t="shared" si="374"/>
        <v>-1563393.0502949976</v>
      </c>
      <c r="AK320" s="21">
        <f t="shared" si="374"/>
        <v>0</v>
      </c>
      <c r="AL320" s="21">
        <f t="shared" si="374"/>
        <v>0</v>
      </c>
      <c r="AM320" s="21">
        <f t="shared" si="374"/>
        <v>-1563393.0502949976</v>
      </c>
      <c r="AN320" s="21">
        <f t="shared" si="374"/>
        <v>0</v>
      </c>
      <c r="AO320" s="21">
        <f t="shared" si="374"/>
        <v>0</v>
      </c>
      <c r="AP320" s="21">
        <f t="shared" si="374"/>
        <v>-2215034.0564949973</v>
      </c>
      <c r="AQ320" s="21">
        <f t="shared" si="374"/>
        <v>0</v>
      </c>
      <c r="AR320" s="21">
        <f t="shared" si="374"/>
        <v>0</v>
      </c>
      <c r="AS320" s="21">
        <f t="shared" si="374"/>
        <v>-2215034.0564949973</v>
      </c>
      <c r="AT320" s="21">
        <f t="shared" si="375"/>
        <v>0</v>
      </c>
      <c r="AU320" s="21">
        <f t="shared" si="375"/>
        <v>0</v>
      </c>
      <c r="AV320" s="21">
        <f t="shared" si="375"/>
        <v>-2215034.0564949973</v>
      </c>
      <c r="AW320" s="21">
        <f t="shared" si="375"/>
        <v>0</v>
      </c>
      <c r="AX320" s="21">
        <f t="shared" si="375"/>
        <v>0</v>
      </c>
      <c r="AY320" s="21">
        <f t="shared" si="375"/>
        <v>-2215034.0564949973</v>
      </c>
    </row>
    <row r="321" spans="1:51" s="20" customFormat="1" x14ac:dyDescent="0.25">
      <c r="A321" s="99" t="s">
        <v>103</v>
      </c>
      <c r="B321" s="99"/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8" t="s">
        <v>209</v>
      </c>
      <c r="N321" s="98"/>
      <c r="O321" s="62"/>
      <c r="P321" s="62"/>
      <c r="Q321" s="61"/>
      <c r="R321" s="62"/>
      <c r="S321" s="62"/>
      <c r="T321" s="64"/>
      <c r="U321" s="64"/>
      <c r="V321" s="64"/>
      <c r="W321" s="21">
        <f t="shared" si="373"/>
        <v>12745.290835000011</v>
      </c>
      <c r="X321" s="21">
        <f t="shared" si="373"/>
        <v>0</v>
      </c>
      <c r="Y321" s="21">
        <f t="shared" si="373"/>
        <v>0</v>
      </c>
      <c r="Z321" s="21">
        <f t="shared" si="373"/>
        <v>12745.290835000011</v>
      </c>
      <c r="AA321" s="21">
        <f t="shared" si="373"/>
        <v>0</v>
      </c>
      <c r="AB321" s="21">
        <f t="shared" si="373"/>
        <v>0</v>
      </c>
      <c r="AC321" s="21"/>
      <c r="AD321" s="21">
        <f t="shared" si="373"/>
        <v>-26263.7726578125</v>
      </c>
      <c r="AE321" s="21">
        <f t="shared" si="373"/>
        <v>0</v>
      </c>
      <c r="AF321" s="21">
        <f t="shared" si="373"/>
        <v>0</v>
      </c>
      <c r="AG321" s="21">
        <f t="shared" si="373"/>
        <v>-26263.7726578125</v>
      </c>
      <c r="AH321" s="21">
        <f t="shared" si="374"/>
        <v>0</v>
      </c>
      <c r="AI321" s="21">
        <f t="shared" si="374"/>
        <v>0</v>
      </c>
      <c r="AJ321" s="21">
        <f t="shared" si="374"/>
        <v>-26263.7726578125</v>
      </c>
      <c r="AK321" s="21">
        <f t="shared" si="374"/>
        <v>0</v>
      </c>
      <c r="AL321" s="21">
        <f t="shared" si="374"/>
        <v>0</v>
      </c>
      <c r="AM321" s="21">
        <f t="shared" si="374"/>
        <v>-26263.7726578125</v>
      </c>
      <c r="AN321" s="21">
        <f t="shared" si="374"/>
        <v>0</v>
      </c>
      <c r="AO321" s="21">
        <f t="shared" si="374"/>
        <v>0</v>
      </c>
      <c r="AP321" s="21">
        <f t="shared" si="374"/>
        <v>-3208.4135946874926</v>
      </c>
      <c r="AQ321" s="21">
        <f t="shared" si="374"/>
        <v>0</v>
      </c>
      <c r="AR321" s="21">
        <f t="shared" si="374"/>
        <v>0</v>
      </c>
      <c r="AS321" s="21">
        <f t="shared" si="374"/>
        <v>-3208.4135946874926</v>
      </c>
      <c r="AT321" s="21">
        <f t="shared" si="375"/>
        <v>0</v>
      </c>
      <c r="AU321" s="21">
        <f t="shared" si="375"/>
        <v>0</v>
      </c>
      <c r="AV321" s="21">
        <f t="shared" si="375"/>
        <v>-3208.4135946874926</v>
      </c>
      <c r="AW321" s="21">
        <f t="shared" si="375"/>
        <v>0</v>
      </c>
      <c r="AX321" s="21">
        <f t="shared" si="375"/>
        <v>0</v>
      </c>
      <c r="AY321" s="21">
        <f t="shared" si="375"/>
        <v>-3208.4135946874926</v>
      </c>
    </row>
    <row r="322" spans="1:51" s="20" customFormat="1" x14ac:dyDescent="0.25">
      <c r="A322" s="19" t="s">
        <v>114</v>
      </c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 t="s">
        <v>203</v>
      </c>
      <c r="N322" s="19"/>
      <c r="O322" s="62"/>
      <c r="P322" s="62"/>
      <c r="Q322" s="61"/>
      <c r="R322" s="62"/>
      <c r="S322" s="62"/>
      <c r="T322" s="64"/>
      <c r="U322" s="64"/>
      <c r="V322" s="64"/>
      <c r="W322" s="21">
        <f t="shared" si="373"/>
        <v>0</v>
      </c>
      <c r="X322" s="21">
        <f t="shared" si="373"/>
        <v>0</v>
      </c>
      <c r="Y322" s="21">
        <f t="shared" si="373"/>
        <v>0</v>
      </c>
      <c r="Z322" s="21">
        <f t="shared" si="373"/>
        <v>0</v>
      </c>
      <c r="AA322" s="21">
        <f t="shared" si="373"/>
        <v>0</v>
      </c>
      <c r="AB322" s="21">
        <f t="shared" si="373"/>
        <v>0</v>
      </c>
      <c r="AC322" s="21"/>
      <c r="AD322" s="21">
        <f t="shared" si="373"/>
        <v>0</v>
      </c>
      <c r="AE322" s="21">
        <f t="shared" si="373"/>
        <v>0</v>
      </c>
      <c r="AF322" s="21">
        <f t="shared" si="373"/>
        <v>0</v>
      </c>
      <c r="AG322" s="21">
        <f t="shared" si="373"/>
        <v>0</v>
      </c>
      <c r="AH322" s="21">
        <f t="shared" si="374"/>
        <v>0</v>
      </c>
      <c r="AI322" s="21">
        <f t="shared" si="374"/>
        <v>0</v>
      </c>
      <c r="AJ322" s="21">
        <f t="shared" si="374"/>
        <v>0</v>
      </c>
      <c r="AK322" s="21">
        <f t="shared" si="374"/>
        <v>0</v>
      </c>
      <c r="AL322" s="21">
        <f t="shared" si="374"/>
        <v>0</v>
      </c>
      <c r="AM322" s="21">
        <f t="shared" si="374"/>
        <v>0</v>
      </c>
      <c r="AN322" s="21">
        <f t="shared" si="374"/>
        <v>0</v>
      </c>
      <c r="AO322" s="21">
        <f t="shared" si="374"/>
        <v>0</v>
      </c>
      <c r="AP322" s="21">
        <f t="shared" si="374"/>
        <v>0</v>
      </c>
      <c r="AQ322" s="21">
        <f t="shared" si="374"/>
        <v>0</v>
      </c>
      <c r="AR322" s="21">
        <f t="shared" si="374"/>
        <v>0</v>
      </c>
      <c r="AS322" s="21">
        <f t="shared" si="374"/>
        <v>0</v>
      </c>
      <c r="AT322" s="21">
        <f t="shared" si="375"/>
        <v>0</v>
      </c>
      <c r="AU322" s="21">
        <f t="shared" si="375"/>
        <v>0</v>
      </c>
      <c r="AV322" s="21">
        <f t="shared" si="375"/>
        <v>0</v>
      </c>
      <c r="AW322" s="21">
        <f t="shared" si="375"/>
        <v>0</v>
      </c>
      <c r="AX322" s="21">
        <f t="shared" si="375"/>
        <v>0</v>
      </c>
      <c r="AY322" s="21">
        <f t="shared" si="375"/>
        <v>0</v>
      </c>
    </row>
    <row r="323" spans="1:51" s="20" customFormat="1" x14ac:dyDescent="0.25">
      <c r="A323" s="19" t="s">
        <v>74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 t="s">
        <v>74</v>
      </c>
      <c r="N323" s="19"/>
      <c r="O323" s="62"/>
      <c r="P323" s="62"/>
      <c r="Q323" s="61"/>
      <c r="R323" s="62"/>
      <c r="S323" s="62"/>
      <c r="T323" s="64"/>
      <c r="U323" s="64"/>
      <c r="V323" s="64"/>
      <c r="W323" s="21">
        <f t="shared" ref="W323:AS323" si="376">+W193</f>
        <v>0</v>
      </c>
      <c r="X323" s="21">
        <f t="shared" si="376"/>
        <v>0</v>
      </c>
      <c r="Y323" s="21">
        <f t="shared" si="376"/>
        <v>0</v>
      </c>
      <c r="Z323" s="21">
        <f t="shared" si="376"/>
        <v>0</v>
      </c>
      <c r="AA323" s="21">
        <f t="shared" si="376"/>
        <v>0</v>
      </c>
      <c r="AB323" s="21">
        <f t="shared" si="376"/>
        <v>0</v>
      </c>
      <c r="AC323" s="21"/>
      <c r="AD323" s="21">
        <f t="shared" si="376"/>
        <v>0</v>
      </c>
      <c r="AE323" s="21">
        <f t="shared" si="376"/>
        <v>0</v>
      </c>
      <c r="AF323" s="21">
        <f t="shared" si="376"/>
        <v>0</v>
      </c>
      <c r="AG323" s="21">
        <f t="shared" si="376"/>
        <v>0</v>
      </c>
      <c r="AH323" s="21">
        <f t="shared" si="376"/>
        <v>0</v>
      </c>
      <c r="AI323" s="21">
        <f t="shared" si="376"/>
        <v>0</v>
      </c>
      <c r="AJ323" s="21">
        <f t="shared" si="376"/>
        <v>0</v>
      </c>
      <c r="AK323" s="21">
        <f t="shared" si="376"/>
        <v>0</v>
      </c>
      <c r="AL323" s="21">
        <f t="shared" si="376"/>
        <v>0</v>
      </c>
      <c r="AM323" s="21">
        <f t="shared" si="376"/>
        <v>0</v>
      </c>
      <c r="AN323" s="21">
        <f t="shared" si="376"/>
        <v>0</v>
      </c>
      <c r="AO323" s="21">
        <f t="shared" si="376"/>
        <v>0</v>
      </c>
      <c r="AP323" s="21">
        <f t="shared" si="376"/>
        <v>0</v>
      </c>
      <c r="AQ323" s="21">
        <f t="shared" si="376"/>
        <v>0</v>
      </c>
      <c r="AR323" s="21">
        <f t="shared" si="376"/>
        <v>0</v>
      </c>
      <c r="AS323" s="21">
        <f t="shared" si="376"/>
        <v>0</v>
      </c>
      <c r="AT323" s="21">
        <f t="shared" ref="AT323:AY323" si="377">+AT193</f>
        <v>0</v>
      </c>
      <c r="AU323" s="21">
        <f t="shared" si="377"/>
        <v>0</v>
      </c>
      <c r="AV323" s="21">
        <f t="shared" si="377"/>
        <v>0</v>
      </c>
      <c r="AW323" s="21">
        <f t="shared" si="377"/>
        <v>0</v>
      </c>
      <c r="AX323" s="21">
        <f t="shared" si="377"/>
        <v>0</v>
      </c>
      <c r="AY323" s="21">
        <f t="shared" si="377"/>
        <v>0</v>
      </c>
    </row>
    <row r="324" spans="1:51" s="20" customFormat="1" x14ac:dyDescent="0.25">
      <c r="A324" s="19" t="s">
        <v>53</v>
      </c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 t="s">
        <v>23</v>
      </c>
      <c r="N324" s="19"/>
      <c r="O324" s="62"/>
      <c r="P324" s="62"/>
      <c r="Q324" s="61"/>
      <c r="R324" s="62"/>
      <c r="S324" s="62"/>
      <c r="T324" s="64"/>
      <c r="U324" s="64"/>
      <c r="V324" s="64"/>
      <c r="W324" s="21">
        <f t="shared" ref="W324:AS324" si="378">+W194-W325*0.21</f>
        <v>3432099.64</v>
      </c>
      <c r="X324" s="21">
        <f t="shared" si="378"/>
        <v>0</v>
      </c>
      <c r="Y324" s="21">
        <f t="shared" si="378"/>
        <v>0</v>
      </c>
      <c r="Z324" s="21">
        <f t="shared" si="378"/>
        <v>3432099.64</v>
      </c>
      <c r="AA324" s="21">
        <f t="shared" si="378"/>
        <v>0</v>
      </c>
      <c r="AB324" s="21">
        <f t="shared" si="378"/>
        <v>0</v>
      </c>
      <c r="AC324" s="21"/>
      <c r="AD324" s="21">
        <f t="shared" si="378"/>
        <v>3802421.4</v>
      </c>
      <c r="AE324" s="21">
        <f t="shared" si="378"/>
        <v>0</v>
      </c>
      <c r="AF324" s="21">
        <f t="shared" si="378"/>
        <v>0</v>
      </c>
      <c r="AG324" s="21">
        <f t="shared" si="378"/>
        <v>3802421.4</v>
      </c>
      <c r="AH324" s="21">
        <f t="shared" si="378"/>
        <v>0</v>
      </c>
      <c r="AI324" s="21">
        <f t="shared" si="378"/>
        <v>0</v>
      </c>
      <c r="AJ324" s="21">
        <f t="shared" si="378"/>
        <v>6573001.0899999999</v>
      </c>
      <c r="AK324" s="21">
        <f t="shared" si="378"/>
        <v>0</v>
      </c>
      <c r="AL324" s="21">
        <f t="shared" si="378"/>
        <v>0</v>
      </c>
      <c r="AM324" s="21">
        <f t="shared" si="378"/>
        <v>6573001.0899999999</v>
      </c>
      <c r="AN324" s="21">
        <f t="shared" si="378"/>
        <v>0</v>
      </c>
      <c r="AO324" s="21">
        <f t="shared" si="378"/>
        <v>0</v>
      </c>
      <c r="AP324" s="21">
        <f t="shared" si="378"/>
        <v>7022953.8899999997</v>
      </c>
      <c r="AQ324" s="21">
        <f t="shared" si="378"/>
        <v>0</v>
      </c>
      <c r="AR324" s="21">
        <f t="shared" si="378"/>
        <v>0</v>
      </c>
      <c r="AS324" s="21">
        <f t="shared" si="378"/>
        <v>7022953.8899999997</v>
      </c>
      <c r="AT324" s="21">
        <f t="shared" ref="AT324:AY324" si="379">+AT194-AT325*0.21</f>
        <v>0</v>
      </c>
      <c r="AU324" s="21">
        <f t="shared" si="379"/>
        <v>0</v>
      </c>
      <c r="AV324" s="21">
        <f t="shared" si="379"/>
        <v>5199455.63</v>
      </c>
      <c r="AW324" s="21">
        <f t="shared" si="379"/>
        <v>0</v>
      </c>
      <c r="AX324" s="21">
        <f t="shared" si="379"/>
        <v>0</v>
      </c>
      <c r="AY324" s="21">
        <f t="shared" si="379"/>
        <v>5199455.63</v>
      </c>
    </row>
    <row r="325" spans="1:51" s="20" customFormat="1" x14ac:dyDescent="0.25">
      <c r="A325" s="19" t="s">
        <v>54</v>
      </c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 t="s">
        <v>24</v>
      </c>
      <c r="N325" s="19"/>
      <c r="O325" s="62"/>
      <c r="P325" s="62"/>
      <c r="Q325" s="61"/>
      <c r="R325" s="62"/>
      <c r="S325" s="62"/>
      <c r="T325" s="64"/>
      <c r="U325" s="64"/>
      <c r="V325" s="64"/>
      <c r="W325" s="21">
        <f t="shared" ref="W325:AS325" si="380">+W251</f>
        <v>325916</v>
      </c>
      <c r="X325" s="21">
        <f t="shared" si="380"/>
        <v>0</v>
      </c>
      <c r="Y325" s="21">
        <f t="shared" si="380"/>
        <v>0</v>
      </c>
      <c r="Z325" s="21">
        <f t="shared" si="380"/>
        <v>325916</v>
      </c>
      <c r="AA325" s="21">
        <f t="shared" si="380"/>
        <v>0</v>
      </c>
      <c r="AB325" s="21">
        <f t="shared" si="380"/>
        <v>0</v>
      </c>
      <c r="AC325" s="21"/>
      <c r="AD325" s="21">
        <f t="shared" si="380"/>
        <v>299560</v>
      </c>
      <c r="AE325" s="21">
        <f t="shared" si="380"/>
        <v>0</v>
      </c>
      <c r="AF325" s="21">
        <f t="shared" si="380"/>
        <v>0</v>
      </c>
      <c r="AG325" s="21">
        <f t="shared" si="380"/>
        <v>299560</v>
      </c>
      <c r="AH325" s="21">
        <f t="shared" si="380"/>
        <v>0</v>
      </c>
      <c r="AI325" s="21">
        <f t="shared" si="380"/>
        <v>0</v>
      </c>
      <c r="AJ325" s="21">
        <f t="shared" si="380"/>
        <v>533671</v>
      </c>
      <c r="AK325" s="21">
        <f t="shared" si="380"/>
        <v>0</v>
      </c>
      <c r="AL325" s="21">
        <f t="shared" si="380"/>
        <v>0</v>
      </c>
      <c r="AM325" s="21">
        <f t="shared" si="380"/>
        <v>533671</v>
      </c>
      <c r="AN325" s="21">
        <f t="shared" si="380"/>
        <v>0</v>
      </c>
      <c r="AO325" s="21">
        <f t="shared" si="380"/>
        <v>0</v>
      </c>
      <c r="AP325" s="21">
        <f t="shared" si="380"/>
        <v>530391</v>
      </c>
      <c r="AQ325" s="21">
        <f t="shared" si="380"/>
        <v>0</v>
      </c>
      <c r="AR325" s="21">
        <f t="shared" si="380"/>
        <v>0</v>
      </c>
      <c r="AS325" s="21">
        <f t="shared" si="380"/>
        <v>530391</v>
      </c>
      <c r="AT325" s="21">
        <f t="shared" ref="AT325:AY325" si="381">+AT251</f>
        <v>0</v>
      </c>
      <c r="AU325" s="21">
        <f t="shared" si="381"/>
        <v>0</v>
      </c>
      <c r="AV325" s="21">
        <f t="shared" si="381"/>
        <v>390497</v>
      </c>
      <c r="AW325" s="21">
        <f t="shared" si="381"/>
        <v>0</v>
      </c>
      <c r="AX325" s="21">
        <f t="shared" si="381"/>
        <v>0</v>
      </c>
      <c r="AY325" s="21">
        <f t="shared" si="381"/>
        <v>390497</v>
      </c>
    </row>
    <row r="326" spans="1:51" s="20" customFormat="1" x14ac:dyDescent="0.25">
      <c r="A326" s="19" t="s">
        <v>589</v>
      </c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 t="s">
        <v>43</v>
      </c>
      <c r="N326" s="19"/>
      <c r="O326" s="62"/>
      <c r="P326" s="62"/>
      <c r="Q326" s="61"/>
      <c r="R326" s="62"/>
      <c r="S326" s="62"/>
      <c r="T326" s="64"/>
      <c r="U326" s="64"/>
      <c r="V326" s="64"/>
      <c r="W326" s="21">
        <f t="shared" ref="W326:AS326" si="382">+W195+W252*0.79</f>
        <v>-30525.578124999909</v>
      </c>
      <c r="X326" s="21">
        <f t="shared" si="382"/>
        <v>-34024.791666666548</v>
      </c>
      <c r="Y326" s="21">
        <f t="shared" si="382"/>
        <v>-34024.791666666548</v>
      </c>
      <c r="Z326" s="21">
        <f t="shared" si="382"/>
        <v>-30525.578124999909</v>
      </c>
      <c r="AA326" s="21">
        <f t="shared" si="382"/>
        <v>-34024.791666666548</v>
      </c>
      <c r="AB326" s="21">
        <f t="shared" si="382"/>
        <v>-34024.791666666548</v>
      </c>
      <c r="AC326" s="21"/>
      <c r="AD326" s="21">
        <f t="shared" si="382"/>
        <v>-30525.578124999909</v>
      </c>
      <c r="AE326" s="21">
        <f t="shared" si="382"/>
        <v>-34024.791666666548</v>
      </c>
      <c r="AF326" s="21">
        <f t="shared" si="382"/>
        <v>-34024.791666666548</v>
      </c>
      <c r="AG326" s="21">
        <f t="shared" si="382"/>
        <v>-30525.578124999909</v>
      </c>
      <c r="AH326" s="21">
        <f t="shared" si="382"/>
        <v>-35623.42333333334</v>
      </c>
      <c r="AI326" s="21">
        <f t="shared" si="382"/>
        <v>-35623.42333333334</v>
      </c>
      <c r="AJ326" s="21">
        <f t="shared" si="382"/>
        <v>-31623.10025</v>
      </c>
      <c r="AK326" s="21">
        <f t="shared" si="382"/>
        <v>-35623.42333333334</v>
      </c>
      <c r="AL326" s="21">
        <f t="shared" si="382"/>
        <v>-35623.42333333334</v>
      </c>
      <c r="AM326" s="21">
        <f t="shared" si="382"/>
        <v>-31623.10025</v>
      </c>
      <c r="AN326" s="21">
        <f t="shared" si="382"/>
        <v>-35623.42333333334</v>
      </c>
      <c r="AO326" s="21">
        <f t="shared" si="382"/>
        <v>-35623.42333333334</v>
      </c>
      <c r="AP326" s="21">
        <f t="shared" si="382"/>
        <v>-31623.10025</v>
      </c>
      <c r="AQ326" s="21">
        <f t="shared" si="382"/>
        <v>-35623.42333333334</v>
      </c>
      <c r="AR326" s="21">
        <f t="shared" si="382"/>
        <v>-35623.42333333334</v>
      </c>
      <c r="AS326" s="21">
        <f t="shared" si="382"/>
        <v>-31623.10025</v>
      </c>
      <c r="AT326" s="21">
        <f t="shared" ref="AT326:AY326" si="383">+AT195+AT252*0.79</f>
        <v>-35623.42333333334</v>
      </c>
      <c r="AU326" s="21">
        <f t="shared" si="383"/>
        <v>-35623.42333333334</v>
      </c>
      <c r="AV326" s="21">
        <f t="shared" si="383"/>
        <v>-31623.10025</v>
      </c>
      <c r="AW326" s="21">
        <f t="shared" si="383"/>
        <v>-35623.42333333334</v>
      </c>
      <c r="AX326" s="21">
        <f t="shared" si="383"/>
        <v>-35623.42333333334</v>
      </c>
      <c r="AY326" s="21">
        <f t="shared" si="383"/>
        <v>-31623.10025</v>
      </c>
    </row>
    <row r="327" spans="1:51" s="20" customFormat="1" x14ac:dyDescent="0.25">
      <c r="A327" s="19" t="s">
        <v>708</v>
      </c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62"/>
      <c r="P327" s="62"/>
      <c r="Q327" s="61"/>
      <c r="R327" s="62"/>
      <c r="S327" s="62"/>
      <c r="T327" s="64"/>
      <c r="U327" s="64"/>
      <c r="V327" s="64"/>
      <c r="W327" s="21">
        <f>(W264-W253)*0.21-9018.21</f>
        <v>-9018.2099999999991</v>
      </c>
      <c r="X327" s="21">
        <f>(X264-X253)*0.21</f>
        <v>0</v>
      </c>
      <c r="Y327" s="21">
        <f>(Y264-Y253)*0.21</f>
        <v>0</v>
      </c>
      <c r="Z327" s="21">
        <f>(Z264-Z253)*0.21-9018.21</f>
        <v>-9018.2099999999991</v>
      </c>
      <c r="AA327" s="21">
        <f t="shared" ref="AA327:AR327" si="384">-(AA264-AA253)*0.21</f>
        <v>0</v>
      </c>
      <c r="AB327" s="21">
        <f t="shared" si="384"/>
        <v>0</v>
      </c>
      <c r="AC327" s="21"/>
      <c r="AD327" s="21">
        <f>-(AD264-AD253)*0.21-6882.24</f>
        <v>-31431.614937499944</v>
      </c>
      <c r="AE327" s="21">
        <f t="shared" si="384"/>
        <v>0</v>
      </c>
      <c r="AF327" s="21">
        <f t="shared" si="384"/>
        <v>0</v>
      </c>
      <c r="AG327" s="21">
        <f>-(AG264-AG253)*0.21-6882.24</f>
        <v>-31431.614937499944</v>
      </c>
      <c r="AH327" s="21">
        <f t="shared" si="384"/>
        <v>0</v>
      </c>
      <c r="AI327" s="21">
        <f t="shared" si="384"/>
        <v>0</v>
      </c>
      <c r="AJ327" s="21">
        <f>-(AJ264-AJ253)*0.21-7319.07</f>
        <v>17230.304937500045</v>
      </c>
      <c r="AK327" s="21">
        <f t="shared" si="384"/>
        <v>0</v>
      </c>
      <c r="AL327" s="21">
        <f t="shared" si="384"/>
        <v>0</v>
      </c>
      <c r="AM327" s="21">
        <f>-(AM264-AM253)*0.21-7319.07</f>
        <v>17230.304937500045</v>
      </c>
      <c r="AN327" s="21">
        <f t="shared" si="384"/>
        <v>0</v>
      </c>
      <c r="AO327" s="21">
        <f t="shared" si="384"/>
        <v>0</v>
      </c>
      <c r="AP327" s="21">
        <f>-(AP264-AP253)*0.21-6850.61</f>
        <v>7838.2599999999993</v>
      </c>
      <c r="AQ327" s="21">
        <f t="shared" si="384"/>
        <v>0</v>
      </c>
      <c r="AR327" s="21">
        <f t="shared" si="384"/>
        <v>0</v>
      </c>
      <c r="AS327" s="21">
        <f>-(AS264-AS253)*0.21-6850.61</f>
        <v>7838.2599999999993</v>
      </c>
      <c r="AT327" s="21">
        <f t="shared" ref="AT327:AX327" si="385">-(AT264-AT253)*0.21</f>
        <v>0</v>
      </c>
      <c r="AU327" s="21">
        <f t="shared" si="385"/>
        <v>0</v>
      </c>
      <c r="AV327" s="21">
        <f>-(AV264-AV253)*0.21-6850.61</f>
        <v>-21539.48</v>
      </c>
      <c r="AW327" s="21">
        <f t="shared" si="385"/>
        <v>0</v>
      </c>
      <c r="AX327" s="21">
        <f t="shared" si="385"/>
        <v>0</v>
      </c>
      <c r="AY327" s="21">
        <f>-(AY264-AY253)*0.21-6850.61</f>
        <v>-21539.48</v>
      </c>
    </row>
    <row r="328" spans="1:51" s="20" customFormat="1" x14ac:dyDescent="0.25">
      <c r="A328" s="19" t="s">
        <v>51</v>
      </c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62"/>
      <c r="P328" s="62"/>
      <c r="Q328" s="61"/>
      <c r="R328" s="62"/>
      <c r="S328" s="62"/>
      <c r="T328" s="64"/>
      <c r="U328" s="64"/>
      <c r="V328" s="64"/>
      <c r="W328" s="64">
        <f t="shared" ref="W328:AS328" si="386">+W255</f>
        <v>-154451.72001998677</v>
      </c>
      <c r="X328" s="64">
        <f t="shared" si="386"/>
        <v>0</v>
      </c>
      <c r="Y328" s="64">
        <f t="shared" si="386"/>
        <v>0</v>
      </c>
      <c r="Z328" s="64">
        <f t="shared" si="386"/>
        <v>-154451.72001998677</v>
      </c>
      <c r="AA328" s="64">
        <f t="shared" si="386"/>
        <v>0</v>
      </c>
      <c r="AB328" s="64">
        <f t="shared" si="386"/>
        <v>0</v>
      </c>
      <c r="AC328" s="64"/>
      <c r="AD328" s="64">
        <f t="shared" si="386"/>
        <v>-154451.72001998677</v>
      </c>
      <c r="AE328" s="64">
        <f t="shared" si="386"/>
        <v>0</v>
      </c>
      <c r="AF328" s="64">
        <f t="shared" si="386"/>
        <v>0</v>
      </c>
      <c r="AG328" s="64">
        <f t="shared" si="386"/>
        <v>-154451.72001998677</v>
      </c>
      <c r="AH328" s="64">
        <f t="shared" si="386"/>
        <v>0</v>
      </c>
      <c r="AI328" s="64">
        <f t="shared" si="386"/>
        <v>0</v>
      </c>
      <c r="AJ328" s="64">
        <f t="shared" si="386"/>
        <v>-160780.72551632253</v>
      </c>
      <c r="AK328" s="64">
        <f t="shared" si="386"/>
        <v>0</v>
      </c>
      <c r="AL328" s="64">
        <f t="shared" si="386"/>
        <v>0</v>
      </c>
      <c r="AM328" s="64">
        <f t="shared" si="386"/>
        <v>-160780.72551632253</v>
      </c>
      <c r="AN328" s="64">
        <f t="shared" si="386"/>
        <v>0</v>
      </c>
      <c r="AO328" s="64">
        <f t="shared" si="386"/>
        <v>0</v>
      </c>
      <c r="AP328" s="64">
        <f t="shared" si="386"/>
        <v>-160780.72551632253</v>
      </c>
      <c r="AQ328" s="64">
        <f t="shared" si="386"/>
        <v>0</v>
      </c>
      <c r="AR328" s="64">
        <f t="shared" si="386"/>
        <v>0</v>
      </c>
      <c r="AS328" s="64">
        <f t="shared" si="386"/>
        <v>-160780.72551632253</v>
      </c>
      <c r="AT328" s="64">
        <f t="shared" ref="AT328:AY328" si="387">+AT255</f>
        <v>0</v>
      </c>
      <c r="AU328" s="64">
        <f t="shared" si="387"/>
        <v>0</v>
      </c>
      <c r="AV328" s="64">
        <f t="shared" si="387"/>
        <v>-160780.72551632253</v>
      </c>
      <c r="AW328" s="64">
        <f t="shared" si="387"/>
        <v>0</v>
      </c>
      <c r="AX328" s="64">
        <f t="shared" si="387"/>
        <v>0</v>
      </c>
      <c r="AY328" s="64">
        <f t="shared" si="387"/>
        <v>-160780.72551632253</v>
      </c>
    </row>
    <row r="329" spans="1:51" s="53" customFormat="1" x14ac:dyDescent="0.25">
      <c r="A329" s="52" t="s">
        <v>60</v>
      </c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95"/>
      <c r="P329" s="95"/>
      <c r="Q329" s="61"/>
      <c r="R329" s="95"/>
      <c r="S329" s="95"/>
      <c r="T329" s="64"/>
      <c r="U329" s="64"/>
      <c r="V329" s="64"/>
      <c r="W329" s="64">
        <f>-SUM(W324:W325)*1/(1-0.2495)</f>
        <v>-5007349.2871419061</v>
      </c>
      <c r="X329" s="64">
        <f t="shared" ref="X329:Y331" si="388">+X256</f>
        <v>0</v>
      </c>
      <c r="Y329" s="64">
        <f t="shared" si="388"/>
        <v>0</v>
      </c>
      <c r="Z329" s="64">
        <f>-SUM(Z324:Z325)*1/(1-0.2495)</f>
        <v>-5007349.2871419061</v>
      </c>
      <c r="AA329" s="64">
        <f t="shared" ref="AA329:AB331" si="389">+AA256</f>
        <v>0</v>
      </c>
      <c r="AB329" s="64">
        <f t="shared" si="389"/>
        <v>0</v>
      </c>
      <c r="AC329" s="64"/>
      <c r="AD329" s="64">
        <f>-SUM(AD324:AD325)*1/(1-0.2495)</f>
        <v>-5465664.7568287812</v>
      </c>
      <c r="AE329" s="64">
        <f t="shared" ref="AE329:AF331" si="390">+AE256</f>
        <v>0</v>
      </c>
      <c r="AF329" s="64">
        <f t="shared" si="390"/>
        <v>0</v>
      </c>
      <c r="AG329" s="64">
        <f>-SUM(AG324:AG325)*1/(1-0.2495)</f>
        <v>-5465664.7568287812</v>
      </c>
      <c r="AH329" s="64">
        <f t="shared" ref="AH329:AI331" si="391">+AH256</f>
        <v>0</v>
      </c>
      <c r="AI329" s="64">
        <f t="shared" si="391"/>
        <v>0</v>
      </c>
      <c r="AJ329" s="64">
        <f>-SUM(AJ324:AJ325)*1/(1-0.2495)</f>
        <v>-9469249.9533644244</v>
      </c>
      <c r="AK329" s="64">
        <f t="shared" ref="AK329:AL331" si="392">+AK256</f>
        <v>0</v>
      </c>
      <c r="AL329" s="64">
        <f t="shared" si="392"/>
        <v>0</v>
      </c>
      <c r="AM329" s="64">
        <f>-SUM(AM324:AM325)*1/(1-0.2495)</f>
        <v>-9469249.9533644244</v>
      </c>
      <c r="AN329" s="64">
        <f t="shared" ref="AN329:AO331" si="393">+AN256</f>
        <v>0</v>
      </c>
      <c r="AO329" s="64">
        <f t="shared" si="393"/>
        <v>0</v>
      </c>
      <c r="AP329" s="64">
        <f>-SUM(AP324:AP325)*1/(1-0.2495)</f>
        <v>-10064416.908727515</v>
      </c>
      <c r="AQ329" s="64">
        <f t="shared" ref="AQ329:AR331" si="394">+AQ256</f>
        <v>0</v>
      </c>
      <c r="AR329" s="64">
        <f t="shared" si="394"/>
        <v>0</v>
      </c>
      <c r="AS329" s="64">
        <f>-SUM(AS324:AS325)*1/(1-0.2495)</f>
        <v>-10064416.908727515</v>
      </c>
      <c r="AT329" s="64">
        <f t="shared" ref="AT329:AY329" si="395">-SUM(AT324:AT325)*1/(1-0.2495)</f>
        <v>0</v>
      </c>
      <c r="AU329" s="64">
        <f t="shared" si="395"/>
        <v>0</v>
      </c>
      <c r="AV329" s="64">
        <f t="shared" si="395"/>
        <v>-7448304.6369087277</v>
      </c>
      <c r="AW329" s="64">
        <f t="shared" si="395"/>
        <v>0</v>
      </c>
      <c r="AX329" s="64">
        <f t="shared" si="395"/>
        <v>0</v>
      </c>
      <c r="AY329" s="64">
        <f t="shared" si="395"/>
        <v>-7448304.6369087277</v>
      </c>
    </row>
    <row r="330" spans="1:51" s="62" customFormat="1" x14ac:dyDescent="0.25">
      <c r="A330" s="61" t="s">
        <v>588</v>
      </c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Q330" s="61"/>
      <c r="T330" s="64"/>
      <c r="U330" s="64"/>
      <c r="V330" s="64"/>
      <c r="W330" s="64">
        <f>+W257</f>
        <v>140064.47784810129</v>
      </c>
      <c r="X330" s="64">
        <f t="shared" si="388"/>
        <v>0</v>
      </c>
      <c r="Y330" s="64">
        <f t="shared" si="388"/>
        <v>0</v>
      </c>
      <c r="Z330" s="64">
        <f>+Z257</f>
        <v>140064.47784810129</v>
      </c>
      <c r="AA330" s="64">
        <f t="shared" si="389"/>
        <v>0</v>
      </c>
      <c r="AB330" s="64">
        <f t="shared" si="389"/>
        <v>0</v>
      </c>
      <c r="AC330" s="64"/>
      <c r="AD330" s="64">
        <f>+AD257</f>
        <v>140064.47784810129</v>
      </c>
      <c r="AE330" s="64">
        <f t="shared" si="390"/>
        <v>0</v>
      </c>
      <c r="AF330" s="64">
        <f t="shared" si="390"/>
        <v>0</v>
      </c>
      <c r="AG330" s="64">
        <f>+AG257</f>
        <v>140064.47784810129</v>
      </c>
      <c r="AH330" s="64">
        <f t="shared" si="391"/>
        <v>0</v>
      </c>
      <c r="AI330" s="64">
        <f t="shared" si="391"/>
        <v>0</v>
      </c>
      <c r="AJ330" s="64">
        <f>+AJ257</f>
        <v>146196.67588274484</v>
      </c>
      <c r="AK330" s="64">
        <f t="shared" si="392"/>
        <v>0</v>
      </c>
      <c r="AL330" s="64">
        <f t="shared" si="392"/>
        <v>0</v>
      </c>
      <c r="AM330" s="64">
        <f>+AM257</f>
        <v>146196.67588274484</v>
      </c>
      <c r="AN330" s="64">
        <f t="shared" si="393"/>
        <v>0</v>
      </c>
      <c r="AO330" s="64">
        <f t="shared" si="393"/>
        <v>0</v>
      </c>
      <c r="AP330" s="64">
        <f>+AP257</f>
        <v>146196.67588274484</v>
      </c>
      <c r="AQ330" s="64">
        <f t="shared" si="394"/>
        <v>0</v>
      </c>
      <c r="AR330" s="64">
        <f t="shared" si="394"/>
        <v>0</v>
      </c>
      <c r="AS330" s="64">
        <f>+AS257</f>
        <v>146196.67588274484</v>
      </c>
      <c r="AT330" s="64">
        <f t="shared" ref="AT330:AY330" si="396">+AT257</f>
        <v>0</v>
      </c>
      <c r="AU330" s="64">
        <f t="shared" si="396"/>
        <v>0</v>
      </c>
      <c r="AV330" s="64">
        <f t="shared" si="396"/>
        <v>146196.67588274484</v>
      </c>
      <c r="AW330" s="64">
        <f t="shared" si="396"/>
        <v>0</v>
      </c>
      <c r="AX330" s="64">
        <f t="shared" si="396"/>
        <v>0</v>
      </c>
      <c r="AY330" s="64">
        <f t="shared" si="396"/>
        <v>146196.67588274484</v>
      </c>
    </row>
    <row r="331" spans="1:51" s="20" customFormat="1" x14ac:dyDescent="0.25">
      <c r="A331" s="19" t="s">
        <v>220</v>
      </c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62"/>
      <c r="P331" s="62"/>
      <c r="Q331" s="61"/>
      <c r="R331" s="62"/>
      <c r="S331" s="62"/>
      <c r="T331" s="64"/>
      <c r="U331" s="64"/>
      <c r="V331" s="64"/>
      <c r="W331" s="136">
        <f>+W258</f>
        <v>58450.189645622777</v>
      </c>
      <c r="X331" s="136">
        <f t="shared" si="388"/>
        <v>0</v>
      </c>
      <c r="Y331" s="136">
        <f t="shared" si="388"/>
        <v>0</v>
      </c>
      <c r="Z331" s="136">
        <f>+Z258</f>
        <v>58450.189645622777</v>
      </c>
      <c r="AA331" s="136">
        <f t="shared" si="389"/>
        <v>0</v>
      </c>
      <c r="AB331" s="136">
        <f t="shared" si="389"/>
        <v>0</v>
      </c>
      <c r="AC331" s="136"/>
      <c r="AD331" s="136">
        <f>+AD258</f>
        <v>78649.236955779328</v>
      </c>
      <c r="AE331" s="136">
        <f t="shared" si="390"/>
        <v>0</v>
      </c>
      <c r="AF331" s="136">
        <f t="shared" si="390"/>
        <v>0</v>
      </c>
      <c r="AG331" s="136">
        <f>+AG258</f>
        <v>78649.236955779328</v>
      </c>
      <c r="AH331" s="136">
        <f t="shared" si="391"/>
        <v>0</v>
      </c>
      <c r="AI331" s="136">
        <f t="shared" si="391"/>
        <v>0</v>
      </c>
      <c r="AJ331" s="136">
        <f>+AJ258</f>
        <v>56309.119733886866</v>
      </c>
      <c r="AK331" s="136">
        <f t="shared" si="392"/>
        <v>0</v>
      </c>
      <c r="AL331" s="136">
        <f t="shared" si="392"/>
        <v>0</v>
      </c>
      <c r="AM331" s="136">
        <f>+AM258</f>
        <v>56309.119733886866</v>
      </c>
      <c r="AN331" s="136">
        <f t="shared" si="393"/>
        <v>0</v>
      </c>
      <c r="AO331" s="136">
        <f t="shared" si="393"/>
        <v>0</v>
      </c>
      <c r="AP331" s="136">
        <f>+AP258</f>
        <v>19907.94618454979</v>
      </c>
      <c r="AQ331" s="136">
        <f t="shared" si="394"/>
        <v>0</v>
      </c>
      <c r="AR331" s="136">
        <f t="shared" si="394"/>
        <v>0</v>
      </c>
      <c r="AS331" s="136">
        <f>+AS258</f>
        <v>19907.94618454979</v>
      </c>
      <c r="AT331" s="136">
        <f t="shared" ref="AT331:AY331" si="397">+AT258</f>
        <v>0</v>
      </c>
      <c r="AU331" s="136">
        <f t="shared" si="397"/>
        <v>0</v>
      </c>
      <c r="AV331" s="136">
        <f t="shared" si="397"/>
        <v>-37473.021823240459</v>
      </c>
      <c r="AW331" s="136">
        <f t="shared" si="397"/>
        <v>0</v>
      </c>
      <c r="AX331" s="136">
        <f t="shared" si="397"/>
        <v>0</v>
      </c>
      <c r="AY331" s="136">
        <f t="shared" si="397"/>
        <v>-37473.021823240459</v>
      </c>
    </row>
    <row r="332" spans="1:51" s="20" customFormat="1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O332" s="62"/>
      <c r="P332" s="62"/>
      <c r="Q332" s="62"/>
      <c r="R332" s="62"/>
      <c r="S332" s="62"/>
      <c r="T332" s="64"/>
      <c r="U332" s="64"/>
      <c r="V332" s="64"/>
      <c r="W332" s="21">
        <f t="shared" ref="W332:AS332" si="398">SUM(W269:W331)</f>
        <v>-17295492.218222275</v>
      </c>
      <c r="X332" s="21">
        <f t="shared" si="398"/>
        <v>-34024.791666666548</v>
      </c>
      <c r="Y332" s="21">
        <f t="shared" si="398"/>
        <v>-34024.791666666548</v>
      </c>
      <c r="Z332" s="21">
        <f t="shared" si="398"/>
        <v>-11769185.839457572</v>
      </c>
      <c r="AA332" s="21">
        <f t="shared" si="398"/>
        <v>-34024.791666666548</v>
      </c>
      <c r="AB332" s="21">
        <f t="shared" si="398"/>
        <v>-34024.791666666548</v>
      </c>
      <c r="AC332" s="21"/>
      <c r="AD332" s="21">
        <f t="shared" si="398"/>
        <v>-5548846.5279202219</v>
      </c>
      <c r="AE332" s="21">
        <f t="shared" si="398"/>
        <v>-34024.791666666548</v>
      </c>
      <c r="AF332" s="21">
        <f t="shared" si="398"/>
        <v>-34024.791666666548</v>
      </c>
      <c r="AG332" s="21">
        <f t="shared" si="398"/>
        <v>-5548846.5279202219</v>
      </c>
      <c r="AH332" s="21">
        <f t="shared" si="398"/>
        <v>-35623.42333333334</v>
      </c>
      <c r="AI332" s="21">
        <f t="shared" si="398"/>
        <v>-35623.42333333334</v>
      </c>
      <c r="AJ332" s="21">
        <f t="shared" si="398"/>
        <v>-6522713.5613894509</v>
      </c>
      <c r="AK332" s="21">
        <f t="shared" si="398"/>
        <v>-35623.42333333334</v>
      </c>
      <c r="AL332" s="21">
        <f t="shared" si="398"/>
        <v>-35623.42333333334</v>
      </c>
      <c r="AM332" s="21">
        <f t="shared" si="398"/>
        <v>-6522713.5613894509</v>
      </c>
      <c r="AN332" s="21">
        <f t="shared" si="398"/>
        <v>-35623.42333333334</v>
      </c>
      <c r="AO332" s="21">
        <f t="shared" si="398"/>
        <v>-35623.42333333334</v>
      </c>
      <c r="AP332" s="21">
        <f t="shared" si="398"/>
        <v>-2363220.3473584433</v>
      </c>
      <c r="AQ332" s="21">
        <f t="shared" si="398"/>
        <v>-35623.42333333334</v>
      </c>
      <c r="AR332" s="21">
        <f t="shared" si="398"/>
        <v>-35623.42333333334</v>
      </c>
      <c r="AS332" s="21">
        <f t="shared" si="398"/>
        <v>-2363220.3473584433</v>
      </c>
      <c r="AT332" s="21">
        <f t="shared" ref="AT332:AY332" si="399">SUM(AT269:AT331)</f>
        <v>-35623.42333333334</v>
      </c>
      <c r="AU332" s="21">
        <f t="shared" si="399"/>
        <v>-35623.42333333334</v>
      </c>
      <c r="AV332" s="21">
        <f t="shared" si="399"/>
        <v>-1797259.0435474457</v>
      </c>
      <c r="AW332" s="21">
        <f t="shared" si="399"/>
        <v>-35623.42333333334</v>
      </c>
      <c r="AX332" s="21">
        <f t="shared" si="399"/>
        <v>-35623.42333333334</v>
      </c>
      <c r="AY332" s="21">
        <f t="shared" si="399"/>
        <v>-1797259.0435474457</v>
      </c>
    </row>
    <row r="333" spans="1:51" s="20" customFormat="1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O333" s="62"/>
      <c r="P333" s="62"/>
      <c r="Q333" s="62"/>
      <c r="R333" s="62"/>
      <c r="S333" s="62"/>
      <c r="T333" s="64"/>
      <c r="U333" s="64"/>
      <c r="V333" s="64"/>
      <c r="W333" s="21">
        <f t="shared" ref="W333:AS333" si="400">+W332-W261</f>
        <v>-9018.7411110550165</v>
      </c>
      <c r="X333" s="21">
        <f t="shared" si="400"/>
        <v>0</v>
      </c>
      <c r="Y333" s="21">
        <f t="shared" si="400"/>
        <v>0</v>
      </c>
      <c r="Z333" s="21">
        <f t="shared" si="400"/>
        <v>-9018.7411110550165</v>
      </c>
      <c r="AA333" s="21">
        <f t="shared" si="400"/>
        <v>0</v>
      </c>
      <c r="AB333" s="21">
        <f t="shared" si="400"/>
        <v>0</v>
      </c>
      <c r="AC333" s="21"/>
      <c r="AD333" s="21">
        <f t="shared" si="400"/>
        <v>-6881.7820281507447</v>
      </c>
      <c r="AE333" s="21">
        <f t="shared" si="400"/>
        <v>0</v>
      </c>
      <c r="AF333" s="21">
        <f t="shared" si="400"/>
        <v>0</v>
      </c>
      <c r="AG333" s="21">
        <f t="shared" si="400"/>
        <v>-6881.7820281507447</v>
      </c>
      <c r="AH333" s="21">
        <f t="shared" si="400"/>
        <v>0</v>
      </c>
      <c r="AI333" s="21">
        <f t="shared" si="400"/>
        <v>0</v>
      </c>
      <c r="AJ333" s="21">
        <f t="shared" si="400"/>
        <v>-7318.0945828808472</v>
      </c>
      <c r="AK333" s="21">
        <f t="shared" si="400"/>
        <v>0</v>
      </c>
      <c r="AL333" s="21">
        <f t="shared" si="400"/>
        <v>0</v>
      </c>
      <c r="AM333" s="21">
        <f t="shared" si="400"/>
        <v>-7318.0945828808472</v>
      </c>
      <c r="AN333" s="21">
        <f t="shared" si="400"/>
        <v>0</v>
      </c>
      <c r="AO333" s="21">
        <f t="shared" si="400"/>
        <v>0</v>
      </c>
      <c r="AP333" s="21">
        <f t="shared" si="400"/>
        <v>-6850.1944683329202</v>
      </c>
      <c r="AQ333" s="21">
        <f t="shared" si="400"/>
        <v>0</v>
      </c>
      <c r="AR333" s="21">
        <f t="shared" si="400"/>
        <v>0</v>
      </c>
      <c r="AS333" s="21">
        <f t="shared" si="400"/>
        <v>-6850.1944683329202</v>
      </c>
      <c r="AT333" s="21">
        <f t="shared" ref="AT333:AY333" si="401">+AT332-AT261</f>
        <v>0</v>
      </c>
      <c r="AU333" s="21">
        <f t="shared" si="401"/>
        <v>0</v>
      </c>
      <c r="AV333" s="21">
        <f t="shared" si="401"/>
        <v>-6851.1804776589852</v>
      </c>
      <c r="AW333" s="21">
        <f t="shared" si="401"/>
        <v>0</v>
      </c>
      <c r="AX333" s="21">
        <f t="shared" si="401"/>
        <v>0</v>
      </c>
      <c r="AY333" s="21">
        <f t="shared" si="401"/>
        <v>-6851.1804776589852</v>
      </c>
    </row>
    <row r="334" spans="1:51" s="20" customFormat="1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O334" s="62"/>
      <c r="P334" s="62"/>
      <c r="Q334" s="62"/>
      <c r="R334" s="62"/>
      <c r="S334" s="62"/>
      <c r="T334" s="64"/>
      <c r="U334" s="64"/>
      <c r="V334" s="64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</row>
    <row r="335" spans="1:51" s="20" customFormat="1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O335" s="62"/>
      <c r="P335" s="62"/>
      <c r="Q335" s="62"/>
      <c r="R335" s="62"/>
      <c r="S335" s="62"/>
      <c r="T335" s="62"/>
      <c r="U335" s="64"/>
      <c r="V335" s="97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</row>
    <row r="336" spans="1:51" s="20" customFormat="1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O336" s="62"/>
      <c r="P336" s="62"/>
      <c r="Q336" s="62"/>
      <c r="R336" s="62"/>
      <c r="S336" s="62"/>
      <c r="T336" s="62"/>
      <c r="U336" s="64"/>
      <c r="V336" s="64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</row>
    <row r="337" spans="1:45" s="20" customFormat="1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O337" s="62"/>
      <c r="P337" s="62"/>
      <c r="Q337" s="62"/>
      <c r="R337" s="62"/>
      <c r="S337" s="62"/>
      <c r="T337" s="62"/>
      <c r="U337" s="64"/>
      <c r="V337" s="64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</row>
    <row r="338" spans="1:45" s="20" customFormat="1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O338" s="62"/>
      <c r="P338" s="62"/>
      <c r="Q338" s="62"/>
      <c r="R338" s="62"/>
      <c r="S338" s="62"/>
      <c r="T338" s="62"/>
      <c r="U338" s="64"/>
      <c r="V338" s="64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</row>
    <row r="339" spans="1:45" s="20" customFormat="1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O339" s="62"/>
      <c r="P339" s="62"/>
      <c r="Q339" s="62"/>
      <c r="R339" s="62"/>
      <c r="S339" s="62"/>
      <c r="T339" s="62"/>
      <c r="U339" s="64"/>
      <c r="V339" s="64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</row>
    <row r="340" spans="1:45" x14ac:dyDescent="0.25">
      <c r="O340" s="62"/>
      <c r="P340" s="62"/>
      <c r="Q340" s="62"/>
      <c r="R340" s="62"/>
      <c r="S340" s="62"/>
      <c r="T340" s="62"/>
      <c r="U340" s="64"/>
      <c r="V340" s="64"/>
    </row>
    <row r="341" spans="1:45" x14ac:dyDescent="0.25">
      <c r="O341" s="62"/>
      <c r="P341" s="62"/>
      <c r="Q341" s="62"/>
      <c r="R341" s="62"/>
      <c r="S341" s="62"/>
      <c r="T341" s="62"/>
      <c r="U341" s="64"/>
      <c r="V341" s="64"/>
    </row>
    <row r="342" spans="1:45" x14ac:dyDescent="0.25">
      <c r="O342" s="62"/>
      <c r="P342" s="62"/>
      <c r="Q342" s="62"/>
      <c r="R342" s="62"/>
      <c r="S342" s="62"/>
      <c r="T342" s="62"/>
      <c r="U342" s="64"/>
      <c r="V342" s="64"/>
    </row>
    <row r="343" spans="1:45" x14ac:dyDescent="0.25">
      <c r="O343" s="62"/>
      <c r="P343" s="62"/>
      <c r="Q343" s="62"/>
      <c r="R343" s="62"/>
      <c r="S343" s="62"/>
      <c r="T343" s="62"/>
      <c r="U343" s="64"/>
      <c r="V343" s="64"/>
    </row>
    <row r="344" spans="1:45" x14ac:dyDescent="0.25">
      <c r="O344" s="62"/>
      <c r="P344" s="62"/>
      <c r="Q344" s="62"/>
      <c r="R344" s="62"/>
      <c r="S344" s="62"/>
      <c r="T344" s="62"/>
      <c r="U344" s="64"/>
      <c r="V344" s="64"/>
    </row>
    <row r="345" spans="1:45" x14ac:dyDescent="0.25">
      <c r="O345" s="62"/>
      <c r="P345" s="62"/>
      <c r="Q345" s="62"/>
      <c r="R345" s="62"/>
      <c r="S345" s="62"/>
      <c r="T345" s="62"/>
      <c r="U345" s="64"/>
      <c r="V345" s="64"/>
    </row>
    <row r="346" spans="1:45" x14ac:dyDescent="0.25">
      <c r="V346" s="64"/>
    </row>
    <row r="347" spans="1:45" x14ac:dyDescent="0.25">
      <c r="V347" s="64"/>
    </row>
    <row r="348" spans="1:45" x14ac:dyDescent="0.25">
      <c r="V348" s="64"/>
    </row>
    <row r="349" spans="1:45" x14ac:dyDescent="0.25">
      <c r="V349" s="64"/>
    </row>
    <row r="350" spans="1:45" x14ac:dyDescent="0.25">
      <c r="V350" s="64"/>
    </row>
    <row r="351" spans="1:45" x14ac:dyDescent="0.25">
      <c r="V351" s="64"/>
    </row>
  </sheetData>
  <phoneticPr fontId="43" type="noConversion"/>
  <pageMargins left="0.75" right="0.75" top="1" bottom="1" header="0.5" footer="0.5"/>
  <pageSetup scale="67" orientation="landscape" r:id="rId1"/>
  <ignoredErrors>
    <ignoredError sqref="BA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3"/>
  <sheetViews>
    <sheetView zoomScale="90" zoomScaleNormal="90" workbookViewId="0">
      <pane xSplit="2" ySplit="4" topLeftCell="C5" activePane="bottomRight" state="frozen"/>
      <selection activeCell="J9" sqref="J9"/>
      <selection pane="topRight" activeCell="J9" sqref="J9"/>
      <selection pane="bottomLeft" activeCell="J9" sqref="J9"/>
      <selection pane="bottomRight" activeCell="C5" sqref="C5"/>
    </sheetView>
  </sheetViews>
  <sheetFormatPr defaultColWidth="9.1796875" defaultRowHeight="14.5" x14ac:dyDescent="0.35"/>
  <cols>
    <col min="1" max="1" width="1.81640625" style="25" customWidth="1"/>
    <col min="2" max="2" width="40.54296875" style="24" customWidth="1"/>
    <col min="3" max="5" width="16.453125" style="24" customWidth="1"/>
    <col min="6" max="16384" width="9.1796875" style="24"/>
  </cols>
  <sheetData>
    <row r="1" spans="1:5" x14ac:dyDescent="0.35">
      <c r="A1" s="76" t="s">
        <v>228</v>
      </c>
      <c r="B1" s="77"/>
      <c r="C1" s="77"/>
      <c r="D1" s="139"/>
      <c r="E1" s="77"/>
    </row>
    <row r="2" spans="1:5" x14ac:dyDescent="0.35">
      <c r="A2" s="78"/>
      <c r="B2" s="77"/>
      <c r="C2" s="77"/>
      <c r="D2" s="139"/>
      <c r="E2" s="77"/>
    </row>
    <row r="3" spans="1:5" x14ac:dyDescent="0.35">
      <c r="A3" s="78"/>
      <c r="B3" s="77"/>
      <c r="C3" s="77"/>
      <c r="D3" s="139"/>
      <c r="E3" s="77"/>
    </row>
    <row r="4" spans="1:5" ht="16" x14ac:dyDescent="0.5">
      <c r="A4" s="78"/>
      <c r="B4" s="77"/>
      <c r="C4" s="26" t="s">
        <v>78</v>
      </c>
      <c r="D4" s="26" t="s">
        <v>79</v>
      </c>
      <c r="E4" s="26" t="s">
        <v>181</v>
      </c>
    </row>
    <row r="5" spans="1:5" s="27" customFormat="1" x14ac:dyDescent="0.35">
      <c r="A5" s="76" t="s">
        <v>80</v>
      </c>
      <c r="B5" s="79"/>
      <c r="C5" s="28">
        <v>336537.79770134238</v>
      </c>
      <c r="D5" s="28">
        <v>193580.24591041426</v>
      </c>
      <c r="E5" s="28">
        <v>80888.916932285065</v>
      </c>
    </row>
    <row r="6" spans="1:5" x14ac:dyDescent="0.35">
      <c r="A6" s="78" t="s">
        <v>81</v>
      </c>
      <c r="B6" s="77"/>
      <c r="C6" s="29"/>
      <c r="D6" s="29"/>
      <c r="E6" s="77"/>
    </row>
    <row r="7" spans="1:5" x14ac:dyDescent="0.35">
      <c r="A7" s="78"/>
      <c r="B7" s="77" t="s">
        <v>82</v>
      </c>
      <c r="C7" s="29">
        <v>1000</v>
      </c>
      <c r="D7" s="29">
        <v>1000</v>
      </c>
      <c r="E7" s="29">
        <v>1000</v>
      </c>
    </row>
    <row r="8" spans="1:5" x14ac:dyDescent="0.35">
      <c r="A8" s="78"/>
      <c r="B8" s="77" t="s">
        <v>83</v>
      </c>
      <c r="C8" s="30">
        <v>-200</v>
      </c>
      <c r="D8" s="30">
        <v>-280</v>
      </c>
      <c r="E8" s="30">
        <v>-280</v>
      </c>
    </row>
    <row r="9" spans="1:5" x14ac:dyDescent="0.35">
      <c r="A9" s="78"/>
      <c r="B9" s="77" t="s">
        <v>241</v>
      </c>
      <c r="C9" s="29">
        <v>900</v>
      </c>
      <c r="D9" s="29">
        <v>1200</v>
      </c>
      <c r="E9" s="29">
        <v>1200</v>
      </c>
    </row>
    <row r="10" spans="1:5" x14ac:dyDescent="0.35">
      <c r="A10" s="78"/>
      <c r="B10" s="77" t="s">
        <v>84</v>
      </c>
      <c r="C10" s="30">
        <v>813.34311999999989</v>
      </c>
      <c r="D10" s="30">
        <v>809.28200000000015</v>
      </c>
      <c r="E10" s="30">
        <v>833.78100000000018</v>
      </c>
    </row>
    <row r="11" spans="1:5" x14ac:dyDescent="0.35">
      <c r="A11" s="78"/>
      <c r="B11" s="77" t="s">
        <v>242</v>
      </c>
      <c r="C11" s="30"/>
      <c r="D11" s="30"/>
      <c r="E11" s="30"/>
    </row>
    <row r="12" spans="1:5" x14ac:dyDescent="0.35">
      <c r="A12" s="78"/>
      <c r="B12" s="77" t="s">
        <v>243</v>
      </c>
      <c r="C12" s="30"/>
      <c r="D12" s="30"/>
      <c r="E12" s="30"/>
    </row>
    <row r="13" spans="1:5" s="27" customFormat="1" x14ac:dyDescent="0.35">
      <c r="A13" s="78"/>
      <c r="B13" s="77" t="s">
        <v>85</v>
      </c>
      <c r="C13" s="31">
        <v>-1421.2427999999998</v>
      </c>
      <c r="D13" s="31">
        <v>-1470.0960000000002</v>
      </c>
      <c r="E13" s="31">
        <v>-1505.9159999999999</v>
      </c>
    </row>
    <row r="14" spans="1:5" x14ac:dyDescent="0.35">
      <c r="A14" s="76" t="s">
        <v>86</v>
      </c>
      <c r="B14" s="79"/>
      <c r="C14" s="28">
        <v>1092.1003200000002</v>
      </c>
      <c r="D14" s="28">
        <v>1259.1859999999999</v>
      </c>
      <c r="E14" s="28">
        <v>1247.865</v>
      </c>
    </row>
    <row r="15" spans="1:5" x14ac:dyDescent="0.35">
      <c r="A15" s="78" t="s">
        <v>87</v>
      </c>
      <c r="B15" s="77"/>
      <c r="C15" s="29"/>
      <c r="D15" s="29"/>
      <c r="E15" s="77"/>
    </row>
    <row r="16" spans="1:5" s="27" customFormat="1" x14ac:dyDescent="0.35">
      <c r="A16" s="78"/>
      <c r="B16" s="77" t="s">
        <v>88</v>
      </c>
      <c r="C16" s="31">
        <v>885.18421506244317</v>
      </c>
      <c r="D16" s="31">
        <v>811.91380116708956</v>
      </c>
      <c r="E16" s="31">
        <v>-105.67205825120413</v>
      </c>
    </row>
    <row r="17" spans="1:5" x14ac:dyDescent="0.35">
      <c r="A17" s="76" t="s">
        <v>89</v>
      </c>
      <c r="B17" s="79"/>
      <c r="C17" s="35">
        <v>885.18421506244317</v>
      </c>
      <c r="D17" s="35">
        <v>811.91380116708956</v>
      </c>
      <c r="E17" s="35">
        <v>-105.67205825120413</v>
      </c>
    </row>
    <row r="18" spans="1:5" x14ac:dyDescent="0.35">
      <c r="A18" s="78" t="s">
        <v>90</v>
      </c>
      <c r="B18" s="77"/>
      <c r="C18" s="29"/>
      <c r="D18" s="29"/>
      <c r="E18" s="77"/>
    </row>
    <row r="19" spans="1:5" x14ac:dyDescent="0.35">
      <c r="A19" s="78"/>
      <c r="B19" s="77" t="s">
        <v>26</v>
      </c>
      <c r="C19" s="29">
        <v>-124.65010551065734</v>
      </c>
      <c r="D19" s="29">
        <v>120.588501622869</v>
      </c>
      <c r="E19" s="29">
        <v>-1065.2929580524305</v>
      </c>
    </row>
    <row r="20" spans="1:5" x14ac:dyDescent="0.35">
      <c r="A20" s="78"/>
      <c r="B20" s="77" t="s">
        <v>47</v>
      </c>
      <c r="C20" s="29"/>
      <c r="D20" s="29"/>
      <c r="E20" s="77"/>
    </row>
    <row r="21" spans="1:5" x14ac:dyDescent="0.35">
      <c r="A21" s="78"/>
      <c r="B21" s="77" t="s">
        <v>9</v>
      </c>
      <c r="C21" s="29"/>
      <c r="D21" s="29"/>
      <c r="E21" s="77"/>
    </row>
    <row r="22" spans="1:5" x14ac:dyDescent="0.35">
      <c r="A22" s="78"/>
      <c r="B22" s="77" t="s">
        <v>46</v>
      </c>
      <c r="C22" s="29"/>
      <c r="D22" s="29"/>
      <c r="E22" s="77"/>
    </row>
    <row r="23" spans="1:5" x14ac:dyDescent="0.35">
      <c r="A23" s="78"/>
      <c r="B23" s="77" t="s">
        <v>91</v>
      </c>
      <c r="C23" s="29"/>
      <c r="D23" s="29"/>
      <c r="E23" s="77"/>
    </row>
    <row r="24" spans="1:5" x14ac:dyDescent="0.35">
      <c r="A24" s="78"/>
      <c r="B24" s="77" t="s">
        <v>244</v>
      </c>
      <c r="C24" s="29"/>
      <c r="D24" s="29"/>
      <c r="E24" s="77"/>
    </row>
    <row r="25" spans="1:5" x14ac:dyDescent="0.35">
      <c r="A25" s="78"/>
      <c r="B25" s="77" t="s">
        <v>7</v>
      </c>
      <c r="C25" s="29">
        <v>126.66443999999998</v>
      </c>
      <c r="D25" s="29">
        <v>63.33209999999999</v>
      </c>
      <c r="E25" s="29">
        <v>0</v>
      </c>
    </row>
    <row r="26" spans="1:5" x14ac:dyDescent="0.35">
      <c r="A26" s="78"/>
      <c r="B26" s="77" t="s">
        <v>39</v>
      </c>
      <c r="C26" s="29">
        <v>0</v>
      </c>
      <c r="D26" s="29">
        <v>0</v>
      </c>
      <c r="E26" s="29">
        <v>0</v>
      </c>
    </row>
    <row r="27" spans="1:5" x14ac:dyDescent="0.35">
      <c r="A27" s="78"/>
      <c r="B27" s="77" t="s">
        <v>92</v>
      </c>
      <c r="C27" s="29">
        <v>2397.9878012903246</v>
      </c>
      <c r="D27" s="29">
        <v>2391.4359645161348</v>
      </c>
      <c r="E27" s="29">
        <v>2391.4359645161348</v>
      </c>
    </row>
    <row r="28" spans="1:5" x14ac:dyDescent="0.35">
      <c r="A28" s="78"/>
      <c r="B28" s="77" t="s">
        <v>93</v>
      </c>
      <c r="C28" s="29">
        <v>-1437.5223299999925</v>
      </c>
      <c r="D28" s="29">
        <v>-1433.376189999999</v>
      </c>
      <c r="E28" s="29">
        <v>-1433.376189999999</v>
      </c>
    </row>
    <row r="29" spans="1:5" x14ac:dyDescent="0.35">
      <c r="A29" s="78"/>
      <c r="B29" s="77" t="s">
        <v>245</v>
      </c>
      <c r="C29" s="29">
        <v>-0.51207999999999998</v>
      </c>
      <c r="D29" s="29">
        <v>1.3471500000000001</v>
      </c>
      <c r="E29" s="29">
        <v>0</v>
      </c>
    </row>
    <row r="30" spans="1:5" x14ac:dyDescent="0.35">
      <c r="A30" s="78"/>
      <c r="B30" s="77" t="s">
        <v>17</v>
      </c>
      <c r="C30" s="29">
        <v>59.756690000000006</v>
      </c>
      <c r="D30" s="29">
        <v>0</v>
      </c>
      <c r="E30" s="29">
        <v>0</v>
      </c>
    </row>
    <row r="31" spans="1:5" x14ac:dyDescent="0.35">
      <c r="A31" s="78"/>
      <c r="B31" s="77" t="s">
        <v>106</v>
      </c>
      <c r="C31" s="29">
        <v>-61289.853719999999</v>
      </c>
      <c r="D31" s="29">
        <v>-39900.830620000001</v>
      </c>
      <c r="E31" s="29">
        <v>-21822.830630000004</v>
      </c>
    </row>
    <row r="32" spans="1:5" x14ac:dyDescent="0.35">
      <c r="A32" s="78"/>
      <c r="B32" s="77" t="s">
        <v>107</v>
      </c>
      <c r="C32" s="29">
        <v>11965.689697412869</v>
      </c>
      <c r="D32" s="29">
        <v>14247.367201546927</v>
      </c>
      <c r="E32" s="29">
        <v>15660.033159164706</v>
      </c>
    </row>
    <row r="33" spans="1:5" x14ac:dyDescent="0.35">
      <c r="A33" s="78"/>
      <c r="B33" s="77" t="s">
        <v>246</v>
      </c>
      <c r="C33" s="29">
        <v>0</v>
      </c>
      <c r="D33" s="29">
        <v>-277.97799999999995</v>
      </c>
      <c r="E33" s="29">
        <v>-2919.3919999999998</v>
      </c>
    </row>
    <row r="34" spans="1:5" x14ac:dyDescent="0.35">
      <c r="A34" s="78"/>
      <c r="B34" s="77" t="s">
        <v>247</v>
      </c>
      <c r="C34" s="29">
        <v>0</v>
      </c>
      <c r="D34" s="29">
        <v>0</v>
      </c>
      <c r="E34" s="29">
        <v>15.58652659290677</v>
      </c>
    </row>
    <row r="35" spans="1:5" x14ac:dyDescent="0.35">
      <c r="A35" s="78"/>
      <c r="B35" s="77" t="s">
        <v>248</v>
      </c>
      <c r="C35" s="29">
        <v>-17131.737051332253</v>
      </c>
      <c r="D35" s="29">
        <v>-4820.9242331598361</v>
      </c>
      <c r="E35" s="29">
        <v>5719.4473350000007</v>
      </c>
    </row>
    <row r="36" spans="1:5" x14ac:dyDescent="0.35">
      <c r="A36" s="78"/>
      <c r="B36" s="77" t="s">
        <v>94</v>
      </c>
      <c r="C36" s="29">
        <v>-1082.3574000000001</v>
      </c>
      <c r="D36" s="29">
        <v>0</v>
      </c>
      <c r="E36" s="29">
        <v>0</v>
      </c>
    </row>
    <row r="37" spans="1:5" x14ac:dyDescent="0.35">
      <c r="A37" s="78"/>
      <c r="B37" s="77" t="s">
        <v>95</v>
      </c>
      <c r="C37" s="29">
        <v>315.08796000000029</v>
      </c>
      <c r="D37" s="29">
        <v>315.08796000000007</v>
      </c>
      <c r="E37" s="29">
        <v>26.257149999999999</v>
      </c>
    </row>
    <row r="38" spans="1:5" x14ac:dyDescent="0.35">
      <c r="A38" s="78"/>
      <c r="B38" s="77" t="s">
        <v>96</v>
      </c>
      <c r="C38" s="29">
        <v>93.296512459727822</v>
      </c>
      <c r="D38" s="29">
        <v>-93.296512459727793</v>
      </c>
      <c r="E38" s="29">
        <v>0</v>
      </c>
    </row>
    <row r="39" spans="1:5" x14ac:dyDescent="0.35">
      <c r="A39" s="78"/>
      <c r="B39" s="77" t="s">
        <v>97</v>
      </c>
      <c r="C39" s="29">
        <v>-189.41663999999992</v>
      </c>
      <c r="D39" s="29">
        <v>-108.27965000000002</v>
      </c>
      <c r="E39" s="29">
        <v>0</v>
      </c>
    </row>
    <row r="40" spans="1:5" x14ac:dyDescent="0.35">
      <c r="A40" s="78"/>
      <c r="B40" s="77" t="s">
        <v>98</v>
      </c>
      <c r="C40" s="29">
        <v>-1259.72424</v>
      </c>
      <c r="D40" s="29">
        <v>-294.78205999216789</v>
      </c>
      <c r="E40" s="29">
        <v>-695.55351000782503</v>
      </c>
    </row>
    <row r="41" spans="1:5" x14ac:dyDescent="0.35">
      <c r="A41" s="78"/>
      <c r="B41" s="77" t="s">
        <v>249</v>
      </c>
      <c r="C41" s="29"/>
      <c r="D41" s="29">
        <v>50.63580000000001</v>
      </c>
      <c r="E41" s="29">
        <v>0</v>
      </c>
    </row>
    <row r="42" spans="1:5" x14ac:dyDescent="0.35">
      <c r="A42" s="78"/>
      <c r="B42" s="77" t="s">
        <v>27</v>
      </c>
      <c r="C42" s="29">
        <v>-4013.2476459928457</v>
      </c>
      <c r="D42" s="29">
        <v>-3164.1801610007101</v>
      </c>
      <c r="E42" s="29">
        <v>589.27353236747513</v>
      </c>
    </row>
    <row r="43" spans="1:5" x14ac:dyDescent="0.35">
      <c r="A43" s="78"/>
      <c r="B43" s="77" t="s">
        <v>21</v>
      </c>
      <c r="C43" s="29">
        <v>-966.90061000000014</v>
      </c>
      <c r="D43" s="29">
        <v>-938.50002000000018</v>
      </c>
      <c r="E43" s="29">
        <v>0</v>
      </c>
    </row>
    <row r="44" spans="1:5" x14ac:dyDescent="0.35">
      <c r="A44" s="78"/>
      <c r="B44" s="77" t="s">
        <v>99</v>
      </c>
      <c r="C44" s="29">
        <v>0.49680000000039409</v>
      </c>
      <c r="D44" s="29">
        <v>553.83439999999962</v>
      </c>
      <c r="E44" s="29">
        <v>541.37999999999954</v>
      </c>
    </row>
    <row r="45" spans="1:5" x14ac:dyDescent="0.35">
      <c r="A45" s="78"/>
      <c r="B45" s="77" t="s">
        <v>100</v>
      </c>
      <c r="C45" s="29">
        <v>-903.70691267481982</v>
      </c>
      <c r="D45" s="29">
        <v>-431.07497617519505</v>
      </c>
      <c r="E45" s="29">
        <v>-444.69422487157306</v>
      </c>
    </row>
    <row r="46" spans="1:5" x14ac:dyDescent="0.35">
      <c r="A46" s="78"/>
      <c r="B46" s="77" t="s">
        <v>250</v>
      </c>
      <c r="C46" s="29">
        <v>626.88</v>
      </c>
      <c r="D46" s="29">
        <v>587.3627075504121</v>
      </c>
      <c r="E46" s="29">
        <v>0</v>
      </c>
    </row>
    <row r="47" spans="1:5" x14ac:dyDescent="0.35">
      <c r="A47" s="78"/>
      <c r="B47" s="77" t="s">
        <v>251</v>
      </c>
      <c r="C47" s="29">
        <v>197.00004000000004</v>
      </c>
      <c r="D47" s="29">
        <v>-309.60104999999999</v>
      </c>
      <c r="E47" s="29">
        <v>0</v>
      </c>
    </row>
    <row r="48" spans="1:5" x14ac:dyDescent="0.35">
      <c r="A48" s="78"/>
      <c r="B48" s="77" t="s">
        <v>10</v>
      </c>
      <c r="C48" s="29">
        <v>644.61265923447354</v>
      </c>
      <c r="D48" s="29">
        <v>642.86938172609007</v>
      </c>
      <c r="E48" s="29">
        <v>642.86938172608552</v>
      </c>
    </row>
    <row r="49" spans="1:5" x14ac:dyDescent="0.35">
      <c r="A49" s="78"/>
      <c r="B49" s="77" t="s">
        <v>101</v>
      </c>
      <c r="C49" s="29">
        <v>263.52809899200048</v>
      </c>
      <c r="D49" s="29">
        <v>1240.8355813439914</v>
      </c>
      <c r="E49" s="29">
        <v>638.92970348799588</v>
      </c>
    </row>
    <row r="50" spans="1:5" x14ac:dyDescent="0.35">
      <c r="A50" s="78"/>
      <c r="B50" s="77" t="s">
        <v>102</v>
      </c>
      <c r="C50" s="29">
        <v>-1600</v>
      </c>
      <c r="D50" s="29">
        <v>-800</v>
      </c>
      <c r="E50" s="29">
        <v>0</v>
      </c>
    </row>
    <row r="51" spans="1:5" x14ac:dyDescent="0.35">
      <c r="A51" s="78"/>
      <c r="B51" s="77" t="s">
        <v>252</v>
      </c>
      <c r="C51" s="29">
        <v>-6361.1243640438724</v>
      </c>
      <c r="D51" s="29">
        <v>-1774.4663626323681</v>
      </c>
      <c r="E51" s="29">
        <v>-1060.0483564351121</v>
      </c>
    </row>
    <row r="52" spans="1:5" x14ac:dyDescent="0.35">
      <c r="A52" s="78"/>
      <c r="B52" s="77" t="s">
        <v>103</v>
      </c>
      <c r="C52" s="29">
        <v>204.33332000000019</v>
      </c>
      <c r="D52" s="29">
        <v>-421.06248749999997</v>
      </c>
      <c r="E52" s="29">
        <v>-51.437492499999877</v>
      </c>
    </row>
    <row r="53" spans="1:5" x14ac:dyDescent="0.35">
      <c r="A53" s="78"/>
      <c r="B53" s="77" t="s">
        <v>37</v>
      </c>
      <c r="C53" s="29">
        <v>574.90461552478769</v>
      </c>
      <c r="D53" s="29">
        <v>405.77636132326938</v>
      </c>
      <c r="E53" s="29">
        <v>422.12784000000011</v>
      </c>
    </row>
    <row r="54" spans="1:5" x14ac:dyDescent="0.35">
      <c r="A54" s="78"/>
      <c r="B54" s="77" t="s">
        <v>221</v>
      </c>
      <c r="C54" s="29">
        <v>-1211.7793899999999</v>
      </c>
      <c r="D54" s="29">
        <v>0</v>
      </c>
      <c r="E54" s="29">
        <v>0</v>
      </c>
    </row>
    <row r="55" spans="1:5" s="27" customFormat="1" x14ac:dyDescent="0.35">
      <c r="A55" s="78"/>
      <c r="B55" s="77" t="s">
        <v>253</v>
      </c>
      <c r="C55" s="29"/>
      <c r="D55" s="29">
        <v>0</v>
      </c>
      <c r="E55" s="29"/>
    </row>
    <row r="56" spans="1:5" x14ac:dyDescent="0.35">
      <c r="A56" s="78"/>
      <c r="B56" s="77" t="s">
        <v>587</v>
      </c>
      <c r="C56" s="29">
        <v>479.19527999999946</v>
      </c>
      <c r="D56" s="29">
        <v>479.19528000000173</v>
      </c>
      <c r="E56" s="29">
        <v>479.19528000000173</v>
      </c>
    </row>
    <row r="57" spans="1:5" x14ac:dyDescent="0.35">
      <c r="A57" s="78"/>
      <c r="B57" s="77" t="s">
        <v>254</v>
      </c>
      <c r="C57" s="29"/>
      <c r="D57" s="29"/>
      <c r="E57" s="29"/>
    </row>
    <row r="58" spans="1:5" x14ac:dyDescent="0.35">
      <c r="A58" s="78"/>
      <c r="B58" s="77" t="s">
        <v>8</v>
      </c>
      <c r="C58" s="30">
        <v>3302.1209999999996</v>
      </c>
      <c r="D58" s="30">
        <v>1651.0605299999997</v>
      </c>
      <c r="E58" s="30">
        <v>0</v>
      </c>
    </row>
    <row r="59" spans="1:5" x14ac:dyDescent="0.35">
      <c r="A59" s="78"/>
      <c r="B59" s="77" t="s">
        <v>255</v>
      </c>
      <c r="C59" s="30">
        <v>3687.2393136797518</v>
      </c>
      <c r="D59" s="30">
        <v>-1903.1688617621301</v>
      </c>
      <c r="E59" s="30">
        <v>-1903.1688617621301</v>
      </c>
    </row>
    <row r="60" spans="1:5" x14ac:dyDescent="0.35">
      <c r="A60" s="78"/>
      <c r="B60" s="77" t="s">
        <v>256</v>
      </c>
      <c r="C60" s="31"/>
      <c r="D60" s="31"/>
      <c r="E60" s="31"/>
    </row>
    <row r="61" spans="1:5" x14ac:dyDescent="0.35">
      <c r="A61" s="76" t="s">
        <v>104</v>
      </c>
      <c r="B61" s="79"/>
      <c r="C61" s="28">
        <v>-72633.738260960483</v>
      </c>
      <c r="D61" s="28">
        <v>-33920.792265052442</v>
      </c>
      <c r="E61" s="28">
        <v>-4269.2583507737663</v>
      </c>
    </row>
    <row r="62" spans="1:5" x14ac:dyDescent="0.35">
      <c r="A62" s="78" t="s">
        <v>105</v>
      </c>
      <c r="B62" s="77"/>
      <c r="C62" s="29"/>
      <c r="D62" s="29"/>
      <c r="E62" s="77"/>
    </row>
    <row r="63" spans="1:5" x14ac:dyDescent="0.35">
      <c r="A63" s="78"/>
      <c r="B63" s="77" t="s">
        <v>42</v>
      </c>
      <c r="C63" s="30">
        <v>-27768.762750000002</v>
      </c>
      <c r="D63" s="30">
        <v>-25064.41763999996</v>
      </c>
      <c r="E63" s="30">
        <v>-35511.568039999962</v>
      </c>
    </row>
    <row r="64" spans="1:5" x14ac:dyDescent="0.35">
      <c r="A64" s="78"/>
      <c r="B64" s="77" t="s">
        <v>12</v>
      </c>
      <c r="C64" s="30">
        <v>-23053.94166300002</v>
      </c>
      <c r="D64" s="30">
        <v>0</v>
      </c>
      <c r="E64" s="30">
        <v>0</v>
      </c>
    </row>
    <row r="65" spans="1:5" x14ac:dyDescent="0.35">
      <c r="A65" s="78"/>
      <c r="B65" s="77" t="s">
        <v>108</v>
      </c>
      <c r="C65" s="30">
        <v>-52.38975191948748</v>
      </c>
      <c r="D65" s="30">
        <v>-69.44060188906505</v>
      </c>
      <c r="E65" s="30">
        <v>-391.12043940092229</v>
      </c>
    </row>
    <row r="66" spans="1:5" x14ac:dyDescent="0.35">
      <c r="A66" s="78"/>
      <c r="B66" s="77" t="s">
        <v>13</v>
      </c>
      <c r="C66" s="29">
        <v>334175.72562447004</v>
      </c>
      <c r="D66" s="29">
        <v>379285.97398541076</v>
      </c>
      <c r="E66" s="29">
        <v>420807.88218672725</v>
      </c>
    </row>
    <row r="67" spans="1:5" x14ac:dyDescent="0.35">
      <c r="A67" s="78"/>
      <c r="B67" s="77" t="s">
        <v>109</v>
      </c>
      <c r="C67" s="29">
        <v>-33370.93434</v>
      </c>
      <c r="D67" s="29">
        <v>-7911.7246299999997</v>
      </c>
      <c r="E67" s="29">
        <v>-7233.6993700000003</v>
      </c>
    </row>
    <row r="68" spans="1:5" s="27" customFormat="1" x14ac:dyDescent="0.35">
      <c r="A68" s="78"/>
      <c r="B68" s="77" t="s">
        <v>16</v>
      </c>
      <c r="C68" s="29">
        <v>6000</v>
      </c>
      <c r="D68" s="29">
        <v>5415.9030000000002</v>
      </c>
      <c r="E68" s="29">
        <v>3708.395</v>
      </c>
    </row>
    <row r="69" spans="1:5" s="27" customFormat="1" x14ac:dyDescent="0.35">
      <c r="A69" s="78"/>
      <c r="B69" s="77" t="s">
        <v>19</v>
      </c>
      <c r="C69" s="29">
        <v>-26169.915190000003</v>
      </c>
      <c r="D69" s="29">
        <v>-32979.415330000003</v>
      </c>
      <c r="E69" s="29">
        <v>-21033.972260000002</v>
      </c>
    </row>
    <row r="70" spans="1:5" s="27" customFormat="1" x14ac:dyDescent="0.35">
      <c r="A70" s="78"/>
      <c r="B70" s="77" t="s">
        <v>34</v>
      </c>
      <c r="C70" s="29">
        <v>9289.636085050337</v>
      </c>
      <c r="D70" s="29">
        <v>12062.851255906509</v>
      </c>
      <c r="E70" s="29">
        <v>11226.587556732975</v>
      </c>
    </row>
    <row r="71" spans="1:5" x14ac:dyDescent="0.35">
      <c r="A71" s="78"/>
      <c r="B71" s="77" t="s">
        <v>40</v>
      </c>
      <c r="C71" s="31">
        <v>-318925.23141281889</v>
      </c>
      <c r="D71" s="31">
        <v>-348477.03615301498</v>
      </c>
      <c r="E71" s="31">
        <v>-352290.40146278875</v>
      </c>
    </row>
    <row r="72" spans="1:5" s="27" customFormat="1" x14ac:dyDescent="0.35">
      <c r="A72" s="76" t="s">
        <v>110</v>
      </c>
      <c r="B72" s="79"/>
      <c r="C72" s="28">
        <v>-79875.813398218044</v>
      </c>
      <c r="D72" s="28">
        <v>-17737.306113586761</v>
      </c>
      <c r="E72" s="28">
        <v>19282.103171270632</v>
      </c>
    </row>
    <row r="73" spans="1:5" s="27" customFormat="1" x14ac:dyDescent="0.35">
      <c r="A73" s="76"/>
      <c r="B73" s="79"/>
      <c r="C73" s="28"/>
      <c r="D73" s="28"/>
      <c r="E73" s="79"/>
    </row>
    <row r="74" spans="1:5" s="27" customFormat="1" x14ac:dyDescent="0.35">
      <c r="A74" s="76" t="s">
        <v>111</v>
      </c>
      <c r="B74" s="79"/>
      <c r="C74" s="28">
        <v>186005.53057722628</v>
      </c>
      <c r="D74" s="28">
        <v>143993.24733294215</v>
      </c>
      <c r="E74" s="28">
        <v>97043.954694530723</v>
      </c>
    </row>
    <row r="75" spans="1:5" x14ac:dyDescent="0.35">
      <c r="A75" s="78" t="s">
        <v>112</v>
      </c>
      <c r="B75" s="77"/>
      <c r="C75" s="31">
        <v>-2939.0766330479555</v>
      </c>
      <c r="D75" s="31">
        <v>-1067.0973719877397</v>
      </c>
      <c r="E75" s="31">
        <v>292.11153418682079</v>
      </c>
    </row>
    <row r="76" spans="1:5" s="27" customFormat="1" x14ac:dyDescent="0.35">
      <c r="A76" s="76" t="s">
        <v>113</v>
      </c>
      <c r="B76" s="79"/>
      <c r="C76" s="35">
        <v>183066.45394417833</v>
      </c>
      <c r="D76" s="35">
        <v>142926.14996095441</v>
      </c>
      <c r="E76" s="35">
        <v>97336.066228717536</v>
      </c>
    </row>
    <row r="77" spans="1:5" x14ac:dyDescent="0.35">
      <c r="A77" s="76"/>
      <c r="B77" s="77" t="s">
        <v>114</v>
      </c>
      <c r="C77" s="31">
        <v>0</v>
      </c>
      <c r="D77" s="31">
        <v>0</v>
      </c>
      <c r="E77" s="31">
        <v>0</v>
      </c>
    </row>
    <row r="78" spans="1:5" x14ac:dyDescent="0.35">
      <c r="A78" s="76" t="s">
        <v>115</v>
      </c>
      <c r="B78" s="79"/>
      <c r="C78" s="28">
        <v>183066.45394417833</v>
      </c>
      <c r="D78" s="28">
        <v>142926.14996095441</v>
      </c>
      <c r="E78" s="28">
        <v>97336.066228717536</v>
      </c>
    </row>
    <row r="79" spans="1:5" x14ac:dyDescent="0.35">
      <c r="A79" s="78" t="s">
        <v>116</v>
      </c>
      <c r="B79" s="77"/>
      <c r="C79" s="32">
        <v>0.21</v>
      </c>
      <c r="D79" s="32">
        <v>0.21</v>
      </c>
      <c r="E79" s="32">
        <v>0.21</v>
      </c>
    </row>
    <row r="80" spans="1:5" x14ac:dyDescent="0.35">
      <c r="A80" s="76" t="s">
        <v>122</v>
      </c>
      <c r="B80" s="79"/>
      <c r="C80" s="35">
        <v>38443.95532827745</v>
      </c>
      <c r="D80" s="35">
        <v>30014.491491800425</v>
      </c>
      <c r="E80" s="35">
        <v>20440.573908030681</v>
      </c>
    </row>
    <row r="81" spans="1:5" s="27" customFormat="1" x14ac:dyDescent="0.35">
      <c r="A81" s="78"/>
      <c r="B81" s="78" t="s">
        <v>222</v>
      </c>
      <c r="C81" s="30">
        <v>0</v>
      </c>
      <c r="D81" s="30">
        <v>0</v>
      </c>
      <c r="E81" s="30">
        <v>0</v>
      </c>
    </row>
    <row r="82" spans="1:5" x14ac:dyDescent="0.35">
      <c r="A82" s="78"/>
      <c r="B82" s="78" t="s">
        <v>223</v>
      </c>
      <c r="C82" s="30">
        <v>-765</v>
      </c>
      <c r="D82" s="30">
        <v>-265</v>
      </c>
      <c r="E82" s="30">
        <v>-265</v>
      </c>
    </row>
    <row r="83" spans="1:5" x14ac:dyDescent="0.35">
      <c r="A83" s="77"/>
      <c r="B83" s="77" t="s">
        <v>257</v>
      </c>
      <c r="C83" s="30">
        <v>0</v>
      </c>
      <c r="D83" s="30">
        <v>0</v>
      </c>
      <c r="E83" s="30">
        <v>0</v>
      </c>
    </row>
    <row r="84" spans="1:5" ht="15" thickBot="1" x14ac:dyDescent="0.4">
      <c r="A84" s="76" t="s">
        <v>117</v>
      </c>
      <c r="B84" s="77"/>
      <c r="C84" s="81">
        <v>37678.95532827745</v>
      </c>
      <c r="D84" s="81">
        <v>29749.491491800425</v>
      </c>
      <c r="E84" s="81">
        <v>20175.573908030681</v>
      </c>
    </row>
    <row r="85" spans="1:5" x14ac:dyDescent="0.35">
      <c r="A85" s="78"/>
      <c r="B85" s="77"/>
      <c r="C85" s="29"/>
      <c r="D85" s="29"/>
      <c r="E85" s="77"/>
    </row>
    <row r="86" spans="1:5" x14ac:dyDescent="0.35">
      <c r="A86" s="76" t="s">
        <v>113</v>
      </c>
      <c r="B86" s="79"/>
      <c r="C86" s="28">
        <v>186005.53057722628</v>
      </c>
      <c r="D86" s="28">
        <v>143993.24733294215</v>
      </c>
      <c r="E86" s="28">
        <v>97043.954694530723</v>
      </c>
    </row>
    <row r="87" spans="1:5" x14ac:dyDescent="0.35">
      <c r="A87" s="78" t="s">
        <v>118</v>
      </c>
      <c r="B87" s="77"/>
      <c r="C87" s="29"/>
      <c r="D87" s="29"/>
      <c r="E87" s="77"/>
    </row>
    <row r="88" spans="1:5" x14ac:dyDescent="0.35">
      <c r="A88" s="78"/>
      <c r="B88" s="77" t="s">
        <v>258</v>
      </c>
      <c r="C88" s="29">
        <v>33370.93434</v>
      </c>
      <c r="D88" s="29">
        <v>7911.7246299999997</v>
      </c>
      <c r="E88" s="29">
        <v>7233.6993700000003</v>
      </c>
    </row>
    <row r="89" spans="1:5" x14ac:dyDescent="0.35">
      <c r="A89" s="78"/>
      <c r="B89" s="77" t="s">
        <v>259</v>
      </c>
      <c r="C89" s="29">
        <v>-41827.280319999998</v>
      </c>
      <c r="D89" s="29">
        <v>-8770.2337399999997</v>
      </c>
      <c r="E89" s="29">
        <v>-8132.4455900000003</v>
      </c>
    </row>
    <row r="90" spans="1:5" s="27" customFormat="1" x14ac:dyDescent="0.35">
      <c r="A90" s="78"/>
      <c r="B90" s="77" t="s">
        <v>12</v>
      </c>
      <c r="C90" s="29">
        <v>23053.94166300002</v>
      </c>
      <c r="D90" s="29">
        <v>0</v>
      </c>
      <c r="E90" s="29">
        <v>0</v>
      </c>
    </row>
    <row r="91" spans="1:5" s="27" customFormat="1" x14ac:dyDescent="0.35">
      <c r="A91" s="78"/>
      <c r="B91" s="77" t="s">
        <v>40</v>
      </c>
      <c r="C91" s="29">
        <v>318925.23141281889</v>
      </c>
      <c r="D91" s="29">
        <v>348477.03615301498</v>
      </c>
      <c r="E91" s="29">
        <v>352290.40146278875</v>
      </c>
    </row>
    <row r="92" spans="1:5" x14ac:dyDescent="0.35">
      <c r="A92" s="78"/>
      <c r="B92" s="77" t="s">
        <v>41</v>
      </c>
      <c r="C92" s="31">
        <v>-435962.12501208612</v>
      </c>
      <c r="D92" s="31">
        <v>-445369.82693620236</v>
      </c>
      <c r="E92" s="31">
        <v>-429377.84062105592</v>
      </c>
    </row>
    <row r="93" spans="1:5" s="27" customFormat="1" x14ac:dyDescent="0.35">
      <c r="A93" s="76" t="s">
        <v>119</v>
      </c>
      <c r="B93" s="77"/>
      <c r="C93" s="29">
        <v>-102439.29791626718</v>
      </c>
      <c r="D93" s="29">
        <v>-97751.299893187359</v>
      </c>
      <c r="E93" s="29">
        <v>-77986.185378267139</v>
      </c>
    </row>
    <row r="94" spans="1:5" x14ac:dyDescent="0.35">
      <c r="A94" s="78"/>
      <c r="B94" s="77"/>
      <c r="C94" s="29"/>
      <c r="D94" s="29"/>
      <c r="E94" s="77"/>
    </row>
    <row r="95" spans="1:5" s="27" customFormat="1" x14ac:dyDescent="0.35">
      <c r="A95" s="76" t="s">
        <v>260</v>
      </c>
      <c r="B95" s="79"/>
      <c r="C95" s="28">
        <v>83566.232660959096</v>
      </c>
      <c r="D95" s="28">
        <v>46241.947439754789</v>
      </c>
      <c r="E95" s="28">
        <v>19057.769316263584</v>
      </c>
    </row>
    <row r="96" spans="1:5" x14ac:dyDescent="0.35">
      <c r="A96" s="76"/>
      <c r="B96" s="77" t="s">
        <v>121</v>
      </c>
      <c r="C96" s="82"/>
      <c r="D96" s="82"/>
      <c r="E96" s="82"/>
    </row>
    <row r="97" spans="1:5" s="75" customFormat="1" x14ac:dyDescent="0.35">
      <c r="A97" s="76" t="s">
        <v>120</v>
      </c>
      <c r="B97" s="79"/>
      <c r="C97" s="35">
        <v>83566.232660959096</v>
      </c>
      <c r="D97" s="35">
        <v>46241.947439754789</v>
      </c>
      <c r="E97" s="35">
        <v>19057.769316263584</v>
      </c>
    </row>
    <row r="98" spans="1:5" s="75" customFormat="1" x14ac:dyDescent="0.35">
      <c r="A98" s="78" t="s">
        <v>116</v>
      </c>
      <c r="B98" s="77"/>
      <c r="C98" s="32">
        <v>0.05</v>
      </c>
      <c r="D98" s="32">
        <v>0.05</v>
      </c>
      <c r="E98" s="32">
        <v>0.05</v>
      </c>
    </row>
    <row r="99" spans="1:5" s="75" customFormat="1" x14ac:dyDescent="0.35">
      <c r="A99" s="76" t="s">
        <v>122</v>
      </c>
      <c r="B99" s="79"/>
      <c r="C99" s="35">
        <v>4178.3116330479552</v>
      </c>
      <c r="D99" s="35">
        <v>2312.0973719877397</v>
      </c>
      <c r="E99" s="35">
        <v>952.88846581317921</v>
      </c>
    </row>
    <row r="100" spans="1:5" s="75" customFormat="1" x14ac:dyDescent="0.35">
      <c r="A100" s="78" t="s">
        <v>261</v>
      </c>
      <c r="B100" s="79"/>
      <c r="C100" s="30">
        <v>0</v>
      </c>
      <c r="D100" s="30">
        <v>0</v>
      </c>
      <c r="E100" s="30">
        <v>0</v>
      </c>
    </row>
    <row r="101" spans="1:5" s="75" customFormat="1" x14ac:dyDescent="0.35">
      <c r="A101" s="78" t="s">
        <v>262</v>
      </c>
      <c r="B101" s="79"/>
      <c r="C101" s="30">
        <v>-24.234999999999999</v>
      </c>
      <c r="D101" s="30">
        <v>-30</v>
      </c>
      <c r="E101" s="30">
        <v>-30</v>
      </c>
    </row>
    <row r="102" spans="1:5" s="75" customFormat="1" x14ac:dyDescent="0.35">
      <c r="A102" s="78" t="s">
        <v>123</v>
      </c>
      <c r="B102" s="77"/>
      <c r="C102" s="30">
        <v>-1215</v>
      </c>
      <c r="D102" s="30">
        <v>-1215</v>
      </c>
      <c r="E102" s="30">
        <v>-1215</v>
      </c>
    </row>
    <row r="103" spans="1:5" s="75" customFormat="1" ht="15" thickBot="1" x14ac:dyDescent="0.4">
      <c r="A103" s="76" t="s">
        <v>124</v>
      </c>
      <c r="B103" s="79"/>
      <c r="C103" s="81">
        <v>2939.0766330479555</v>
      </c>
      <c r="D103" s="81">
        <v>1067.0973719877397</v>
      </c>
      <c r="E103" s="81">
        <v>-292.11153418682079</v>
      </c>
    </row>
    <row r="104" spans="1:5" s="75" customFormat="1" x14ac:dyDescent="0.35">
      <c r="A104" s="78"/>
      <c r="B104" s="77"/>
      <c r="C104" s="74"/>
      <c r="D104" s="74"/>
      <c r="E104" s="77"/>
    </row>
    <row r="105" spans="1:5" s="75" customFormat="1" x14ac:dyDescent="0.35">
      <c r="A105" s="76" t="s">
        <v>125</v>
      </c>
      <c r="B105" s="77"/>
      <c r="C105" s="30"/>
      <c r="D105" s="30"/>
      <c r="E105" s="77"/>
    </row>
    <row r="106" spans="1:5" s="75" customFormat="1" x14ac:dyDescent="0.35">
      <c r="A106" s="78" t="s">
        <v>126</v>
      </c>
      <c r="B106" s="77"/>
      <c r="C106" s="29">
        <v>152509.55165917851</v>
      </c>
      <c r="D106" s="29">
        <v>51658.098378639203</v>
      </c>
      <c r="E106" s="29">
        <v>-15012.844820496866</v>
      </c>
    </row>
    <row r="107" spans="1:5" s="75" customFormat="1" x14ac:dyDescent="0.35">
      <c r="A107" s="78" t="s">
        <v>127</v>
      </c>
      <c r="B107" s="77"/>
      <c r="C107" s="31">
        <v>-12747.442478772286</v>
      </c>
      <c r="D107" s="31">
        <v>-7470.4699135913288</v>
      </c>
      <c r="E107" s="31">
        <v>-3148.667027888514</v>
      </c>
    </row>
    <row r="108" spans="1:5" s="75" customFormat="1" x14ac:dyDescent="0.35">
      <c r="A108" s="78" t="s">
        <v>128</v>
      </c>
      <c r="B108" s="77"/>
      <c r="C108" s="30">
        <v>139762.10918040623</v>
      </c>
      <c r="D108" s="30">
        <v>44187.628465047877</v>
      </c>
      <c r="E108" s="30">
        <v>-18161.51184838538</v>
      </c>
    </row>
    <row r="109" spans="1:5" s="75" customFormat="1" x14ac:dyDescent="0.35">
      <c r="A109" s="78" t="s">
        <v>129</v>
      </c>
      <c r="B109" s="77"/>
      <c r="C109" s="32">
        <v>0.21</v>
      </c>
      <c r="D109" s="32">
        <v>0.21</v>
      </c>
      <c r="E109" s="32">
        <v>0.21</v>
      </c>
    </row>
    <row r="110" spans="1:5" s="75" customFormat="1" x14ac:dyDescent="0.35">
      <c r="A110" s="78" t="s">
        <v>128</v>
      </c>
      <c r="B110" s="77"/>
      <c r="C110" s="30">
        <v>29350.042927885308</v>
      </c>
      <c r="D110" s="30">
        <v>9279.4019776600544</v>
      </c>
      <c r="E110" s="30">
        <v>-3813.9174881609297</v>
      </c>
    </row>
    <row r="111" spans="1:5" s="75" customFormat="1" x14ac:dyDescent="0.35">
      <c r="A111" s="76" t="s">
        <v>130</v>
      </c>
      <c r="B111" s="79"/>
      <c r="C111" s="29"/>
      <c r="D111" s="29"/>
      <c r="E111" s="119"/>
    </row>
    <row r="112" spans="1:5" s="75" customFormat="1" x14ac:dyDescent="0.35">
      <c r="A112" s="78" t="s">
        <v>131</v>
      </c>
      <c r="B112" s="77"/>
      <c r="C112" s="29">
        <v>0</v>
      </c>
      <c r="D112" s="29">
        <v>0</v>
      </c>
      <c r="E112" s="29">
        <v>0</v>
      </c>
    </row>
    <row r="113" spans="1:5" s="75" customFormat="1" x14ac:dyDescent="0.35">
      <c r="A113" s="78" t="s">
        <v>224</v>
      </c>
      <c r="B113" s="77"/>
      <c r="C113" s="29">
        <v>0</v>
      </c>
      <c r="D113" s="29">
        <v>0</v>
      </c>
      <c r="E113" s="29">
        <v>0</v>
      </c>
    </row>
    <row r="114" spans="1:5" s="75" customFormat="1" x14ac:dyDescent="0.35">
      <c r="A114" s="78" t="s">
        <v>263</v>
      </c>
      <c r="B114" s="77"/>
      <c r="C114" s="29">
        <v>0</v>
      </c>
      <c r="D114" s="29">
        <v>0</v>
      </c>
      <c r="E114" s="29">
        <v>0</v>
      </c>
    </row>
    <row r="115" spans="1:5" s="75" customFormat="1" x14ac:dyDescent="0.35">
      <c r="A115" s="78" t="s">
        <v>132</v>
      </c>
      <c r="B115" s="77"/>
      <c r="C115" s="29">
        <v>-14447.14795</v>
      </c>
      <c r="D115" s="29">
        <v>-16824.058980000002</v>
      </c>
      <c r="E115" s="29">
        <v>-20518.033040000002</v>
      </c>
    </row>
    <row r="116" spans="1:5" s="75" customFormat="1" x14ac:dyDescent="0.35">
      <c r="A116" s="78" t="s">
        <v>264</v>
      </c>
      <c r="B116" s="77"/>
      <c r="C116" s="29">
        <v>0</v>
      </c>
      <c r="D116" s="29">
        <v>-3926.7860000000001</v>
      </c>
      <c r="E116" s="29">
        <v>-3926.7860000000001</v>
      </c>
    </row>
    <row r="117" spans="1:5" s="75" customFormat="1" x14ac:dyDescent="0.35">
      <c r="A117" s="78" t="s">
        <v>133</v>
      </c>
      <c r="B117" s="77"/>
      <c r="C117" s="29">
        <v>341.95481249999926</v>
      </c>
      <c r="D117" s="29">
        <v>349.3146667499999</v>
      </c>
      <c r="E117" s="29">
        <v>356.67452100000071</v>
      </c>
    </row>
    <row r="118" spans="1:5" s="75" customFormat="1" x14ac:dyDescent="0.35">
      <c r="A118" s="78" t="s">
        <v>51</v>
      </c>
      <c r="B118" s="77"/>
      <c r="C118" s="31">
        <v>-1858.3729999999957</v>
      </c>
      <c r="D118" s="31">
        <v>-1896.4485000000004</v>
      </c>
      <c r="E118" s="31">
        <v>-1934.5240000000047</v>
      </c>
    </row>
    <row r="119" spans="1:5" s="75" customFormat="1" x14ac:dyDescent="0.35">
      <c r="A119" s="78" t="s">
        <v>134</v>
      </c>
      <c r="B119" s="77"/>
      <c r="C119" s="33">
        <v>-15963.566137499996</v>
      </c>
      <c r="D119" s="33">
        <v>-22297.978813250003</v>
      </c>
      <c r="E119" s="33">
        <v>-26022.668519000006</v>
      </c>
    </row>
    <row r="120" spans="1:5" s="75" customFormat="1" ht="15" thickBot="1" x14ac:dyDescent="0.4">
      <c r="A120" s="76" t="s">
        <v>135</v>
      </c>
      <c r="B120" s="77"/>
      <c r="C120" s="81">
        <v>13386.476790385312</v>
      </c>
      <c r="D120" s="81">
        <v>-13018.576835589949</v>
      </c>
      <c r="E120" s="81">
        <v>-29836.586007160935</v>
      </c>
    </row>
    <row r="121" spans="1:5" s="75" customFormat="1" x14ac:dyDescent="0.35">
      <c r="A121" s="78"/>
      <c r="B121" s="77"/>
      <c r="C121" s="29"/>
      <c r="D121" s="29"/>
      <c r="E121" s="119"/>
    </row>
    <row r="122" spans="1:5" s="75" customFormat="1" x14ac:dyDescent="0.35">
      <c r="A122" s="78" t="s">
        <v>136</v>
      </c>
      <c r="B122" s="77"/>
      <c r="C122" s="29">
        <v>254948.8495754457</v>
      </c>
      <c r="D122" s="29">
        <v>149409.39827182656</v>
      </c>
      <c r="E122" s="29">
        <v>62973.340557770272</v>
      </c>
    </row>
    <row r="123" spans="1:5" s="75" customFormat="1" x14ac:dyDescent="0.35">
      <c r="A123" s="78" t="s">
        <v>137</v>
      </c>
      <c r="B123" s="77"/>
      <c r="C123" s="34">
        <v>1</v>
      </c>
      <c r="D123" s="34">
        <v>1</v>
      </c>
      <c r="E123" s="34">
        <v>1</v>
      </c>
    </row>
    <row r="124" spans="1:5" s="75" customFormat="1" x14ac:dyDescent="0.35">
      <c r="A124" s="78" t="s">
        <v>138</v>
      </c>
      <c r="B124" s="77"/>
      <c r="C124" s="30">
        <v>254948.8495754457</v>
      </c>
      <c r="D124" s="30">
        <v>149409.39827182656</v>
      </c>
      <c r="E124" s="30">
        <v>62973.340557770272</v>
      </c>
    </row>
    <row r="125" spans="1:5" s="75" customFormat="1" x14ac:dyDescent="0.35">
      <c r="A125" s="78" t="s">
        <v>139</v>
      </c>
      <c r="B125" s="77"/>
      <c r="C125" s="32">
        <v>0.05</v>
      </c>
      <c r="D125" s="32">
        <v>0.05</v>
      </c>
      <c r="E125" s="32">
        <v>0.05</v>
      </c>
    </row>
    <row r="126" spans="1:5" s="75" customFormat="1" x14ac:dyDescent="0.35">
      <c r="A126" s="78" t="s">
        <v>128</v>
      </c>
      <c r="B126" s="77"/>
      <c r="C126" s="30">
        <v>12747.442478772286</v>
      </c>
      <c r="D126" s="30">
        <v>7470.4699135913288</v>
      </c>
      <c r="E126" s="30">
        <v>3148.667027888514</v>
      </c>
    </row>
    <row r="127" spans="1:5" s="75" customFormat="1" x14ac:dyDescent="0.35">
      <c r="A127" s="76" t="s">
        <v>140</v>
      </c>
      <c r="B127" s="77"/>
      <c r="C127" s="30"/>
      <c r="D127" s="30"/>
      <c r="E127" s="30"/>
    </row>
    <row r="128" spans="1:5" s="75" customFormat="1" x14ac:dyDescent="0.35">
      <c r="A128" s="78" t="s">
        <v>265</v>
      </c>
      <c r="B128" s="77"/>
      <c r="C128" s="29">
        <v>0</v>
      </c>
      <c r="D128" s="29">
        <v>0</v>
      </c>
      <c r="E128" s="29">
        <v>0</v>
      </c>
    </row>
    <row r="129" spans="1:5" s="75" customFormat="1" x14ac:dyDescent="0.35">
      <c r="A129" s="78" t="s">
        <v>132</v>
      </c>
      <c r="B129" s="77"/>
      <c r="C129" s="29">
        <v>-1350.8049999999998</v>
      </c>
      <c r="D129" s="29">
        <v>-1666.4620000000002</v>
      </c>
      <c r="E129" s="29">
        <v>-1841.7760000000001</v>
      </c>
    </row>
    <row r="130" spans="1:5" s="75" customFormat="1" x14ac:dyDescent="0.35">
      <c r="A130" s="78" t="s">
        <v>133</v>
      </c>
      <c r="B130" s="77"/>
      <c r="C130" s="31">
        <v>78.518749999999798</v>
      </c>
      <c r="D130" s="31">
        <v>80.363324999999975</v>
      </c>
      <c r="E130" s="31">
        <v>82.207900000000194</v>
      </c>
    </row>
    <row r="131" spans="1:5" s="75" customFormat="1" x14ac:dyDescent="0.35">
      <c r="A131" s="78" t="s">
        <v>141</v>
      </c>
      <c r="B131" s="77"/>
      <c r="C131" s="33">
        <v>-1272.2862500000001</v>
      </c>
      <c r="D131" s="33">
        <v>-1586.0986750000002</v>
      </c>
      <c r="E131" s="33">
        <v>-1759.5681</v>
      </c>
    </row>
    <row r="132" spans="1:5" s="75" customFormat="1" ht="15" thickBot="1" x14ac:dyDescent="0.4">
      <c r="A132" s="76" t="s">
        <v>142</v>
      </c>
      <c r="B132" s="77"/>
      <c r="C132" s="81">
        <v>11475.156228772285</v>
      </c>
      <c r="D132" s="81">
        <v>5884.3712385913286</v>
      </c>
      <c r="E132" s="81">
        <v>1389.098927888514</v>
      </c>
    </row>
    <row r="133" spans="1:5" s="75" customFormat="1" x14ac:dyDescent="0.35">
      <c r="A133" s="78"/>
      <c r="B133" s="77"/>
      <c r="C133" s="29"/>
      <c r="D133" s="29"/>
      <c r="E133" s="119"/>
    </row>
    <row r="134" spans="1:5" s="75" customFormat="1" x14ac:dyDescent="0.35">
      <c r="A134" s="76" t="s">
        <v>61</v>
      </c>
      <c r="B134" s="77"/>
      <c r="C134" s="29"/>
      <c r="D134" s="29"/>
      <c r="E134" s="119"/>
    </row>
    <row r="135" spans="1:5" s="75" customFormat="1" x14ac:dyDescent="0.35">
      <c r="A135" s="78" t="s">
        <v>143</v>
      </c>
      <c r="B135" s="77"/>
      <c r="C135" s="29">
        <v>336537.79770134238</v>
      </c>
      <c r="D135" s="29">
        <v>193580.24591041426</v>
      </c>
      <c r="E135" s="29">
        <v>80888.916932285065</v>
      </c>
    </row>
    <row r="136" spans="1:5" s="75" customFormat="1" x14ac:dyDescent="0.35">
      <c r="A136" s="78"/>
      <c r="B136" s="77"/>
      <c r="C136" s="29"/>
      <c r="D136" s="29"/>
      <c r="E136" s="29"/>
    </row>
    <row r="137" spans="1:5" s="75" customFormat="1" x14ac:dyDescent="0.35">
      <c r="A137" s="78" t="s">
        <v>144</v>
      </c>
      <c r="B137" s="77"/>
      <c r="C137" s="29">
        <v>37678.95532827745</v>
      </c>
      <c r="D137" s="29">
        <v>29749.491491800425</v>
      </c>
      <c r="E137" s="29">
        <v>20175.573908030681</v>
      </c>
    </row>
    <row r="138" spans="1:5" s="75" customFormat="1" x14ac:dyDescent="0.35">
      <c r="A138" s="78" t="s">
        <v>145</v>
      </c>
      <c r="B138" s="77"/>
      <c r="C138" s="29">
        <v>2939.0766330479555</v>
      </c>
      <c r="D138" s="29">
        <v>1067.0973719877397</v>
      </c>
      <c r="E138" s="29">
        <v>-292.11153418682079</v>
      </c>
    </row>
    <row r="139" spans="1:5" s="75" customFormat="1" x14ac:dyDescent="0.35">
      <c r="A139" s="78" t="s">
        <v>146</v>
      </c>
      <c r="B139" s="77"/>
      <c r="C139" s="29">
        <v>13386.476790385312</v>
      </c>
      <c r="D139" s="29">
        <v>-13018.576835589949</v>
      </c>
      <c r="E139" s="29">
        <v>-29836.586007160935</v>
      </c>
    </row>
    <row r="140" spans="1:5" s="75" customFormat="1" x14ac:dyDescent="0.35">
      <c r="A140" s="78" t="s">
        <v>147</v>
      </c>
      <c r="B140" s="77"/>
      <c r="C140" s="29">
        <v>13333.52922877228</v>
      </c>
      <c r="D140" s="29">
        <v>7780.819738591329</v>
      </c>
      <c r="E140" s="29">
        <v>3323.6229278885185</v>
      </c>
    </row>
    <row r="141" spans="1:5" s="75" customFormat="1" x14ac:dyDescent="0.35">
      <c r="A141" s="78" t="s">
        <v>148</v>
      </c>
      <c r="B141" s="77"/>
      <c r="C141" s="31">
        <v>-1858.3729999999957</v>
      </c>
      <c r="D141" s="31">
        <v>-1896.4485000000004</v>
      </c>
      <c r="E141" s="31">
        <v>-1934.5240000000047</v>
      </c>
    </row>
    <row r="142" spans="1:5" s="75" customFormat="1" x14ac:dyDescent="0.35">
      <c r="A142" s="76" t="s">
        <v>149</v>
      </c>
      <c r="B142" s="79"/>
      <c r="C142" s="28">
        <v>65479.664980483009</v>
      </c>
      <c r="D142" s="28">
        <v>23682.383266789548</v>
      </c>
      <c r="E142" s="28">
        <v>-8564.024705428561</v>
      </c>
    </row>
    <row r="143" spans="1:5" s="75" customFormat="1" x14ac:dyDescent="0.35">
      <c r="A143" s="78"/>
      <c r="B143" s="77"/>
      <c r="C143" s="29"/>
      <c r="D143" s="29"/>
      <c r="E143" s="29"/>
    </row>
    <row r="144" spans="1:5" s="75" customFormat="1" x14ac:dyDescent="0.35">
      <c r="A144" s="78" t="s">
        <v>150</v>
      </c>
      <c r="B144" s="77"/>
      <c r="C144" s="29">
        <v>271058.13272085937</v>
      </c>
      <c r="D144" s="29">
        <v>169897.86264362471</v>
      </c>
      <c r="E144" s="29">
        <v>89452.941637713622</v>
      </c>
    </row>
    <row r="145" spans="1:5" s="75" customFormat="1" x14ac:dyDescent="0.35">
      <c r="A145" s="78"/>
      <c r="B145" s="77"/>
      <c r="C145" s="77"/>
      <c r="D145" s="139"/>
      <c r="E145" s="119"/>
    </row>
    <row r="146" spans="1:5" s="75" customFormat="1" x14ac:dyDescent="0.35">
      <c r="A146" s="76" t="s">
        <v>151</v>
      </c>
      <c r="B146" s="79"/>
      <c r="C146" s="36">
        <v>0.19456853116568018</v>
      </c>
      <c r="D146" s="36">
        <v>0.12233884276471765</v>
      </c>
      <c r="E146" s="36">
        <v>-0.10587389509242416</v>
      </c>
    </row>
    <row r="147" spans="1:5" s="75" customFormat="1" x14ac:dyDescent="0.35">
      <c r="A147" s="78"/>
      <c r="B147" s="77"/>
      <c r="C147" s="77"/>
      <c r="D147" s="139"/>
      <c r="E147" s="119"/>
    </row>
    <row r="148" spans="1:5" s="75" customFormat="1" x14ac:dyDescent="0.35">
      <c r="A148" s="76" t="s">
        <v>266</v>
      </c>
      <c r="B148" s="77"/>
      <c r="C148" s="77"/>
      <c r="D148" s="139"/>
      <c r="E148" s="119"/>
    </row>
    <row r="149" spans="1:5" s="75" customFormat="1" x14ac:dyDescent="0.35">
      <c r="A149" s="119"/>
      <c r="B149" s="77" t="s">
        <v>267</v>
      </c>
      <c r="C149" s="80">
        <v>336537.79770134238</v>
      </c>
      <c r="D149" s="140">
        <v>193580.24591041426</v>
      </c>
      <c r="E149" s="80">
        <v>80888.916932285065</v>
      </c>
    </row>
    <row r="150" spans="1:5" s="75" customFormat="1" x14ac:dyDescent="0.35">
      <c r="A150" s="119"/>
      <c r="B150" s="77" t="s">
        <v>116</v>
      </c>
      <c r="C150" s="83">
        <v>0.2495</v>
      </c>
      <c r="D150" s="83">
        <v>0.2495</v>
      </c>
      <c r="E150" s="83">
        <v>0.2495</v>
      </c>
    </row>
    <row r="151" spans="1:5" s="75" customFormat="1" x14ac:dyDescent="0.35">
      <c r="A151" s="119"/>
      <c r="B151" s="77" t="s">
        <v>268</v>
      </c>
      <c r="C151" s="80">
        <v>83966.180526484924</v>
      </c>
      <c r="D151" s="140">
        <v>48298.271354648357</v>
      </c>
      <c r="E151" s="80">
        <v>20181.784774605123</v>
      </c>
    </row>
    <row r="152" spans="1:5" s="75" customFormat="1" x14ac:dyDescent="0.35">
      <c r="A152" s="119"/>
      <c r="B152" s="78" t="s">
        <v>269</v>
      </c>
      <c r="C152" s="29">
        <v>493.33249149807961</v>
      </c>
      <c r="D152" s="29">
        <v>516.73940039118884</v>
      </c>
      <c r="E152" s="29">
        <v>284.97713896632456</v>
      </c>
    </row>
    <row r="153" spans="1:5" s="75" customFormat="1" x14ac:dyDescent="0.35">
      <c r="A153" s="78"/>
      <c r="B153" s="77" t="s">
        <v>270</v>
      </c>
      <c r="C153" s="80">
        <v>-765</v>
      </c>
      <c r="D153" s="140">
        <v>-265</v>
      </c>
      <c r="E153" s="80">
        <v>-265</v>
      </c>
    </row>
    <row r="154" spans="1:5" s="75" customFormat="1" x14ac:dyDescent="0.35">
      <c r="A154" s="78"/>
      <c r="B154" s="77" t="s">
        <v>271</v>
      </c>
      <c r="C154" s="80">
        <v>-978.99564999999996</v>
      </c>
      <c r="D154" s="140">
        <v>-983.55000000000007</v>
      </c>
      <c r="E154" s="80">
        <v>-983.55000000000007</v>
      </c>
    </row>
    <row r="155" spans="1:5" s="75" customFormat="1" x14ac:dyDescent="0.35">
      <c r="A155" s="78"/>
      <c r="B155" s="77" t="s">
        <v>272</v>
      </c>
      <c r="C155" s="80">
        <v>-15797.952950000001</v>
      </c>
      <c r="D155" s="140">
        <v>-22417.306980000001</v>
      </c>
      <c r="E155" s="80">
        <v>-26286.595040000004</v>
      </c>
    </row>
    <row r="156" spans="1:5" s="75" customFormat="1" x14ac:dyDescent="0.35">
      <c r="A156" s="78"/>
      <c r="B156" s="77" t="s">
        <v>51</v>
      </c>
      <c r="C156" s="80">
        <v>-1858.3729999999957</v>
      </c>
      <c r="D156" s="140">
        <v>-1896.4485000000004</v>
      </c>
      <c r="E156" s="80">
        <v>-1934.5240000000047</v>
      </c>
    </row>
    <row r="157" spans="1:5" s="75" customFormat="1" x14ac:dyDescent="0.35">
      <c r="A157" s="78"/>
      <c r="B157" s="77" t="s">
        <v>273</v>
      </c>
      <c r="C157" s="84">
        <v>420.47356249999905</v>
      </c>
      <c r="D157" s="141">
        <v>429.67799174999988</v>
      </c>
      <c r="E157" s="84">
        <v>438.88242100000093</v>
      </c>
    </row>
    <row r="158" spans="1:5" s="75" customFormat="1" ht="15" thickBot="1" x14ac:dyDescent="0.4">
      <c r="A158" s="76"/>
      <c r="B158" s="79" t="s">
        <v>274</v>
      </c>
      <c r="C158" s="85">
        <v>65479.664980483001</v>
      </c>
      <c r="D158" s="142">
        <v>23682.383266789544</v>
      </c>
      <c r="E158" s="85">
        <v>-8564.0247054285592</v>
      </c>
    </row>
    <row r="159" spans="1:5" s="75" customFormat="1" x14ac:dyDescent="0.35">
      <c r="A159" s="78"/>
      <c r="B159" s="77"/>
      <c r="C159" s="80">
        <v>0</v>
      </c>
      <c r="D159" s="140">
        <v>0</v>
      </c>
      <c r="E159" s="80">
        <v>0</v>
      </c>
    </row>
    <row r="160" spans="1:5" s="75" customFormat="1" x14ac:dyDescent="0.35">
      <c r="A160" s="78"/>
      <c r="B160" s="77" t="s">
        <v>275</v>
      </c>
      <c r="C160" s="36">
        <v>0.19456853116568015</v>
      </c>
      <c r="D160" s="36">
        <v>0.12233884276471764</v>
      </c>
      <c r="E160" s="36">
        <v>-0.10587389509242413</v>
      </c>
    </row>
    <row r="161" spans="1:5" s="75" customFormat="1" x14ac:dyDescent="0.35">
      <c r="A161" s="78"/>
      <c r="B161" s="77"/>
      <c r="C161" s="77"/>
      <c r="D161" s="139"/>
      <c r="E161" s="119"/>
    </row>
    <row r="162" spans="1:5" s="75" customFormat="1" x14ac:dyDescent="0.35">
      <c r="A162" s="78"/>
      <c r="B162" s="77"/>
      <c r="C162" s="77"/>
      <c r="D162" s="139"/>
      <c r="E162" s="77"/>
    </row>
    <row r="163" spans="1:5" s="75" customFormat="1" x14ac:dyDescent="0.35">
      <c r="A163" s="78" t="s">
        <v>152</v>
      </c>
      <c r="B163" s="77"/>
      <c r="C163" s="77"/>
      <c r="D163" s="139"/>
      <c r="E163" s="77"/>
    </row>
    <row r="164" spans="1:5" s="75" customFormat="1" x14ac:dyDescent="0.35">
      <c r="A164" s="78"/>
      <c r="B164" s="77"/>
      <c r="C164" s="77"/>
      <c r="D164" s="139"/>
      <c r="E164" s="77"/>
    </row>
    <row r="165" spans="1:5" s="75" customFormat="1" x14ac:dyDescent="0.35">
      <c r="A165" s="77"/>
      <c r="B165" s="77" t="s">
        <v>276</v>
      </c>
      <c r="C165" s="86">
        <v>37679.035768671842</v>
      </c>
      <c r="D165" s="143">
        <v>29748.200906319787</v>
      </c>
      <c r="E165" s="86">
        <v>20175.573907982038</v>
      </c>
    </row>
    <row r="166" spans="1:5" s="75" customFormat="1" x14ac:dyDescent="0.35">
      <c r="A166" s="77"/>
      <c r="B166" s="77"/>
      <c r="C166" s="87">
        <v>8.0440394391189329E-2</v>
      </c>
      <c r="D166" s="87">
        <v>-1.2905854806376738</v>
      </c>
      <c r="E166" s="87">
        <v>-4.8643414629623294E-8</v>
      </c>
    </row>
    <row r="167" spans="1:5" s="75" customFormat="1" x14ac:dyDescent="0.35">
      <c r="A167" s="77"/>
      <c r="B167" s="77"/>
      <c r="C167" s="86"/>
      <c r="D167" s="143"/>
      <c r="E167" s="77"/>
    </row>
    <row r="168" spans="1:5" s="75" customFormat="1" x14ac:dyDescent="0.35">
      <c r="A168" s="77"/>
      <c r="B168" s="77" t="s">
        <v>277</v>
      </c>
      <c r="C168" s="86">
        <v>-2939.0967935477202</v>
      </c>
      <c r="D168" s="143">
        <v>-1066.7739169667457</v>
      </c>
      <c r="E168" s="86">
        <v>292.1115342094941</v>
      </c>
    </row>
    <row r="169" spans="1:5" x14ac:dyDescent="0.35">
      <c r="A169" s="77"/>
      <c r="B169" s="77"/>
      <c r="C169" s="88">
        <v>-2.0160499764642736E-2</v>
      </c>
      <c r="D169" s="88">
        <v>0.32345502099406076</v>
      </c>
      <c r="E169" s="88">
        <v>2.2673305011267075E-8</v>
      </c>
    </row>
    <row r="170" spans="1:5" x14ac:dyDescent="0.35">
      <c r="A170" s="77"/>
      <c r="B170" s="77"/>
      <c r="C170" s="89"/>
      <c r="D170" s="139"/>
      <c r="E170" s="77"/>
    </row>
    <row r="171" spans="1:5" x14ac:dyDescent="0.35">
      <c r="A171" s="78"/>
      <c r="B171" s="77" t="s">
        <v>153</v>
      </c>
      <c r="C171" s="29">
        <v>66086.277877587898</v>
      </c>
      <c r="D171" s="29">
        <v>23682.383266776898</v>
      </c>
      <c r="E171" s="29">
        <v>-8564.0247054367392</v>
      </c>
    </row>
    <row r="172" spans="1:5" x14ac:dyDescent="0.35">
      <c r="A172" s="78"/>
      <c r="B172" s="77"/>
      <c r="C172" s="87">
        <v>606.61289710488927</v>
      </c>
      <c r="D172" s="87">
        <v>-1.2649252312257886E-8</v>
      </c>
      <c r="E172" s="87">
        <v>-8.1781763583421707E-9</v>
      </c>
    </row>
    <row r="173" spans="1:5" x14ac:dyDescent="0.35">
      <c r="A173" s="78"/>
      <c r="B173" s="77"/>
      <c r="C173" s="77"/>
      <c r="D173" s="139"/>
      <c r="E173" s="77"/>
    </row>
    <row r="174" spans="1:5" x14ac:dyDescent="0.35">
      <c r="A174" s="78"/>
      <c r="B174" s="77"/>
      <c r="C174" s="77"/>
      <c r="D174" s="139"/>
      <c r="E174" s="77"/>
    </row>
    <row r="175" spans="1:5" x14ac:dyDescent="0.35">
      <c r="A175" s="90" t="s">
        <v>154</v>
      </c>
      <c r="B175" s="77"/>
      <c r="C175" s="77"/>
      <c r="D175" s="139"/>
      <c r="E175" s="77"/>
    </row>
    <row r="176" spans="1:5" ht="15" thickBot="1" x14ac:dyDescent="0.4">
      <c r="A176" s="78"/>
      <c r="B176" s="91" t="s">
        <v>212</v>
      </c>
      <c r="C176" s="119"/>
      <c r="D176" s="144"/>
      <c r="E176" s="119"/>
    </row>
    <row r="177" spans="1:5" x14ac:dyDescent="0.35">
      <c r="A177" s="78"/>
      <c r="B177" s="122" t="s">
        <v>278</v>
      </c>
      <c r="C177" s="66">
        <v>336537.79770134197</v>
      </c>
      <c r="D177" s="145">
        <v>193580.245910439</v>
      </c>
      <c r="E177" s="66">
        <v>80888.916932316904</v>
      </c>
    </row>
    <row r="178" spans="1:5" x14ac:dyDescent="0.35">
      <c r="A178" s="78"/>
      <c r="B178" s="121" t="s">
        <v>279</v>
      </c>
      <c r="C178" s="119"/>
      <c r="D178" s="144"/>
      <c r="E178" s="119"/>
    </row>
    <row r="179" spans="1:5" ht="15" thickBot="1" x14ac:dyDescent="0.4">
      <c r="A179" s="78"/>
      <c r="B179" s="91" t="s">
        <v>280</v>
      </c>
      <c r="C179" s="119"/>
      <c r="D179" s="144"/>
      <c r="E179" s="119"/>
    </row>
    <row r="180" spans="1:5" x14ac:dyDescent="0.35">
      <c r="A180" s="78"/>
      <c r="B180" s="121" t="s">
        <v>281</v>
      </c>
      <c r="C180" s="120">
        <v>35134.327135643602</v>
      </c>
      <c r="D180" s="146">
        <v>27851.752406319702</v>
      </c>
      <c r="E180" s="120">
        <v>18241.049907982</v>
      </c>
    </row>
    <row r="181" spans="1:5" x14ac:dyDescent="0.35">
      <c r="A181" s="78"/>
      <c r="B181" s="121" t="s">
        <v>282</v>
      </c>
      <c r="C181" s="120">
        <v>4367.4501869339801</v>
      </c>
      <c r="D181" s="146">
        <v>1066.77391696674</v>
      </c>
      <c r="E181" s="120">
        <v>-292.11153420949398</v>
      </c>
    </row>
    <row r="182" spans="1:5" x14ac:dyDescent="0.35">
      <c r="A182" s="78"/>
      <c r="B182" s="121" t="s">
        <v>283</v>
      </c>
      <c r="C182" s="120">
        <v>0</v>
      </c>
      <c r="D182" s="146">
        <v>0</v>
      </c>
      <c r="E182" s="120">
        <v>0</v>
      </c>
    </row>
    <row r="183" spans="1:5" ht="15.5" thickBot="1" x14ac:dyDescent="0.45">
      <c r="A183" s="78" t="s">
        <v>155</v>
      </c>
      <c r="B183" s="92" t="s">
        <v>284</v>
      </c>
      <c r="C183" s="67">
        <v>26584.500555010301</v>
      </c>
      <c r="D183" s="147">
        <v>-5236.1430565095397</v>
      </c>
      <c r="E183" s="67">
        <v>-26512.963079209199</v>
      </c>
    </row>
    <row r="184" spans="1:5" x14ac:dyDescent="0.35">
      <c r="A184" s="78"/>
      <c r="B184" s="122" t="s">
        <v>285</v>
      </c>
      <c r="C184" s="66">
        <v>66086.277877587898</v>
      </c>
      <c r="D184" s="145">
        <v>23682.383266776898</v>
      </c>
      <c r="E184" s="66">
        <v>-8564.0247054367392</v>
      </c>
    </row>
    <row r="185" spans="1:5" x14ac:dyDescent="0.35">
      <c r="A185" s="78"/>
      <c r="B185" s="77"/>
      <c r="C185" s="77"/>
      <c r="D185" s="139"/>
      <c r="E185" s="77"/>
    </row>
    <row r="186" spans="1:5" x14ac:dyDescent="0.35">
      <c r="A186" s="78"/>
      <c r="B186" s="77"/>
      <c r="C186" s="77"/>
      <c r="D186" s="139"/>
      <c r="E186" s="77"/>
    </row>
    <row r="187" spans="1:5" x14ac:dyDescent="0.35">
      <c r="A187" s="78"/>
      <c r="B187" s="77"/>
      <c r="C187" s="77"/>
      <c r="D187" s="139"/>
      <c r="E187" s="77"/>
    </row>
    <row r="188" spans="1:5" x14ac:dyDescent="0.35">
      <c r="A188" s="78"/>
      <c r="B188" s="77"/>
      <c r="C188" s="77"/>
      <c r="D188" s="139"/>
      <c r="E188" s="77"/>
    </row>
    <row r="189" spans="1:5" x14ac:dyDescent="0.35">
      <c r="A189" s="78"/>
      <c r="B189" s="77"/>
      <c r="C189" s="77"/>
      <c r="D189" s="139"/>
      <c r="E189" s="77"/>
    </row>
    <row r="190" spans="1:5" x14ac:dyDescent="0.35">
      <c r="A190" s="78"/>
      <c r="B190" s="77"/>
      <c r="C190" s="77"/>
      <c r="D190" s="139"/>
      <c r="E190" s="77"/>
    </row>
    <row r="191" spans="1:5" x14ac:dyDescent="0.35">
      <c r="A191" s="78"/>
      <c r="B191" s="77"/>
      <c r="C191" s="77"/>
      <c r="D191" s="139"/>
      <c r="E191" s="77"/>
    </row>
    <row r="192" spans="1:5" x14ac:dyDescent="0.35">
      <c r="A192" s="78"/>
      <c r="B192" s="77"/>
      <c r="C192" s="77"/>
      <c r="D192" s="139"/>
      <c r="E192" s="77"/>
    </row>
    <row r="193" spans="1:5" x14ac:dyDescent="0.35">
      <c r="A193" s="78"/>
      <c r="B193" s="77"/>
      <c r="C193" s="77"/>
      <c r="D193" s="139"/>
      <c r="E193" s="7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545"/>
  <sheetViews>
    <sheetView zoomScale="90" zoomScaleNormal="90" workbookViewId="0">
      <pane xSplit="1" ySplit="3" topLeftCell="B4" activePane="bottomRight" state="frozen"/>
      <selection activeCell="F52" sqref="F52"/>
      <selection pane="topRight" activeCell="F52" sqref="F52"/>
      <selection pane="bottomLeft" activeCell="F52" sqref="F52"/>
      <selection pane="bottomRight" activeCell="B4" sqref="B4"/>
    </sheetView>
  </sheetViews>
  <sheetFormatPr defaultColWidth="9.1796875" defaultRowHeight="9.5" x14ac:dyDescent="0.25"/>
  <cols>
    <col min="1" max="1" width="30.54296875" style="19" customWidth="1"/>
    <col min="2" max="55" width="10.54296875" style="20" customWidth="1"/>
    <col min="56" max="16384" width="9.1796875" style="20"/>
  </cols>
  <sheetData>
    <row r="1" spans="1:55" s="198" customFormat="1" ht="10.5" x14ac:dyDescent="0.2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</row>
    <row r="2" spans="1:55" s="198" customFormat="1" ht="10.5" x14ac:dyDescent="0.25">
      <c r="A2" s="196"/>
      <c r="B2" s="197" t="s">
        <v>287</v>
      </c>
      <c r="C2" s="197" t="s">
        <v>288</v>
      </c>
      <c r="D2" s="197" t="s">
        <v>289</v>
      </c>
      <c r="E2" s="197" t="s">
        <v>290</v>
      </c>
      <c r="F2" s="197" t="s">
        <v>291</v>
      </c>
      <c r="G2" s="197" t="s">
        <v>292</v>
      </c>
      <c r="H2" s="197" t="s">
        <v>293</v>
      </c>
      <c r="I2" s="197" t="s">
        <v>294</v>
      </c>
      <c r="J2" s="197" t="s">
        <v>0</v>
      </c>
      <c r="K2" s="197" t="s">
        <v>1</v>
      </c>
      <c r="L2" s="197" t="s">
        <v>2</v>
      </c>
      <c r="M2" s="197" t="s">
        <v>3</v>
      </c>
      <c r="N2" s="197" t="s">
        <v>62</v>
      </c>
      <c r="O2" s="197" t="s">
        <v>63</v>
      </c>
      <c r="P2" s="197" t="s">
        <v>64</v>
      </c>
      <c r="Q2" s="197" t="s">
        <v>65</v>
      </c>
      <c r="R2" s="197" t="s">
        <v>66</v>
      </c>
      <c r="S2" s="197" t="s">
        <v>67</v>
      </c>
      <c r="T2" s="197" t="s">
        <v>68</v>
      </c>
      <c r="U2" s="197" t="s">
        <v>69</v>
      </c>
      <c r="V2" s="197" t="s">
        <v>70</v>
      </c>
      <c r="W2" s="197" t="s">
        <v>71</v>
      </c>
      <c r="X2" s="197" t="s">
        <v>72</v>
      </c>
      <c r="Y2" s="197" t="s">
        <v>73</v>
      </c>
      <c r="Z2" s="197" t="s">
        <v>186</v>
      </c>
      <c r="AA2" s="197" t="s">
        <v>187</v>
      </c>
      <c r="AB2" s="197" t="s">
        <v>188</v>
      </c>
      <c r="AC2" s="197" t="s">
        <v>189</v>
      </c>
      <c r="AD2" s="197" t="s">
        <v>190</v>
      </c>
      <c r="AE2" s="197" t="s">
        <v>191</v>
      </c>
      <c r="AF2" s="197" t="s">
        <v>192</v>
      </c>
      <c r="AG2" s="197" t="s">
        <v>193</v>
      </c>
      <c r="AH2" s="197" t="s">
        <v>194</v>
      </c>
      <c r="AI2" s="197" t="s">
        <v>195</v>
      </c>
      <c r="AJ2" s="197" t="s">
        <v>196</v>
      </c>
      <c r="AK2" s="197" t="s">
        <v>197</v>
      </c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</row>
    <row r="3" spans="1:55" s="198" customFormat="1" ht="10.5" x14ac:dyDescent="0.25">
      <c r="A3" s="19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</row>
    <row r="4" spans="1:55" ht="14.5" x14ac:dyDescent="0.35">
      <c r="A4" s="199" t="s">
        <v>212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</row>
    <row r="5" spans="1:55" ht="14.5" x14ac:dyDescent="0.35">
      <c r="A5" s="200" t="s">
        <v>295</v>
      </c>
      <c r="B5" s="146">
        <v>2020</v>
      </c>
      <c r="C5" s="146">
        <v>2020</v>
      </c>
      <c r="D5" s="146">
        <v>2020</v>
      </c>
      <c r="E5" s="146">
        <v>2020</v>
      </c>
      <c r="F5" s="146">
        <v>2020</v>
      </c>
      <c r="G5" s="146">
        <v>2020</v>
      </c>
      <c r="H5" s="146">
        <v>2020</v>
      </c>
      <c r="I5" s="146">
        <v>2020</v>
      </c>
      <c r="J5" s="146">
        <v>2020</v>
      </c>
      <c r="K5" s="146">
        <v>2020</v>
      </c>
      <c r="L5" s="146">
        <v>2020</v>
      </c>
      <c r="M5" s="146">
        <v>2020</v>
      </c>
      <c r="N5" s="146">
        <v>2021</v>
      </c>
      <c r="O5" s="146">
        <v>2021</v>
      </c>
      <c r="P5" s="146">
        <v>2021</v>
      </c>
      <c r="Q5" s="146">
        <v>2021</v>
      </c>
      <c r="R5" s="146">
        <v>2021</v>
      </c>
      <c r="S5" s="146">
        <v>2021</v>
      </c>
      <c r="T5" s="146">
        <v>2021</v>
      </c>
      <c r="U5" s="146">
        <v>2021</v>
      </c>
      <c r="V5" s="146">
        <v>2021</v>
      </c>
      <c r="W5" s="146">
        <v>2021</v>
      </c>
      <c r="X5" s="146">
        <v>2021</v>
      </c>
      <c r="Y5" s="146">
        <v>2021</v>
      </c>
      <c r="Z5" s="146">
        <v>2022</v>
      </c>
      <c r="AA5" s="146">
        <v>2022</v>
      </c>
      <c r="AB5" s="146">
        <v>2022</v>
      </c>
      <c r="AC5" s="146">
        <v>2022</v>
      </c>
      <c r="AD5" s="146">
        <v>2022</v>
      </c>
      <c r="AE5" s="146">
        <v>2022</v>
      </c>
      <c r="AF5" s="146">
        <v>2022</v>
      </c>
      <c r="AG5" s="146">
        <v>2022</v>
      </c>
      <c r="AH5" s="146">
        <v>2022</v>
      </c>
      <c r="AI5" s="146">
        <v>2022</v>
      </c>
      <c r="AJ5" s="146">
        <v>2022</v>
      </c>
      <c r="AK5" s="146">
        <v>2022</v>
      </c>
      <c r="AL5" s="146"/>
      <c r="AM5" s="146"/>
      <c r="AN5" s="146"/>
      <c r="AO5" s="146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</row>
    <row r="6" spans="1:55" ht="14.5" x14ac:dyDescent="0.35">
      <c r="A6" s="201" t="s">
        <v>296</v>
      </c>
      <c r="B6" s="202">
        <v>0.21</v>
      </c>
      <c r="C6" s="202">
        <v>0.21</v>
      </c>
      <c r="D6" s="202">
        <v>0.21</v>
      </c>
      <c r="E6" s="202">
        <v>0.21</v>
      </c>
      <c r="F6" s="202">
        <v>0.21</v>
      </c>
      <c r="G6" s="202">
        <v>0.21</v>
      </c>
      <c r="H6" s="202">
        <v>0.21</v>
      </c>
      <c r="I6" s="202">
        <v>0.21</v>
      </c>
      <c r="J6" s="202">
        <v>0.21</v>
      </c>
      <c r="K6" s="202">
        <v>0.21</v>
      </c>
      <c r="L6" s="202">
        <v>0.21</v>
      </c>
      <c r="M6" s="202">
        <v>0.21</v>
      </c>
      <c r="N6" s="202">
        <v>0.21</v>
      </c>
      <c r="O6" s="202">
        <v>0.21</v>
      </c>
      <c r="P6" s="202">
        <v>0.21</v>
      </c>
      <c r="Q6" s="202">
        <v>0.21</v>
      </c>
      <c r="R6" s="202">
        <v>0.21</v>
      </c>
      <c r="S6" s="202">
        <v>0.21</v>
      </c>
      <c r="T6" s="202">
        <v>0.21</v>
      </c>
      <c r="U6" s="202">
        <v>0.21</v>
      </c>
      <c r="V6" s="202">
        <v>0.21</v>
      </c>
      <c r="W6" s="202">
        <v>0.21</v>
      </c>
      <c r="X6" s="202">
        <v>0.21</v>
      </c>
      <c r="Y6" s="202">
        <v>0.21</v>
      </c>
      <c r="Z6" s="202">
        <v>0.21</v>
      </c>
      <c r="AA6" s="202">
        <v>0.21</v>
      </c>
      <c r="AB6" s="202">
        <v>0.21</v>
      </c>
      <c r="AC6" s="202">
        <v>0.21</v>
      </c>
      <c r="AD6" s="202">
        <v>0.21</v>
      </c>
      <c r="AE6" s="202">
        <v>0.21</v>
      </c>
      <c r="AF6" s="202">
        <v>0.21</v>
      </c>
      <c r="AG6" s="202">
        <v>0.21</v>
      </c>
      <c r="AH6" s="202">
        <v>0.21</v>
      </c>
      <c r="AI6" s="202">
        <v>0.21</v>
      </c>
      <c r="AJ6" s="202">
        <v>0.21</v>
      </c>
      <c r="AK6" s="202">
        <v>0.21</v>
      </c>
      <c r="AL6" s="146"/>
      <c r="AM6" s="146"/>
      <c r="AN6" s="146"/>
      <c r="AO6" s="146"/>
      <c r="AP6" s="144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</row>
    <row r="7" spans="1:55" ht="14.5" x14ac:dyDescent="0.35">
      <c r="A7" s="200" t="s">
        <v>297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6"/>
      <c r="AM7" s="146"/>
      <c r="AN7" s="146"/>
      <c r="AO7" s="146"/>
      <c r="AP7" s="144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</row>
    <row r="8" spans="1:55" ht="14.5" x14ac:dyDescent="0.35">
      <c r="A8" s="200" t="s">
        <v>298</v>
      </c>
      <c r="B8" s="146">
        <v>40707.31639</v>
      </c>
      <c r="C8" s="146">
        <v>36127.277880000001</v>
      </c>
      <c r="D8" s="146">
        <v>22800.088709999902</v>
      </c>
      <c r="E8" s="146">
        <v>7302.04187000001</v>
      </c>
      <c r="F8" s="146">
        <v>24194.690229999898</v>
      </c>
      <c r="G8" s="146">
        <v>32803.9571699999</v>
      </c>
      <c r="H8" s="146">
        <v>43294.148309999902</v>
      </c>
      <c r="I8" s="146">
        <v>36541.847449999899</v>
      </c>
      <c r="J8" s="146">
        <v>22682.9520978781</v>
      </c>
      <c r="K8" s="146">
        <v>15593.3601549997</v>
      </c>
      <c r="L8" s="146">
        <v>20905.011367569699</v>
      </c>
      <c r="M8" s="146">
        <v>33585.106070894799</v>
      </c>
      <c r="N8" s="146">
        <v>44674.681001299003</v>
      </c>
      <c r="O8" s="146">
        <v>35613.766888776197</v>
      </c>
      <c r="P8" s="146">
        <v>23392.5336090212</v>
      </c>
      <c r="Q8" s="146">
        <v>10253.899742383799</v>
      </c>
      <c r="R8" s="146">
        <v>18413.010356787599</v>
      </c>
      <c r="S8" s="146">
        <v>22690.135157493001</v>
      </c>
      <c r="T8" s="146">
        <v>13435.597448422401</v>
      </c>
      <c r="U8" s="146">
        <v>12701.9657924846</v>
      </c>
      <c r="V8" s="146">
        <v>827.86923160160404</v>
      </c>
      <c r="W8" s="146">
        <v>-6218.1676799236502</v>
      </c>
      <c r="X8" s="146">
        <v>1516.2699697391699</v>
      </c>
      <c r="Y8" s="146">
        <v>16278.6843923289</v>
      </c>
      <c r="Z8" s="146">
        <v>25482.199075041601</v>
      </c>
      <c r="AA8" s="146">
        <v>16448.496722943</v>
      </c>
      <c r="AB8" s="146">
        <v>1105.82878620575</v>
      </c>
      <c r="AC8" s="146">
        <v>-8042.1392553878704</v>
      </c>
      <c r="AD8" s="146">
        <v>-1351.6909240135601</v>
      </c>
      <c r="AE8" s="146">
        <v>3610.7133507713102</v>
      </c>
      <c r="AF8" s="146">
        <v>14602.432654251699</v>
      </c>
      <c r="AG8" s="146">
        <v>13049.240108661599</v>
      </c>
      <c r="AH8" s="146">
        <v>2221.3192975646498</v>
      </c>
      <c r="AI8" s="146">
        <v>-5739.9514731072604</v>
      </c>
      <c r="AJ8" s="146">
        <v>1833.6745619256101</v>
      </c>
      <c r="AK8" s="146">
        <v>17668.794027428299</v>
      </c>
      <c r="AL8" s="146"/>
      <c r="AM8" s="146"/>
      <c r="AN8" s="146"/>
      <c r="AO8" s="146"/>
      <c r="AP8" s="144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</row>
    <row r="9" spans="1:55" ht="14.5" x14ac:dyDescent="0.35">
      <c r="A9" s="200" t="s">
        <v>299</v>
      </c>
      <c r="B9" s="146">
        <v>0</v>
      </c>
      <c r="C9" s="146">
        <v>0</v>
      </c>
      <c r="D9" s="146">
        <v>0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4"/>
      <c r="AM9" s="144"/>
      <c r="AN9" s="144"/>
      <c r="AO9" s="144"/>
      <c r="AP9" s="144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</row>
    <row r="10" spans="1:55" ht="14.5" x14ac:dyDescent="0.35">
      <c r="A10" s="200" t="s">
        <v>300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46">
        <v>0</v>
      </c>
      <c r="W10" s="146">
        <v>0</v>
      </c>
      <c r="X10" s="146">
        <v>0</v>
      </c>
      <c r="Y10" s="146">
        <v>0</v>
      </c>
      <c r="Z10" s="146">
        <v>0</v>
      </c>
      <c r="AA10" s="146">
        <v>0</v>
      </c>
      <c r="AB10" s="146">
        <v>0</v>
      </c>
      <c r="AC10" s="146">
        <v>0</v>
      </c>
      <c r="AD10" s="146">
        <v>0</v>
      </c>
      <c r="AE10" s="146">
        <v>0</v>
      </c>
      <c r="AF10" s="146">
        <v>0</v>
      </c>
      <c r="AG10" s="146">
        <v>0</v>
      </c>
      <c r="AH10" s="146">
        <v>0</v>
      </c>
      <c r="AI10" s="146">
        <v>0</v>
      </c>
      <c r="AJ10" s="146">
        <v>0</v>
      </c>
      <c r="AK10" s="146">
        <v>0</v>
      </c>
      <c r="AL10" s="146"/>
      <c r="AM10" s="146"/>
      <c r="AN10" s="146"/>
      <c r="AO10" s="146"/>
      <c r="AP10" s="146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</row>
    <row r="11" spans="1:55" ht="14.5" x14ac:dyDescent="0.35">
      <c r="A11" s="200" t="s">
        <v>301</v>
      </c>
      <c r="B11" s="146">
        <v>40707.31639</v>
      </c>
      <c r="C11" s="146">
        <v>36127.277880000001</v>
      </c>
      <c r="D11" s="146">
        <v>22800.088709999902</v>
      </c>
      <c r="E11" s="146">
        <v>7302.04187000001</v>
      </c>
      <c r="F11" s="146">
        <v>24194.690229999898</v>
      </c>
      <c r="G11" s="146">
        <v>32803.9571699999</v>
      </c>
      <c r="H11" s="146">
        <v>43294.148309999902</v>
      </c>
      <c r="I11" s="146">
        <v>36541.847449999899</v>
      </c>
      <c r="J11" s="146">
        <v>22682.9520978781</v>
      </c>
      <c r="K11" s="146">
        <v>15593.3601549997</v>
      </c>
      <c r="L11" s="146">
        <v>20905.011367569699</v>
      </c>
      <c r="M11" s="146">
        <v>33585.106070894799</v>
      </c>
      <c r="N11" s="146">
        <v>44674.681001299003</v>
      </c>
      <c r="O11" s="146">
        <v>35613.766888776197</v>
      </c>
      <c r="P11" s="146">
        <v>23392.5336090212</v>
      </c>
      <c r="Q11" s="146">
        <v>10253.899742383799</v>
      </c>
      <c r="R11" s="146">
        <v>18413.010356787599</v>
      </c>
      <c r="S11" s="146">
        <v>22690.135157493001</v>
      </c>
      <c r="T11" s="146">
        <v>13435.597448422401</v>
      </c>
      <c r="U11" s="146">
        <v>12701.9657924846</v>
      </c>
      <c r="V11" s="146">
        <v>827.86923160160404</v>
      </c>
      <c r="W11" s="146">
        <v>-6218.1676799236502</v>
      </c>
      <c r="X11" s="146">
        <v>1516.2699697391699</v>
      </c>
      <c r="Y11" s="146">
        <v>16278.6843923289</v>
      </c>
      <c r="Z11" s="146">
        <v>25482.199075041601</v>
      </c>
      <c r="AA11" s="146">
        <v>16448.496722943</v>
      </c>
      <c r="AB11" s="146">
        <v>1105.82878620575</v>
      </c>
      <c r="AC11" s="146">
        <v>-8042.1392553878704</v>
      </c>
      <c r="AD11" s="146">
        <v>-1351.6909240135601</v>
      </c>
      <c r="AE11" s="146">
        <v>3610.7133507713102</v>
      </c>
      <c r="AF11" s="146">
        <v>14602.432654251699</v>
      </c>
      <c r="AG11" s="146">
        <v>13049.240108661599</v>
      </c>
      <c r="AH11" s="146">
        <v>2221.3192975646498</v>
      </c>
      <c r="AI11" s="146">
        <v>-5739.9514731072604</v>
      </c>
      <c r="AJ11" s="146">
        <v>1833.6745619256101</v>
      </c>
      <c r="AK11" s="146">
        <v>17668.794027428299</v>
      </c>
      <c r="AL11" s="146"/>
      <c r="AM11" s="146"/>
      <c r="AN11" s="146"/>
      <c r="AO11" s="146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</row>
    <row r="12" spans="1:55" ht="14.5" x14ac:dyDescent="0.35">
      <c r="A12" s="200" t="s">
        <v>302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6"/>
      <c r="AM12" s="146"/>
      <c r="AN12" s="146"/>
      <c r="AO12" s="146"/>
      <c r="AP12" s="144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</row>
    <row r="13" spans="1:55" ht="14.5" x14ac:dyDescent="0.35">
      <c r="A13" s="203" t="s">
        <v>303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</row>
    <row r="14" spans="1:55" ht="14.5" x14ac:dyDescent="0.35">
      <c r="A14" s="200" t="s">
        <v>304</v>
      </c>
      <c r="B14" s="146">
        <v>-56.897069999999999</v>
      </c>
      <c r="C14" s="146">
        <v>-64.128539999999902</v>
      </c>
      <c r="D14" s="146">
        <v>619.00751000000002</v>
      </c>
      <c r="E14" s="146">
        <v>-65.746530000000007</v>
      </c>
      <c r="F14" s="146">
        <v>-73.582560000000001</v>
      </c>
      <c r="G14" s="146">
        <v>603.21199999999999</v>
      </c>
      <c r="H14" s="146">
        <v>-56.826639999999998</v>
      </c>
      <c r="I14" s="146">
        <v>-64.991259999999997</v>
      </c>
      <c r="J14" s="146">
        <v>613.99932198186605</v>
      </c>
      <c r="K14" s="146">
        <v>-56.915831895279602</v>
      </c>
      <c r="L14" s="146">
        <v>-72.251244105790903</v>
      </c>
      <c r="M14" s="146">
        <v>652.80858908164703</v>
      </c>
      <c r="N14" s="146">
        <v>-62.719577517190601</v>
      </c>
      <c r="O14" s="146">
        <v>-62.413940936148897</v>
      </c>
      <c r="P14" s="146">
        <v>670.49788357197599</v>
      </c>
      <c r="Q14" s="146">
        <v>-62.908642613648901</v>
      </c>
      <c r="R14" s="146">
        <v>-64.232426564898901</v>
      </c>
      <c r="S14" s="146">
        <v>668.58703540509998</v>
      </c>
      <c r="T14" s="146">
        <v>-69.7255360056716</v>
      </c>
      <c r="U14" s="146">
        <v>-78.609856068566501</v>
      </c>
      <c r="V14" s="146">
        <v>647.90105926317096</v>
      </c>
      <c r="W14" s="146">
        <v>-81.861111878798994</v>
      </c>
      <c r="X14" s="146">
        <v>-93.456916190258099</v>
      </c>
      <c r="Y14" s="146">
        <v>660.04183070202396</v>
      </c>
      <c r="Z14" s="146">
        <v>-103.261103423094</v>
      </c>
      <c r="AA14" s="146">
        <v>-110.03945569287301</v>
      </c>
      <c r="AB14" s="146">
        <v>615.445479585459</v>
      </c>
      <c r="AC14" s="146">
        <v>-127.319918533191</v>
      </c>
      <c r="AD14" s="146">
        <v>-134.499292189155</v>
      </c>
      <c r="AE14" s="146">
        <v>587.48313283004495</v>
      </c>
      <c r="AF14" s="146">
        <v>-150.35484825310601</v>
      </c>
      <c r="AG14" s="146">
        <v>-155.31050325478299</v>
      </c>
      <c r="AH14" s="146">
        <v>562.00207604759203</v>
      </c>
      <c r="AI14" s="146">
        <v>-179.38728167650501</v>
      </c>
      <c r="AJ14" s="146">
        <v>-200.78355644977799</v>
      </c>
      <c r="AK14" s="146">
        <v>538.21821275818695</v>
      </c>
      <c r="AL14" s="144"/>
      <c r="AM14" s="144"/>
      <c r="AN14" s="144"/>
      <c r="AO14" s="144"/>
      <c r="AP14" s="144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</row>
    <row r="15" spans="1:55" ht="14.5" x14ac:dyDescent="0.35">
      <c r="A15" s="200" t="s">
        <v>305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6">
        <v>0</v>
      </c>
      <c r="W15" s="146">
        <v>0</v>
      </c>
      <c r="X15" s="146">
        <v>0</v>
      </c>
      <c r="Y15" s="146">
        <v>0</v>
      </c>
      <c r="Z15" s="146">
        <v>0</v>
      </c>
      <c r="AA15" s="146">
        <v>0</v>
      </c>
      <c r="AB15" s="146">
        <v>0</v>
      </c>
      <c r="AC15" s="146">
        <v>0</v>
      </c>
      <c r="AD15" s="146">
        <v>0</v>
      </c>
      <c r="AE15" s="146">
        <v>0</v>
      </c>
      <c r="AF15" s="146">
        <v>0</v>
      </c>
      <c r="AG15" s="146">
        <v>0</v>
      </c>
      <c r="AH15" s="146">
        <v>0</v>
      </c>
      <c r="AI15" s="146">
        <v>0</v>
      </c>
      <c r="AJ15" s="146">
        <v>0</v>
      </c>
      <c r="AK15" s="146">
        <v>0</v>
      </c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</row>
    <row r="16" spans="1:55" ht="14.5" x14ac:dyDescent="0.35">
      <c r="A16" s="199" t="s">
        <v>306</v>
      </c>
      <c r="B16" s="146">
        <v>-56.897069999999999</v>
      </c>
      <c r="C16" s="146">
        <v>-64.128539999999902</v>
      </c>
      <c r="D16" s="146">
        <v>619.00751000000002</v>
      </c>
      <c r="E16" s="146">
        <v>-65.746530000000007</v>
      </c>
      <c r="F16" s="146">
        <v>-73.582560000000001</v>
      </c>
      <c r="G16" s="146">
        <v>603.21199999999999</v>
      </c>
      <c r="H16" s="146">
        <v>-56.826639999999998</v>
      </c>
      <c r="I16" s="146">
        <v>-64.991259999999997</v>
      </c>
      <c r="J16" s="146">
        <v>613.99932198186605</v>
      </c>
      <c r="K16" s="146">
        <v>-56.915831895279602</v>
      </c>
      <c r="L16" s="146">
        <v>-72.251244105790903</v>
      </c>
      <c r="M16" s="146">
        <v>652.80858908164703</v>
      </c>
      <c r="N16" s="146">
        <v>-62.719577517190601</v>
      </c>
      <c r="O16" s="146">
        <v>-62.413940936148897</v>
      </c>
      <c r="P16" s="146">
        <v>670.49788357197599</v>
      </c>
      <c r="Q16" s="146">
        <v>-62.908642613648901</v>
      </c>
      <c r="R16" s="146">
        <v>-64.232426564898901</v>
      </c>
      <c r="S16" s="146">
        <v>668.58703540509998</v>
      </c>
      <c r="T16" s="146">
        <v>-69.7255360056716</v>
      </c>
      <c r="U16" s="146">
        <v>-78.609856068566501</v>
      </c>
      <c r="V16" s="146">
        <v>647.90105926317096</v>
      </c>
      <c r="W16" s="146">
        <v>-81.861111878798994</v>
      </c>
      <c r="X16" s="146">
        <v>-93.456916190258099</v>
      </c>
      <c r="Y16" s="146">
        <v>660.04183070202396</v>
      </c>
      <c r="Z16" s="146">
        <v>-103.261103423094</v>
      </c>
      <c r="AA16" s="146">
        <v>-110.03945569287301</v>
      </c>
      <c r="AB16" s="146">
        <v>615.445479585459</v>
      </c>
      <c r="AC16" s="146">
        <v>-127.319918533191</v>
      </c>
      <c r="AD16" s="146">
        <v>-134.499292189155</v>
      </c>
      <c r="AE16" s="146">
        <v>587.48313283004495</v>
      </c>
      <c r="AF16" s="146">
        <v>-150.35484825310601</v>
      </c>
      <c r="AG16" s="146">
        <v>-155.31050325478299</v>
      </c>
      <c r="AH16" s="146">
        <v>562.00207604759203</v>
      </c>
      <c r="AI16" s="146">
        <v>-179.38728167650501</v>
      </c>
      <c r="AJ16" s="146">
        <v>-200.78355644977799</v>
      </c>
      <c r="AK16" s="146">
        <v>538.21821275818695</v>
      </c>
      <c r="AL16" s="146"/>
      <c r="AM16" s="146"/>
      <c r="AN16" s="146"/>
      <c r="AO16" s="146"/>
      <c r="AP16" s="146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</row>
    <row r="17" spans="1:55" ht="14.5" x14ac:dyDescent="0.35">
      <c r="A17" s="200" t="s">
        <v>307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6"/>
      <c r="AM17" s="146"/>
      <c r="AN17" s="146"/>
      <c r="AO17" s="146"/>
      <c r="AP17" s="144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</row>
    <row r="18" spans="1:55" ht="14.5" x14ac:dyDescent="0.35">
      <c r="A18" s="203" t="s">
        <v>308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</row>
    <row r="19" spans="1:55" ht="14.5" x14ac:dyDescent="0.35">
      <c r="A19" s="200" t="s">
        <v>309</v>
      </c>
      <c r="B19" s="146">
        <v>23385.7879448196</v>
      </c>
      <c r="C19" s="146">
        <v>21077.981081392802</v>
      </c>
      <c r="D19" s="146">
        <v>-3849.3080899593201</v>
      </c>
      <c r="E19" s="146">
        <v>21269.196643443898</v>
      </c>
      <c r="F19" s="146">
        <v>18963.1715520418</v>
      </c>
      <c r="G19" s="146">
        <v>6961.6564457635004</v>
      </c>
      <c r="H19" s="146">
        <v>29712.256584030201</v>
      </c>
      <c r="I19" s="146">
        <v>17290.7486155519</v>
      </c>
      <c r="J19" s="146">
        <v>3615.9036038757899</v>
      </c>
      <c r="K19" s="146">
        <v>17622.924783778399</v>
      </c>
      <c r="L19" s="146">
        <v>27253.7748405983</v>
      </c>
      <c r="M19" s="146">
        <v>6165.5274113031201</v>
      </c>
      <c r="N19" s="146">
        <v>26399.160336223202</v>
      </c>
      <c r="O19" s="146">
        <v>27526.607994728802</v>
      </c>
      <c r="P19" s="146">
        <v>13323.9371733158</v>
      </c>
      <c r="Q19" s="146">
        <v>16372.087251057201</v>
      </c>
      <c r="R19" s="146">
        <v>22769.086036983001</v>
      </c>
      <c r="S19" s="146">
        <v>14850.9793035518</v>
      </c>
      <c r="T19" s="146">
        <v>32229.468850411999</v>
      </c>
      <c r="U19" s="146">
        <v>31338.5456512614</v>
      </c>
      <c r="V19" s="146">
        <v>24875.535666986802</v>
      </c>
      <c r="W19" s="146">
        <v>32104.684300209301</v>
      </c>
      <c r="X19" s="146">
        <v>31779.505672220101</v>
      </c>
      <c r="Y19" s="146">
        <v>23242.870437425801</v>
      </c>
      <c r="Z19" s="146">
        <v>34797.609550797701</v>
      </c>
      <c r="AA19" s="146">
        <v>35201.458882548002</v>
      </c>
      <c r="AB19" s="146">
        <v>19524.522016256298</v>
      </c>
      <c r="AC19" s="146">
        <v>35831.323571495297</v>
      </c>
      <c r="AD19" s="146">
        <v>35024.005224335197</v>
      </c>
      <c r="AE19" s="146">
        <v>22677.6024469025</v>
      </c>
      <c r="AF19" s="146">
        <v>34119.679788601199</v>
      </c>
      <c r="AG19" s="146">
        <v>33258.7229507663</v>
      </c>
      <c r="AH19" s="146">
        <v>23151.308791011899</v>
      </c>
      <c r="AI19" s="146">
        <v>32672.210180863502</v>
      </c>
      <c r="AJ19" s="146">
        <v>38545.743837016802</v>
      </c>
      <c r="AK19" s="146">
        <v>22499.0590426905</v>
      </c>
      <c r="AL19" s="144"/>
      <c r="AM19" s="144"/>
      <c r="AN19" s="144"/>
      <c r="AO19" s="144"/>
      <c r="AP19" s="144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</row>
    <row r="20" spans="1:55" ht="14.5" x14ac:dyDescent="0.35">
      <c r="A20" s="200" t="s">
        <v>310</v>
      </c>
      <c r="B20" s="146">
        <v>-34457.544119734899</v>
      </c>
      <c r="C20" s="146">
        <v>-26577.102617734799</v>
      </c>
      <c r="D20" s="146">
        <v>-26577.102617734799</v>
      </c>
      <c r="E20" s="146">
        <v>-26577.102617734799</v>
      </c>
      <c r="F20" s="146">
        <v>-34079.4539187349</v>
      </c>
      <c r="G20" s="146">
        <v>-26577.102617734799</v>
      </c>
      <c r="H20" s="146">
        <v>-26577.102617734799</v>
      </c>
      <c r="I20" s="146">
        <v>-26577.102617734799</v>
      </c>
      <c r="J20" s="146">
        <v>-30509.855075734798</v>
      </c>
      <c r="K20" s="146">
        <v>-26602.857092734801</v>
      </c>
      <c r="L20" s="146">
        <v>-30289.744544734898</v>
      </c>
      <c r="M20" s="146">
        <v>-26577.102617734799</v>
      </c>
      <c r="N20" s="146">
        <v>-29039.7530127512</v>
      </c>
      <c r="O20" s="146">
        <v>-29039.7530127512</v>
      </c>
      <c r="P20" s="146">
        <v>-29039.7530127512</v>
      </c>
      <c r="Q20" s="146">
        <v>-29039.7530127512</v>
      </c>
      <c r="R20" s="146">
        <v>-29039.7530127512</v>
      </c>
      <c r="S20" s="146">
        <v>-29039.7530127512</v>
      </c>
      <c r="T20" s="146">
        <v>-29039.7530127512</v>
      </c>
      <c r="U20" s="146">
        <v>-29039.7530127512</v>
      </c>
      <c r="V20" s="146">
        <v>-29039.7530127512</v>
      </c>
      <c r="W20" s="146">
        <v>-29039.7530127512</v>
      </c>
      <c r="X20" s="146">
        <v>-29039.7530127512</v>
      </c>
      <c r="Y20" s="146">
        <v>-29039.7530127512</v>
      </c>
      <c r="Z20" s="146">
        <v>-29357.533455232398</v>
      </c>
      <c r="AA20" s="146">
        <v>-29357.533455232398</v>
      </c>
      <c r="AB20" s="146">
        <v>-29357.533455232398</v>
      </c>
      <c r="AC20" s="146">
        <v>-29357.533455232398</v>
      </c>
      <c r="AD20" s="146">
        <v>-29357.533455232398</v>
      </c>
      <c r="AE20" s="146">
        <v>-29357.533455232398</v>
      </c>
      <c r="AF20" s="146">
        <v>-29357.533455232398</v>
      </c>
      <c r="AG20" s="146">
        <v>-29357.533455232398</v>
      </c>
      <c r="AH20" s="146">
        <v>-29357.533455232398</v>
      </c>
      <c r="AI20" s="146">
        <v>-29357.533455232398</v>
      </c>
      <c r="AJ20" s="146">
        <v>-29357.533455232398</v>
      </c>
      <c r="AK20" s="146">
        <v>-29357.533455232398</v>
      </c>
      <c r="AL20" s="144"/>
      <c r="AM20" s="144"/>
      <c r="AN20" s="144"/>
      <c r="AO20" s="144"/>
      <c r="AP20" s="144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</row>
    <row r="21" spans="1:55" ht="10.5" x14ac:dyDescent="0.25">
      <c r="A21" s="200" t="s">
        <v>311</v>
      </c>
      <c r="B21" s="146">
        <v>-11071.756174915199</v>
      </c>
      <c r="C21" s="146">
        <v>-5499.1215363420297</v>
      </c>
      <c r="D21" s="146">
        <v>-30426.410707694198</v>
      </c>
      <c r="E21" s="146">
        <v>-5307.9059742909103</v>
      </c>
      <c r="F21" s="146">
        <v>-15116.282366693</v>
      </c>
      <c r="G21" s="146">
        <v>-19615.4461719713</v>
      </c>
      <c r="H21" s="146">
        <v>3135.1539662953201</v>
      </c>
      <c r="I21" s="146">
        <v>-9286.3540021829704</v>
      </c>
      <c r="J21" s="146">
        <v>-26893.951471859102</v>
      </c>
      <c r="K21" s="146">
        <v>-8979.9323089564095</v>
      </c>
      <c r="L21" s="146">
        <v>-3035.9697041364998</v>
      </c>
      <c r="M21" s="146">
        <v>-20411.575206431698</v>
      </c>
      <c r="N21" s="146">
        <v>-2640.5926765279901</v>
      </c>
      <c r="O21" s="146">
        <v>-1513.1450180224299</v>
      </c>
      <c r="P21" s="146">
        <v>-15715.8158394354</v>
      </c>
      <c r="Q21" s="146">
        <v>-12667.665761693999</v>
      </c>
      <c r="R21" s="146">
        <v>-6270.6669757681602</v>
      </c>
      <c r="S21" s="146">
        <v>-14188.7737091993</v>
      </c>
      <c r="T21" s="146">
        <v>3189.71583766085</v>
      </c>
      <c r="U21" s="146">
        <v>2298.7926385102201</v>
      </c>
      <c r="V21" s="146">
        <v>-4164.2173457644103</v>
      </c>
      <c r="W21" s="146">
        <v>3064.9312874580601</v>
      </c>
      <c r="X21" s="146">
        <v>2739.7526594689102</v>
      </c>
      <c r="Y21" s="146">
        <v>-5796.8825753253795</v>
      </c>
      <c r="Z21" s="146">
        <v>5440.0760955653404</v>
      </c>
      <c r="AA21" s="146">
        <v>5843.9254273155902</v>
      </c>
      <c r="AB21" s="146">
        <v>-9833.0114389760802</v>
      </c>
      <c r="AC21" s="146">
        <v>6473.7901162629796</v>
      </c>
      <c r="AD21" s="146">
        <v>5666.47176910283</v>
      </c>
      <c r="AE21" s="146">
        <v>-6679.9310083298296</v>
      </c>
      <c r="AF21" s="146">
        <v>4762.1463333688098</v>
      </c>
      <c r="AG21" s="146">
        <v>3901.1894955339098</v>
      </c>
      <c r="AH21" s="146">
        <v>-6206.22466422043</v>
      </c>
      <c r="AI21" s="146">
        <v>3314.67672563112</v>
      </c>
      <c r="AJ21" s="146">
        <v>9188.2103817843908</v>
      </c>
      <c r="AK21" s="146">
        <v>-6858.4744125418501</v>
      </c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</row>
    <row r="22" spans="1:55" ht="10.5" x14ac:dyDescent="0.25">
      <c r="A22" s="200" t="s">
        <v>312</v>
      </c>
      <c r="B22" s="146">
        <v>0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  <c r="H22" s="146">
        <v>0</v>
      </c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6">
        <v>0</v>
      </c>
      <c r="W22" s="146">
        <v>0</v>
      </c>
      <c r="X22" s="146">
        <v>0</v>
      </c>
      <c r="Y22" s="146">
        <v>0</v>
      </c>
      <c r="Z22" s="146">
        <v>0</v>
      </c>
      <c r="AA22" s="146">
        <v>0</v>
      </c>
      <c r="AB22" s="146">
        <v>0</v>
      </c>
      <c r="AC22" s="146">
        <v>0</v>
      </c>
      <c r="AD22" s="146">
        <v>0</v>
      </c>
      <c r="AE22" s="146">
        <v>0</v>
      </c>
      <c r="AF22" s="146">
        <v>0</v>
      </c>
      <c r="AG22" s="146">
        <v>0</v>
      </c>
      <c r="AH22" s="146">
        <v>0</v>
      </c>
      <c r="AI22" s="146">
        <v>0</v>
      </c>
      <c r="AJ22" s="146">
        <v>0</v>
      </c>
      <c r="AK22" s="146">
        <v>0</v>
      </c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</row>
    <row r="23" spans="1:55" ht="10.5" x14ac:dyDescent="0.25">
      <c r="A23" s="200" t="s">
        <v>313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  <c r="W23" s="146">
        <v>0</v>
      </c>
      <c r="X23" s="146">
        <v>0</v>
      </c>
      <c r="Y23" s="146">
        <v>0</v>
      </c>
      <c r="Z23" s="146">
        <v>0</v>
      </c>
      <c r="AA23" s="146">
        <v>0</v>
      </c>
      <c r="AB23" s="146">
        <v>0</v>
      </c>
      <c r="AC23" s="146">
        <v>0</v>
      </c>
      <c r="AD23" s="146">
        <v>0</v>
      </c>
      <c r="AE23" s="146">
        <v>0</v>
      </c>
      <c r="AF23" s="146">
        <v>0</v>
      </c>
      <c r="AG23" s="146">
        <v>0</v>
      </c>
      <c r="AH23" s="146">
        <v>0</v>
      </c>
      <c r="AI23" s="146">
        <v>0</v>
      </c>
      <c r="AJ23" s="146">
        <v>0</v>
      </c>
      <c r="AK23" s="146">
        <v>0</v>
      </c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</row>
    <row r="24" spans="1:55" ht="10.5" x14ac:dyDescent="0.25">
      <c r="A24" s="200" t="s">
        <v>314</v>
      </c>
      <c r="B24" s="146">
        <v>1</v>
      </c>
      <c r="C24" s="146">
        <v>1</v>
      </c>
      <c r="D24" s="146">
        <v>1</v>
      </c>
      <c r="E24" s="146">
        <v>1</v>
      </c>
      <c r="F24" s="146">
        <v>1</v>
      </c>
      <c r="G24" s="146">
        <v>1</v>
      </c>
      <c r="H24" s="146">
        <v>1</v>
      </c>
      <c r="I24" s="146">
        <v>1</v>
      </c>
      <c r="J24" s="146">
        <v>1</v>
      </c>
      <c r="K24" s="146">
        <v>1</v>
      </c>
      <c r="L24" s="146">
        <v>1</v>
      </c>
      <c r="M24" s="146">
        <v>1</v>
      </c>
      <c r="N24" s="146">
        <v>1</v>
      </c>
      <c r="O24" s="146">
        <v>1</v>
      </c>
      <c r="P24" s="146">
        <v>1</v>
      </c>
      <c r="Q24" s="146">
        <v>1</v>
      </c>
      <c r="R24" s="146">
        <v>1</v>
      </c>
      <c r="S24" s="146">
        <v>1</v>
      </c>
      <c r="T24" s="146">
        <v>1</v>
      </c>
      <c r="U24" s="146">
        <v>1</v>
      </c>
      <c r="V24" s="146">
        <v>1</v>
      </c>
      <c r="W24" s="146">
        <v>1</v>
      </c>
      <c r="X24" s="146">
        <v>1</v>
      </c>
      <c r="Y24" s="146">
        <v>1</v>
      </c>
      <c r="Z24" s="146">
        <v>1</v>
      </c>
      <c r="AA24" s="146">
        <v>1</v>
      </c>
      <c r="AB24" s="146">
        <v>1</v>
      </c>
      <c r="AC24" s="146">
        <v>1</v>
      </c>
      <c r="AD24" s="146">
        <v>1</v>
      </c>
      <c r="AE24" s="146">
        <v>1</v>
      </c>
      <c r="AF24" s="146">
        <v>1</v>
      </c>
      <c r="AG24" s="146">
        <v>1</v>
      </c>
      <c r="AH24" s="146">
        <v>1</v>
      </c>
      <c r="AI24" s="146">
        <v>1</v>
      </c>
      <c r="AJ24" s="146">
        <v>1</v>
      </c>
      <c r="AK24" s="146">
        <v>1</v>
      </c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</row>
    <row r="25" spans="1:55" ht="10.5" x14ac:dyDescent="0.25">
      <c r="A25" s="200" t="s">
        <v>315</v>
      </c>
      <c r="B25" s="146">
        <v>6.5432291666666504</v>
      </c>
      <c r="C25" s="146">
        <v>6.5432291666666504</v>
      </c>
      <c r="D25" s="146">
        <v>2854.5938488597899</v>
      </c>
      <c r="E25" s="146">
        <v>6.5432291666666504</v>
      </c>
      <c r="F25" s="146">
        <v>6.5432291666666504</v>
      </c>
      <c r="G25" s="146">
        <v>2833.2408488597898</v>
      </c>
      <c r="H25" s="146">
        <v>6.5432291666666504</v>
      </c>
      <c r="I25" s="146">
        <v>6.5432291666666504</v>
      </c>
      <c r="J25" s="146">
        <v>2867.4878488597901</v>
      </c>
      <c r="K25" s="146">
        <v>6.5432291666666504</v>
      </c>
      <c r="L25" s="146">
        <v>6.5432291666666504</v>
      </c>
      <c r="M25" s="146">
        <v>2867.4878488597901</v>
      </c>
      <c r="N25" s="146">
        <v>6.5432291666666504</v>
      </c>
      <c r="O25" s="146">
        <v>6.5432291666666504</v>
      </c>
      <c r="P25" s="146">
        <v>1574.68157131976</v>
      </c>
      <c r="Q25" s="146">
        <v>6.5432291666666504</v>
      </c>
      <c r="R25" s="146">
        <v>6.5432291666666504</v>
      </c>
      <c r="S25" s="146">
        <v>1574.68157131972</v>
      </c>
      <c r="T25" s="146">
        <v>6.8506583333333397</v>
      </c>
      <c r="U25" s="146">
        <v>6.8506583333333397</v>
      </c>
      <c r="V25" s="146">
        <v>1340.8780004864</v>
      </c>
      <c r="W25" s="146">
        <v>6.8506583333333397</v>
      </c>
      <c r="X25" s="146">
        <v>6.8506583333333397</v>
      </c>
      <c r="Y25" s="146">
        <v>1340.87800048642</v>
      </c>
      <c r="Z25" s="146">
        <v>6.8506583333333397</v>
      </c>
      <c r="AA25" s="146">
        <v>6.8506583333333397</v>
      </c>
      <c r="AB25" s="146">
        <v>263.62641530843399</v>
      </c>
      <c r="AC25" s="146">
        <v>6.8506583333333397</v>
      </c>
      <c r="AD25" s="146">
        <v>6.8506583333333397</v>
      </c>
      <c r="AE25" s="146">
        <v>263.62641531025997</v>
      </c>
      <c r="AF25" s="146">
        <v>6.8506583333333397</v>
      </c>
      <c r="AG25" s="146">
        <v>6.8506583333333397</v>
      </c>
      <c r="AH25" s="146">
        <v>403.52041531205998</v>
      </c>
      <c r="AI25" s="146">
        <v>6.8506583333333397</v>
      </c>
      <c r="AJ25" s="146">
        <v>6.8506583333333397</v>
      </c>
      <c r="AK25" s="146">
        <v>403.52041531376602</v>
      </c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</row>
    <row r="26" spans="1:55" ht="14.5" x14ac:dyDescent="0.35">
      <c r="A26" s="200" t="s">
        <v>316</v>
      </c>
      <c r="B26" s="146">
        <v>0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/>
      <c r="AM26" s="146"/>
      <c r="AN26" s="146"/>
      <c r="AO26" s="146"/>
      <c r="AP26" s="146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</row>
    <row r="27" spans="1:55" ht="10.5" x14ac:dyDescent="0.25">
      <c r="A27" s="200" t="s">
        <v>317</v>
      </c>
      <c r="B27" s="146">
        <v>6.5432291666666504</v>
      </c>
      <c r="C27" s="146">
        <v>6.5432291666666504</v>
      </c>
      <c r="D27" s="146">
        <v>2854.5938488597899</v>
      </c>
      <c r="E27" s="146">
        <v>6.5432291666666504</v>
      </c>
      <c r="F27" s="146">
        <v>6.5432291666666504</v>
      </c>
      <c r="G27" s="146">
        <v>2833.2408488597898</v>
      </c>
      <c r="H27" s="146">
        <v>6.5432291666666504</v>
      </c>
      <c r="I27" s="146">
        <v>6.5432291666666504</v>
      </c>
      <c r="J27" s="146">
        <v>2867.4878488597901</v>
      </c>
      <c r="K27" s="146">
        <v>6.5432291666666504</v>
      </c>
      <c r="L27" s="146">
        <v>6.5432291666666504</v>
      </c>
      <c r="M27" s="146">
        <v>2867.4878488597901</v>
      </c>
      <c r="N27" s="146">
        <v>6.5432291666666504</v>
      </c>
      <c r="O27" s="146">
        <v>6.5432291666666504</v>
      </c>
      <c r="P27" s="146">
        <v>1574.68157131976</v>
      </c>
      <c r="Q27" s="146">
        <v>6.5432291666666504</v>
      </c>
      <c r="R27" s="146">
        <v>6.5432291666666504</v>
      </c>
      <c r="S27" s="146">
        <v>1574.68157131972</v>
      </c>
      <c r="T27" s="146">
        <v>6.8506583333333397</v>
      </c>
      <c r="U27" s="146">
        <v>6.8506583333333397</v>
      </c>
      <c r="V27" s="146">
        <v>1340.8780004864</v>
      </c>
      <c r="W27" s="146">
        <v>6.8506583333333397</v>
      </c>
      <c r="X27" s="146">
        <v>6.8506583333333397</v>
      </c>
      <c r="Y27" s="146">
        <v>1340.87800048642</v>
      </c>
      <c r="Z27" s="146">
        <v>6.8506583333333397</v>
      </c>
      <c r="AA27" s="146">
        <v>6.8506583333333397</v>
      </c>
      <c r="AB27" s="146">
        <v>263.62641530843399</v>
      </c>
      <c r="AC27" s="146">
        <v>6.8506583333333397</v>
      </c>
      <c r="AD27" s="146">
        <v>6.8506583333333397</v>
      </c>
      <c r="AE27" s="146">
        <v>263.62641531025997</v>
      </c>
      <c r="AF27" s="146">
        <v>6.8506583333333397</v>
      </c>
      <c r="AG27" s="146">
        <v>6.8506583333333397</v>
      </c>
      <c r="AH27" s="146">
        <v>403.52041531205998</v>
      </c>
      <c r="AI27" s="146">
        <v>6.8506583333333397</v>
      </c>
      <c r="AJ27" s="146">
        <v>6.8506583333333397</v>
      </c>
      <c r="AK27" s="146">
        <v>403.52041531376602</v>
      </c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</row>
    <row r="28" spans="1:55" ht="10.5" x14ac:dyDescent="0.25">
      <c r="A28" s="200" t="s">
        <v>318</v>
      </c>
      <c r="B28" s="146">
        <v>-11065.212945748501</v>
      </c>
      <c r="C28" s="146">
        <v>-5492.5783071753704</v>
      </c>
      <c r="D28" s="146">
        <v>-27571.816858834402</v>
      </c>
      <c r="E28" s="146">
        <v>-5301.3627451242401</v>
      </c>
      <c r="F28" s="146">
        <v>-15109.7391375263</v>
      </c>
      <c r="G28" s="146">
        <v>-16782.205323111499</v>
      </c>
      <c r="H28" s="146">
        <v>3141.6971954619798</v>
      </c>
      <c r="I28" s="146">
        <v>-9279.8107730162992</v>
      </c>
      <c r="J28" s="146">
        <v>-24026.463622999301</v>
      </c>
      <c r="K28" s="146">
        <v>-8973.3890797897402</v>
      </c>
      <c r="L28" s="146">
        <v>-3029.42647496983</v>
      </c>
      <c r="M28" s="146">
        <v>-17544.087357571902</v>
      </c>
      <c r="N28" s="146">
        <v>-2634.0494473613198</v>
      </c>
      <c r="O28" s="146">
        <v>-1506.6017888557701</v>
      </c>
      <c r="P28" s="146">
        <v>-14141.1342681156</v>
      </c>
      <c r="Q28" s="146">
        <v>-12661.122532527301</v>
      </c>
      <c r="R28" s="146">
        <v>-6264.12374660149</v>
      </c>
      <c r="S28" s="146">
        <v>-12614.092137879599</v>
      </c>
      <c r="T28" s="146">
        <v>3196.5664959941801</v>
      </c>
      <c r="U28" s="146">
        <v>2305.6432968435502</v>
      </c>
      <c r="V28" s="146">
        <v>-2823.3393452780001</v>
      </c>
      <c r="W28" s="146">
        <v>3071.7819457914002</v>
      </c>
      <c r="X28" s="146">
        <v>2746.6033178022399</v>
      </c>
      <c r="Y28" s="146">
        <v>-4456.0045748389502</v>
      </c>
      <c r="Z28" s="146">
        <v>5446.9267538986796</v>
      </c>
      <c r="AA28" s="146">
        <v>5850.7760856489303</v>
      </c>
      <c r="AB28" s="146">
        <v>-9569.3850236676408</v>
      </c>
      <c r="AC28" s="146">
        <v>6480.6407745963197</v>
      </c>
      <c r="AD28" s="146">
        <v>5673.3224274361601</v>
      </c>
      <c r="AE28" s="146">
        <v>-6416.3045930195703</v>
      </c>
      <c r="AF28" s="146">
        <v>4768.9969917021399</v>
      </c>
      <c r="AG28" s="146">
        <v>3908.04015386724</v>
      </c>
      <c r="AH28" s="146">
        <v>-5802.7042489083697</v>
      </c>
      <c r="AI28" s="146">
        <v>3321.5273839644501</v>
      </c>
      <c r="AJ28" s="146">
        <v>9195.0610401177291</v>
      </c>
      <c r="AK28" s="146">
        <v>-6454.95399722808</v>
      </c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</row>
    <row r="29" spans="1:55" ht="14.5" x14ac:dyDescent="0.35">
      <c r="A29" s="200" t="s">
        <v>319</v>
      </c>
      <c r="B29" s="146">
        <v>-152509.55165918299</v>
      </c>
      <c r="C29" s="146">
        <v>-152509.55165918299</v>
      </c>
      <c r="D29" s="146">
        <v>-152509.55165918299</v>
      </c>
      <c r="E29" s="146">
        <v>-152509.55165918299</v>
      </c>
      <c r="F29" s="146">
        <v>-152509.55165918299</v>
      </c>
      <c r="G29" s="146">
        <v>-152509.55165918299</v>
      </c>
      <c r="H29" s="146">
        <v>-152509.55165918299</v>
      </c>
      <c r="I29" s="146">
        <v>-152509.55165918299</v>
      </c>
      <c r="J29" s="146">
        <v>-152509.55165918099</v>
      </c>
      <c r="K29" s="146">
        <v>-152509.55165918</v>
      </c>
      <c r="L29" s="146">
        <v>-152509.55165917901</v>
      </c>
      <c r="M29" s="146">
        <v>-152509.55165917799</v>
      </c>
      <c r="N29" s="146">
        <v>-51664.567479029502</v>
      </c>
      <c r="O29" s="146">
        <v>-51664.567479001998</v>
      </c>
      <c r="P29" s="146">
        <v>-51664.567478971097</v>
      </c>
      <c r="Q29" s="146">
        <v>-51664.567478938101</v>
      </c>
      <c r="R29" s="146">
        <v>-51664.567478902303</v>
      </c>
      <c r="S29" s="146">
        <v>-51664.567478865203</v>
      </c>
      <c r="T29" s="146">
        <v>-51664.567478826699</v>
      </c>
      <c r="U29" s="146">
        <v>-51664.567478787198</v>
      </c>
      <c r="V29" s="146">
        <v>-51664.567478748701</v>
      </c>
      <c r="W29" s="146">
        <v>-51664.567478710997</v>
      </c>
      <c r="X29" s="146">
        <v>-51664.567478673402</v>
      </c>
      <c r="Y29" s="146">
        <v>-51664.567478639103</v>
      </c>
      <c r="Z29" s="146">
        <v>15012.844819884</v>
      </c>
      <c r="AA29" s="146">
        <v>15012.8448199307</v>
      </c>
      <c r="AB29" s="146">
        <v>15012.8448199827</v>
      </c>
      <c r="AC29" s="146">
        <v>15012.844820037501</v>
      </c>
      <c r="AD29" s="146">
        <v>15012.844820097</v>
      </c>
      <c r="AE29" s="146">
        <v>15012.8448201582</v>
      </c>
      <c r="AF29" s="146">
        <v>15012.844820216</v>
      </c>
      <c r="AG29" s="146">
        <v>15012.8448202748</v>
      </c>
      <c r="AH29" s="146">
        <v>15012.844820332301</v>
      </c>
      <c r="AI29" s="146">
        <v>15012.8448203896</v>
      </c>
      <c r="AJ29" s="146">
        <v>15012.8448204454</v>
      </c>
      <c r="AK29" s="146">
        <v>15012.844820496801</v>
      </c>
      <c r="AL29" s="146"/>
      <c r="AM29" s="146"/>
      <c r="AN29" s="146"/>
      <c r="AO29" s="146"/>
      <c r="AP29" s="146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</row>
    <row r="30" spans="1:55" ht="14.5" x14ac:dyDescent="0.35">
      <c r="A30" s="200" t="s">
        <v>320</v>
      </c>
      <c r="B30" s="146">
        <v>-141034.39543040999</v>
      </c>
      <c r="C30" s="146">
        <v>-141034.39543040999</v>
      </c>
      <c r="D30" s="146">
        <v>-141034.39543040999</v>
      </c>
      <c r="E30" s="146">
        <v>-141034.39543040999</v>
      </c>
      <c r="F30" s="146">
        <v>-141034.39543040999</v>
      </c>
      <c r="G30" s="146">
        <v>-141034.39543040999</v>
      </c>
      <c r="H30" s="146">
        <v>-141034.39543040999</v>
      </c>
      <c r="I30" s="146">
        <v>-141034.39543040999</v>
      </c>
      <c r="J30" s="146">
        <v>-141034.395430409</v>
      </c>
      <c r="K30" s="146">
        <v>-141034.39543040801</v>
      </c>
      <c r="L30" s="146">
        <v>-141034.395430406</v>
      </c>
      <c r="M30" s="146">
        <v>-141034.39543040501</v>
      </c>
      <c r="N30" s="146">
        <v>-45779.872785419997</v>
      </c>
      <c r="O30" s="146">
        <v>-45779.872785392501</v>
      </c>
      <c r="P30" s="146">
        <v>-45779.872785360203</v>
      </c>
      <c r="Q30" s="146">
        <v>-45779.872785327199</v>
      </c>
      <c r="R30" s="146">
        <v>-45779.872785291402</v>
      </c>
      <c r="S30" s="146">
        <v>-45779.872785253399</v>
      </c>
      <c r="T30" s="146">
        <v>-45779.8727852148</v>
      </c>
      <c r="U30" s="146">
        <v>-45779.872785175299</v>
      </c>
      <c r="V30" s="146">
        <v>-45779.8727851363</v>
      </c>
      <c r="W30" s="146">
        <v>-45779.872785098603</v>
      </c>
      <c r="X30" s="146">
        <v>-45779.872785061001</v>
      </c>
      <c r="Y30" s="146">
        <v>-45779.872785026702</v>
      </c>
      <c r="Z30" s="146">
        <v>16401.9437477795</v>
      </c>
      <c r="AA30" s="146">
        <v>16401.943747826099</v>
      </c>
      <c r="AB30" s="146">
        <v>16401.9437478789</v>
      </c>
      <c r="AC30" s="146">
        <v>16401.943747933801</v>
      </c>
      <c r="AD30" s="146">
        <v>16401.9437479933</v>
      </c>
      <c r="AE30" s="146">
        <v>16401.943748057402</v>
      </c>
      <c r="AF30" s="146">
        <v>16401.943748115202</v>
      </c>
      <c r="AG30" s="146">
        <v>16401.943748173999</v>
      </c>
      <c r="AH30" s="146">
        <v>16401.943748236601</v>
      </c>
      <c r="AI30" s="146">
        <v>16401.943748293899</v>
      </c>
      <c r="AJ30" s="146">
        <v>16401.943748349699</v>
      </c>
      <c r="AK30" s="146">
        <v>16401.943748407899</v>
      </c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</row>
    <row r="31" spans="1:55" ht="10.5" x14ac:dyDescent="0.25">
      <c r="A31" s="200" t="s">
        <v>321</v>
      </c>
      <c r="B31" s="146">
        <v>0</v>
      </c>
      <c r="C31" s="146">
        <v>0</v>
      </c>
      <c r="D31" s="146">
        <v>-38127.3879147958</v>
      </c>
      <c r="E31" s="146">
        <v>0</v>
      </c>
      <c r="F31" s="146">
        <v>0</v>
      </c>
      <c r="G31" s="146">
        <v>-38127.3879147958</v>
      </c>
      <c r="H31" s="146">
        <v>0</v>
      </c>
      <c r="I31" s="146">
        <v>0</v>
      </c>
      <c r="J31" s="146">
        <v>-38127.387914795399</v>
      </c>
      <c r="K31" s="146">
        <v>0</v>
      </c>
      <c r="L31" s="146">
        <v>0</v>
      </c>
      <c r="M31" s="146">
        <v>-38127.387914794497</v>
      </c>
      <c r="N31" s="146">
        <v>0</v>
      </c>
      <c r="O31" s="146">
        <v>0</v>
      </c>
      <c r="P31" s="146">
        <v>-12916.1418697427</v>
      </c>
      <c r="Q31" s="146">
        <v>0</v>
      </c>
      <c r="R31" s="146">
        <v>0</v>
      </c>
      <c r="S31" s="146">
        <v>-12916.141869716301</v>
      </c>
      <c r="T31" s="146">
        <v>0</v>
      </c>
      <c r="U31" s="146">
        <v>0</v>
      </c>
      <c r="V31" s="146">
        <v>-12916.141869687101</v>
      </c>
      <c r="W31" s="146">
        <v>0</v>
      </c>
      <c r="X31" s="146">
        <v>0</v>
      </c>
      <c r="Y31" s="146">
        <v>-12916.141869659699</v>
      </c>
      <c r="Z31" s="146">
        <v>0</v>
      </c>
      <c r="AA31" s="146">
        <v>0</v>
      </c>
      <c r="AB31" s="146">
        <v>3753.21120499567</v>
      </c>
      <c r="AC31" s="146">
        <v>0</v>
      </c>
      <c r="AD31" s="146">
        <v>0</v>
      </c>
      <c r="AE31" s="146">
        <v>3753.2112050395499</v>
      </c>
      <c r="AF31" s="146">
        <v>0</v>
      </c>
      <c r="AG31" s="146">
        <v>0</v>
      </c>
      <c r="AH31" s="146">
        <v>3753.2112050830901</v>
      </c>
      <c r="AI31" s="146">
        <v>0</v>
      </c>
      <c r="AJ31" s="146">
        <v>0</v>
      </c>
      <c r="AK31" s="146">
        <v>3753.2112051242002</v>
      </c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</row>
    <row r="32" spans="1:55" ht="10.5" x14ac:dyDescent="0.25">
      <c r="A32" s="200" t="s">
        <v>322</v>
      </c>
      <c r="B32" s="146">
        <v>0</v>
      </c>
      <c r="C32" s="146">
        <v>0</v>
      </c>
      <c r="D32" s="146">
        <v>-35258.598857602599</v>
      </c>
      <c r="E32" s="146">
        <v>0</v>
      </c>
      <c r="F32" s="146">
        <v>0</v>
      </c>
      <c r="G32" s="146">
        <v>-35258.598857602599</v>
      </c>
      <c r="H32" s="146">
        <v>0</v>
      </c>
      <c r="I32" s="146">
        <v>0</v>
      </c>
      <c r="J32" s="146">
        <v>-35258.598857602301</v>
      </c>
      <c r="K32" s="146">
        <v>0</v>
      </c>
      <c r="L32" s="146">
        <v>0</v>
      </c>
      <c r="M32" s="146">
        <v>-35258.598857601399</v>
      </c>
      <c r="N32" s="146">
        <v>0</v>
      </c>
      <c r="O32" s="146">
        <v>0</v>
      </c>
      <c r="P32" s="146">
        <v>-11444.96819634</v>
      </c>
      <c r="Q32" s="146">
        <v>0</v>
      </c>
      <c r="R32" s="146">
        <v>0</v>
      </c>
      <c r="S32" s="146">
        <v>-11444.968196313301</v>
      </c>
      <c r="T32" s="146">
        <v>0</v>
      </c>
      <c r="U32" s="146">
        <v>0</v>
      </c>
      <c r="V32" s="146">
        <v>-11444.968196284</v>
      </c>
      <c r="W32" s="146">
        <v>0</v>
      </c>
      <c r="X32" s="146">
        <v>0</v>
      </c>
      <c r="Y32" s="146">
        <v>-11444.968196256599</v>
      </c>
      <c r="Z32" s="146">
        <v>0</v>
      </c>
      <c r="AA32" s="146">
        <v>0</v>
      </c>
      <c r="AB32" s="146">
        <v>4100.4859369697397</v>
      </c>
      <c r="AC32" s="146">
        <v>0</v>
      </c>
      <c r="AD32" s="146">
        <v>0</v>
      </c>
      <c r="AE32" s="146">
        <v>4100.4859370143604</v>
      </c>
      <c r="AF32" s="146">
        <v>0</v>
      </c>
      <c r="AG32" s="146">
        <v>0</v>
      </c>
      <c r="AH32" s="146">
        <v>4100.4859370591503</v>
      </c>
      <c r="AI32" s="146">
        <v>0</v>
      </c>
      <c r="AJ32" s="146">
        <v>0</v>
      </c>
      <c r="AK32" s="146">
        <v>4100.4859371019902</v>
      </c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</row>
    <row r="33" spans="1:55" ht="14.5" x14ac:dyDescent="0.35">
      <c r="A33" s="199" t="s">
        <v>323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</row>
    <row r="34" spans="1:55" ht="14.5" x14ac:dyDescent="0.35">
      <c r="A34" s="200" t="s">
        <v>324</v>
      </c>
      <c r="B34" s="146">
        <v>1931.270966</v>
      </c>
      <c r="C34" s="146">
        <v>1701.907467</v>
      </c>
      <c r="D34" s="146">
        <v>-2117.15580869313</v>
      </c>
      <c r="E34" s="146">
        <v>260.56476700000002</v>
      </c>
      <c r="F34" s="146">
        <v>1104.8053834999901</v>
      </c>
      <c r="G34" s="146">
        <v>-1629.86966119313</v>
      </c>
      <c r="H34" s="146">
        <v>2060.6160834999901</v>
      </c>
      <c r="I34" s="146">
        <v>1722.5928094999899</v>
      </c>
      <c r="J34" s="146">
        <v>-2129.3217987001299</v>
      </c>
      <c r="K34" s="146">
        <v>675.57221615522303</v>
      </c>
      <c r="L34" s="146">
        <v>940.38800617319703</v>
      </c>
      <c r="M34" s="146">
        <v>-1582.2736366943</v>
      </c>
      <c r="N34" s="146">
        <v>2129.3480711890902</v>
      </c>
      <c r="O34" s="146">
        <v>1676.317647392</v>
      </c>
      <c r="P34" s="146">
        <v>-773.29676752343198</v>
      </c>
      <c r="Q34" s="146">
        <v>408.29955498850899</v>
      </c>
      <c r="R34" s="146">
        <v>816.18889651113795</v>
      </c>
      <c r="S34" s="146">
        <v>-808.51223250815497</v>
      </c>
      <c r="T34" s="146">
        <v>567.04359562084005</v>
      </c>
      <c r="U34" s="146">
        <v>529.91779682080505</v>
      </c>
      <c r="V34" s="146">
        <v>-1902.65982760983</v>
      </c>
      <c r="W34" s="146">
        <v>-416.251439590122</v>
      </c>
      <c r="X34" s="146">
        <v>-30.109347322554001</v>
      </c>
      <c r="Y34" s="146">
        <v>-1129.51203100154</v>
      </c>
      <c r="Z34" s="146">
        <v>1167.6968985809201</v>
      </c>
      <c r="AA34" s="146">
        <v>715.672863362508</v>
      </c>
      <c r="AB34" s="146">
        <v>-809.85304368554</v>
      </c>
      <c r="AC34" s="146">
        <v>-509.72295869605301</v>
      </c>
      <c r="AD34" s="146">
        <v>-175.55951081013501</v>
      </c>
      <c r="AE34" s="146">
        <v>-686.00693279685902</v>
      </c>
      <c r="AF34" s="146">
        <v>621.35389029993098</v>
      </c>
      <c r="AG34" s="146">
        <v>543.44648027034202</v>
      </c>
      <c r="AH34" s="146">
        <v>-756.75068829811403</v>
      </c>
      <c r="AI34" s="146">
        <v>-397.21693773918798</v>
      </c>
      <c r="AJ34" s="146">
        <v>-19.605449726208398</v>
      </c>
      <c r="AK34" s="146">
        <v>14.4338550288959</v>
      </c>
      <c r="AL34" s="144"/>
      <c r="AM34" s="144"/>
      <c r="AN34" s="144"/>
      <c r="AO34" s="144"/>
      <c r="AP34" s="144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</row>
    <row r="35" spans="1:55" ht="10.5" x14ac:dyDescent="0.25">
      <c r="A35" s="200" t="s">
        <v>325</v>
      </c>
      <c r="B35" s="146">
        <v>6.5432291666666504</v>
      </c>
      <c r="C35" s="146">
        <v>6.5432291666666504</v>
      </c>
      <c r="D35" s="146">
        <v>2854.5938488597899</v>
      </c>
      <c r="E35" s="146">
        <v>6.5432291666666504</v>
      </c>
      <c r="F35" s="146">
        <v>6.5432291666666504</v>
      </c>
      <c r="G35" s="146">
        <v>2833.2408488597898</v>
      </c>
      <c r="H35" s="146">
        <v>6.5432291666666504</v>
      </c>
      <c r="I35" s="146">
        <v>6.5432291666666504</v>
      </c>
      <c r="J35" s="146">
        <v>2867.4878488597801</v>
      </c>
      <c r="K35" s="146">
        <v>6.5432291666666504</v>
      </c>
      <c r="L35" s="146">
        <v>6.5432291666666504</v>
      </c>
      <c r="M35" s="146">
        <v>2867.4878488597301</v>
      </c>
      <c r="N35" s="146">
        <v>6.5432291666666504</v>
      </c>
      <c r="O35" s="146">
        <v>6.5432291666666504</v>
      </c>
      <c r="P35" s="146">
        <v>1574.68157131864</v>
      </c>
      <c r="Q35" s="146">
        <v>6.5432291666666504</v>
      </c>
      <c r="R35" s="146">
        <v>6.5432291666666504</v>
      </c>
      <c r="S35" s="146">
        <v>1574.68157131732</v>
      </c>
      <c r="T35" s="146">
        <v>6.8506583333333397</v>
      </c>
      <c r="U35" s="146">
        <v>6.8506583333333397</v>
      </c>
      <c r="V35" s="146">
        <v>1340.8780004825301</v>
      </c>
      <c r="W35" s="146">
        <v>6.8506583333333397</v>
      </c>
      <c r="X35" s="146">
        <v>6.8506583333333397</v>
      </c>
      <c r="Y35" s="146">
        <v>1340.8780004811599</v>
      </c>
      <c r="Z35" s="146">
        <v>6.8506583333333397</v>
      </c>
      <c r="AA35" s="146">
        <v>6.8506583333333397</v>
      </c>
      <c r="AB35" s="146">
        <v>263.62641531188598</v>
      </c>
      <c r="AC35" s="146">
        <v>6.8506583333333397</v>
      </c>
      <c r="AD35" s="146">
        <v>6.8506583333333397</v>
      </c>
      <c r="AE35" s="146">
        <v>263.62641530969199</v>
      </c>
      <c r="AF35" s="146">
        <v>6.8506583333333397</v>
      </c>
      <c r="AG35" s="146">
        <v>6.8506583333333397</v>
      </c>
      <c r="AH35" s="146">
        <v>403.52041530751501</v>
      </c>
      <c r="AI35" s="146">
        <v>6.8506583333333397</v>
      </c>
      <c r="AJ35" s="146">
        <v>6.8506583333333397</v>
      </c>
      <c r="AK35" s="146">
        <v>403.52041530545898</v>
      </c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</row>
    <row r="36" spans="1:55" ht="14.5" x14ac:dyDescent="0.35">
      <c r="A36" s="200" t="s">
        <v>326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6"/>
      <c r="AM36" s="146"/>
      <c r="AN36" s="146"/>
      <c r="AO36" s="146"/>
      <c r="AP36" s="144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</row>
    <row r="37" spans="1:55" ht="14.5" x14ac:dyDescent="0.35">
      <c r="A37" s="199" t="s">
        <v>327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6"/>
      <c r="AM37" s="146"/>
      <c r="AN37" s="146"/>
      <c r="AO37" s="146"/>
      <c r="AP37" s="146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</row>
    <row r="38" spans="1:55" ht="14.5" x14ac:dyDescent="0.35">
      <c r="A38" s="200" t="s">
        <v>328</v>
      </c>
      <c r="B38" s="146">
        <v>40707.31639</v>
      </c>
      <c r="C38" s="146">
        <v>36127.277880000001</v>
      </c>
      <c r="D38" s="146">
        <v>22800.088709999902</v>
      </c>
      <c r="E38" s="146">
        <v>7302.04187000001</v>
      </c>
      <c r="F38" s="146">
        <v>24194.690229999898</v>
      </c>
      <c r="G38" s="146">
        <v>32803.9571699999</v>
      </c>
      <c r="H38" s="146">
        <v>43294.148309999902</v>
      </c>
      <c r="I38" s="146">
        <v>36541.847449999899</v>
      </c>
      <c r="J38" s="146">
        <v>22682.9520978781</v>
      </c>
      <c r="K38" s="146">
        <v>15593.3601549997</v>
      </c>
      <c r="L38" s="146">
        <v>20905.011367569699</v>
      </c>
      <c r="M38" s="146">
        <v>33585.106070894799</v>
      </c>
      <c r="N38" s="146">
        <v>44674.681001299003</v>
      </c>
      <c r="O38" s="146">
        <v>35613.766888776197</v>
      </c>
      <c r="P38" s="146">
        <v>23392.5336090212</v>
      </c>
      <c r="Q38" s="146">
        <v>10253.899742383799</v>
      </c>
      <c r="R38" s="146">
        <v>18413.010356787599</v>
      </c>
      <c r="S38" s="146">
        <v>22690.135157493001</v>
      </c>
      <c r="T38" s="146">
        <v>13435.597448422401</v>
      </c>
      <c r="U38" s="146">
        <v>12701.9657924846</v>
      </c>
      <c r="V38" s="146">
        <v>827.86923160160404</v>
      </c>
      <c r="W38" s="146">
        <v>-6218.1676799236502</v>
      </c>
      <c r="X38" s="146">
        <v>1516.2699697391699</v>
      </c>
      <c r="Y38" s="146">
        <v>16278.6843923289</v>
      </c>
      <c r="Z38" s="146">
        <v>25482.199075041601</v>
      </c>
      <c r="AA38" s="146">
        <v>16448.496722943</v>
      </c>
      <c r="AB38" s="146">
        <v>1105.82878620575</v>
      </c>
      <c r="AC38" s="146">
        <v>-8042.1392553878704</v>
      </c>
      <c r="AD38" s="146">
        <v>-1351.6909240135601</v>
      </c>
      <c r="AE38" s="146">
        <v>3610.7133507713102</v>
      </c>
      <c r="AF38" s="146">
        <v>14602.432654251699</v>
      </c>
      <c r="AG38" s="146">
        <v>13049.240108661599</v>
      </c>
      <c r="AH38" s="146">
        <v>2221.3192975646498</v>
      </c>
      <c r="AI38" s="146">
        <v>-5739.9514731072604</v>
      </c>
      <c r="AJ38" s="146">
        <v>1833.6745619256101</v>
      </c>
      <c r="AK38" s="146">
        <v>17668.794027428299</v>
      </c>
      <c r="AL38" s="146"/>
      <c r="AM38" s="146"/>
      <c r="AN38" s="146"/>
      <c r="AO38" s="146"/>
      <c r="AP38" s="144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</row>
    <row r="39" spans="1:55" ht="14.5" x14ac:dyDescent="0.35">
      <c r="A39" s="200" t="s">
        <v>329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  <c r="M39" s="146">
        <v>0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6">
        <v>0</v>
      </c>
      <c r="W39" s="146">
        <v>0</v>
      </c>
      <c r="X39" s="146">
        <v>0</v>
      </c>
      <c r="Y39" s="146">
        <v>0</v>
      </c>
      <c r="Z39" s="146">
        <v>0</v>
      </c>
      <c r="AA39" s="146">
        <v>0</v>
      </c>
      <c r="AB39" s="146">
        <v>0</v>
      </c>
      <c r="AC39" s="146">
        <v>0</v>
      </c>
      <c r="AD39" s="146">
        <v>0</v>
      </c>
      <c r="AE39" s="146">
        <v>0</v>
      </c>
      <c r="AF39" s="146">
        <v>0</v>
      </c>
      <c r="AG39" s="146">
        <v>0</v>
      </c>
      <c r="AH39" s="146">
        <v>0</v>
      </c>
      <c r="AI39" s="146">
        <v>0</v>
      </c>
      <c r="AJ39" s="146">
        <v>0</v>
      </c>
      <c r="AK39" s="146">
        <v>0</v>
      </c>
      <c r="AL39" s="146"/>
      <c r="AM39" s="146"/>
      <c r="AN39" s="146"/>
      <c r="AO39" s="146"/>
      <c r="AP39" s="144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</row>
    <row r="40" spans="1:55" ht="10.5" x14ac:dyDescent="0.25">
      <c r="A40" s="200" t="s">
        <v>330</v>
      </c>
      <c r="B40" s="146">
        <v>-56.897069999999999</v>
      </c>
      <c r="C40" s="146">
        <v>-64.128539999999902</v>
      </c>
      <c r="D40" s="146">
        <v>619.00751000000002</v>
      </c>
      <c r="E40" s="146">
        <v>-65.746530000000007</v>
      </c>
      <c r="F40" s="146">
        <v>-73.582560000000001</v>
      </c>
      <c r="G40" s="146">
        <v>603.21199999999999</v>
      </c>
      <c r="H40" s="146">
        <v>-56.826639999999998</v>
      </c>
      <c r="I40" s="146">
        <v>-64.991259999999997</v>
      </c>
      <c r="J40" s="146">
        <v>613.99932198186605</v>
      </c>
      <c r="K40" s="146">
        <v>-56.915831895279602</v>
      </c>
      <c r="L40" s="146">
        <v>-72.251244105790903</v>
      </c>
      <c r="M40" s="146">
        <v>652.80858908164703</v>
      </c>
      <c r="N40" s="146">
        <v>-62.719577517190601</v>
      </c>
      <c r="O40" s="146">
        <v>-62.413940936148897</v>
      </c>
      <c r="P40" s="146">
        <v>670.49788357197599</v>
      </c>
      <c r="Q40" s="146">
        <v>-62.908642613648901</v>
      </c>
      <c r="R40" s="146">
        <v>-64.232426564898901</v>
      </c>
      <c r="S40" s="146">
        <v>668.58703540509998</v>
      </c>
      <c r="T40" s="146">
        <v>-69.7255360056716</v>
      </c>
      <c r="U40" s="146">
        <v>-78.609856068566501</v>
      </c>
      <c r="V40" s="146">
        <v>647.90105926317096</v>
      </c>
      <c r="W40" s="146">
        <v>-81.861111878798994</v>
      </c>
      <c r="X40" s="146">
        <v>-93.456916190258099</v>
      </c>
      <c r="Y40" s="146">
        <v>660.04183070202396</v>
      </c>
      <c r="Z40" s="146">
        <v>-103.261103423094</v>
      </c>
      <c r="AA40" s="146">
        <v>-110.03945569287301</v>
      </c>
      <c r="AB40" s="146">
        <v>615.445479585459</v>
      </c>
      <c r="AC40" s="146">
        <v>-127.319918533191</v>
      </c>
      <c r="AD40" s="146">
        <v>-134.499292189155</v>
      </c>
      <c r="AE40" s="146">
        <v>587.48313283004495</v>
      </c>
      <c r="AF40" s="146">
        <v>-150.35484825310601</v>
      </c>
      <c r="AG40" s="146">
        <v>-155.31050325478299</v>
      </c>
      <c r="AH40" s="146">
        <v>562.00207604759203</v>
      </c>
      <c r="AI40" s="146">
        <v>-179.38728167650501</v>
      </c>
      <c r="AJ40" s="146">
        <v>-200.78355644977799</v>
      </c>
      <c r="AK40" s="146">
        <v>538.21821275818695</v>
      </c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</row>
    <row r="41" spans="1:55" ht="14.5" x14ac:dyDescent="0.35">
      <c r="A41" s="200" t="s">
        <v>331</v>
      </c>
      <c r="B41" s="146">
        <v>0</v>
      </c>
      <c r="C41" s="146">
        <v>0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  <c r="M41" s="146">
        <v>0</v>
      </c>
      <c r="N41" s="146">
        <v>0</v>
      </c>
      <c r="O41" s="146">
        <v>0</v>
      </c>
      <c r="P41" s="146">
        <v>0</v>
      </c>
      <c r="Q41" s="146">
        <v>0</v>
      </c>
      <c r="R41" s="146">
        <v>0</v>
      </c>
      <c r="S41" s="146">
        <v>0</v>
      </c>
      <c r="T41" s="146">
        <v>0</v>
      </c>
      <c r="U41" s="146">
        <v>0</v>
      </c>
      <c r="V41" s="146">
        <v>0</v>
      </c>
      <c r="W41" s="146">
        <v>0</v>
      </c>
      <c r="X41" s="146">
        <v>0</v>
      </c>
      <c r="Y41" s="146">
        <v>0</v>
      </c>
      <c r="Z41" s="146">
        <v>0</v>
      </c>
      <c r="AA41" s="146">
        <v>0</v>
      </c>
      <c r="AB41" s="146">
        <v>0</v>
      </c>
      <c r="AC41" s="146">
        <v>0</v>
      </c>
      <c r="AD41" s="146">
        <v>0</v>
      </c>
      <c r="AE41" s="146">
        <v>0</v>
      </c>
      <c r="AF41" s="146">
        <v>0</v>
      </c>
      <c r="AG41" s="146">
        <v>0</v>
      </c>
      <c r="AH41" s="146">
        <v>0</v>
      </c>
      <c r="AI41" s="146">
        <v>0</v>
      </c>
      <c r="AJ41" s="146">
        <v>0</v>
      </c>
      <c r="AK41" s="146">
        <v>0</v>
      </c>
      <c r="AL41" s="144"/>
      <c r="AM41" s="144"/>
      <c r="AN41" s="144"/>
      <c r="AO41" s="144"/>
      <c r="AP41" s="144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</row>
    <row r="42" spans="1:55" ht="10.5" x14ac:dyDescent="0.25">
      <c r="A42" s="200" t="s">
        <v>332</v>
      </c>
      <c r="B42" s="146">
        <v>0</v>
      </c>
      <c r="C42" s="146">
        <v>0</v>
      </c>
      <c r="D42" s="146">
        <v>0</v>
      </c>
      <c r="E42" s="146">
        <v>0</v>
      </c>
      <c r="F42" s="146">
        <v>0</v>
      </c>
      <c r="G42" s="146">
        <v>-2527.9987760859199</v>
      </c>
      <c r="H42" s="146">
        <v>0</v>
      </c>
      <c r="I42" s="146">
        <v>28843.743436870202</v>
      </c>
      <c r="J42" s="146">
        <v>-26315.744660784301</v>
      </c>
      <c r="K42" s="146">
        <v>0</v>
      </c>
      <c r="L42" s="146">
        <v>0</v>
      </c>
      <c r="M42" s="146">
        <v>0</v>
      </c>
      <c r="N42" s="146">
        <v>0</v>
      </c>
      <c r="O42" s="146">
        <v>0</v>
      </c>
      <c r="P42" s="146">
        <v>0</v>
      </c>
      <c r="Q42" s="146">
        <v>0</v>
      </c>
      <c r="R42" s="146">
        <v>0</v>
      </c>
      <c r="S42" s="146">
        <v>0</v>
      </c>
      <c r="T42" s="146">
        <v>0</v>
      </c>
      <c r="U42" s="146">
        <v>0</v>
      </c>
      <c r="V42" s="146">
        <v>0</v>
      </c>
      <c r="W42" s="146">
        <v>0</v>
      </c>
      <c r="X42" s="146">
        <v>0</v>
      </c>
      <c r="Y42" s="146">
        <v>0</v>
      </c>
      <c r="Z42" s="146">
        <v>0</v>
      </c>
      <c r="AA42" s="146">
        <v>0</v>
      </c>
      <c r="AB42" s="146">
        <v>0</v>
      </c>
      <c r="AC42" s="146">
        <v>0</v>
      </c>
      <c r="AD42" s="146">
        <v>0</v>
      </c>
      <c r="AE42" s="146">
        <v>0</v>
      </c>
      <c r="AF42" s="146">
        <v>0</v>
      </c>
      <c r="AG42" s="146">
        <v>0</v>
      </c>
      <c r="AH42" s="146">
        <v>0</v>
      </c>
      <c r="AI42" s="146">
        <v>0</v>
      </c>
      <c r="AJ42" s="146">
        <v>0</v>
      </c>
      <c r="AK42" s="146">
        <v>0</v>
      </c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</row>
    <row r="43" spans="1:55" ht="10.5" x14ac:dyDescent="0.25">
      <c r="A43" s="200" t="s">
        <v>333</v>
      </c>
      <c r="B43" s="146">
        <v>0</v>
      </c>
      <c r="C43" s="146">
        <v>0</v>
      </c>
      <c r="D43" s="146">
        <v>-38127.3879147958</v>
      </c>
      <c r="E43" s="146">
        <v>0</v>
      </c>
      <c r="F43" s="146">
        <v>0</v>
      </c>
      <c r="G43" s="146">
        <v>-38127.3879147958</v>
      </c>
      <c r="H43" s="146">
        <v>0</v>
      </c>
      <c r="I43" s="146">
        <v>0</v>
      </c>
      <c r="J43" s="146">
        <v>-38127.387914795399</v>
      </c>
      <c r="K43" s="146">
        <v>0</v>
      </c>
      <c r="L43" s="146">
        <v>0</v>
      </c>
      <c r="M43" s="146">
        <v>-38127.387914794497</v>
      </c>
      <c r="N43" s="146">
        <v>0</v>
      </c>
      <c r="O43" s="146">
        <v>0</v>
      </c>
      <c r="P43" s="146">
        <v>-12916.1418697427</v>
      </c>
      <c r="Q43" s="146">
        <v>0</v>
      </c>
      <c r="R43" s="146">
        <v>0</v>
      </c>
      <c r="S43" s="146">
        <v>-12916.141869716301</v>
      </c>
      <c r="T43" s="146">
        <v>0</v>
      </c>
      <c r="U43" s="146">
        <v>0</v>
      </c>
      <c r="V43" s="146">
        <v>-12916.141869687101</v>
      </c>
      <c r="W43" s="146">
        <v>0</v>
      </c>
      <c r="X43" s="146">
        <v>0</v>
      </c>
      <c r="Y43" s="146">
        <v>-12916.141869659699</v>
      </c>
      <c r="Z43" s="146">
        <v>0</v>
      </c>
      <c r="AA43" s="146">
        <v>0</v>
      </c>
      <c r="AB43" s="146">
        <v>3753.21120499567</v>
      </c>
      <c r="AC43" s="146">
        <v>0</v>
      </c>
      <c r="AD43" s="146">
        <v>0</v>
      </c>
      <c r="AE43" s="146">
        <v>3753.2112050395499</v>
      </c>
      <c r="AF43" s="146">
        <v>0</v>
      </c>
      <c r="AG43" s="146">
        <v>0</v>
      </c>
      <c r="AH43" s="146">
        <v>3753.2112050830901</v>
      </c>
      <c r="AI43" s="146">
        <v>0</v>
      </c>
      <c r="AJ43" s="146">
        <v>0</v>
      </c>
      <c r="AK43" s="146">
        <v>3753.2112051242002</v>
      </c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</row>
    <row r="44" spans="1:55" s="204" customFormat="1" ht="14.5" x14ac:dyDescent="0.35">
      <c r="A44" s="200" t="s">
        <v>334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6"/>
      <c r="AM44" s="146"/>
      <c r="AN44" s="146"/>
      <c r="AO44" s="146"/>
      <c r="AP44" s="144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</row>
    <row r="45" spans="1:55" ht="10.5" x14ac:dyDescent="0.25">
      <c r="A45" s="200" t="s">
        <v>335</v>
      </c>
      <c r="B45" s="146">
        <v>-1931.270966</v>
      </c>
      <c r="C45" s="146">
        <v>-1701.907467</v>
      </c>
      <c r="D45" s="146">
        <v>2117.15580869313</v>
      </c>
      <c r="E45" s="146">
        <v>-260.56476700000002</v>
      </c>
      <c r="F45" s="146">
        <v>-1104.8053834999901</v>
      </c>
      <c r="G45" s="146">
        <v>1629.86966119313</v>
      </c>
      <c r="H45" s="146">
        <v>-2060.6160834999901</v>
      </c>
      <c r="I45" s="146">
        <v>-1722.5928094999899</v>
      </c>
      <c r="J45" s="146">
        <v>2129.3217987001299</v>
      </c>
      <c r="K45" s="146">
        <v>-675.57221615522303</v>
      </c>
      <c r="L45" s="146">
        <v>-940.38800617319703</v>
      </c>
      <c r="M45" s="146">
        <v>1582.2736366943</v>
      </c>
      <c r="N45" s="146">
        <v>-2129.3480711890902</v>
      </c>
      <c r="O45" s="146">
        <v>-1676.317647392</v>
      </c>
      <c r="P45" s="146">
        <v>773.29676752343198</v>
      </c>
      <c r="Q45" s="146">
        <v>-408.29955498850899</v>
      </c>
      <c r="R45" s="146">
        <v>-816.18889651113795</v>
      </c>
      <c r="S45" s="146">
        <v>808.51223250815497</v>
      </c>
      <c r="T45" s="146">
        <v>-567.04359562084005</v>
      </c>
      <c r="U45" s="146">
        <v>-529.91779682080505</v>
      </c>
      <c r="V45" s="146">
        <v>1902.65982760983</v>
      </c>
      <c r="W45" s="146">
        <v>416.251439590122</v>
      </c>
      <c r="X45" s="146">
        <v>30.109347322554001</v>
      </c>
      <c r="Y45" s="146">
        <v>1129.51203100154</v>
      </c>
      <c r="Z45" s="146">
        <v>-1167.6968985809201</v>
      </c>
      <c r="AA45" s="146">
        <v>-715.672863362508</v>
      </c>
      <c r="AB45" s="146">
        <v>809.85304368554</v>
      </c>
      <c r="AC45" s="146">
        <v>509.72295869605301</v>
      </c>
      <c r="AD45" s="146">
        <v>175.55951081013501</v>
      </c>
      <c r="AE45" s="146">
        <v>686.00693279685902</v>
      </c>
      <c r="AF45" s="146">
        <v>-621.35389029993098</v>
      </c>
      <c r="AG45" s="146">
        <v>-543.44648027034202</v>
      </c>
      <c r="AH45" s="146">
        <v>756.75068829811403</v>
      </c>
      <c r="AI45" s="146">
        <v>397.21693773918798</v>
      </c>
      <c r="AJ45" s="146">
        <v>19.605449726208398</v>
      </c>
      <c r="AK45" s="146">
        <v>-14.4338550288959</v>
      </c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</row>
    <row r="46" spans="1:55" ht="14.5" x14ac:dyDescent="0.35">
      <c r="A46" s="200" t="s">
        <v>336</v>
      </c>
      <c r="B46" s="146">
        <v>38719.148353999997</v>
      </c>
      <c r="C46" s="146">
        <v>34361.241872999999</v>
      </c>
      <c r="D46" s="146">
        <v>-12591.1358861026</v>
      </c>
      <c r="E46" s="146">
        <v>6975.7305730000098</v>
      </c>
      <c r="F46" s="146">
        <v>23016.3022864999</v>
      </c>
      <c r="G46" s="146">
        <v>-5618.3478596885898</v>
      </c>
      <c r="H46" s="146">
        <v>41176.705586499898</v>
      </c>
      <c r="I46" s="146">
        <v>63598.0068173701</v>
      </c>
      <c r="J46" s="146">
        <v>-39016.859357019603</v>
      </c>
      <c r="K46" s="146">
        <v>14860.8721069492</v>
      </c>
      <c r="L46" s="146">
        <v>19892.372117290699</v>
      </c>
      <c r="M46" s="146">
        <v>-2307.1996181238001</v>
      </c>
      <c r="N46" s="146">
        <v>42482.6133525927</v>
      </c>
      <c r="O46" s="146">
        <v>33875.035300447998</v>
      </c>
      <c r="P46" s="146">
        <v>11920.186390373799</v>
      </c>
      <c r="Q46" s="146">
        <v>9782.6915447816791</v>
      </c>
      <c r="R46" s="146">
        <v>17532.5890337116</v>
      </c>
      <c r="S46" s="146">
        <v>11251.0925556899</v>
      </c>
      <c r="T46" s="146">
        <v>12798.8283167959</v>
      </c>
      <c r="U46" s="146">
        <v>12093.4381395952</v>
      </c>
      <c r="V46" s="146">
        <v>-9537.7117512125606</v>
      </c>
      <c r="W46" s="146">
        <v>-5883.7773522123298</v>
      </c>
      <c r="X46" s="146">
        <v>1452.92240087147</v>
      </c>
      <c r="Y46" s="146">
        <v>5152.0963843727704</v>
      </c>
      <c r="Z46" s="146">
        <v>24211.2410730376</v>
      </c>
      <c r="AA46" s="146">
        <v>15622.784403887599</v>
      </c>
      <c r="AB46" s="146">
        <v>6284.3385144724198</v>
      </c>
      <c r="AC46" s="146">
        <v>-7659.7362152250098</v>
      </c>
      <c r="AD46" s="146">
        <v>-1310.63070539258</v>
      </c>
      <c r="AE46" s="146">
        <v>8637.4146214377597</v>
      </c>
      <c r="AF46" s="146">
        <v>13830.7239156987</v>
      </c>
      <c r="AG46" s="146">
        <v>12350.483125136499</v>
      </c>
      <c r="AH46" s="146">
        <v>7293.2832669934496</v>
      </c>
      <c r="AI46" s="146">
        <v>-5522.12181704458</v>
      </c>
      <c r="AJ46" s="146">
        <v>1652.4964552020399</v>
      </c>
      <c r="AK46" s="146">
        <v>21945.789590281802</v>
      </c>
      <c r="AL46" s="146"/>
      <c r="AM46" s="146"/>
      <c r="AN46" s="146"/>
      <c r="AO46" s="146"/>
      <c r="AP46" s="146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</row>
    <row r="47" spans="1:55" ht="10.5" x14ac:dyDescent="0.25">
      <c r="A47" s="200" t="s">
        <v>337</v>
      </c>
      <c r="B47" s="146">
        <v>0</v>
      </c>
      <c r="C47" s="146">
        <v>0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146">
        <v>0</v>
      </c>
      <c r="N47" s="146">
        <v>0</v>
      </c>
      <c r="O47" s="146">
        <v>0</v>
      </c>
      <c r="P47" s="146">
        <v>0</v>
      </c>
      <c r="Q47" s="146">
        <v>0</v>
      </c>
      <c r="R47" s="146">
        <v>0</v>
      </c>
      <c r="S47" s="146">
        <v>0</v>
      </c>
      <c r="T47" s="146">
        <v>0</v>
      </c>
      <c r="U47" s="146">
        <v>0</v>
      </c>
      <c r="V47" s="146">
        <v>0</v>
      </c>
      <c r="W47" s="146">
        <v>0</v>
      </c>
      <c r="X47" s="146">
        <v>0</v>
      </c>
      <c r="Y47" s="146">
        <v>0</v>
      </c>
      <c r="Z47" s="146">
        <v>0</v>
      </c>
      <c r="AA47" s="146">
        <v>0</v>
      </c>
      <c r="AB47" s="146">
        <v>0</v>
      </c>
      <c r="AC47" s="146">
        <v>0</v>
      </c>
      <c r="AD47" s="146">
        <v>0</v>
      </c>
      <c r="AE47" s="146">
        <v>0</v>
      </c>
      <c r="AF47" s="146">
        <v>0</v>
      </c>
      <c r="AG47" s="146">
        <v>0</v>
      </c>
      <c r="AH47" s="146">
        <v>0</v>
      </c>
      <c r="AI47" s="146">
        <v>0</v>
      </c>
      <c r="AJ47" s="146">
        <v>0</v>
      </c>
      <c r="AK47" s="146">
        <v>0</v>
      </c>
      <c r="AL47" s="202"/>
      <c r="AM47" s="202"/>
      <c r="AN47" s="202"/>
      <c r="AO47" s="202"/>
      <c r="AP47" s="202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</row>
    <row r="48" spans="1:55" ht="10.5" x14ac:dyDescent="0.25">
      <c r="A48" s="200" t="s">
        <v>338</v>
      </c>
      <c r="B48" s="146">
        <v>0</v>
      </c>
      <c r="C48" s="146">
        <v>0</v>
      </c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0</v>
      </c>
      <c r="O48" s="146">
        <v>0</v>
      </c>
      <c r="P48" s="146">
        <v>0</v>
      </c>
      <c r="Q48" s="146">
        <v>0</v>
      </c>
      <c r="R48" s="146">
        <v>0</v>
      </c>
      <c r="S48" s="146">
        <v>0</v>
      </c>
      <c r="T48" s="146">
        <v>0</v>
      </c>
      <c r="U48" s="146">
        <v>0</v>
      </c>
      <c r="V48" s="146">
        <v>0</v>
      </c>
      <c r="W48" s="146">
        <v>0</v>
      </c>
      <c r="X48" s="146">
        <v>0</v>
      </c>
      <c r="Y48" s="146">
        <v>0</v>
      </c>
      <c r="Z48" s="146">
        <v>0</v>
      </c>
      <c r="AA48" s="146">
        <v>0</v>
      </c>
      <c r="AB48" s="146">
        <v>0</v>
      </c>
      <c r="AC48" s="146">
        <v>0</v>
      </c>
      <c r="AD48" s="146">
        <v>0</v>
      </c>
      <c r="AE48" s="146">
        <v>0</v>
      </c>
      <c r="AF48" s="146">
        <v>0</v>
      </c>
      <c r="AG48" s="146">
        <v>0</v>
      </c>
      <c r="AH48" s="146">
        <v>0</v>
      </c>
      <c r="AI48" s="146">
        <v>0</v>
      </c>
      <c r="AJ48" s="146">
        <v>0</v>
      </c>
      <c r="AK48" s="146">
        <v>0</v>
      </c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</row>
    <row r="49" spans="1:55" ht="14.5" x14ac:dyDescent="0.35">
      <c r="A49" s="200" t="s">
        <v>339</v>
      </c>
      <c r="B49" s="146">
        <v>38719.148353999997</v>
      </c>
      <c r="C49" s="146">
        <v>34361.241872999999</v>
      </c>
      <c r="D49" s="146">
        <v>-12591.1358861026</v>
      </c>
      <c r="E49" s="146">
        <v>6975.7305730000098</v>
      </c>
      <c r="F49" s="146">
        <v>23016.3022864999</v>
      </c>
      <c r="G49" s="146">
        <v>-5618.3478596885898</v>
      </c>
      <c r="H49" s="146">
        <v>41176.705586499898</v>
      </c>
      <c r="I49" s="146">
        <v>63598.0068173701</v>
      </c>
      <c r="J49" s="146">
        <v>-39016.859357019603</v>
      </c>
      <c r="K49" s="146">
        <v>14860.8721069492</v>
      </c>
      <c r="L49" s="146">
        <v>19892.372117290699</v>
      </c>
      <c r="M49" s="146">
        <v>-2307.1996181238001</v>
      </c>
      <c r="N49" s="146">
        <v>42482.6133525927</v>
      </c>
      <c r="O49" s="146">
        <v>33875.035300447998</v>
      </c>
      <c r="P49" s="146">
        <v>11920.186390373799</v>
      </c>
      <c r="Q49" s="146">
        <v>9782.6915447816791</v>
      </c>
      <c r="R49" s="146">
        <v>17532.5890337116</v>
      </c>
      <c r="S49" s="146">
        <v>11251.0925556899</v>
      </c>
      <c r="T49" s="146">
        <v>12798.8283167959</v>
      </c>
      <c r="U49" s="146">
        <v>12093.4381395952</v>
      </c>
      <c r="V49" s="146">
        <v>-9537.7117512125606</v>
      </c>
      <c r="W49" s="146">
        <v>-5883.7773522123298</v>
      </c>
      <c r="X49" s="146">
        <v>1452.92240087147</v>
      </c>
      <c r="Y49" s="146">
        <v>5152.0963843727704</v>
      </c>
      <c r="Z49" s="146">
        <v>24211.2410730376</v>
      </c>
      <c r="AA49" s="146">
        <v>15622.784403887599</v>
      </c>
      <c r="AB49" s="146">
        <v>6284.3385144724198</v>
      </c>
      <c r="AC49" s="146">
        <v>-7659.7362152250098</v>
      </c>
      <c r="AD49" s="146">
        <v>-1310.63070539258</v>
      </c>
      <c r="AE49" s="146">
        <v>8637.4146214377597</v>
      </c>
      <c r="AF49" s="146">
        <v>13830.7239156987</v>
      </c>
      <c r="AG49" s="146">
        <v>12350.483125136499</v>
      </c>
      <c r="AH49" s="146">
        <v>7293.2832669934496</v>
      </c>
      <c r="AI49" s="146">
        <v>-5522.12181704458</v>
      </c>
      <c r="AJ49" s="146">
        <v>1652.4964552020399</v>
      </c>
      <c r="AK49" s="146">
        <v>21945.789590281802</v>
      </c>
      <c r="AL49" s="144"/>
      <c r="AM49" s="144"/>
      <c r="AN49" s="144"/>
      <c r="AO49" s="144"/>
      <c r="AP49" s="144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</row>
    <row r="50" spans="1:55" ht="14.5" x14ac:dyDescent="0.35">
      <c r="A50" s="201" t="s">
        <v>340</v>
      </c>
      <c r="B50" s="202">
        <v>0.21</v>
      </c>
      <c r="C50" s="202">
        <v>0.21</v>
      </c>
      <c r="D50" s="202">
        <v>0.21</v>
      </c>
      <c r="E50" s="202">
        <v>0.21</v>
      </c>
      <c r="F50" s="202">
        <v>0.21</v>
      </c>
      <c r="G50" s="202">
        <v>0.21</v>
      </c>
      <c r="H50" s="202">
        <v>0.21</v>
      </c>
      <c r="I50" s="202">
        <v>0.21</v>
      </c>
      <c r="J50" s="202">
        <v>0.21</v>
      </c>
      <c r="K50" s="202">
        <v>0.21</v>
      </c>
      <c r="L50" s="202">
        <v>0.21</v>
      </c>
      <c r="M50" s="202">
        <v>0.21</v>
      </c>
      <c r="N50" s="202">
        <v>0.21</v>
      </c>
      <c r="O50" s="202">
        <v>0.21</v>
      </c>
      <c r="P50" s="202">
        <v>0.21</v>
      </c>
      <c r="Q50" s="202">
        <v>0.21</v>
      </c>
      <c r="R50" s="202">
        <v>0.21</v>
      </c>
      <c r="S50" s="202">
        <v>0.21</v>
      </c>
      <c r="T50" s="202">
        <v>0.21</v>
      </c>
      <c r="U50" s="202">
        <v>0.21</v>
      </c>
      <c r="V50" s="202">
        <v>0.21</v>
      </c>
      <c r="W50" s="202">
        <v>0.21</v>
      </c>
      <c r="X50" s="202">
        <v>0.21</v>
      </c>
      <c r="Y50" s="202">
        <v>0.21</v>
      </c>
      <c r="Z50" s="202">
        <v>0.21</v>
      </c>
      <c r="AA50" s="202">
        <v>0.21</v>
      </c>
      <c r="AB50" s="202">
        <v>0.21</v>
      </c>
      <c r="AC50" s="202">
        <v>0.21</v>
      </c>
      <c r="AD50" s="202">
        <v>0.21</v>
      </c>
      <c r="AE50" s="202">
        <v>0.21</v>
      </c>
      <c r="AF50" s="202">
        <v>0.21</v>
      </c>
      <c r="AG50" s="202">
        <v>0.21</v>
      </c>
      <c r="AH50" s="202">
        <v>0.21</v>
      </c>
      <c r="AI50" s="202">
        <v>0.21</v>
      </c>
      <c r="AJ50" s="202">
        <v>0.21</v>
      </c>
      <c r="AK50" s="202">
        <v>0.21</v>
      </c>
      <c r="AL50" s="146"/>
      <c r="AM50" s="146"/>
      <c r="AN50" s="146"/>
      <c r="AO50" s="146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</row>
    <row r="51" spans="1:55" ht="14.5" x14ac:dyDescent="0.35">
      <c r="A51" s="200" t="s">
        <v>341</v>
      </c>
      <c r="B51" s="146">
        <v>8131.0211543400001</v>
      </c>
      <c r="C51" s="146">
        <v>7215.86079333</v>
      </c>
      <c r="D51" s="146">
        <v>-2644.1385360815598</v>
      </c>
      <c r="E51" s="146">
        <v>1464.90342033</v>
      </c>
      <c r="F51" s="146">
        <v>4833.42348016499</v>
      </c>
      <c r="G51" s="146">
        <v>-1179.8530505346</v>
      </c>
      <c r="H51" s="146">
        <v>8647.1081731649901</v>
      </c>
      <c r="I51" s="146">
        <v>13355.581431647701</v>
      </c>
      <c r="J51" s="146">
        <v>-8193.5404649741304</v>
      </c>
      <c r="K51" s="146">
        <v>3120.7831424593401</v>
      </c>
      <c r="L51" s="146">
        <v>4177.3981446310499</v>
      </c>
      <c r="M51" s="146">
        <v>-484.51191980599901</v>
      </c>
      <c r="N51" s="146">
        <v>8921.3488040444699</v>
      </c>
      <c r="O51" s="146">
        <v>7113.7574130940902</v>
      </c>
      <c r="P51" s="146">
        <v>2503.2391419785099</v>
      </c>
      <c r="Q51" s="146">
        <v>2054.36522440415</v>
      </c>
      <c r="R51" s="146">
        <v>3681.8436970794401</v>
      </c>
      <c r="S51" s="146">
        <v>2362.72943669488</v>
      </c>
      <c r="T51" s="146">
        <v>2687.7539465271502</v>
      </c>
      <c r="U51" s="146">
        <v>2539.62200931501</v>
      </c>
      <c r="V51" s="146">
        <v>-2002.91946775463</v>
      </c>
      <c r="W51" s="146">
        <v>-1235.5932439645801</v>
      </c>
      <c r="X51" s="146">
        <v>305.11370418300902</v>
      </c>
      <c r="Y51" s="146">
        <v>1081.9402407182799</v>
      </c>
      <c r="Z51" s="146">
        <v>5084.3606253379003</v>
      </c>
      <c r="AA51" s="146">
        <v>3280.7847248163998</v>
      </c>
      <c r="AB51" s="146">
        <v>1319.7110880392099</v>
      </c>
      <c r="AC51" s="146">
        <v>-1608.5446051972499</v>
      </c>
      <c r="AD51" s="146">
        <v>-275.23244813244202</v>
      </c>
      <c r="AE51" s="146">
        <v>1813.8570705019299</v>
      </c>
      <c r="AF51" s="146">
        <v>2904.4520222967199</v>
      </c>
      <c r="AG51" s="146">
        <v>2593.60145627866</v>
      </c>
      <c r="AH51" s="146">
        <v>1531.5894860686201</v>
      </c>
      <c r="AI51" s="146">
        <v>-1159.6455815793599</v>
      </c>
      <c r="AJ51" s="146">
        <v>347.02425559242801</v>
      </c>
      <c r="AK51" s="146">
        <v>4608.6158139591898</v>
      </c>
      <c r="AL51" s="146"/>
      <c r="AM51" s="146"/>
      <c r="AN51" s="146"/>
      <c r="AO51" s="146"/>
      <c r="AP51" s="144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</row>
    <row r="52" spans="1:55" ht="14.5" x14ac:dyDescent="0.35">
      <c r="A52" s="200" t="s">
        <v>342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6"/>
      <c r="AM52" s="146"/>
      <c r="AN52" s="146"/>
      <c r="AO52" s="146"/>
      <c r="AP52" s="146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</row>
    <row r="53" spans="1:55" ht="10.5" x14ac:dyDescent="0.25">
      <c r="A53" s="200" t="s">
        <v>343</v>
      </c>
      <c r="B53" s="146">
        <v>0</v>
      </c>
      <c r="C53" s="146">
        <v>0</v>
      </c>
      <c r="D53" s="146">
        <v>0</v>
      </c>
      <c r="E53" s="146">
        <v>0</v>
      </c>
      <c r="F53" s="146">
        <v>0</v>
      </c>
      <c r="G53" s="146">
        <v>0</v>
      </c>
      <c r="H53" s="146">
        <v>0</v>
      </c>
      <c r="I53" s="146">
        <v>0</v>
      </c>
      <c r="J53" s="146">
        <v>0</v>
      </c>
      <c r="K53" s="146">
        <v>0</v>
      </c>
      <c r="L53" s="146">
        <v>0</v>
      </c>
      <c r="M53" s="146">
        <v>0</v>
      </c>
      <c r="N53" s="146">
        <v>0</v>
      </c>
      <c r="O53" s="146">
        <v>0</v>
      </c>
      <c r="P53" s="146">
        <v>0</v>
      </c>
      <c r="Q53" s="146">
        <v>0</v>
      </c>
      <c r="R53" s="146">
        <v>0</v>
      </c>
      <c r="S53" s="146">
        <v>0</v>
      </c>
      <c r="T53" s="146">
        <v>0</v>
      </c>
      <c r="U53" s="146">
        <v>0</v>
      </c>
      <c r="V53" s="146">
        <v>0</v>
      </c>
      <c r="W53" s="146">
        <v>0</v>
      </c>
      <c r="X53" s="146">
        <v>0</v>
      </c>
      <c r="Y53" s="146">
        <v>0</v>
      </c>
      <c r="Z53" s="146">
        <v>0</v>
      </c>
      <c r="AA53" s="146">
        <v>0</v>
      </c>
      <c r="AB53" s="146">
        <v>0</v>
      </c>
      <c r="AC53" s="146">
        <v>0</v>
      </c>
      <c r="AD53" s="146">
        <v>0</v>
      </c>
      <c r="AE53" s="146">
        <v>0</v>
      </c>
      <c r="AF53" s="146">
        <v>0</v>
      </c>
      <c r="AG53" s="146">
        <v>0</v>
      </c>
      <c r="AH53" s="146">
        <v>0</v>
      </c>
      <c r="AI53" s="146">
        <v>0</v>
      </c>
      <c r="AJ53" s="146">
        <v>0</v>
      </c>
      <c r="AK53" s="146">
        <v>0</v>
      </c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</row>
    <row r="54" spans="1:55" ht="10.5" x14ac:dyDescent="0.25">
      <c r="A54" s="200" t="s">
        <v>344</v>
      </c>
      <c r="B54" s="146">
        <v>0</v>
      </c>
      <c r="C54" s="146">
        <v>0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6">
        <v>0</v>
      </c>
      <c r="L54" s="146">
        <v>0</v>
      </c>
      <c r="M54" s="146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6">
        <v>0</v>
      </c>
      <c r="W54" s="146">
        <v>0</v>
      </c>
      <c r="X54" s="146">
        <v>0</v>
      </c>
      <c r="Y54" s="146">
        <v>0</v>
      </c>
      <c r="Z54" s="146">
        <v>0</v>
      </c>
      <c r="AA54" s="146">
        <v>0</v>
      </c>
      <c r="AB54" s="146">
        <v>0</v>
      </c>
      <c r="AC54" s="146">
        <v>0</v>
      </c>
      <c r="AD54" s="146">
        <v>0</v>
      </c>
      <c r="AE54" s="146">
        <v>0</v>
      </c>
      <c r="AF54" s="146">
        <v>0</v>
      </c>
      <c r="AG54" s="146">
        <v>0</v>
      </c>
      <c r="AH54" s="146">
        <v>0</v>
      </c>
      <c r="AI54" s="146">
        <v>0</v>
      </c>
      <c r="AJ54" s="146">
        <v>0</v>
      </c>
      <c r="AK54" s="146">
        <v>0</v>
      </c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</row>
    <row r="55" spans="1:55" ht="14.5" x14ac:dyDescent="0.35">
      <c r="A55" s="200" t="s">
        <v>345</v>
      </c>
      <c r="B55" s="146">
        <v>0</v>
      </c>
      <c r="C55" s="146">
        <v>0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146">
        <v>0</v>
      </c>
      <c r="J55" s="146">
        <v>0</v>
      </c>
      <c r="K55" s="146">
        <v>0</v>
      </c>
      <c r="L55" s="146">
        <v>0</v>
      </c>
      <c r="M55" s="146">
        <v>0</v>
      </c>
      <c r="N55" s="146">
        <v>0</v>
      </c>
      <c r="O55" s="146">
        <v>0</v>
      </c>
      <c r="P55" s="146">
        <v>0</v>
      </c>
      <c r="Q55" s="146">
        <v>0</v>
      </c>
      <c r="R55" s="146">
        <v>0</v>
      </c>
      <c r="S55" s="146">
        <v>0</v>
      </c>
      <c r="T55" s="146">
        <v>0</v>
      </c>
      <c r="U55" s="146">
        <v>0</v>
      </c>
      <c r="V55" s="146">
        <v>0</v>
      </c>
      <c r="W55" s="146">
        <v>0</v>
      </c>
      <c r="X55" s="146">
        <v>0</v>
      </c>
      <c r="Y55" s="146">
        <v>0</v>
      </c>
      <c r="Z55" s="146">
        <v>0</v>
      </c>
      <c r="AA55" s="146">
        <v>0</v>
      </c>
      <c r="AB55" s="146">
        <v>0</v>
      </c>
      <c r="AC55" s="146">
        <v>0</v>
      </c>
      <c r="AD55" s="146">
        <v>0</v>
      </c>
      <c r="AE55" s="146">
        <v>0</v>
      </c>
      <c r="AF55" s="146">
        <v>0</v>
      </c>
      <c r="AG55" s="146">
        <v>0</v>
      </c>
      <c r="AH55" s="146">
        <v>0</v>
      </c>
      <c r="AI55" s="146">
        <v>0</v>
      </c>
      <c r="AJ55" s="146">
        <v>0</v>
      </c>
      <c r="AK55" s="146">
        <v>0</v>
      </c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</row>
    <row r="56" spans="1:55" ht="10.5" x14ac:dyDescent="0.25">
      <c r="A56" s="200" t="s">
        <v>346</v>
      </c>
      <c r="B56" s="146">
        <v>0</v>
      </c>
      <c r="C56" s="146">
        <v>0</v>
      </c>
      <c r="D56" s="146">
        <v>-191.25</v>
      </c>
      <c r="E56" s="146">
        <v>0</v>
      </c>
      <c r="F56" s="146">
        <v>0</v>
      </c>
      <c r="G56" s="146">
        <v>-191.25</v>
      </c>
      <c r="H56" s="146">
        <v>0</v>
      </c>
      <c r="I56" s="146">
        <v>0</v>
      </c>
      <c r="J56" s="146">
        <v>-191.25</v>
      </c>
      <c r="K56" s="146">
        <v>0</v>
      </c>
      <c r="L56" s="146">
        <v>0</v>
      </c>
      <c r="M56" s="146">
        <v>-191.25</v>
      </c>
      <c r="N56" s="146">
        <v>0</v>
      </c>
      <c r="O56" s="146">
        <v>0</v>
      </c>
      <c r="P56" s="146">
        <v>-66.25</v>
      </c>
      <c r="Q56" s="146">
        <v>0</v>
      </c>
      <c r="R56" s="146">
        <v>0</v>
      </c>
      <c r="S56" s="146">
        <v>-66.25</v>
      </c>
      <c r="T56" s="146">
        <v>0</v>
      </c>
      <c r="U56" s="146">
        <v>0</v>
      </c>
      <c r="V56" s="146">
        <v>-66.25</v>
      </c>
      <c r="W56" s="146">
        <v>0</v>
      </c>
      <c r="X56" s="146">
        <v>0</v>
      </c>
      <c r="Y56" s="146">
        <v>-66.25</v>
      </c>
      <c r="Z56" s="146">
        <v>0</v>
      </c>
      <c r="AA56" s="146">
        <v>0</v>
      </c>
      <c r="AB56" s="146">
        <v>-66.25</v>
      </c>
      <c r="AC56" s="146">
        <v>0</v>
      </c>
      <c r="AD56" s="146">
        <v>0</v>
      </c>
      <c r="AE56" s="146">
        <v>-66.25</v>
      </c>
      <c r="AF56" s="146">
        <v>0</v>
      </c>
      <c r="AG56" s="146">
        <v>0</v>
      </c>
      <c r="AH56" s="146">
        <v>-66.25</v>
      </c>
      <c r="AI56" s="146">
        <v>0</v>
      </c>
      <c r="AJ56" s="146">
        <v>0</v>
      </c>
      <c r="AK56" s="146">
        <v>-66.25</v>
      </c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</row>
    <row r="57" spans="1:55" ht="14.5" x14ac:dyDescent="0.35">
      <c r="A57" s="200" t="s">
        <v>347</v>
      </c>
      <c r="B57" s="146">
        <v>8131.0211543400001</v>
      </c>
      <c r="C57" s="146">
        <v>7215.86079333</v>
      </c>
      <c r="D57" s="146">
        <v>-2835.3885360815598</v>
      </c>
      <c r="E57" s="146">
        <v>1464.90342033</v>
      </c>
      <c r="F57" s="146">
        <v>4833.42348016499</v>
      </c>
      <c r="G57" s="146">
        <v>-1371.1030505346</v>
      </c>
      <c r="H57" s="146">
        <v>8647.1081731649901</v>
      </c>
      <c r="I57" s="146">
        <v>13355.581431647701</v>
      </c>
      <c r="J57" s="146">
        <v>-8384.7904649741304</v>
      </c>
      <c r="K57" s="146">
        <v>3120.7831424593401</v>
      </c>
      <c r="L57" s="146">
        <v>4177.3981446310499</v>
      </c>
      <c r="M57" s="146">
        <v>-675.76191980599901</v>
      </c>
      <c r="N57" s="146">
        <v>8921.3488040444699</v>
      </c>
      <c r="O57" s="146">
        <v>7113.7574130940902</v>
      </c>
      <c r="P57" s="146">
        <v>2436.9891419785099</v>
      </c>
      <c r="Q57" s="146">
        <v>2054.36522440415</v>
      </c>
      <c r="R57" s="146">
        <v>3681.8436970794401</v>
      </c>
      <c r="S57" s="146">
        <v>2296.47943669488</v>
      </c>
      <c r="T57" s="146">
        <v>2687.7539465271502</v>
      </c>
      <c r="U57" s="146">
        <v>2539.62200931501</v>
      </c>
      <c r="V57" s="146">
        <v>-2069.1694677546302</v>
      </c>
      <c r="W57" s="146">
        <v>-1235.5932439645801</v>
      </c>
      <c r="X57" s="146">
        <v>305.11370418300902</v>
      </c>
      <c r="Y57" s="146">
        <v>1015.6902407182801</v>
      </c>
      <c r="Z57" s="146">
        <v>5084.3606253379003</v>
      </c>
      <c r="AA57" s="146">
        <v>3280.7847248163998</v>
      </c>
      <c r="AB57" s="146">
        <v>1253.4610880392099</v>
      </c>
      <c r="AC57" s="146">
        <v>-1608.5446051972499</v>
      </c>
      <c r="AD57" s="146">
        <v>-275.23244813244202</v>
      </c>
      <c r="AE57" s="146">
        <v>1747.6070705019299</v>
      </c>
      <c r="AF57" s="146">
        <v>2904.4520222967199</v>
      </c>
      <c r="AG57" s="146">
        <v>2593.60145627866</v>
      </c>
      <c r="AH57" s="146">
        <v>1465.3394860686201</v>
      </c>
      <c r="AI57" s="146">
        <v>-1159.6455815793599</v>
      </c>
      <c r="AJ57" s="146">
        <v>347.02425559242801</v>
      </c>
      <c r="AK57" s="146">
        <v>4542.3658139591898</v>
      </c>
      <c r="AL57" s="144"/>
      <c r="AM57" s="144"/>
      <c r="AN57" s="144"/>
      <c r="AO57" s="144"/>
      <c r="AP57" s="144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</row>
    <row r="58" spans="1:55" ht="14.5" x14ac:dyDescent="0.35">
      <c r="A58" s="200" t="s">
        <v>348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</row>
    <row r="59" spans="1:55" ht="10.5" x14ac:dyDescent="0.25">
      <c r="A59" s="200" t="s">
        <v>349</v>
      </c>
      <c r="B59" s="146">
        <v>38719.148353999997</v>
      </c>
      <c r="C59" s="146">
        <v>34361.241872999999</v>
      </c>
      <c r="D59" s="146">
        <v>-12591.1358861026</v>
      </c>
      <c r="E59" s="146">
        <v>6975.7305730000098</v>
      </c>
      <c r="F59" s="146">
        <v>23016.3022864999</v>
      </c>
      <c r="G59" s="146">
        <v>-5618.3478596885898</v>
      </c>
      <c r="H59" s="146">
        <v>41176.705586499898</v>
      </c>
      <c r="I59" s="146">
        <v>63598.0068173701</v>
      </c>
      <c r="J59" s="146">
        <v>-39016.859357019603</v>
      </c>
      <c r="K59" s="146">
        <v>14860.8721069492</v>
      </c>
      <c r="L59" s="146">
        <v>19892.372117290699</v>
      </c>
      <c r="M59" s="146">
        <v>-2307.1996181238001</v>
      </c>
      <c r="N59" s="146">
        <v>42482.6133525927</v>
      </c>
      <c r="O59" s="146">
        <v>33875.035300447998</v>
      </c>
      <c r="P59" s="146">
        <v>11920.186390373799</v>
      </c>
      <c r="Q59" s="146">
        <v>9782.6915447816791</v>
      </c>
      <c r="R59" s="146">
        <v>17532.5890337116</v>
      </c>
      <c r="S59" s="146">
        <v>11251.0925556899</v>
      </c>
      <c r="T59" s="146">
        <v>12798.8283167959</v>
      </c>
      <c r="U59" s="146">
        <v>12093.4381395952</v>
      </c>
      <c r="V59" s="146">
        <v>-9537.7117512125606</v>
      </c>
      <c r="W59" s="146">
        <v>-5883.7773522123298</v>
      </c>
      <c r="X59" s="146">
        <v>1452.92240087147</v>
      </c>
      <c r="Y59" s="146">
        <v>5152.0963843727704</v>
      </c>
      <c r="Z59" s="146">
        <v>24211.2410730376</v>
      </c>
      <c r="AA59" s="146">
        <v>15622.784403887599</v>
      </c>
      <c r="AB59" s="146">
        <v>6284.3385144724198</v>
      </c>
      <c r="AC59" s="146">
        <v>-7659.7362152250098</v>
      </c>
      <c r="AD59" s="146">
        <v>-1310.63070539258</v>
      </c>
      <c r="AE59" s="146">
        <v>8637.4146214377597</v>
      </c>
      <c r="AF59" s="146">
        <v>13830.7239156987</v>
      </c>
      <c r="AG59" s="146">
        <v>12350.483125136499</v>
      </c>
      <c r="AH59" s="146">
        <v>7293.2832669934496</v>
      </c>
      <c r="AI59" s="146">
        <v>-5522.12181704458</v>
      </c>
      <c r="AJ59" s="146">
        <v>1652.4964552020399</v>
      </c>
      <c r="AK59" s="146">
        <v>21945.789590281802</v>
      </c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</row>
    <row r="60" spans="1:55" ht="14.5" x14ac:dyDescent="0.35">
      <c r="A60" s="199" t="s">
        <v>350</v>
      </c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</row>
    <row r="61" spans="1:55" ht="14.5" x14ac:dyDescent="0.35">
      <c r="A61" s="200" t="s">
        <v>351</v>
      </c>
      <c r="B61" s="146">
        <v>0</v>
      </c>
      <c r="C61" s="146">
        <v>0</v>
      </c>
      <c r="D61" s="146">
        <v>-35258.598857602599</v>
      </c>
      <c r="E61" s="146">
        <v>0</v>
      </c>
      <c r="F61" s="146">
        <v>0</v>
      </c>
      <c r="G61" s="146">
        <v>-35258.598857602599</v>
      </c>
      <c r="H61" s="146">
        <v>0</v>
      </c>
      <c r="I61" s="146">
        <v>0</v>
      </c>
      <c r="J61" s="146">
        <v>-35258.598857602301</v>
      </c>
      <c r="K61" s="146">
        <v>0</v>
      </c>
      <c r="L61" s="146">
        <v>0</v>
      </c>
      <c r="M61" s="146">
        <v>-35258.598857601399</v>
      </c>
      <c r="N61" s="146">
        <v>0</v>
      </c>
      <c r="O61" s="146">
        <v>0</v>
      </c>
      <c r="P61" s="146">
        <v>-11444.96819634</v>
      </c>
      <c r="Q61" s="146">
        <v>0</v>
      </c>
      <c r="R61" s="146">
        <v>0</v>
      </c>
      <c r="S61" s="146">
        <v>-11444.968196313301</v>
      </c>
      <c r="T61" s="146">
        <v>0</v>
      </c>
      <c r="U61" s="146">
        <v>0</v>
      </c>
      <c r="V61" s="146">
        <v>-11444.968196284</v>
      </c>
      <c r="W61" s="146">
        <v>0</v>
      </c>
      <c r="X61" s="146">
        <v>0</v>
      </c>
      <c r="Y61" s="146">
        <v>-11444.968196256599</v>
      </c>
      <c r="Z61" s="146">
        <v>0</v>
      </c>
      <c r="AA61" s="146">
        <v>0</v>
      </c>
      <c r="AB61" s="146">
        <v>4100.4859369697397</v>
      </c>
      <c r="AC61" s="146">
        <v>0</v>
      </c>
      <c r="AD61" s="146">
        <v>0</v>
      </c>
      <c r="AE61" s="146">
        <v>4100.4859370143604</v>
      </c>
      <c r="AF61" s="146">
        <v>0</v>
      </c>
      <c r="AG61" s="146">
        <v>0</v>
      </c>
      <c r="AH61" s="146">
        <v>4100.4859370591503</v>
      </c>
      <c r="AI61" s="146">
        <v>0</v>
      </c>
      <c r="AJ61" s="146">
        <v>0</v>
      </c>
      <c r="AK61" s="146">
        <v>4100.4859371019902</v>
      </c>
      <c r="AL61" s="146"/>
      <c r="AM61" s="146"/>
      <c r="AN61" s="146"/>
      <c r="AO61" s="146"/>
      <c r="AP61" s="144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</row>
    <row r="62" spans="1:55" ht="10.5" x14ac:dyDescent="0.25">
      <c r="A62" s="200" t="s">
        <v>352</v>
      </c>
      <c r="B62" s="146">
        <v>0</v>
      </c>
      <c r="C62" s="146">
        <v>0</v>
      </c>
      <c r="D62" s="146">
        <v>7404.3057600965603</v>
      </c>
      <c r="E62" s="146">
        <v>0</v>
      </c>
      <c r="F62" s="146">
        <v>0</v>
      </c>
      <c r="G62" s="146">
        <v>7404.3057600965603</v>
      </c>
      <c r="H62" s="146">
        <v>0</v>
      </c>
      <c r="I62" s="146">
        <v>0</v>
      </c>
      <c r="J62" s="146">
        <v>7404.3057600964903</v>
      </c>
      <c r="K62" s="146">
        <v>0</v>
      </c>
      <c r="L62" s="146">
        <v>0</v>
      </c>
      <c r="M62" s="146">
        <v>7404.3057600963002</v>
      </c>
      <c r="N62" s="146">
        <v>0</v>
      </c>
      <c r="O62" s="146">
        <v>0</v>
      </c>
      <c r="P62" s="146">
        <v>2403.4433212314102</v>
      </c>
      <c r="Q62" s="146">
        <v>0</v>
      </c>
      <c r="R62" s="146">
        <v>0</v>
      </c>
      <c r="S62" s="146">
        <v>2403.4433212258</v>
      </c>
      <c r="T62" s="146">
        <v>0</v>
      </c>
      <c r="U62" s="146">
        <v>0</v>
      </c>
      <c r="V62" s="146">
        <v>2403.44332121966</v>
      </c>
      <c r="W62" s="146">
        <v>0</v>
      </c>
      <c r="X62" s="146">
        <v>0</v>
      </c>
      <c r="Y62" s="146">
        <v>2403.4433212139002</v>
      </c>
      <c r="Z62" s="146">
        <v>0</v>
      </c>
      <c r="AA62" s="146">
        <v>0</v>
      </c>
      <c r="AB62" s="146">
        <v>-861.10204676364697</v>
      </c>
      <c r="AC62" s="146">
        <v>0</v>
      </c>
      <c r="AD62" s="146">
        <v>0</v>
      </c>
      <c r="AE62" s="146">
        <v>-861.10204677301499</v>
      </c>
      <c r="AF62" s="146">
        <v>0</v>
      </c>
      <c r="AG62" s="146">
        <v>0</v>
      </c>
      <c r="AH62" s="146">
        <v>-861.10204678242201</v>
      </c>
      <c r="AI62" s="146">
        <v>0</v>
      </c>
      <c r="AJ62" s="146">
        <v>0</v>
      </c>
      <c r="AK62" s="146">
        <v>-861.10204679141896</v>
      </c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</row>
    <row r="63" spans="1:55" ht="14.5" x14ac:dyDescent="0.35">
      <c r="A63" s="200" t="s">
        <v>353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6"/>
      <c r="AM63" s="146"/>
      <c r="AN63" s="146"/>
      <c r="AO63" s="146"/>
      <c r="AP63" s="144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</row>
    <row r="64" spans="1:55" ht="14.5" x14ac:dyDescent="0.35">
      <c r="A64" s="200" t="s">
        <v>354</v>
      </c>
      <c r="B64" s="146">
        <v>0</v>
      </c>
      <c r="C64" s="146">
        <v>0</v>
      </c>
      <c r="D64" s="146">
        <v>0</v>
      </c>
      <c r="E64" s="146">
        <v>0</v>
      </c>
      <c r="F64" s="146">
        <v>0</v>
      </c>
      <c r="G64" s="146">
        <v>0</v>
      </c>
      <c r="H64" s="146">
        <v>0</v>
      </c>
      <c r="I64" s="146">
        <v>0</v>
      </c>
      <c r="J64" s="146">
        <v>0</v>
      </c>
      <c r="K64" s="146">
        <v>0</v>
      </c>
      <c r="L64" s="146">
        <v>0</v>
      </c>
      <c r="M64" s="146">
        <v>0</v>
      </c>
      <c r="N64" s="146">
        <v>0</v>
      </c>
      <c r="O64" s="146">
        <v>0</v>
      </c>
      <c r="P64" s="146">
        <v>0</v>
      </c>
      <c r="Q64" s="146">
        <v>0</v>
      </c>
      <c r="R64" s="146">
        <v>0</v>
      </c>
      <c r="S64" s="146">
        <v>0</v>
      </c>
      <c r="T64" s="146">
        <v>0</v>
      </c>
      <c r="U64" s="146">
        <v>0</v>
      </c>
      <c r="V64" s="146">
        <v>0</v>
      </c>
      <c r="W64" s="146">
        <v>0</v>
      </c>
      <c r="X64" s="146">
        <v>0</v>
      </c>
      <c r="Y64" s="146">
        <v>0</v>
      </c>
      <c r="Z64" s="146">
        <v>0</v>
      </c>
      <c r="AA64" s="146">
        <v>0</v>
      </c>
      <c r="AB64" s="146">
        <v>0</v>
      </c>
      <c r="AC64" s="146">
        <v>0</v>
      </c>
      <c r="AD64" s="146">
        <v>0</v>
      </c>
      <c r="AE64" s="146">
        <v>0</v>
      </c>
      <c r="AF64" s="146">
        <v>0</v>
      </c>
      <c r="AG64" s="146">
        <v>0</v>
      </c>
      <c r="AH64" s="146">
        <v>0</v>
      </c>
      <c r="AI64" s="146">
        <v>0</v>
      </c>
      <c r="AJ64" s="146">
        <v>0</v>
      </c>
      <c r="AK64" s="146">
        <v>0</v>
      </c>
      <c r="AL64" s="146"/>
      <c r="AM64" s="146"/>
      <c r="AN64" s="146"/>
      <c r="AO64" s="146"/>
      <c r="AP64" s="144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</row>
    <row r="65" spans="1:55" ht="10.5" x14ac:dyDescent="0.25">
      <c r="A65" s="200" t="s">
        <v>355</v>
      </c>
      <c r="B65" s="146">
        <v>0</v>
      </c>
      <c r="C65" s="146">
        <v>0</v>
      </c>
      <c r="D65" s="146">
        <v>0</v>
      </c>
      <c r="E65" s="146">
        <v>0</v>
      </c>
      <c r="F65" s="146">
        <v>0</v>
      </c>
      <c r="G65" s="146">
        <v>0</v>
      </c>
      <c r="H65" s="146">
        <v>0</v>
      </c>
      <c r="I65" s="146">
        <v>0</v>
      </c>
      <c r="J65" s="146">
        <v>0</v>
      </c>
      <c r="K65" s="146">
        <v>0</v>
      </c>
      <c r="L65" s="146">
        <v>0</v>
      </c>
      <c r="M65" s="146">
        <v>0</v>
      </c>
      <c r="N65" s="146">
        <v>0</v>
      </c>
      <c r="O65" s="146">
        <v>0</v>
      </c>
      <c r="P65" s="146">
        <v>0</v>
      </c>
      <c r="Q65" s="146">
        <v>0</v>
      </c>
      <c r="R65" s="146">
        <v>0</v>
      </c>
      <c r="S65" s="146">
        <v>0</v>
      </c>
      <c r="T65" s="146">
        <v>0</v>
      </c>
      <c r="U65" s="146">
        <v>0</v>
      </c>
      <c r="V65" s="146">
        <v>0</v>
      </c>
      <c r="W65" s="146">
        <v>0</v>
      </c>
      <c r="X65" s="146">
        <v>0</v>
      </c>
      <c r="Y65" s="146">
        <v>0</v>
      </c>
      <c r="Z65" s="146">
        <v>0</v>
      </c>
      <c r="AA65" s="146">
        <v>0</v>
      </c>
      <c r="AB65" s="146">
        <v>0</v>
      </c>
      <c r="AC65" s="146">
        <v>0</v>
      </c>
      <c r="AD65" s="146">
        <v>0</v>
      </c>
      <c r="AE65" s="146">
        <v>0</v>
      </c>
      <c r="AF65" s="146">
        <v>0</v>
      </c>
      <c r="AG65" s="146">
        <v>0</v>
      </c>
      <c r="AH65" s="146">
        <v>0</v>
      </c>
      <c r="AI65" s="146">
        <v>0</v>
      </c>
      <c r="AJ65" s="146">
        <v>0</v>
      </c>
      <c r="AK65" s="146">
        <v>0</v>
      </c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</row>
    <row r="66" spans="1:55" ht="14.5" x14ac:dyDescent="0.35">
      <c r="A66" s="200" t="s">
        <v>356</v>
      </c>
      <c r="B66" s="146">
        <v>0</v>
      </c>
      <c r="C66" s="146">
        <v>0</v>
      </c>
      <c r="D66" s="146">
        <v>0</v>
      </c>
      <c r="E66" s="146">
        <v>0</v>
      </c>
      <c r="F66" s="146">
        <v>0</v>
      </c>
      <c r="G66" s="146">
        <v>0</v>
      </c>
      <c r="H66" s="146">
        <v>0</v>
      </c>
      <c r="I66" s="146">
        <v>0</v>
      </c>
      <c r="J66" s="146">
        <v>0</v>
      </c>
      <c r="K66" s="146">
        <v>0</v>
      </c>
      <c r="L66" s="146">
        <v>0</v>
      </c>
      <c r="M66" s="146">
        <v>0</v>
      </c>
      <c r="N66" s="146">
        <v>0</v>
      </c>
      <c r="O66" s="146">
        <v>0</v>
      </c>
      <c r="P66" s="146">
        <v>0</v>
      </c>
      <c r="Q66" s="146">
        <v>0</v>
      </c>
      <c r="R66" s="146">
        <v>0</v>
      </c>
      <c r="S66" s="146">
        <v>0</v>
      </c>
      <c r="T66" s="146">
        <v>0</v>
      </c>
      <c r="U66" s="146">
        <v>0</v>
      </c>
      <c r="V66" s="146">
        <v>0</v>
      </c>
      <c r="W66" s="146">
        <v>0</v>
      </c>
      <c r="X66" s="146">
        <v>0</v>
      </c>
      <c r="Y66" s="146">
        <v>0</v>
      </c>
      <c r="Z66" s="146">
        <v>0</v>
      </c>
      <c r="AA66" s="146">
        <v>0</v>
      </c>
      <c r="AB66" s="146">
        <v>0</v>
      </c>
      <c r="AC66" s="146">
        <v>0</v>
      </c>
      <c r="AD66" s="146">
        <v>0</v>
      </c>
      <c r="AE66" s="146">
        <v>0</v>
      </c>
      <c r="AF66" s="146">
        <v>0</v>
      </c>
      <c r="AG66" s="146">
        <v>0</v>
      </c>
      <c r="AH66" s="146">
        <v>0</v>
      </c>
      <c r="AI66" s="146">
        <v>0</v>
      </c>
      <c r="AJ66" s="146">
        <v>0</v>
      </c>
      <c r="AK66" s="146">
        <v>0</v>
      </c>
      <c r="AL66" s="146"/>
      <c r="AM66" s="146"/>
      <c r="AN66" s="146"/>
      <c r="AO66" s="146"/>
      <c r="AP66" s="144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</row>
    <row r="67" spans="1:55" ht="14.5" x14ac:dyDescent="0.35">
      <c r="A67" s="200" t="s">
        <v>357</v>
      </c>
      <c r="B67" s="146">
        <v>0</v>
      </c>
      <c r="C67" s="146">
        <v>0</v>
      </c>
      <c r="D67" s="146">
        <v>0</v>
      </c>
      <c r="E67" s="146">
        <v>0</v>
      </c>
      <c r="F67" s="146">
        <v>0</v>
      </c>
      <c r="G67" s="146">
        <v>530.87974297804305</v>
      </c>
      <c r="H67" s="146">
        <v>0</v>
      </c>
      <c r="I67" s="146">
        <v>-6057.1861217427404</v>
      </c>
      <c r="J67" s="146">
        <v>5526.3063787646997</v>
      </c>
      <c r="K67" s="146">
        <v>0</v>
      </c>
      <c r="L67" s="146">
        <v>0</v>
      </c>
      <c r="M67" s="146">
        <v>0</v>
      </c>
      <c r="N67" s="146">
        <v>0</v>
      </c>
      <c r="O67" s="146">
        <v>0</v>
      </c>
      <c r="P67" s="146">
        <v>0</v>
      </c>
      <c r="Q67" s="146">
        <v>0</v>
      </c>
      <c r="R67" s="146">
        <v>0</v>
      </c>
      <c r="S67" s="146">
        <v>0</v>
      </c>
      <c r="T67" s="146">
        <v>0</v>
      </c>
      <c r="U67" s="146">
        <v>0</v>
      </c>
      <c r="V67" s="146">
        <v>0</v>
      </c>
      <c r="W67" s="146">
        <v>0</v>
      </c>
      <c r="X67" s="146">
        <v>0</v>
      </c>
      <c r="Y67" s="146">
        <v>0</v>
      </c>
      <c r="Z67" s="146">
        <v>0</v>
      </c>
      <c r="AA67" s="146">
        <v>0</v>
      </c>
      <c r="AB67" s="146">
        <v>0</v>
      </c>
      <c r="AC67" s="146">
        <v>0</v>
      </c>
      <c r="AD67" s="146">
        <v>0</v>
      </c>
      <c r="AE67" s="146">
        <v>0</v>
      </c>
      <c r="AF67" s="146">
        <v>0</v>
      </c>
      <c r="AG67" s="146">
        <v>0</v>
      </c>
      <c r="AH67" s="146">
        <v>0</v>
      </c>
      <c r="AI67" s="146">
        <v>0</v>
      </c>
      <c r="AJ67" s="146">
        <v>0</v>
      </c>
      <c r="AK67" s="146">
        <v>0</v>
      </c>
      <c r="AL67" s="146"/>
      <c r="AM67" s="146"/>
      <c r="AN67" s="146"/>
      <c r="AO67" s="146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</row>
    <row r="68" spans="1:55" ht="10.5" x14ac:dyDescent="0.25">
      <c r="A68" s="200" t="s">
        <v>358</v>
      </c>
      <c r="B68" s="146">
        <v>27.4815624999999</v>
      </c>
      <c r="C68" s="146">
        <v>27.4815624999999</v>
      </c>
      <c r="D68" s="146">
        <v>34.647812499999901</v>
      </c>
      <c r="E68" s="146">
        <v>27.4815624999999</v>
      </c>
      <c r="F68" s="146">
        <v>27.4815624999999</v>
      </c>
      <c r="G68" s="146">
        <v>34.647812499999901</v>
      </c>
      <c r="H68" s="146">
        <v>27.4815624999999</v>
      </c>
      <c r="I68" s="146">
        <v>27.4815624999999</v>
      </c>
      <c r="J68" s="146">
        <v>34.647812499999901</v>
      </c>
      <c r="K68" s="146">
        <v>27.4815624999999</v>
      </c>
      <c r="L68" s="146">
        <v>27.4815624999999</v>
      </c>
      <c r="M68" s="146">
        <v>34.647812499999901</v>
      </c>
      <c r="N68" s="146">
        <v>27.4815624999999</v>
      </c>
      <c r="O68" s="146">
        <v>27.4815624999999</v>
      </c>
      <c r="P68" s="146">
        <v>34.647812499999901</v>
      </c>
      <c r="Q68" s="146">
        <v>27.4815624999999</v>
      </c>
      <c r="R68" s="146">
        <v>27.4815624999999</v>
      </c>
      <c r="S68" s="146">
        <v>34.647812499999901</v>
      </c>
      <c r="T68" s="146">
        <v>28.772765</v>
      </c>
      <c r="U68" s="146">
        <v>28.772765</v>
      </c>
      <c r="V68" s="146">
        <v>35.939014999999998</v>
      </c>
      <c r="W68" s="146">
        <v>28.772765</v>
      </c>
      <c r="X68" s="146">
        <v>28.772765</v>
      </c>
      <c r="Y68" s="146">
        <v>35.939014999999998</v>
      </c>
      <c r="Z68" s="146">
        <v>28.772765</v>
      </c>
      <c r="AA68" s="146">
        <v>28.772765</v>
      </c>
      <c r="AB68" s="146">
        <v>35.939014999999998</v>
      </c>
      <c r="AC68" s="146">
        <v>28.772765</v>
      </c>
      <c r="AD68" s="146">
        <v>28.772765</v>
      </c>
      <c r="AE68" s="146">
        <v>35.939014999999998</v>
      </c>
      <c r="AF68" s="146">
        <v>28.772765</v>
      </c>
      <c r="AG68" s="146">
        <v>28.772765</v>
      </c>
      <c r="AH68" s="146">
        <v>35.939014999999998</v>
      </c>
      <c r="AI68" s="146">
        <v>28.772765</v>
      </c>
      <c r="AJ68" s="146">
        <v>28.772765</v>
      </c>
      <c r="AK68" s="146">
        <v>35.939014999999998</v>
      </c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</row>
    <row r="69" spans="1:55" ht="10.5" x14ac:dyDescent="0.25">
      <c r="A69" s="200" t="s">
        <v>359</v>
      </c>
      <c r="B69" s="146">
        <v>0</v>
      </c>
      <c r="C69" s="146">
        <v>0</v>
      </c>
      <c r="D69" s="146">
        <v>0</v>
      </c>
      <c r="E69" s="146">
        <v>0</v>
      </c>
      <c r="F69" s="146">
        <v>0</v>
      </c>
      <c r="G69" s="146">
        <v>0</v>
      </c>
      <c r="H69" s="146">
        <v>0</v>
      </c>
      <c r="I69" s="146">
        <v>0</v>
      </c>
      <c r="J69" s="146">
        <v>0</v>
      </c>
      <c r="K69" s="146">
        <v>0</v>
      </c>
      <c r="L69" s="146">
        <v>0</v>
      </c>
      <c r="M69" s="146">
        <v>0</v>
      </c>
      <c r="N69" s="146">
        <v>0</v>
      </c>
      <c r="O69" s="146">
        <v>0</v>
      </c>
      <c r="P69" s="146">
        <v>0</v>
      </c>
      <c r="Q69" s="146">
        <v>0</v>
      </c>
      <c r="R69" s="146">
        <v>0</v>
      </c>
      <c r="S69" s="146">
        <v>0</v>
      </c>
      <c r="T69" s="146">
        <v>0</v>
      </c>
      <c r="U69" s="146">
        <v>0</v>
      </c>
      <c r="V69" s="146">
        <v>0</v>
      </c>
      <c r="W69" s="146">
        <v>0</v>
      </c>
      <c r="X69" s="146">
        <v>0</v>
      </c>
      <c r="Y69" s="146">
        <v>0</v>
      </c>
      <c r="Z69" s="146">
        <v>0</v>
      </c>
      <c r="AA69" s="146">
        <v>0</v>
      </c>
      <c r="AB69" s="146">
        <v>0</v>
      </c>
      <c r="AC69" s="146">
        <v>0</v>
      </c>
      <c r="AD69" s="146">
        <v>0</v>
      </c>
      <c r="AE69" s="146">
        <v>0</v>
      </c>
      <c r="AF69" s="146">
        <v>0</v>
      </c>
      <c r="AG69" s="146">
        <v>0</v>
      </c>
      <c r="AH69" s="146">
        <v>0</v>
      </c>
      <c r="AI69" s="146">
        <v>0</v>
      </c>
      <c r="AJ69" s="146">
        <v>0</v>
      </c>
      <c r="AK69" s="146">
        <v>0</v>
      </c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</row>
    <row r="70" spans="1:55" ht="10.5" x14ac:dyDescent="0.25">
      <c r="A70" s="200" t="s">
        <v>360</v>
      </c>
      <c r="B70" s="146">
        <v>0</v>
      </c>
      <c r="C70" s="146">
        <v>0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146">
        <v>0</v>
      </c>
      <c r="J70" s="146">
        <v>0</v>
      </c>
      <c r="K70" s="146">
        <v>0</v>
      </c>
      <c r="L70" s="146">
        <v>0</v>
      </c>
      <c r="M70" s="146">
        <v>0</v>
      </c>
      <c r="N70" s="146">
        <v>0</v>
      </c>
      <c r="O70" s="146">
        <v>0</v>
      </c>
      <c r="P70" s="146">
        <v>0</v>
      </c>
      <c r="Q70" s="146">
        <v>0</v>
      </c>
      <c r="R70" s="146">
        <v>0</v>
      </c>
      <c r="S70" s="146">
        <v>0</v>
      </c>
      <c r="T70" s="146">
        <v>0</v>
      </c>
      <c r="U70" s="146">
        <v>0</v>
      </c>
      <c r="V70" s="146">
        <v>0</v>
      </c>
      <c r="W70" s="146">
        <v>0</v>
      </c>
      <c r="X70" s="146">
        <v>0</v>
      </c>
      <c r="Y70" s="146">
        <v>0</v>
      </c>
      <c r="Z70" s="146">
        <v>0</v>
      </c>
      <c r="AA70" s="146">
        <v>0</v>
      </c>
      <c r="AB70" s="146">
        <v>0</v>
      </c>
      <c r="AC70" s="146">
        <v>0</v>
      </c>
      <c r="AD70" s="146">
        <v>0</v>
      </c>
      <c r="AE70" s="146">
        <v>0</v>
      </c>
      <c r="AF70" s="146">
        <v>0</v>
      </c>
      <c r="AG70" s="146">
        <v>0</v>
      </c>
      <c r="AH70" s="146">
        <v>0</v>
      </c>
      <c r="AI70" s="146">
        <v>0</v>
      </c>
      <c r="AJ70" s="146">
        <v>0</v>
      </c>
      <c r="AK70" s="146">
        <v>0</v>
      </c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</row>
    <row r="71" spans="1:55" ht="14.5" x14ac:dyDescent="0.35">
      <c r="A71" s="200" t="s">
        <v>361</v>
      </c>
      <c r="B71" s="146">
        <v>0</v>
      </c>
      <c r="C71" s="146">
        <v>0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146">
        <v>0</v>
      </c>
      <c r="J71" s="146">
        <v>0</v>
      </c>
      <c r="K71" s="146">
        <v>0</v>
      </c>
      <c r="L71" s="146">
        <v>0</v>
      </c>
      <c r="M71" s="146">
        <v>0</v>
      </c>
      <c r="N71" s="146">
        <v>0</v>
      </c>
      <c r="O71" s="146">
        <v>0</v>
      </c>
      <c r="P71" s="146">
        <v>0</v>
      </c>
      <c r="Q71" s="146">
        <v>0</v>
      </c>
      <c r="R71" s="146">
        <v>0</v>
      </c>
      <c r="S71" s="146">
        <v>0</v>
      </c>
      <c r="T71" s="146">
        <v>0</v>
      </c>
      <c r="U71" s="146">
        <v>0</v>
      </c>
      <c r="V71" s="146">
        <v>0</v>
      </c>
      <c r="W71" s="146">
        <v>0</v>
      </c>
      <c r="X71" s="146">
        <v>0</v>
      </c>
      <c r="Y71" s="146">
        <v>0</v>
      </c>
      <c r="Z71" s="146">
        <v>0</v>
      </c>
      <c r="AA71" s="146">
        <v>0</v>
      </c>
      <c r="AB71" s="146">
        <v>0</v>
      </c>
      <c r="AC71" s="146">
        <v>0</v>
      </c>
      <c r="AD71" s="146">
        <v>0</v>
      </c>
      <c r="AE71" s="146">
        <v>0</v>
      </c>
      <c r="AF71" s="146">
        <v>0</v>
      </c>
      <c r="AG71" s="146">
        <v>0</v>
      </c>
      <c r="AH71" s="146">
        <v>0</v>
      </c>
      <c r="AI71" s="146">
        <v>0</v>
      </c>
      <c r="AJ71" s="146">
        <v>0</v>
      </c>
      <c r="AK71" s="146">
        <v>0</v>
      </c>
      <c r="AL71" s="146"/>
      <c r="AM71" s="146"/>
      <c r="AN71" s="146"/>
      <c r="AO71" s="146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</row>
    <row r="72" spans="1:55" ht="14.5" x14ac:dyDescent="0.35">
      <c r="A72" s="200" t="s">
        <v>362</v>
      </c>
      <c r="B72" s="146">
        <v>0</v>
      </c>
      <c r="C72" s="146">
        <v>0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146">
        <v>0</v>
      </c>
      <c r="J72" s="146">
        <v>0</v>
      </c>
      <c r="K72" s="146">
        <v>0</v>
      </c>
      <c r="L72" s="146">
        <v>0</v>
      </c>
      <c r="M72" s="146">
        <v>0</v>
      </c>
      <c r="N72" s="146">
        <v>0</v>
      </c>
      <c r="O72" s="146">
        <v>0</v>
      </c>
      <c r="P72" s="146">
        <v>0</v>
      </c>
      <c r="Q72" s="146">
        <v>0</v>
      </c>
      <c r="R72" s="146">
        <v>0</v>
      </c>
      <c r="S72" s="146">
        <v>0</v>
      </c>
      <c r="T72" s="146">
        <v>0</v>
      </c>
      <c r="U72" s="146">
        <v>0</v>
      </c>
      <c r="V72" s="146">
        <v>0</v>
      </c>
      <c r="W72" s="146">
        <v>0</v>
      </c>
      <c r="X72" s="146">
        <v>0</v>
      </c>
      <c r="Y72" s="146">
        <v>0</v>
      </c>
      <c r="Z72" s="146">
        <v>0</v>
      </c>
      <c r="AA72" s="146">
        <v>0</v>
      </c>
      <c r="AB72" s="146">
        <v>0</v>
      </c>
      <c r="AC72" s="146">
        <v>0</v>
      </c>
      <c r="AD72" s="146">
        <v>0</v>
      </c>
      <c r="AE72" s="146">
        <v>0</v>
      </c>
      <c r="AF72" s="146">
        <v>0</v>
      </c>
      <c r="AG72" s="146">
        <v>0</v>
      </c>
      <c r="AH72" s="146">
        <v>0</v>
      </c>
      <c r="AI72" s="146">
        <v>0</v>
      </c>
      <c r="AJ72" s="146">
        <v>0</v>
      </c>
      <c r="AK72" s="146">
        <v>0</v>
      </c>
      <c r="AL72" s="146"/>
      <c r="AM72" s="146"/>
      <c r="AN72" s="146"/>
      <c r="AO72" s="146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</row>
    <row r="73" spans="1:55" ht="14.5" x14ac:dyDescent="0.35">
      <c r="A73" s="200" t="s">
        <v>363</v>
      </c>
      <c r="B73" s="146">
        <v>0</v>
      </c>
      <c r="C73" s="146">
        <v>0</v>
      </c>
      <c r="D73" s="146">
        <v>-3654.1819999999998</v>
      </c>
      <c r="E73" s="146">
        <v>0</v>
      </c>
      <c r="F73" s="146">
        <v>0</v>
      </c>
      <c r="G73" s="146">
        <v>-4075.5509999999999</v>
      </c>
      <c r="H73" s="146">
        <v>0</v>
      </c>
      <c r="I73" s="146">
        <v>0</v>
      </c>
      <c r="J73" s="146">
        <v>-3500.5419999999999</v>
      </c>
      <c r="K73" s="146">
        <v>0</v>
      </c>
      <c r="L73" s="146">
        <v>0</v>
      </c>
      <c r="M73" s="146">
        <v>-3500.5419999999999</v>
      </c>
      <c r="N73" s="146">
        <v>0</v>
      </c>
      <c r="O73" s="146">
        <v>0</v>
      </c>
      <c r="P73" s="146">
        <v>-3865.3290000000002</v>
      </c>
      <c r="Q73" s="146">
        <v>0</v>
      </c>
      <c r="R73" s="146">
        <v>0</v>
      </c>
      <c r="S73" s="146">
        <v>-3865.3290000000002</v>
      </c>
      <c r="T73" s="146">
        <v>0</v>
      </c>
      <c r="U73" s="146">
        <v>0</v>
      </c>
      <c r="V73" s="146">
        <v>-4721.6790000000001</v>
      </c>
      <c r="W73" s="146">
        <v>0</v>
      </c>
      <c r="X73" s="146">
        <v>0</v>
      </c>
      <c r="Y73" s="146">
        <v>-4721.6790000000001</v>
      </c>
      <c r="Z73" s="146">
        <v>0</v>
      </c>
      <c r="AA73" s="146">
        <v>0</v>
      </c>
      <c r="AB73" s="146">
        <v>-5170.9430000000002</v>
      </c>
      <c r="AC73" s="146">
        <v>0</v>
      </c>
      <c r="AD73" s="146">
        <v>0</v>
      </c>
      <c r="AE73" s="146">
        <v>-5170.9430000000002</v>
      </c>
      <c r="AF73" s="146">
        <v>0</v>
      </c>
      <c r="AG73" s="146">
        <v>0</v>
      </c>
      <c r="AH73" s="146">
        <v>-5281.46</v>
      </c>
      <c r="AI73" s="146">
        <v>0</v>
      </c>
      <c r="AJ73" s="146">
        <v>0</v>
      </c>
      <c r="AK73" s="146">
        <v>-5281.46</v>
      </c>
      <c r="AL73" s="146"/>
      <c r="AM73" s="146"/>
      <c r="AN73" s="146"/>
      <c r="AO73" s="146"/>
      <c r="AP73" s="146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</row>
    <row r="74" spans="1:55" ht="14.5" x14ac:dyDescent="0.35">
      <c r="A74" s="200" t="s">
        <v>364</v>
      </c>
      <c r="B74" s="146">
        <v>0</v>
      </c>
      <c r="C74" s="146">
        <v>0</v>
      </c>
      <c r="D74" s="146">
        <v>0</v>
      </c>
      <c r="E74" s="146">
        <v>0</v>
      </c>
      <c r="F74" s="146">
        <v>0</v>
      </c>
      <c r="G74" s="146">
        <v>0</v>
      </c>
      <c r="H74" s="146">
        <v>0</v>
      </c>
      <c r="I74" s="146">
        <v>0</v>
      </c>
      <c r="J74" s="146">
        <v>0</v>
      </c>
      <c r="K74" s="146">
        <v>0</v>
      </c>
      <c r="L74" s="146">
        <v>0</v>
      </c>
      <c r="M74" s="146">
        <v>0</v>
      </c>
      <c r="N74" s="146">
        <v>0</v>
      </c>
      <c r="O74" s="146">
        <v>0</v>
      </c>
      <c r="P74" s="146">
        <v>0</v>
      </c>
      <c r="Q74" s="146">
        <v>0</v>
      </c>
      <c r="R74" s="146">
        <v>0</v>
      </c>
      <c r="S74" s="146">
        <v>0</v>
      </c>
      <c r="T74" s="146">
        <v>0</v>
      </c>
      <c r="U74" s="146">
        <v>0</v>
      </c>
      <c r="V74" s="146">
        <v>0</v>
      </c>
      <c r="W74" s="146">
        <v>0</v>
      </c>
      <c r="X74" s="146">
        <v>0</v>
      </c>
      <c r="Y74" s="146">
        <v>0</v>
      </c>
      <c r="Z74" s="146">
        <v>0</v>
      </c>
      <c r="AA74" s="146">
        <v>0</v>
      </c>
      <c r="AB74" s="146">
        <v>0</v>
      </c>
      <c r="AC74" s="146">
        <v>0</v>
      </c>
      <c r="AD74" s="146">
        <v>0</v>
      </c>
      <c r="AE74" s="146">
        <v>0</v>
      </c>
      <c r="AF74" s="146">
        <v>0</v>
      </c>
      <c r="AG74" s="146">
        <v>0</v>
      </c>
      <c r="AH74" s="146">
        <v>0</v>
      </c>
      <c r="AI74" s="146">
        <v>0</v>
      </c>
      <c r="AJ74" s="146">
        <v>0</v>
      </c>
      <c r="AK74" s="146">
        <v>0</v>
      </c>
      <c r="AL74" s="146"/>
      <c r="AM74" s="146"/>
      <c r="AN74" s="146"/>
      <c r="AO74" s="146"/>
      <c r="AP74" s="146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</row>
    <row r="75" spans="1:55" ht="14.5" x14ac:dyDescent="0.35">
      <c r="A75" s="200" t="s">
        <v>365</v>
      </c>
      <c r="B75" s="146">
        <v>0</v>
      </c>
      <c r="C75" s="146">
        <v>0</v>
      </c>
      <c r="D75" s="146">
        <v>0</v>
      </c>
      <c r="E75" s="146">
        <v>0</v>
      </c>
      <c r="F75" s="146">
        <v>0</v>
      </c>
      <c r="G75" s="146">
        <v>0</v>
      </c>
      <c r="H75" s="146">
        <v>0</v>
      </c>
      <c r="I75" s="146">
        <v>0</v>
      </c>
      <c r="J75" s="146">
        <v>0</v>
      </c>
      <c r="K75" s="146">
        <v>0</v>
      </c>
      <c r="L75" s="146">
        <v>0</v>
      </c>
      <c r="M75" s="146">
        <v>0</v>
      </c>
      <c r="N75" s="146">
        <v>0</v>
      </c>
      <c r="O75" s="146">
        <v>0</v>
      </c>
      <c r="P75" s="146">
        <v>0</v>
      </c>
      <c r="Q75" s="146">
        <v>0</v>
      </c>
      <c r="R75" s="146">
        <v>0</v>
      </c>
      <c r="S75" s="146">
        <v>0</v>
      </c>
      <c r="T75" s="146">
        <v>0</v>
      </c>
      <c r="U75" s="146">
        <v>0</v>
      </c>
      <c r="V75" s="146">
        <v>-1963.393</v>
      </c>
      <c r="W75" s="146">
        <v>0</v>
      </c>
      <c r="X75" s="146">
        <v>0</v>
      </c>
      <c r="Y75" s="146">
        <v>-1963.393</v>
      </c>
      <c r="Z75" s="146">
        <v>0</v>
      </c>
      <c r="AA75" s="146">
        <v>0</v>
      </c>
      <c r="AB75" s="146">
        <v>-1963.393</v>
      </c>
      <c r="AC75" s="146">
        <v>0</v>
      </c>
      <c r="AD75" s="146">
        <v>0</v>
      </c>
      <c r="AE75" s="146">
        <v>-1963.393</v>
      </c>
      <c r="AF75" s="146">
        <v>0</v>
      </c>
      <c r="AG75" s="146">
        <v>0</v>
      </c>
      <c r="AH75" s="146">
        <v>0</v>
      </c>
      <c r="AI75" s="146">
        <v>0</v>
      </c>
      <c r="AJ75" s="146">
        <v>0</v>
      </c>
      <c r="AK75" s="146">
        <v>0</v>
      </c>
      <c r="AL75" s="146"/>
      <c r="AM75" s="146"/>
      <c r="AN75" s="146"/>
      <c r="AO75" s="146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</row>
    <row r="76" spans="1:55" ht="15" thickBot="1" x14ac:dyDescent="0.4">
      <c r="A76" s="200" t="s">
        <v>366</v>
      </c>
      <c r="B76" s="147">
        <v>0</v>
      </c>
      <c r="C76" s="147">
        <v>0</v>
      </c>
      <c r="D76" s="147">
        <v>0</v>
      </c>
      <c r="E76" s="147">
        <v>0</v>
      </c>
      <c r="F76" s="147">
        <v>0</v>
      </c>
      <c r="G76" s="147">
        <v>0</v>
      </c>
      <c r="H76" s="147">
        <v>0</v>
      </c>
      <c r="I76" s="147">
        <v>0</v>
      </c>
      <c r="J76" s="147">
        <v>0</v>
      </c>
      <c r="K76" s="147">
        <v>0</v>
      </c>
      <c r="L76" s="147">
        <v>0</v>
      </c>
      <c r="M76" s="147">
        <v>0</v>
      </c>
      <c r="N76" s="147">
        <v>0</v>
      </c>
      <c r="O76" s="147">
        <v>0</v>
      </c>
      <c r="P76" s="147">
        <v>0</v>
      </c>
      <c r="Q76" s="147">
        <v>0</v>
      </c>
      <c r="R76" s="147">
        <v>0</v>
      </c>
      <c r="S76" s="147">
        <v>0</v>
      </c>
      <c r="T76" s="147">
        <v>0</v>
      </c>
      <c r="U76" s="147">
        <v>0</v>
      </c>
      <c r="V76" s="147">
        <v>0</v>
      </c>
      <c r="W76" s="147">
        <v>0</v>
      </c>
      <c r="X76" s="147">
        <v>0</v>
      </c>
      <c r="Y76" s="147">
        <v>0</v>
      </c>
      <c r="Z76" s="147">
        <v>0</v>
      </c>
      <c r="AA76" s="147">
        <v>0</v>
      </c>
      <c r="AB76" s="147">
        <v>0</v>
      </c>
      <c r="AC76" s="147">
        <v>0</v>
      </c>
      <c r="AD76" s="147">
        <v>0</v>
      </c>
      <c r="AE76" s="147">
        <v>0</v>
      </c>
      <c r="AF76" s="147">
        <v>0</v>
      </c>
      <c r="AG76" s="147">
        <v>0</v>
      </c>
      <c r="AH76" s="147">
        <v>0</v>
      </c>
      <c r="AI76" s="147">
        <v>0</v>
      </c>
      <c r="AJ76" s="147">
        <v>0</v>
      </c>
      <c r="AK76" s="147">
        <v>0</v>
      </c>
      <c r="AL76" s="146"/>
      <c r="AM76" s="146"/>
      <c r="AN76" s="146"/>
      <c r="AO76" s="146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</row>
    <row r="77" spans="1:55" ht="14.5" x14ac:dyDescent="0.35">
      <c r="A77" s="200" t="s">
        <v>367</v>
      </c>
      <c r="B77" s="146">
        <v>27.4815624999999</v>
      </c>
      <c r="C77" s="146">
        <v>27.4815624999999</v>
      </c>
      <c r="D77" s="146">
        <v>3784.77157259656</v>
      </c>
      <c r="E77" s="146">
        <v>27.4815624999999</v>
      </c>
      <c r="F77" s="146">
        <v>27.4815624999999</v>
      </c>
      <c r="G77" s="146">
        <v>3894.2823155746</v>
      </c>
      <c r="H77" s="146">
        <v>27.4815624999999</v>
      </c>
      <c r="I77" s="146">
        <v>-6029.7045592427403</v>
      </c>
      <c r="J77" s="146">
        <v>9464.71795136119</v>
      </c>
      <c r="K77" s="146">
        <v>27.4815624999999</v>
      </c>
      <c r="L77" s="146">
        <v>27.4815624999999</v>
      </c>
      <c r="M77" s="146">
        <v>3938.4115725963002</v>
      </c>
      <c r="N77" s="146">
        <v>27.4815624999999</v>
      </c>
      <c r="O77" s="146">
        <v>27.4815624999999</v>
      </c>
      <c r="P77" s="146">
        <v>-1427.2378662685801</v>
      </c>
      <c r="Q77" s="146">
        <v>27.4815624999999</v>
      </c>
      <c r="R77" s="146">
        <v>27.4815624999999</v>
      </c>
      <c r="S77" s="146">
        <v>-1427.2378662741901</v>
      </c>
      <c r="T77" s="146">
        <v>28.772765</v>
      </c>
      <c r="U77" s="146">
        <v>28.772765</v>
      </c>
      <c r="V77" s="146">
        <v>-4245.6896637803402</v>
      </c>
      <c r="W77" s="146">
        <v>28.772765</v>
      </c>
      <c r="X77" s="146">
        <v>28.772765</v>
      </c>
      <c r="Y77" s="146">
        <v>-4245.68966378609</v>
      </c>
      <c r="Z77" s="146">
        <v>28.772765</v>
      </c>
      <c r="AA77" s="146">
        <v>28.772765</v>
      </c>
      <c r="AB77" s="146">
        <v>-7959.4990317636402</v>
      </c>
      <c r="AC77" s="146">
        <v>28.772765</v>
      </c>
      <c r="AD77" s="146">
        <v>28.772765</v>
      </c>
      <c r="AE77" s="146">
        <v>-7959.4990317730098</v>
      </c>
      <c r="AF77" s="146">
        <v>28.772765</v>
      </c>
      <c r="AG77" s="146">
        <v>28.772765</v>
      </c>
      <c r="AH77" s="146">
        <v>-6106.6230317824202</v>
      </c>
      <c r="AI77" s="146">
        <v>28.772765</v>
      </c>
      <c r="AJ77" s="146">
        <v>28.772765</v>
      </c>
      <c r="AK77" s="146">
        <v>-6106.6230317914196</v>
      </c>
      <c r="AL77" s="146"/>
      <c r="AM77" s="146"/>
      <c r="AN77" s="146"/>
      <c r="AO77" s="146"/>
      <c r="AP77" s="146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</row>
    <row r="78" spans="1:55" ht="14.5" x14ac:dyDescent="0.35">
      <c r="A78" s="200" t="s">
        <v>368</v>
      </c>
      <c r="B78" s="146">
        <v>0</v>
      </c>
      <c r="C78" s="146">
        <v>0</v>
      </c>
      <c r="D78" s="146">
        <v>0</v>
      </c>
      <c r="E78" s="146">
        <v>0</v>
      </c>
      <c r="F78" s="146">
        <v>0</v>
      </c>
      <c r="G78" s="146">
        <v>0</v>
      </c>
      <c r="H78" s="146">
        <v>0</v>
      </c>
      <c r="I78" s="146">
        <v>0</v>
      </c>
      <c r="J78" s="146">
        <v>0</v>
      </c>
      <c r="K78" s="146">
        <v>0</v>
      </c>
      <c r="L78" s="146">
        <v>0</v>
      </c>
      <c r="M78" s="146">
        <v>0</v>
      </c>
      <c r="N78" s="146">
        <v>0</v>
      </c>
      <c r="O78" s="146">
        <v>0</v>
      </c>
      <c r="P78" s="146">
        <v>0</v>
      </c>
      <c r="Q78" s="146">
        <v>0</v>
      </c>
      <c r="R78" s="146">
        <v>0</v>
      </c>
      <c r="S78" s="146">
        <v>0</v>
      </c>
      <c r="T78" s="146">
        <v>0</v>
      </c>
      <c r="U78" s="146">
        <v>0</v>
      </c>
      <c r="V78" s="146">
        <v>0</v>
      </c>
      <c r="W78" s="146">
        <v>0</v>
      </c>
      <c r="X78" s="146">
        <v>0</v>
      </c>
      <c r="Y78" s="146">
        <v>0</v>
      </c>
      <c r="Z78" s="146">
        <v>0</v>
      </c>
      <c r="AA78" s="146">
        <v>0</v>
      </c>
      <c r="AB78" s="146">
        <v>0</v>
      </c>
      <c r="AC78" s="146">
        <v>0</v>
      </c>
      <c r="AD78" s="146">
        <v>0</v>
      </c>
      <c r="AE78" s="146">
        <v>0</v>
      </c>
      <c r="AF78" s="146">
        <v>0</v>
      </c>
      <c r="AG78" s="146">
        <v>0</v>
      </c>
      <c r="AH78" s="146">
        <v>0</v>
      </c>
      <c r="AI78" s="146">
        <v>0</v>
      </c>
      <c r="AJ78" s="146">
        <v>0</v>
      </c>
      <c r="AK78" s="146">
        <v>0</v>
      </c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</row>
    <row r="79" spans="1:55" ht="14.5" x14ac:dyDescent="0.35">
      <c r="A79" s="200" t="s">
        <v>369</v>
      </c>
      <c r="B79" s="146">
        <v>0</v>
      </c>
      <c r="C79" s="146">
        <v>0</v>
      </c>
      <c r="D79" s="146">
        <v>0</v>
      </c>
      <c r="E79" s="146">
        <v>0</v>
      </c>
      <c r="F79" s="146">
        <v>0</v>
      </c>
      <c r="G79" s="146">
        <v>0</v>
      </c>
      <c r="H79" s="146">
        <v>0</v>
      </c>
      <c r="I79" s="146">
        <v>0</v>
      </c>
      <c r="J79" s="146">
        <v>0</v>
      </c>
      <c r="K79" s="146">
        <v>0</v>
      </c>
      <c r="L79" s="146">
        <v>0</v>
      </c>
      <c r="M79" s="146">
        <v>0</v>
      </c>
      <c r="N79" s="146">
        <v>0</v>
      </c>
      <c r="O79" s="146">
        <v>0</v>
      </c>
      <c r="P79" s="146">
        <v>0</v>
      </c>
      <c r="Q79" s="146">
        <v>0</v>
      </c>
      <c r="R79" s="146">
        <v>0</v>
      </c>
      <c r="S79" s="146">
        <v>0</v>
      </c>
      <c r="T79" s="146">
        <v>0</v>
      </c>
      <c r="U79" s="146">
        <v>0</v>
      </c>
      <c r="V79" s="146">
        <v>0</v>
      </c>
      <c r="W79" s="146">
        <v>0</v>
      </c>
      <c r="X79" s="146">
        <v>0</v>
      </c>
      <c r="Y79" s="146">
        <v>0</v>
      </c>
      <c r="Z79" s="146">
        <v>0</v>
      </c>
      <c r="AA79" s="146">
        <v>0</v>
      </c>
      <c r="AB79" s="146">
        <v>0</v>
      </c>
      <c r="AC79" s="146">
        <v>0</v>
      </c>
      <c r="AD79" s="146">
        <v>0</v>
      </c>
      <c r="AE79" s="146">
        <v>0</v>
      </c>
      <c r="AF79" s="146">
        <v>0</v>
      </c>
      <c r="AG79" s="146">
        <v>0</v>
      </c>
      <c r="AH79" s="146">
        <v>0</v>
      </c>
      <c r="AI79" s="146">
        <v>0</v>
      </c>
      <c r="AJ79" s="146">
        <v>0</v>
      </c>
      <c r="AK79" s="146">
        <v>0</v>
      </c>
      <c r="AL79" s="146"/>
      <c r="AM79" s="146"/>
      <c r="AN79" s="146"/>
      <c r="AO79" s="146"/>
      <c r="AP79" s="146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</row>
    <row r="80" spans="1:55" ht="14.5" x14ac:dyDescent="0.35">
      <c r="A80" s="200" t="s">
        <v>370</v>
      </c>
      <c r="B80" s="146">
        <v>0</v>
      </c>
      <c r="C80" s="146">
        <v>0</v>
      </c>
      <c r="D80" s="146">
        <v>0</v>
      </c>
      <c r="E80" s="146">
        <v>0</v>
      </c>
      <c r="F80" s="146">
        <v>0</v>
      </c>
      <c r="G80" s="146">
        <v>0</v>
      </c>
      <c r="H80" s="146">
        <v>0</v>
      </c>
      <c r="I80" s="146">
        <v>0</v>
      </c>
      <c r="J80" s="146">
        <v>0</v>
      </c>
      <c r="K80" s="146">
        <v>0</v>
      </c>
      <c r="L80" s="146">
        <v>0</v>
      </c>
      <c r="M80" s="146">
        <v>0</v>
      </c>
      <c r="N80" s="146">
        <v>0</v>
      </c>
      <c r="O80" s="146">
        <v>0</v>
      </c>
      <c r="P80" s="146">
        <v>0</v>
      </c>
      <c r="Q80" s="146">
        <v>0</v>
      </c>
      <c r="R80" s="146">
        <v>0</v>
      </c>
      <c r="S80" s="146">
        <v>0</v>
      </c>
      <c r="T80" s="146">
        <v>0</v>
      </c>
      <c r="U80" s="146">
        <v>0</v>
      </c>
      <c r="V80" s="146">
        <v>0</v>
      </c>
      <c r="W80" s="146">
        <v>0</v>
      </c>
      <c r="X80" s="146">
        <v>0</v>
      </c>
      <c r="Y80" s="146">
        <v>0</v>
      </c>
      <c r="Z80" s="146">
        <v>0</v>
      </c>
      <c r="AA80" s="146">
        <v>0</v>
      </c>
      <c r="AB80" s="146">
        <v>0</v>
      </c>
      <c r="AC80" s="146">
        <v>0</v>
      </c>
      <c r="AD80" s="146">
        <v>0</v>
      </c>
      <c r="AE80" s="146">
        <v>0</v>
      </c>
      <c r="AF80" s="146">
        <v>0</v>
      </c>
      <c r="AG80" s="146">
        <v>0</v>
      </c>
      <c r="AH80" s="146">
        <v>0</v>
      </c>
      <c r="AI80" s="146">
        <v>0</v>
      </c>
      <c r="AJ80" s="146">
        <v>0</v>
      </c>
      <c r="AK80" s="146">
        <v>0</v>
      </c>
      <c r="AL80" s="146"/>
      <c r="AM80" s="146"/>
      <c r="AN80" s="146"/>
      <c r="AO80" s="146"/>
      <c r="AP80" s="146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</row>
    <row r="81" spans="1:55" ht="15" thickBot="1" x14ac:dyDescent="0.4">
      <c r="A81" s="200" t="s">
        <v>371</v>
      </c>
      <c r="B81" s="147">
        <v>0</v>
      </c>
      <c r="C81" s="147">
        <v>0</v>
      </c>
      <c r="D81" s="147">
        <v>0</v>
      </c>
      <c r="E81" s="147">
        <v>0</v>
      </c>
      <c r="F81" s="147">
        <v>0</v>
      </c>
      <c r="G81" s="147">
        <v>0</v>
      </c>
      <c r="H81" s="147">
        <v>0</v>
      </c>
      <c r="I81" s="147">
        <v>0</v>
      </c>
      <c r="J81" s="147">
        <v>0</v>
      </c>
      <c r="K81" s="147">
        <v>0</v>
      </c>
      <c r="L81" s="147">
        <v>0</v>
      </c>
      <c r="M81" s="147">
        <v>0</v>
      </c>
      <c r="N81" s="147">
        <v>0</v>
      </c>
      <c r="O81" s="147">
        <v>0</v>
      </c>
      <c r="P81" s="147">
        <v>0</v>
      </c>
      <c r="Q81" s="147">
        <v>0</v>
      </c>
      <c r="R81" s="147">
        <v>0</v>
      </c>
      <c r="S81" s="147">
        <v>0</v>
      </c>
      <c r="T81" s="147">
        <v>0</v>
      </c>
      <c r="U81" s="147">
        <v>0</v>
      </c>
      <c r="V81" s="147">
        <v>0</v>
      </c>
      <c r="W81" s="147">
        <v>0</v>
      </c>
      <c r="X81" s="147">
        <v>0</v>
      </c>
      <c r="Y81" s="147">
        <v>0</v>
      </c>
      <c r="Z81" s="147">
        <v>0</v>
      </c>
      <c r="AA81" s="147">
        <v>0</v>
      </c>
      <c r="AB81" s="147">
        <v>0</v>
      </c>
      <c r="AC81" s="147">
        <v>0</v>
      </c>
      <c r="AD81" s="147">
        <v>0</v>
      </c>
      <c r="AE81" s="147">
        <v>0</v>
      </c>
      <c r="AF81" s="147">
        <v>0</v>
      </c>
      <c r="AG81" s="147">
        <v>0</v>
      </c>
      <c r="AH81" s="147">
        <v>0</v>
      </c>
      <c r="AI81" s="147">
        <v>0</v>
      </c>
      <c r="AJ81" s="147">
        <v>0</v>
      </c>
      <c r="AK81" s="147">
        <v>0</v>
      </c>
      <c r="AL81" s="146"/>
      <c r="AM81" s="146"/>
      <c r="AN81" s="146"/>
      <c r="AO81" s="146"/>
      <c r="AP81" s="146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</row>
    <row r="82" spans="1:55" ht="14.5" x14ac:dyDescent="0.35">
      <c r="A82" s="200" t="s">
        <v>372</v>
      </c>
      <c r="B82" s="146">
        <v>27.4815624999999</v>
      </c>
      <c r="C82" s="146">
        <v>27.4815624999999</v>
      </c>
      <c r="D82" s="146">
        <v>3784.77157259656</v>
      </c>
      <c r="E82" s="146">
        <v>27.4815624999999</v>
      </c>
      <c r="F82" s="146">
        <v>27.4815624999999</v>
      </c>
      <c r="G82" s="146">
        <v>3894.2823155746</v>
      </c>
      <c r="H82" s="146">
        <v>27.4815624999999</v>
      </c>
      <c r="I82" s="146">
        <v>-6029.7045592427403</v>
      </c>
      <c r="J82" s="146">
        <v>9464.71795136119</v>
      </c>
      <c r="K82" s="146">
        <v>27.4815624999999</v>
      </c>
      <c r="L82" s="146">
        <v>27.4815624999999</v>
      </c>
      <c r="M82" s="146">
        <v>3938.4115725963002</v>
      </c>
      <c r="N82" s="146">
        <v>27.4815624999999</v>
      </c>
      <c r="O82" s="146">
        <v>27.4815624999999</v>
      </c>
      <c r="P82" s="146">
        <v>-1427.2378662685801</v>
      </c>
      <c r="Q82" s="146">
        <v>27.4815624999999</v>
      </c>
      <c r="R82" s="146">
        <v>27.4815624999999</v>
      </c>
      <c r="S82" s="146">
        <v>-1427.2378662741901</v>
      </c>
      <c r="T82" s="146">
        <v>28.772765</v>
      </c>
      <c r="U82" s="146">
        <v>28.772765</v>
      </c>
      <c r="V82" s="146">
        <v>-4245.6896637803402</v>
      </c>
      <c r="W82" s="146">
        <v>28.772765</v>
      </c>
      <c r="X82" s="146">
        <v>28.772765</v>
      </c>
      <c r="Y82" s="146">
        <v>-4245.68966378609</v>
      </c>
      <c r="Z82" s="146">
        <v>28.772765</v>
      </c>
      <c r="AA82" s="146">
        <v>28.772765</v>
      </c>
      <c r="AB82" s="146">
        <v>-7959.4990317636402</v>
      </c>
      <c r="AC82" s="146">
        <v>28.772765</v>
      </c>
      <c r="AD82" s="146">
        <v>28.772765</v>
      </c>
      <c r="AE82" s="146">
        <v>-7959.4990317730098</v>
      </c>
      <c r="AF82" s="146">
        <v>28.772765</v>
      </c>
      <c r="AG82" s="146">
        <v>28.772765</v>
      </c>
      <c r="AH82" s="146">
        <v>-6106.6230317824202</v>
      </c>
      <c r="AI82" s="146">
        <v>28.772765</v>
      </c>
      <c r="AJ82" s="146">
        <v>28.772765</v>
      </c>
      <c r="AK82" s="146">
        <v>-6106.6230317914196</v>
      </c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</row>
    <row r="83" spans="1:55" ht="14.5" x14ac:dyDescent="0.35">
      <c r="A83" s="200" t="s">
        <v>373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</row>
    <row r="84" spans="1:55" ht="14.5" x14ac:dyDescent="0.35">
      <c r="A84" s="200" t="s">
        <v>374</v>
      </c>
      <c r="B84" s="146">
        <v>130.864583333333</v>
      </c>
      <c r="C84" s="146">
        <v>130.864583333333</v>
      </c>
      <c r="D84" s="146">
        <v>130.864583333333</v>
      </c>
      <c r="E84" s="146">
        <v>130.864583333333</v>
      </c>
      <c r="F84" s="146">
        <v>130.864583333333</v>
      </c>
      <c r="G84" s="146">
        <v>130.864583333333</v>
      </c>
      <c r="H84" s="146">
        <v>130.864583333333</v>
      </c>
      <c r="I84" s="146">
        <v>130.864583333333</v>
      </c>
      <c r="J84" s="146">
        <v>130.864583333333</v>
      </c>
      <c r="K84" s="146">
        <v>130.864583333333</v>
      </c>
      <c r="L84" s="146">
        <v>130.864583333333</v>
      </c>
      <c r="M84" s="146">
        <v>130.864583333333</v>
      </c>
      <c r="N84" s="146">
        <v>130.864583333333</v>
      </c>
      <c r="O84" s="146">
        <v>130.864583333333</v>
      </c>
      <c r="P84" s="146">
        <v>130.864583333333</v>
      </c>
      <c r="Q84" s="146">
        <v>130.864583333333</v>
      </c>
      <c r="R84" s="146">
        <v>130.864583333333</v>
      </c>
      <c r="S84" s="146">
        <v>130.864583333333</v>
      </c>
      <c r="T84" s="146">
        <v>137.01316666666699</v>
      </c>
      <c r="U84" s="146">
        <v>137.01316666666699</v>
      </c>
      <c r="V84" s="146">
        <v>137.01316666666699</v>
      </c>
      <c r="W84" s="146">
        <v>137.01316666666699</v>
      </c>
      <c r="X84" s="146">
        <v>137.01316666666699</v>
      </c>
      <c r="Y84" s="146">
        <v>137.01316666666699</v>
      </c>
      <c r="Z84" s="146">
        <v>137.01316666666699</v>
      </c>
      <c r="AA84" s="146">
        <v>137.01316666666699</v>
      </c>
      <c r="AB84" s="146">
        <v>137.01316666666699</v>
      </c>
      <c r="AC84" s="146">
        <v>137.01316666666699</v>
      </c>
      <c r="AD84" s="146">
        <v>137.01316666666699</v>
      </c>
      <c r="AE84" s="146">
        <v>137.01316666666699</v>
      </c>
      <c r="AF84" s="146">
        <v>137.01316666666699</v>
      </c>
      <c r="AG84" s="146">
        <v>137.01316666666699</v>
      </c>
      <c r="AH84" s="146">
        <v>137.01316666666699</v>
      </c>
      <c r="AI84" s="146">
        <v>137.01316666666699</v>
      </c>
      <c r="AJ84" s="146">
        <v>137.01316666666699</v>
      </c>
      <c r="AK84" s="146">
        <v>137.01316666666699</v>
      </c>
      <c r="AL84" s="146"/>
      <c r="AM84" s="146"/>
      <c r="AN84" s="146"/>
      <c r="AO84" s="146"/>
      <c r="AP84" s="144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</row>
    <row r="85" spans="1:55" ht="14.5" x14ac:dyDescent="0.35">
      <c r="A85" s="200" t="s">
        <v>375</v>
      </c>
      <c r="B85" s="146">
        <v>23.999833333333299</v>
      </c>
      <c r="C85" s="146">
        <v>23.999833333333299</v>
      </c>
      <c r="D85" s="146">
        <v>23.999833333333299</v>
      </c>
      <c r="E85" s="146">
        <v>23.999833333333299</v>
      </c>
      <c r="F85" s="146">
        <v>23.999833333333299</v>
      </c>
      <c r="G85" s="146">
        <v>23.999833333333299</v>
      </c>
      <c r="H85" s="146">
        <v>23.999833333333299</v>
      </c>
      <c r="I85" s="146">
        <v>23.999833333333299</v>
      </c>
      <c r="J85" s="146">
        <v>23.999833333333299</v>
      </c>
      <c r="K85" s="146">
        <v>23.999833333333299</v>
      </c>
      <c r="L85" s="146">
        <v>23.999833333333299</v>
      </c>
      <c r="M85" s="146">
        <v>23.999833333333299</v>
      </c>
      <c r="N85" s="146">
        <v>23.999833333333299</v>
      </c>
      <c r="O85" s="146">
        <v>23.999833333333299</v>
      </c>
      <c r="P85" s="146">
        <v>23.999833333333299</v>
      </c>
      <c r="Q85" s="146">
        <v>23.999833333333299</v>
      </c>
      <c r="R85" s="146">
        <v>23.999833333333299</v>
      </c>
      <c r="S85" s="146">
        <v>23.999833333333299</v>
      </c>
      <c r="T85" s="146">
        <v>24.1971666666667</v>
      </c>
      <c r="U85" s="146">
        <v>24.1971666666667</v>
      </c>
      <c r="V85" s="146">
        <v>24.1971666666667</v>
      </c>
      <c r="W85" s="146">
        <v>24.1971666666667</v>
      </c>
      <c r="X85" s="146">
        <v>24.1971666666667</v>
      </c>
      <c r="Y85" s="146">
        <v>24.1971666666667</v>
      </c>
      <c r="Z85" s="146">
        <v>24.1971666666667</v>
      </c>
      <c r="AA85" s="146">
        <v>24.1971666666667</v>
      </c>
      <c r="AB85" s="146">
        <v>24.1971666666667</v>
      </c>
      <c r="AC85" s="146">
        <v>24.1971666666667</v>
      </c>
      <c r="AD85" s="146">
        <v>24.1971666666667</v>
      </c>
      <c r="AE85" s="146">
        <v>24.1971666666667</v>
      </c>
      <c r="AF85" s="146">
        <v>24.1971666666667</v>
      </c>
      <c r="AG85" s="146">
        <v>24.1971666666667</v>
      </c>
      <c r="AH85" s="146">
        <v>24.1971666666667</v>
      </c>
      <c r="AI85" s="146">
        <v>24.1971666666667</v>
      </c>
      <c r="AJ85" s="146">
        <v>24.1971666666667</v>
      </c>
      <c r="AK85" s="146">
        <v>24.1971666666667</v>
      </c>
      <c r="AL85" s="146"/>
      <c r="AM85" s="146"/>
      <c r="AN85" s="146"/>
      <c r="AO85" s="146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</row>
    <row r="86" spans="1:55" ht="10.5" x14ac:dyDescent="0.25">
      <c r="A86" s="200" t="s">
        <v>376</v>
      </c>
      <c r="B86" s="146">
        <v>0</v>
      </c>
      <c r="C86" s="146">
        <v>0</v>
      </c>
      <c r="D86" s="146">
        <v>7.1662499999999998</v>
      </c>
      <c r="E86" s="146">
        <v>0</v>
      </c>
      <c r="F86" s="146">
        <v>0</v>
      </c>
      <c r="G86" s="146">
        <v>7.1662499999999998</v>
      </c>
      <c r="H86" s="146">
        <v>0</v>
      </c>
      <c r="I86" s="146">
        <v>0</v>
      </c>
      <c r="J86" s="146">
        <v>7.1662499999999998</v>
      </c>
      <c r="K86" s="146">
        <v>0</v>
      </c>
      <c r="L86" s="146">
        <v>0</v>
      </c>
      <c r="M86" s="146">
        <v>7.1662499999999998</v>
      </c>
      <c r="N86" s="146">
        <v>0</v>
      </c>
      <c r="O86" s="146">
        <v>0</v>
      </c>
      <c r="P86" s="146">
        <v>7.1662499999999998</v>
      </c>
      <c r="Q86" s="146">
        <v>0</v>
      </c>
      <c r="R86" s="146">
        <v>0</v>
      </c>
      <c r="S86" s="146">
        <v>7.1662499999999998</v>
      </c>
      <c r="T86" s="146">
        <v>0</v>
      </c>
      <c r="U86" s="146">
        <v>0</v>
      </c>
      <c r="V86" s="146">
        <v>7.1662499999999998</v>
      </c>
      <c r="W86" s="146">
        <v>0</v>
      </c>
      <c r="X86" s="146">
        <v>0</v>
      </c>
      <c r="Y86" s="146">
        <v>7.1662499999999998</v>
      </c>
      <c r="Z86" s="146">
        <v>0</v>
      </c>
      <c r="AA86" s="146">
        <v>0</v>
      </c>
      <c r="AB86" s="146">
        <v>7.1662499999999998</v>
      </c>
      <c r="AC86" s="146">
        <v>0</v>
      </c>
      <c r="AD86" s="146">
        <v>0</v>
      </c>
      <c r="AE86" s="146">
        <v>7.1662499999999998</v>
      </c>
      <c r="AF86" s="146">
        <v>0</v>
      </c>
      <c r="AG86" s="146">
        <v>0</v>
      </c>
      <c r="AH86" s="146">
        <v>7.1662499999999998</v>
      </c>
      <c r="AI86" s="146">
        <v>0</v>
      </c>
      <c r="AJ86" s="146">
        <v>0</v>
      </c>
      <c r="AK86" s="146">
        <v>7.1662499999999998</v>
      </c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</row>
    <row r="87" spans="1:55" ht="14.5" x14ac:dyDescent="0.35">
      <c r="A87" s="200" t="s">
        <v>377</v>
      </c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6"/>
      <c r="AM87" s="146"/>
      <c r="AN87" s="146"/>
      <c r="AO87" s="146"/>
      <c r="AP87" s="146"/>
      <c r="AQ87" s="144"/>
      <c r="AR87" s="144"/>
      <c r="AS87" s="144"/>
      <c r="AT87" s="144"/>
      <c r="AU87" s="144"/>
      <c r="AV87" s="144"/>
      <c r="AW87" s="144"/>
      <c r="AX87" s="144"/>
      <c r="AY87" s="144"/>
      <c r="AZ87" s="144"/>
      <c r="BA87" s="144"/>
      <c r="BB87" s="144"/>
      <c r="BC87" s="144"/>
    </row>
    <row r="88" spans="1:55" ht="10.5" x14ac:dyDescent="0.25">
      <c r="A88" s="200" t="s">
        <v>378</v>
      </c>
      <c r="B88" s="146">
        <v>0</v>
      </c>
      <c r="C88" s="146">
        <v>0</v>
      </c>
      <c r="D88" s="146">
        <v>0</v>
      </c>
      <c r="E88" s="146">
        <v>0</v>
      </c>
      <c r="F88" s="146">
        <v>0</v>
      </c>
      <c r="G88" s="146">
        <v>0</v>
      </c>
      <c r="H88" s="146">
        <v>0</v>
      </c>
      <c r="I88" s="146">
        <v>0</v>
      </c>
      <c r="J88" s="146">
        <v>0</v>
      </c>
      <c r="K88" s="146">
        <v>0</v>
      </c>
      <c r="L88" s="146">
        <v>0</v>
      </c>
      <c r="M88" s="146">
        <v>0</v>
      </c>
      <c r="N88" s="146">
        <v>0</v>
      </c>
      <c r="O88" s="146">
        <v>0</v>
      </c>
      <c r="P88" s="146">
        <v>0</v>
      </c>
      <c r="Q88" s="146">
        <v>0</v>
      </c>
      <c r="R88" s="146">
        <v>0</v>
      </c>
      <c r="S88" s="146">
        <v>0</v>
      </c>
      <c r="T88" s="146">
        <v>0</v>
      </c>
      <c r="U88" s="146">
        <v>0</v>
      </c>
      <c r="V88" s="146">
        <v>0</v>
      </c>
      <c r="W88" s="146">
        <v>0</v>
      </c>
      <c r="X88" s="146">
        <v>0</v>
      </c>
      <c r="Y88" s="146">
        <v>0</v>
      </c>
      <c r="Z88" s="146">
        <v>0</v>
      </c>
      <c r="AA88" s="146">
        <v>0</v>
      </c>
      <c r="AB88" s="146">
        <v>0</v>
      </c>
      <c r="AC88" s="146">
        <v>0</v>
      </c>
      <c r="AD88" s="146">
        <v>0</v>
      </c>
      <c r="AE88" s="146">
        <v>0</v>
      </c>
      <c r="AF88" s="146">
        <v>0</v>
      </c>
      <c r="AG88" s="146">
        <v>0</v>
      </c>
      <c r="AH88" s="146">
        <v>0</v>
      </c>
      <c r="AI88" s="146">
        <v>0</v>
      </c>
      <c r="AJ88" s="146">
        <v>0</v>
      </c>
      <c r="AK88" s="146">
        <v>0</v>
      </c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</row>
    <row r="89" spans="1:55" ht="14.5" x14ac:dyDescent="0.35">
      <c r="A89" s="200" t="s">
        <v>379</v>
      </c>
      <c r="B89" s="146">
        <v>0</v>
      </c>
      <c r="C89" s="146">
        <v>0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146">
        <v>0</v>
      </c>
      <c r="J89" s="146">
        <v>0</v>
      </c>
      <c r="K89" s="146">
        <v>0</v>
      </c>
      <c r="L89" s="146">
        <v>0</v>
      </c>
      <c r="M89" s="146">
        <v>0</v>
      </c>
      <c r="N89" s="146">
        <v>0</v>
      </c>
      <c r="O89" s="146">
        <v>0</v>
      </c>
      <c r="P89" s="146">
        <v>0</v>
      </c>
      <c r="Q89" s="146">
        <v>0</v>
      </c>
      <c r="R89" s="146">
        <v>0</v>
      </c>
      <c r="S89" s="146">
        <v>0</v>
      </c>
      <c r="T89" s="146">
        <v>0</v>
      </c>
      <c r="U89" s="146">
        <v>0</v>
      </c>
      <c r="V89" s="146">
        <v>0</v>
      </c>
      <c r="W89" s="146">
        <v>0</v>
      </c>
      <c r="X89" s="146">
        <v>0</v>
      </c>
      <c r="Y89" s="146">
        <v>0</v>
      </c>
      <c r="Z89" s="146">
        <v>0</v>
      </c>
      <c r="AA89" s="146">
        <v>0</v>
      </c>
      <c r="AB89" s="146">
        <v>0</v>
      </c>
      <c r="AC89" s="146">
        <v>0</v>
      </c>
      <c r="AD89" s="146">
        <v>0</v>
      </c>
      <c r="AE89" s="146">
        <v>0</v>
      </c>
      <c r="AF89" s="146">
        <v>0</v>
      </c>
      <c r="AG89" s="146">
        <v>0</v>
      </c>
      <c r="AH89" s="146">
        <v>0</v>
      </c>
      <c r="AI89" s="146">
        <v>0</v>
      </c>
      <c r="AJ89" s="146">
        <v>0</v>
      </c>
      <c r="AK89" s="146">
        <v>0</v>
      </c>
      <c r="AL89" s="144"/>
      <c r="AM89" s="144"/>
      <c r="AN89" s="144"/>
      <c r="AO89" s="144"/>
      <c r="AP89" s="144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</row>
    <row r="90" spans="1:55" ht="14.5" x14ac:dyDescent="0.35">
      <c r="A90" s="200" t="s">
        <v>380</v>
      </c>
      <c r="B90" s="146">
        <v>0</v>
      </c>
      <c r="C90" s="146">
        <v>0</v>
      </c>
      <c r="D90" s="146">
        <v>0</v>
      </c>
      <c r="E90" s="146">
        <v>0</v>
      </c>
      <c r="F90" s="146">
        <v>0</v>
      </c>
      <c r="G90" s="146">
        <v>0</v>
      </c>
      <c r="H90" s="146">
        <v>0</v>
      </c>
      <c r="I90" s="146">
        <v>0</v>
      </c>
      <c r="J90" s="146">
        <v>0</v>
      </c>
      <c r="K90" s="146">
        <v>0</v>
      </c>
      <c r="L90" s="146">
        <v>0</v>
      </c>
      <c r="M90" s="146">
        <v>0</v>
      </c>
      <c r="N90" s="146">
        <v>0</v>
      </c>
      <c r="O90" s="146">
        <v>0</v>
      </c>
      <c r="P90" s="146">
        <v>0</v>
      </c>
      <c r="Q90" s="146">
        <v>0</v>
      </c>
      <c r="R90" s="146">
        <v>0</v>
      </c>
      <c r="S90" s="146">
        <v>0</v>
      </c>
      <c r="T90" s="146">
        <v>0</v>
      </c>
      <c r="U90" s="146">
        <v>0</v>
      </c>
      <c r="V90" s="146">
        <v>0</v>
      </c>
      <c r="W90" s="146">
        <v>0</v>
      </c>
      <c r="X90" s="146">
        <v>0</v>
      </c>
      <c r="Y90" s="146">
        <v>0</v>
      </c>
      <c r="Z90" s="146">
        <v>0</v>
      </c>
      <c r="AA90" s="146">
        <v>0</v>
      </c>
      <c r="AB90" s="146">
        <v>0</v>
      </c>
      <c r="AC90" s="146">
        <v>0</v>
      </c>
      <c r="AD90" s="146">
        <v>0</v>
      </c>
      <c r="AE90" s="146">
        <v>0</v>
      </c>
      <c r="AF90" s="146">
        <v>0</v>
      </c>
      <c r="AG90" s="146">
        <v>0</v>
      </c>
      <c r="AH90" s="146">
        <v>0</v>
      </c>
      <c r="AI90" s="146">
        <v>0</v>
      </c>
      <c r="AJ90" s="146">
        <v>0</v>
      </c>
      <c r="AK90" s="146">
        <v>0</v>
      </c>
      <c r="AL90" s="146"/>
      <c r="AM90" s="146"/>
      <c r="AN90" s="146"/>
      <c r="AO90" s="146"/>
      <c r="AP90" s="144"/>
      <c r="AQ90" s="144"/>
      <c r="AR90" s="144"/>
      <c r="AS90" s="144"/>
      <c r="AT90" s="144"/>
      <c r="AU90" s="144"/>
      <c r="AV90" s="144"/>
      <c r="AW90" s="144"/>
      <c r="AX90" s="144"/>
      <c r="AY90" s="144"/>
      <c r="AZ90" s="144"/>
      <c r="BA90" s="144"/>
      <c r="BB90" s="144"/>
      <c r="BC90" s="144"/>
    </row>
    <row r="91" spans="1:55" ht="14.5" x14ac:dyDescent="0.35">
      <c r="A91" s="200" t="s">
        <v>381</v>
      </c>
      <c r="B91" s="146">
        <v>0</v>
      </c>
      <c r="C91" s="146">
        <v>0</v>
      </c>
      <c r="D91" s="146">
        <v>0</v>
      </c>
      <c r="E91" s="146">
        <v>0</v>
      </c>
      <c r="F91" s="146">
        <v>0</v>
      </c>
      <c r="G91" s="146">
        <v>0</v>
      </c>
      <c r="H91" s="146">
        <v>0</v>
      </c>
      <c r="I91" s="146">
        <v>0</v>
      </c>
      <c r="J91" s="146">
        <v>0</v>
      </c>
      <c r="K91" s="146">
        <v>0</v>
      </c>
      <c r="L91" s="146">
        <v>0</v>
      </c>
      <c r="M91" s="146">
        <v>0</v>
      </c>
      <c r="N91" s="146">
        <v>0</v>
      </c>
      <c r="O91" s="146">
        <v>0</v>
      </c>
      <c r="P91" s="146">
        <v>0</v>
      </c>
      <c r="Q91" s="146">
        <v>0</v>
      </c>
      <c r="R91" s="146">
        <v>0</v>
      </c>
      <c r="S91" s="146">
        <v>0</v>
      </c>
      <c r="T91" s="146">
        <v>0</v>
      </c>
      <c r="U91" s="146">
        <v>0</v>
      </c>
      <c r="V91" s="146">
        <v>0</v>
      </c>
      <c r="W91" s="146">
        <v>0</v>
      </c>
      <c r="X91" s="146">
        <v>0</v>
      </c>
      <c r="Y91" s="146">
        <v>0</v>
      </c>
      <c r="Z91" s="146">
        <v>0</v>
      </c>
      <c r="AA91" s="146">
        <v>0</v>
      </c>
      <c r="AB91" s="146">
        <v>0</v>
      </c>
      <c r="AC91" s="146">
        <v>0</v>
      </c>
      <c r="AD91" s="146">
        <v>0</v>
      </c>
      <c r="AE91" s="146">
        <v>0</v>
      </c>
      <c r="AF91" s="146">
        <v>0</v>
      </c>
      <c r="AG91" s="146">
        <v>0</v>
      </c>
      <c r="AH91" s="146">
        <v>0</v>
      </c>
      <c r="AI91" s="146">
        <v>0</v>
      </c>
      <c r="AJ91" s="146">
        <v>0</v>
      </c>
      <c r="AK91" s="146">
        <v>0</v>
      </c>
      <c r="AL91" s="146"/>
      <c r="AM91" s="146"/>
      <c r="AN91" s="146"/>
      <c r="AO91" s="146"/>
      <c r="AP91" s="144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</row>
    <row r="92" spans="1:55" ht="14.5" x14ac:dyDescent="0.35">
      <c r="A92" s="199" t="s">
        <v>382</v>
      </c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</row>
    <row r="93" spans="1:55" ht="10.5" x14ac:dyDescent="0.25">
      <c r="A93" s="200" t="s">
        <v>383</v>
      </c>
      <c r="B93" s="146">
        <v>0</v>
      </c>
      <c r="C93" s="146">
        <v>0</v>
      </c>
      <c r="D93" s="146">
        <v>0</v>
      </c>
      <c r="E93" s="146">
        <v>0</v>
      </c>
      <c r="F93" s="146">
        <v>0</v>
      </c>
      <c r="G93" s="146">
        <v>0</v>
      </c>
      <c r="H93" s="146">
        <v>0</v>
      </c>
      <c r="I93" s="146">
        <v>0</v>
      </c>
      <c r="J93" s="146">
        <v>0</v>
      </c>
      <c r="K93" s="146">
        <v>0</v>
      </c>
      <c r="L93" s="146">
        <v>0</v>
      </c>
      <c r="M93" s="146">
        <v>0</v>
      </c>
      <c r="N93" s="146">
        <v>0</v>
      </c>
      <c r="O93" s="146">
        <v>0</v>
      </c>
      <c r="P93" s="146">
        <v>0</v>
      </c>
      <c r="Q93" s="146">
        <v>0</v>
      </c>
      <c r="R93" s="146">
        <v>0</v>
      </c>
      <c r="S93" s="146">
        <v>0</v>
      </c>
      <c r="T93" s="146">
        <v>0</v>
      </c>
      <c r="U93" s="146">
        <v>0</v>
      </c>
      <c r="V93" s="146">
        <v>0</v>
      </c>
      <c r="W93" s="146">
        <v>0</v>
      </c>
      <c r="X93" s="146">
        <v>0</v>
      </c>
      <c r="Y93" s="146">
        <v>0</v>
      </c>
      <c r="Z93" s="146">
        <v>0</v>
      </c>
      <c r="AA93" s="146">
        <v>0</v>
      </c>
      <c r="AB93" s="146">
        <v>0</v>
      </c>
      <c r="AC93" s="146">
        <v>0</v>
      </c>
      <c r="AD93" s="146">
        <v>0</v>
      </c>
      <c r="AE93" s="146">
        <v>0</v>
      </c>
      <c r="AF93" s="146">
        <v>0</v>
      </c>
      <c r="AG93" s="146">
        <v>0</v>
      </c>
      <c r="AH93" s="146">
        <v>0</v>
      </c>
      <c r="AI93" s="146">
        <v>0</v>
      </c>
      <c r="AJ93" s="146">
        <v>0</v>
      </c>
      <c r="AK93" s="146">
        <v>0</v>
      </c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</row>
    <row r="94" spans="1:55" ht="10.5" x14ac:dyDescent="0.25">
      <c r="A94" s="200" t="s">
        <v>384</v>
      </c>
      <c r="B94" s="146">
        <v>0</v>
      </c>
      <c r="C94" s="146">
        <v>0</v>
      </c>
      <c r="D94" s="146">
        <v>0</v>
      </c>
      <c r="E94" s="146">
        <v>0</v>
      </c>
      <c r="F94" s="146">
        <v>0</v>
      </c>
      <c r="G94" s="146">
        <v>0</v>
      </c>
      <c r="H94" s="146">
        <v>0</v>
      </c>
      <c r="I94" s="146">
        <v>0</v>
      </c>
      <c r="J94" s="146">
        <v>0</v>
      </c>
      <c r="K94" s="146">
        <v>0</v>
      </c>
      <c r="L94" s="146">
        <v>0</v>
      </c>
      <c r="M94" s="146">
        <v>0</v>
      </c>
      <c r="N94" s="146">
        <v>0</v>
      </c>
      <c r="O94" s="146">
        <v>0</v>
      </c>
      <c r="P94" s="146">
        <v>0</v>
      </c>
      <c r="Q94" s="146">
        <v>0</v>
      </c>
      <c r="R94" s="146">
        <v>0</v>
      </c>
      <c r="S94" s="146">
        <v>0</v>
      </c>
      <c r="T94" s="146">
        <v>0</v>
      </c>
      <c r="U94" s="146">
        <v>0</v>
      </c>
      <c r="V94" s="146">
        <v>0</v>
      </c>
      <c r="W94" s="146">
        <v>0</v>
      </c>
      <c r="X94" s="146">
        <v>0</v>
      </c>
      <c r="Y94" s="146">
        <v>0</v>
      </c>
      <c r="Z94" s="146">
        <v>0</v>
      </c>
      <c r="AA94" s="146">
        <v>0</v>
      </c>
      <c r="AB94" s="146">
        <v>0</v>
      </c>
      <c r="AC94" s="146">
        <v>0</v>
      </c>
      <c r="AD94" s="146">
        <v>0</v>
      </c>
      <c r="AE94" s="146">
        <v>0</v>
      </c>
      <c r="AF94" s="146">
        <v>0</v>
      </c>
      <c r="AG94" s="146">
        <v>0</v>
      </c>
      <c r="AH94" s="146">
        <v>0</v>
      </c>
      <c r="AI94" s="146">
        <v>0</v>
      </c>
      <c r="AJ94" s="146">
        <v>0</v>
      </c>
      <c r="AK94" s="146">
        <v>0</v>
      </c>
      <c r="AL94" s="205"/>
      <c r="AM94" s="205"/>
      <c r="AN94" s="205"/>
      <c r="AO94" s="205"/>
      <c r="AP94" s="205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</row>
    <row r="95" spans="1:55" ht="10.5" x14ac:dyDescent="0.25">
      <c r="A95" s="200" t="s">
        <v>385</v>
      </c>
      <c r="B95" s="146">
        <v>0</v>
      </c>
      <c r="C95" s="146">
        <v>0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146">
        <v>0</v>
      </c>
      <c r="J95" s="146">
        <v>0</v>
      </c>
      <c r="K95" s="146">
        <v>0</v>
      </c>
      <c r="L95" s="146">
        <v>0</v>
      </c>
      <c r="M95" s="146">
        <v>0</v>
      </c>
      <c r="N95" s="146">
        <v>0</v>
      </c>
      <c r="O95" s="146">
        <v>0</v>
      </c>
      <c r="P95" s="146">
        <v>0</v>
      </c>
      <c r="Q95" s="146">
        <v>0</v>
      </c>
      <c r="R95" s="146">
        <v>0</v>
      </c>
      <c r="S95" s="146">
        <v>0</v>
      </c>
      <c r="T95" s="146">
        <v>0</v>
      </c>
      <c r="U95" s="146">
        <v>0</v>
      </c>
      <c r="V95" s="146">
        <v>0</v>
      </c>
      <c r="W95" s="146">
        <v>0</v>
      </c>
      <c r="X95" s="146">
        <v>0</v>
      </c>
      <c r="Y95" s="146">
        <v>0</v>
      </c>
      <c r="Z95" s="146">
        <v>0</v>
      </c>
      <c r="AA95" s="146">
        <v>0</v>
      </c>
      <c r="AB95" s="146">
        <v>0</v>
      </c>
      <c r="AC95" s="146">
        <v>0</v>
      </c>
      <c r="AD95" s="146">
        <v>0</v>
      </c>
      <c r="AE95" s="146">
        <v>0</v>
      </c>
      <c r="AF95" s="146">
        <v>0</v>
      </c>
      <c r="AG95" s="146">
        <v>0</v>
      </c>
      <c r="AH95" s="146">
        <v>0</v>
      </c>
      <c r="AI95" s="146">
        <v>0</v>
      </c>
      <c r="AJ95" s="146">
        <v>0</v>
      </c>
      <c r="AK95" s="146">
        <v>0</v>
      </c>
      <c r="AL95" s="205"/>
      <c r="AM95" s="205"/>
      <c r="AN95" s="205"/>
      <c r="AO95" s="205"/>
      <c r="AP95" s="205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</row>
    <row r="96" spans="1:55" ht="10.5" x14ac:dyDescent="0.25">
      <c r="A96" s="200" t="s">
        <v>386</v>
      </c>
      <c r="B96" s="146">
        <v>0</v>
      </c>
      <c r="C96" s="146">
        <v>0</v>
      </c>
      <c r="D96" s="146">
        <v>0</v>
      </c>
      <c r="E96" s="146">
        <v>0</v>
      </c>
      <c r="F96" s="146">
        <v>0</v>
      </c>
      <c r="G96" s="146">
        <v>0</v>
      </c>
      <c r="H96" s="146">
        <v>0</v>
      </c>
      <c r="I96" s="146">
        <v>0</v>
      </c>
      <c r="J96" s="146">
        <v>0</v>
      </c>
      <c r="K96" s="146">
        <v>0</v>
      </c>
      <c r="L96" s="146">
        <v>0</v>
      </c>
      <c r="M96" s="146">
        <v>0</v>
      </c>
      <c r="N96" s="146">
        <v>0</v>
      </c>
      <c r="O96" s="146">
        <v>0</v>
      </c>
      <c r="P96" s="146">
        <v>0</v>
      </c>
      <c r="Q96" s="146">
        <v>0</v>
      </c>
      <c r="R96" s="146">
        <v>0</v>
      </c>
      <c r="S96" s="146">
        <v>0</v>
      </c>
      <c r="T96" s="146">
        <v>0</v>
      </c>
      <c r="U96" s="146">
        <v>0</v>
      </c>
      <c r="V96" s="146">
        <v>0</v>
      </c>
      <c r="W96" s="146">
        <v>0</v>
      </c>
      <c r="X96" s="146">
        <v>0</v>
      </c>
      <c r="Y96" s="146">
        <v>0</v>
      </c>
      <c r="Z96" s="146">
        <v>0</v>
      </c>
      <c r="AA96" s="146">
        <v>0</v>
      </c>
      <c r="AB96" s="146">
        <v>0</v>
      </c>
      <c r="AC96" s="146">
        <v>0</v>
      </c>
      <c r="AD96" s="146">
        <v>0</v>
      </c>
      <c r="AE96" s="146">
        <v>0</v>
      </c>
      <c r="AF96" s="146">
        <v>0</v>
      </c>
      <c r="AG96" s="146">
        <v>0</v>
      </c>
      <c r="AH96" s="146">
        <v>0</v>
      </c>
      <c r="AI96" s="146">
        <v>0</v>
      </c>
      <c r="AJ96" s="146">
        <v>0</v>
      </c>
      <c r="AK96" s="146">
        <v>0</v>
      </c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</row>
    <row r="97" spans="1:55" ht="14.5" x14ac:dyDescent="0.35">
      <c r="A97" s="200" t="s">
        <v>387</v>
      </c>
      <c r="B97" s="146">
        <v>9941.4524953400105</v>
      </c>
      <c r="C97" s="146">
        <v>8796.9286353299995</v>
      </c>
      <c r="D97" s="146">
        <v>1531.9566600149899</v>
      </c>
      <c r="E97" s="146">
        <v>1604.62856233</v>
      </c>
      <c r="F97" s="146">
        <v>5817.3892386649904</v>
      </c>
      <c r="G97" s="146">
        <v>3571.6860360399901</v>
      </c>
      <c r="H97" s="146">
        <v>10586.8846316649</v>
      </c>
      <c r="I97" s="146">
        <v>8900.1484944049898</v>
      </c>
      <c r="J97" s="146">
        <v>1663.2291198800499</v>
      </c>
      <c r="K97" s="146">
        <v>3675.5157336145598</v>
      </c>
      <c r="L97" s="146">
        <v>4996.9465258042501</v>
      </c>
      <c r="M97" s="146">
        <v>4392.9994482890597</v>
      </c>
      <c r="N97" s="146">
        <v>10929.857250233499</v>
      </c>
      <c r="O97" s="146">
        <v>8669.2354354861</v>
      </c>
      <c r="P97" s="146">
        <v>1656.2716628384701</v>
      </c>
      <c r="Q97" s="146">
        <v>2341.8251543926599</v>
      </c>
      <c r="R97" s="146">
        <v>4377.1929685905698</v>
      </c>
      <c r="S97" s="146">
        <v>1480.54649256319</v>
      </c>
      <c r="T97" s="146">
        <v>3129.2106321479901</v>
      </c>
      <c r="U97" s="146">
        <v>2943.9528961358101</v>
      </c>
      <c r="V97" s="146">
        <v>-5074.4582919956101</v>
      </c>
      <c r="W97" s="146">
        <v>-1777.4315935547099</v>
      </c>
      <c r="X97" s="146">
        <v>149.41744686045399</v>
      </c>
      <c r="Y97" s="146">
        <v>-1216.4507869215199</v>
      </c>
      <c r="Z97" s="146">
        <v>6126.4706139188302</v>
      </c>
      <c r="AA97" s="146">
        <v>3870.8706781789101</v>
      </c>
      <c r="AB97" s="146">
        <v>-5450.0819054314197</v>
      </c>
      <c r="AC97" s="146">
        <v>-2243.8544738933001</v>
      </c>
      <c r="AD97" s="146">
        <v>-576.37886894257804</v>
      </c>
      <c r="AE97" s="146">
        <v>-4832.0898120915799</v>
      </c>
      <c r="AF97" s="146">
        <v>3400.2190025966502</v>
      </c>
      <c r="AG97" s="146">
        <v>3011.4610265490001</v>
      </c>
      <c r="AH97" s="146">
        <v>-5155.7241520377202</v>
      </c>
      <c r="AI97" s="146">
        <v>-1682.4494293185501</v>
      </c>
      <c r="AJ97" s="146">
        <v>201.83189586621901</v>
      </c>
      <c r="AK97" s="146">
        <v>-1307.5132808312001</v>
      </c>
      <c r="AL97" s="146"/>
      <c r="AM97" s="146"/>
      <c r="AN97" s="146"/>
      <c r="AO97" s="146"/>
      <c r="AP97" s="144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</row>
    <row r="98" spans="1:55" ht="14.5" x14ac:dyDescent="0.35">
      <c r="A98" s="200" t="s">
        <v>388</v>
      </c>
      <c r="B98" s="146">
        <v>65479.765581379601</v>
      </c>
      <c r="C98" s="146">
        <v>65479.765581379703</v>
      </c>
      <c r="D98" s="146">
        <v>65479.765581379601</v>
      </c>
      <c r="E98" s="146">
        <v>65479.765581379601</v>
      </c>
      <c r="F98" s="146">
        <v>65479.765581379601</v>
      </c>
      <c r="G98" s="146">
        <v>65479.765581379601</v>
      </c>
      <c r="H98" s="146">
        <v>65479.765581379601</v>
      </c>
      <c r="I98" s="146">
        <v>65479.765581379601</v>
      </c>
      <c r="J98" s="146">
        <v>65479.765581379201</v>
      </c>
      <c r="K98" s="146">
        <v>65479.765581378801</v>
      </c>
      <c r="L98" s="146">
        <v>65479.7655813784</v>
      </c>
      <c r="M98" s="146">
        <v>65479.765581377898</v>
      </c>
      <c r="N98" s="146">
        <v>27609.169266896399</v>
      </c>
      <c r="O98" s="146">
        <v>27609.169266889501</v>
      </c>
      <c r="P98" s="146">
        <v>27609.169266879198</v>
      </c>
      <c r="Q98" s="146">
        <v>27609.1692668705</v>
      </c>
      <c r="R98" s="146">
        <v>27609.169266861099</v>
      </c>
      <c r="S98" s="146">
        <v>27609.169266847301</v>
      </c>
      <c r="T98" s="146">
        <v>27609.169266837202</v>
      </c>
      <c r="U98" s="146">
        <v>27609.169266826801</v>
      </c>
      <c r="V98" s="146">
        <v>27609.169266811801</v>
      </c>
      <c r="W98" s="146">
        <v>27609.169266801699</v>
      </c>
      <c r="X98" s="146">
        <v>27609.169266791501</v>
      </c>
      <c r="Y98" s="146">
        <v>27609.169266776898</v>
      </c>
      <c r="Z98" s="146">
        <v>-4637.2387052593704</v>
      </c>
      <c r="AA98" s="146">
        <v>-4637.2387052713902</v>
      </c>
      <c r="AB98" s="146">
        <v>-4637.2387052822596</v>
      </c>
      <c r="AC98" s="146">
        <v>-4637.2387052960703</v>
      </c>
      <c r="AD98" s="146">
        <v>-4637.2387053110197</v>
      </c>
      <c r="AE98" s="146">
        <v>-4637.2387053295197</v>
      </c>
      <c r="AF98" s="146">
        <v>-4637.2387053439597</v>
      </c>
      <c r="AG98" s="146">
        <v>-4637.2387053586499</v>
      </c>
      <c r="AH98" s="146">
        <v>-4637.2387053820303</v>
      </c>
      <c r="AI98" s="146">
        <v>-4637.2387053961702</v>
      </c>
      <c r="AJ98" s="146">
        <v>-4637.2387054099399</v>
      </c>
      <c r="AK98" s="146">
        <v>-4637.23870543674</v>
      </c>
      <c r="AL98" s="146"/>
      <c r="AM98" s="146"/>
      <c r="AN98" s="146"/>
      <c r="AO98" s="146"/>
      <c r="AP98" s="144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</row>
    <row r="99" spans="1:55" ht="14.5" x14ac:dyDescent="0.35">
      <c r="A99" s="200" t="s">
        <v>389</v>
      </c>
      <c r="B99" s="146">
        <v>336537.79770134803</v>
      </c>
      <c r="C99" s="146">
        <v>336537.79770134803</v>
      </c>
      <c r="D99" s="146">
        <v>336537.79770134803</v>
      </c>
      <c r="E99" s="146">
        <v>336537.79770134803</v>
      </c>
      <c r="F99" s="146">
        <v>336537.79770134803</v>
      </c>
      <c r="G99" s="146">
        <v>336537.79770134803</v>
      </c>
      <c r="H99" s="146">
        <v>336537.79770134803</v>
      </c>
      <c r="I99" s="146">
        <v>336537.79770134803</v>
      </c>
      <c r="J99" s="146">
        <v>336537.79770134698</v>
      </c>
      <c r="K99" s="146">
        <v>336537.797701345</v>
      </c>
      <c r="L99" s="146">
        <v>336537.79770134401</v>
      </c>
      <c r="M99" s="146">
        <v>336537.79770134197</v>
      </c>
      <c r="N99" s="146">
        <v>193580.24591082899</v>
      </c>
      <c r="O99" s="146">
        <v>193580.24591080099</v>
      </c>
      <c r="P99" s="146">
        <v>193580.24591077</v>
      </c>
      <c r="Q99" s="146">
        <v>193580.24591073499</v>
      </c>
      <c r="R99" s="146">
        <v>193580.24591069799</v>
      </c>
      <c r="S99" s="146">
        <v>193580.245910656</v>
      </c>
      <c r="T99" s="146">
        <v>193580.24591061601</v>
      </c>
      <c r="U99" s="146">
        <v>193580.24591057401</v>
      </c>
      <c r="V99" s="146">
        <v>193580.24591053199</v>
      </c>
      <c r="W99" s="146">
        <v>193580.24591049101</v>
      </c>
      <c r="X99" s="146">
        <v>193580.24591045099</v>
      </c>
      <c r="Y99" s="146">
        <v>193580.245910414</v>
      </c>
      <c r="Z99" s="146">
        <v>80888.9169329008</v>
      </c>
      <c r="AA99" s="146">
        <v>80888.916932852604</v>
      </c>
      <c r="AB99" s="146">
        <v>80888.916932797802</v>
      </c>
      <c r="AC99" s="146">
        <v>80888.916932742402</v>
      </c>
      <c r="AD99" s="146">
        <v>80888.916932682507</v>
      </c>
      <c r="AE99" s="146">
        <v>80888.916932620501</v>
      </c>
      <c r="AF99" s="146">
        <v>80888.916932562599</v>
      </c>
      <c r="AG99" s="146">
        <v>80888.916932503693</v>
      </c>
      <c r="AH99" s="146">
        <v>80888.916932445805</v>
      </c>
      <c r="AI99" s="146">
        <v>80888.916932389096</v>
      </c>
      <c r="AJ99" s="146">
        <v>80888.916932333901</v>
      </c>
      <c r="AK99" s="146">
        <v>80888.916932285007</v>
      </c>
      <c r="AL99" s="146"/>
      <c r="AM99" s="146"/>
      <c r="AN99" s="146"/>
      <c r="AO99" s="146"/>
      <c r="AP99" s="144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</row>
    <row r="100" spans="1:55" ht="14.5" x14ac:dyDescent="0.35">
      <c r="A100" s="200" t="s">
        <v>390</v>
      </c>
      <c r="B100" s="146">
        <v>0</v>
      </c>
      <c r="C100" s="146">
        <v>0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146">
        <v>0</v>
      </c>
      <c r="J100" s="146">
        <v>0</v>
      </c>
      <c r="K100" s="146">
        <v>0</v>
      </c>
      <c r="L100" s="146">
        <v>0</v>
      </c>
      <c r="M100" s="146">
        <v>0</v>
      </c>
      <c r="N100" s="146">
        <v>0</v>
      </c>
      <c r="O100" s="146">
        <v>0</v>
      </c>
      <c r="P100" s="146">
        <v>0</v>
      </c>
      <c r="Q100" s="146">
        <v>0</v>
      </c>
      <c r="R100" s="146">
        <v>0</v>
      </c>
      <c r="S100" s="146">
        <v>0</v>
      </c>
      <c r="T100" s="146">
        <v>0</v>
      </c>
      <c r="U100" s="146">
        <v>0</v>
      </c>
      <c r="V100" s="146">
        <v>0</v>
      </c>
      <c r="W100" s="146">
        <v>0</v>
      </c>
      <c r="X100" s="146">
        <v>0</v>
      </c>
      <c r="Y100" s="146">
        <v>0</v>
      </c>
      <c r="Z100" s="146">
        <v>0</v>
      </c>
      <c r="AA100" s="146">
        <v>0</v>
      </c>
      <c r="AB100" s="146">
        <v>0</v>
      </c>
      <c r="AC100" s="146">
        <v>0</v>
      </c>
      <c r="AD100" s="146">
        <v>0</v>
      </c>
      <c r="AE100" s="146">
        <v>0</v>
      </c>
      <c r="AF100" s="146">
        <v>0</v>
      </c>
      <c r="AG100" s="146">
        <v>0</v>
      </c>
      <c r="AH100" s="146">
        <v>0</v>
      </c>
      <c r="AI100" s="146">
        <v>0</v>
      </c>
      <c r="AJ100" s="146">
        <v>0</v>
      </c>
      <c r="AK100" s="146">
        <v>0</v>
      </c>
      <c r="AL100" s="146"/>
      <c r="AM100" s="146"/>
      <c r="AN100" s="146"/>
      <c r="AO100" s="146"/>
      <c r="AP100" s="144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</row>
    <row r="101" spans="1:55" ht="14.5" x14ac:dyDescent="0.35">
      <c r="A101" s="200" t="s">
        <v>391</v>
      </c>
      <c r="B101" s="146">
        <v>0</v>
      </c>
      <c r="C101" s="146">
        <v>0</v>
      </c>
      <c r="D101" s="146">
        <v>0</v>
      </c>
      <c r="E101" s="146">
        <v>0</v>
      </c>
      <c r="F101" s="146">
        <v>0</v>
      </c>
      <c r="G101" s="146">
        <v>0</v>
      </c>
      <c r="H101" s="146">
        <v>0</v>
      </c>
      <c r="I101" s="146">
        <v>0</v>
      </c>
      <c r="J101" s="146">
        <v>0</v>
      </c>
      <c r="K101" s="146">
        <v>0</v>
      </c>
      <c r="L101" s="146">
        <v>0</v>
      </c>
      <c r="M101" s="146">
        <v>0</v>
      </c>
      <c r="N101" s="146">
        <v>0</v>
      </c>
      <c r="O101" s="146">
        <v>0</v>
      </c>
      <c r="P101" s="146">
        <v>0</v>
      </c>
      <c r="Q101" s="146">
        <v>0</v>
      </c>
      <c r="R101" s="146">
        <v>0</v>
      </c>
      <c r="S101" s="146">
        <v>0</v>
      </c>
      <c r="T101" s="146">
        <v>0</v>
      </c>
      <c r="U101" s="146">
        <v>0</v>
      </c>
      <c r="V101" s="146">
        <v>0</v>
      </c>
      <c r="W101" s="146">
        <v>0</v>
      </c>
      <c r="X101" s="146">
        <v>0</v>
      </c>
      <c r="Y101" s="146">
        <v>0</v>
      </c>
      <c r="Z101" s="146">
        <v>0</v>
      </c>
      <c r="AA101" s="146">
        <v>0</v>
      </c>
      <c r="AB101" s="146">
        <v>0</v>
      </c>
      <c r="AC101" s="146">
        <v>0</v>
      </c>
      <c r="AD101" s="146">
        <v>0</v>
      </c>
      <c r="AE101" s="146">
        <v>0</v>
      </c>
      <c r="AF101" s="146">
        <v>0</v>
      </c>
      <c r="AG101" s="146">
        <v>0</v>
      </c>
      <c r="AH101" s="146">
        <v>0</v>
      </c>
      <c r="AI101" s="146">
        <v>0</v>
      </c>
      <c r="AJ101" s="146">
        <v>0</v>
      </c>
      <c r="AK101" s="146">
        <v>0</v>
      </c>
      <c r="AL101" s="146"/>
      <c r="AM101" s="146"/>
      <c r="AN101" s="146"/>
      <c r="AO101" s="146"/>
      <c r="AP101" s="144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</row>
    <row r="102" spans="1:55" ht="14.5" x14ac:dyDescent="0.35">
      <c r="A102" s="200" t="s">
        <v>392</v>
      </c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6"/>
      <c r="AM102" s="146"/>
      <c r="AN102" s="146"/>
      <c r="AO102" s="146"/>
      <c r="AP102" s="144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46"/>
      <c r="BC102" s="146"/>
    </row>
    <row r="103" spans="1:55" ht="14.5" x14ac:dyDescent="0.35">
      <c r="A103" s="200" t="s">
        <v>239</v>
      </c>
      <c r="B103" s="146">
        <v>0</v>
      </c>
      <c r="C103" s="146">
        <v>0</v>
      </c>
      <c r="D103" s="146">
        <v>0</v>
      </c>
      <c r="E103" s="146">
        <v>0</v>
      </c>
      <c r="F103" s="146">
        <v>0</v>
      </c>
      <c r="G103" s="146">
        <v>0</v>
      </c>
      <c r="H103" s="146">
        <v>0</v>
      </c>
      <c r="I103" s="146">
        <v>0</v>
      </c>
      <c r="J103" s="146">
        <v>0</v>
      </c>
      <c r="K103" s="146">
        <v>0</v>
      </c>
      <c r="L103" s="146">
        <v>0</v>
      </c>
      <c r="M103" s="146">
        <v>0</v>
      </c>
      <c r="N103" s="146">
        <v>0</v>
      </c>
      <c r="O103" s="146">
        <v>0</v>
      </c>
      <c r="P103" s="146">
        <v>0</v>
      </c>
      <c r="Q103" s="146">
        <v>0</v>
      </c>
      <c r="R103" s="146">
        <v>0</v>
      </c>
      <c r="S103" s="146">
        <v>0</v>
      </c>
      <c r="T103" s="146">
        <v>0</v>
      </c>
      <c r="U103" s="146">
        <v>0</v>
      </c>
      <c r="V103" s="146">
        <v>0</v>
      </c>
      <c r="W103" s="146">
        <v>0</v>
      </c>
      <c r="X103" s="146">
        <v>0</v>
      </c>
      <c r="Y103" s="146">
        <v>0</v>
      </c>
      <c r="Z103" s="146">
        <v>0</v>
      </c>
      <c r="AA103" s="146">
        <v>0</v>
      </c>
      <c r="AB103" s="146">
        <v>0</v>
      </c>
      <c r="AC103" s="146">
        <v>0</v>
      </c>
      <c r="AD103" s="146">
        <v>0</v>
      </c>
      <c r="AE103" s="146">
        <v>0</v>
      </c>
      <c r="AF103" s="146">
        <v>0</v>
      </c>
      <c r="AG103" s="146">
        <v>0</v>
      </c>
      <c r="AH103" s="146">
        <v>0</v>
      </c>
      <c r="AI103" s="146">
        <v>0</v>
      </c>
      <c r="AJ103" s="146">
        <v>0</v>
      </c>
      <c r="AK103" s="146">
        <v>0</v>
      </c>
      <c r="AL103" s="146"/>
      <c r="AM103" s="146"/>
      <c r="AN103" s="146"/>
      <c r="AO103" s="146"/>
      <c r="AP103" s="144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</row>
    <row r="104" spans="1:55" ht="14.5" x14ac:dyDescent="0.35">
      <c r="A104" s="200" t="s">
        <v>393</v>
      </c>
      <c r="B104" s="146">
        <v>0</v>
      </c>
      <c r="C104" s="146">
        <v>0</v>
      </c>
      <c r="D104" s="146">
        <v>0</v>
      </c>
      <c r="E104" s="146">
        <v>0</v>
      </c>
      <c r="F104" s="146">
        <v>0</v>
      </c>
      <c r="G104" s="146">
        <v>0</v>
      </c>
      <c r="H104" s="146">
        <v>0</v>
      </c>
      <c r="I104" s="146">
        <v>0</v>
      </c>
      <c r="J104" s="146">
        <v>0</v>
      </c>
      <c r="K104" s="146">
        <v>0</v>
      </c>
      <c r="L104" s="146">
        <v>0</v>
      </c>
      <c r="M104" s="146">
        <v>0</v>
      </c>
      <c r="N104" s="146">
        <v>0</v>
      </c>
      <c r="O104" s="146">
        <v>0</v>
      </c>
      <c r="P104" s="146">
        <v>0</v>
      </c>
      <c r="Q104" s="146">
        <v>0</v>
      </c>
      <c r="R104" s="146">
        <v>0</v>
      </c>
      <c r="S104" s="146">
        <v>0</v>
      </c>
      <c r="T104" s="146">
        <v>0</v>
      </c>
      <c r="U104" s="146">
        <v>0</v>
      </c>
      <c r="V104" s="146">
        <v>0</v>
      </c>
      <c r="W104" s="146">
        <v>0</v>
      </c>
      <c r="X104" s="146">
        <v>0</v>
      </c>
      <c r="Y104" s="146">
        <v>0</v>
      </c>
      <c r="Z104" s="146">
        <v>0</v>
      </c>
      <c r="AA104" s="146">
        <v>0</v>
      </c>
      <c r="AB104" s="146">
        <v>0</v>
      </c>
      <c r="AC104" s="146">
        <v>0</v>
      </c>
      <c r="AD104" s="146">
        <v>0</v>
      </c>
      <c r="AE104" s="146">
        <v>0</v>
      </c>
      <c r="AF104" s="146">
        <v>0</v>
      </c>
      <c r="AG104" s="146">
        <v>0</v>
      </c>
      <c r="AH104" s="146">
        <v>0</v>
      </c>
      <c r="AI104" s="146">
        <v>0</v>
      </c>
      <c r="AJ104" s="146">
        <v>0</v>
      </c>
      <c r="AK104" s="146">
        <v>0</v>
      </c>
      <c r="AL104" s="146"/>
      <c r="AM104" s="146"/>
      <c r="AN104" s="146"/>
      <c r="AO104" s="146"/>
      <c r="AP104" s="144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</row>
    <row r="105" spans="1:55" ht="14.5" x14ac:dyDescent="0.35">
      <c r="A105" s="200" t="s">
        <v>394</v>
      </c>
      <c r="B105" s="146">
        <v>0</v>
      </c>
      <c r="C105" s="146">
        <v>0</v>
      </c>
      <c r="D105" s="146">
        <v>0</v>
      </c>
      <c r="E105" s="146">
        <v>0</v>
      </c>
      <c r="F105" s="146">
        <v>0</v>
      </c>
      <c r="G105" s="146">
        <v>0</v>
      </c>
      <c r="H105" s="146">
        <v>0</v>
      </c>
      <c r="I105" s="146">
        <v>0</v>
      </c>
      <c r="J105" s="146">
        <v>0</v>
      </c>
      <c r="K105" s="146">
        <v>0</v>
      </c>
      <c r="L105" s="146">
        <v>0</v>
      </c>
      <c r="M105" s="146">
        <v>0</v>
      </c>
      <c r="N105" s="146">
        <v>0</v>
      </c>
      <c r="O105" s="146">
        <v>0</v>
      </c>
      <c r="P105" s="146">
        <v>0</v>
      </c>
      <c r="Q105" s="146">
        <v>0</v>
      </c>
      <c r="R105" s="146">
        <v>0</v>
      </c>
      <c r="S105" s="146">
        <v>0</v>
      </c>
      <c r="T105" s="146">
        <v>0</v>
      </c>
      <c r="U105" s="146">
        <v>0</v>
      </c>
      <c r="V105" s="146">
        <v>0</v>
      </c>
      <c r="W105" s="146">
        <v>0</v>
      </c>
      <c r="X105" s="146">
        <v>0</v>
      </c>
      <c r="Y105" s="146">
        <v>0</v>
      </c>
      <c r="Z105" s="146">
        <v>0</v>
      </c>
      <c r="AA105" s="146">
        <v>0</v>
      </c>
      <c r="AB105" s="146">
        <v>0</v>
      </c>
      <c r="AC105" s="146">
        <v>0</v>
      </c>
      <c r="AD105" s="146">
        <v>0</v>
      </c>
      <c r="AE105" s="146">
        <v>0</v>
      </c>
      <c r="AF105" s="146">
        <v>0</v>
      </c>
      <c r="AG105" s="146">
        <v>0</v>
      </c>
      <c r="AH105" s="146">
        <v>0</v>
      </c>
      <c r="AI105" s="146">
        <v>0</v>
      </c>
      <c r="AJ105" s="146">
        <v>0</v>
      </c>
      <c r="AK105" s="146">
        <v>0</v>
      </c>
      <c r="AL105" s="146"/>
      <c r="AM105" s="146"/>
      <c r="AN105" s="146"/>
      <c r="AO105" s="146"/>
      <c r="AP105" s="144"/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</row>
    <row r="106" spans="1:55" ht="14.5" x14ac:dyDescent="0.35">
      <c r="A106" s="200" t="s">
        <v>395</v>
      </c>
      <c r="B106" s="146">
        <v>0</v>
      </c>
      <c r="C106" s="146">
        <v>0</v>
      </c>
      <c r="D106" s="146">
        <v>0</v>
      </c>
      <c r="E106" s="146">
        <v>0</v>
      </c>
      <c r="F106" s="146">
        <v>0</v>
      </c>
      <c r="G106" s="146">
        <v>0</v>
      </c>
      <c r="H106" s="146">
        <v>0</v>
      </c>
      <c r="I106" s="146">
        <v>0</v>
      </c>
      <c r="J106" s="146">
        <v>0</v>
      </c>
      <c r="K106" s="146">
        <v>0</v>
      </c>
      <c r="L106" s="146">
        <v>0</v>
      </c>
      <c r="M106" s="146">
        <v>0</v>
      </c>
      <c r="N106" s="146">
        <v>0</v>
      </c>
      <c r="O106" s="146">
        <v>0</v>
      </c>
      <c r="P106" s="146">
        <v>0</v>
      </c>
      <c r="Q106" s="146">
        <v>0</v>
      </c>
      <c r="R106" s="146">
        <v>0</v>
      </c>
      <c r="S106" s="146">
        <v>0</v>
      </c>
      <c r="T106" s="146">
        <v>0</v>
      </c>
      <c r="U106" s="146">
        <v>0</v>
      </c>
      <c r="V106" s="146">
        <v>0</v>
      </c>
      <c r="W106" s="146">
        <v>0</v>
      </c>
      <c r="X106" s="146">
        <v>0</v>
      </c>
      <c r="Y106" s="146">
        <v>0</v>
      </c>
      <c r="Z106" s="146">
        <v>0</v>
      </c>
      <c r="AA106" s="146">
        <v>0</v>
      </c>
      <c r="AB106" s="146">
        <v>0</v>
      </c>
      <c r="AC106" s="146">
        <v>0</v>
      </c>
      <c r="AD106" s="146">
        <v>0</v>
      </c>
      <c r="AE106" s="146">
        <v>0</v>
      </c>
      <c r="AF106" s="146">
        <v>0</v>
      </c>
      <c r="AG106" s="146">
        <v>0</v>
      </c>
      <c r="AH106" s="146">
        <v>0</v>
      </c>
      <c r="AI106" s="146">
        <v>0</v>
      </c>
      <c r="AJ106" s="146">
        <v>0</v>
      </c>
      <c r="AK106" s="146">
        <v>0</v>
      </c>
      <c r="AL106" s="146"/>
      <c r="AM106" s="146"/>
      <c r="AN106" s="146"/>
      <c r="AO106" s="146"/>
      <c r="AP106" s="144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</row>
    <row r="107" spans="1:55" ht="14.5" x14ac:dyDescent="0.35">
      <c r="A107" s="206" t="s">
        <v>396</v>
      </c>
      <c r="B107" s="205">
        <v>0</v>
      </c>
      <c r="C107" s="205">
        <v>0</v>
      </c>
      <c r="D107" s="205">
        <v>0</v>
      </c>
      <c r="E107" s="205">
        <v>0</v>
      </c>
      <c r="F107" s="205">
        <v>0</v>
      </c>
      <c r="G107" s="205">
        <v>0</v>
      </c>
      <c r="H107" s="205">
        <v>0</v>
      </c>
      <c r="I107" s="205">
        <v>0</v>
      </c>
      <c r="J107" s="205">
        <v>0</v>
      </c>
      <c r="K107" s="205">
        <v>0</v>
      </c>
      <c r="L107" s="205">
        <v>0</v>
      </c>
      <c r="M107" s="205">
        <v>0</v>
      </c>
      <c r="N107" s="205">
        <v>0</v>
      </c>
      <c r="O107" s="205">
        <v>0</v>
      </c>
      <c r="P107" s="205">
        <v>0</v>
      </c>
      <c r="Q107" s="205">
        <v>0</v>
      </c>
      <c r="R107" s="205">
        <v>0</v>
      </c>
      <c r="S107" s="205">
        <v>0</v>
      </c>
      <c r="T107" s="205">
        <v>0</v>
      </c>
      <c r="U107" s="205">
        <v>0</v>
      </c>
      <c r="V107" s="205">
        <v>0</v>
      </c>
      <c r="W107" s="205">
        <v>0</v>
      </c>
      <c r="X107" s="205">
        <v>0</v>
      </c>
      <c r="Y107" s="205">
        <v>0</v>
      </c>
      <c r="Z107" s="205">
        <v>0</v>
      </c>
      <c r="AA107" s="205">
        <v>0</v>
      </c>
      <c r="AB107" s="205">
        <v>0</v>
      </c>
      <c r="AC107" s="205">
        <v>0</v>
      </c>
      <c r="AD107" s="205">
        <v>0</v>
      </c>
      <c r="AE107" s="205">
        <v>0</v>
      </c>
      <c r="AF107" s="205">
        <v>0</v>
      </c>
      <c r="AG107" s="205">
        <v>0</v>
      </c>
      <c r="AH107" s="205">
        <v>0</v>
      </c>
      <c r="AI107" s="205">
        <v>0</v>
      </c>
      <c r="AJ107" s="205">
        <v>0</v>
      </c>
      <c r="AK107" s="205">
        <v>0</v>
      </c>
      <c r="AL107" s="146"/>
      <c r="AM107" s="146"/>
      <c r="AN107" s="146"/>
      <c r="AO107" s="146"/>
      <c r="AP107" s="144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</row>
    <row r="108" spans="1:55" ht="14.5" x14ac:dyDescent="0.35">
      <c r="A108" s="206" t="s">
        <v>397</v>
      </c>
      <c r="B108" s="205">
        <v>0</v>
      </c>
      <c r="C108" s="205">
        <v>0</v>
      </c>
      <c r="D108" s="205">
        <v>0</v>
      </c>
      <c r="E108" s="205">
        <v>0</v>
      </c>
      <c r="F108" s="205">
        <v>0</v>
      </c>
      <c r="G108" s="205">
        <v>0</v>
      </c>
      <c r="H108" s="205">
        <v>0</v>
      </c>
      <c r="I108" s="205">
        <v>0</v>
      </c>
      <c r="J108" s="205">
        <v>0</v>
      </c>
      <c r="K108" s="205">
        <v>0</v>
      </c>
      <c r="L108" s="205">
        <v>0</v>
      </c>
      <c r="M108" s="205">
        <v>0</v>
      </c>
      <c r="N108" s="205">
        <v>0</v>
      </c>
      <c r="O108" s="205">
        <v>0</v>
      </c>
      <c r="P108" s="205">
        <v>0</v>
      </c>
      <c r="Q108" s="205">
        <v>0</v>
      </c>
      <c r="R108" s="205">
        <v>0</v>
      </c>
      <c r="S108" s="205">
        <v>0</v>
      </c>
      <c r="T108" s="205">
        <v>0</v>
      </c>
      <c r="U108" s="205">
        <v>0</v>
      </c>
      <c r="V108" s="205">
        <v>0</v>
      </c>
      <c r="W108" s="205">
        <v>0</v>
      </c>
      <c r="X108" s="205">
        <v>0</v>
      </c>
      <c r="Y108" s="205">
        <v>0</v>
      </c>
      <c r="Z108" s="205">
        <v>0</v>
      </c>
      <c r="AA108" s="205">
        <v>0</v>
      </c>
      <c r="AB108" s="205">
        <v>0</v>
      </c>
      <c r="AC108" s="205">
        <v>0</v>
      </c>
      <c r="AD108" s="205">
        <v>0</v>
      </c>
      <c r="AE108" s="205">
        <v>0</v>
      </c>
      <c r="AF108" s="205">
        <v>0</v>
      </c>
      <c r="AG108" s="205">
        <v>0</v>
      </c>
      <c r="AH108" s="205">
        <v>0</v>
      </c>
      <c r="AI108" s="205">
        <v>0</v>
      </c>
      <c r="AJ108" s="205">
        <v>0</v>
      </c>
      <c r="AK108" s="205">
        <v>0</v>
      </c>
      <c r="AL108" s="146"/>
      <c r="AM108" s="146"/>
      <c r="AN108" s="146"/>
      <c r="AO108" s="146"/>
      <c r="AP108" s="144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</row>
    <row r="109" spans="1:55" ht="14.5" x14ac:dyDescent="0.35">
      <c r="A109" s="200" t="s">
        <v>398</v>
      </c>
      <c r="B109" s="146">
        <v>0</v>
      </c>
      <c r="C109" s="146">
        <v>0</v>
      </c>
      <c r="D109" s="146">
        <v>0</v>
      </c>
      <c r="E109" s="146">
        <v>0</v>
      </c>
      <c r="F109" s="146">
        <v>0</v>
      </c>
      <c r="G109" s="146">
        <v>0</v>
      </c>
      <c r="H109" s="146">
        <v>0</v>
      </c>
      <c r="I109" s="146">
        <v>0</v>
      </c>
      <c r="J109" s="146">
        <v>0</v>
      </c>
      <c r="K109" s="146">
        <v>0</v>
      </c>
      <c r="L109" s="146">
        <v>0</v>
      </c>
      <c r="M109" s="146">
        <v>0</v>
      </c>
      <c r="N109" s="146">
        <v>0</v>
      </c>
      <c r="O109" s="146">
        <v>0</v>
      </c>
      <c r="P109" s="146">
        <v>0</v>
      </c>
      <c r="Q109" s="146">
        <v>0</v>
      </c>
      <c r="R109" s="146">
        <v>0</v>
      </c>
      <c r="S109" s="146">
        <v>0</v>
      </c>
      <c r="T109" s="146">
        <v>0</v>
      </c>
      <c r="U109" s="146">
        <v>0</v>
      </c>
      <c r="V109" s="146">
        <v>0</v>
      </c>
      <c r="W109" s="146">
        <v>0</v>
      </c>
      <c r="X109" s="146">
        <v>0</v>
      </c>
      <c r="Y109" s="146">
        <v>0</v>
      </c>
      <c r="Z109" s="146">
        <v>0</v>
      </c>
      <c r="AA109" s="146">
        <v>0</v>
      </c>
      <c r="AB109" s="146">
        <v>0</v>
      </c>
      <c r="AC109" s="146">
        <v>0</v>
      </c>
      <c r="AD109" s="146">
        <v>0</v>
      </c>
      <c r="AE109" s="146">
        <v>0</v>
      </c>
      <c r="AF109" s="146">
        <v>0</v>
      </c>
      <c r="AG109" s="146">
        <v>0</v>
      </c>
      <c r="AH109" s="146">
        <v>0</v>
      </c>
      <c r="AI109" s="146">
        <v>0</v>
      </c>
      <c r="AJ109" s="146">
        <v>0</v>
      </c>
      <c r="AK109" s="146">
        <v>0</v>
      </c>
      <c r="AL109" s="146"/>
      <c r="AM109" s="146"/>
      <c r="AN109" s="146"/>
      <c r="AO109" s="146"/>
      <c r="AP109" s="144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</row>
    <row r="110" spans="1:55" ht="10.5" x14ac:dyDescent="0.25">
      <c r="A110" s="200" t="s">
        <v>399</v>
      </c>
      <c r="B110" s="146">
        <v>0</v>
      </c>
      <c r="C110" s="146">
        <v>0</v>
      </c>
      <c r="D110" s="146">
        <v>0</v>
      </c>
      <c r="E110" s="146">
        <v>0</v>
      </c>
      <c r="F110" s="146">
        <v>0</v>
      </c>
      <c r="G110" s="146">
        <v>0</v>
      </c>
      <c r="H110" s="146">
        <v>0</v>
      </c>
      <c r="I110" s="146">
        <v>0</v>
      </c>
      <c r="J110" s="146">
        <v>0</v>
      </c>
      <c r="K110" s="146">
        <v>0</v>
      </c>
      <c r="L110" s="146">
        <v>0</v>
      </c>
      <c r="M110" s="146">
        <v>0</v>
      </c>
      <c r="N110" s="146">
        <v>0</v>
      </c>
      <c r="O110" s="146">
        <v>0</v>
      </c>
      <c r="P110" s="146">
        <v>0</v>
      </c>
      <c r="Q110" s="146">
        <v>0</v>
      </c>
      <c r="R110" s="146">
        <v>0</v>
      </c>
      <c r="S110" s="146">
        <v>0</v>
      </c>
      <c r="T110" s="146">
        <v>0</v>
      </c>
      <c r="U110" s="146">
        <v>0</v>
      </c>
      <c r="V110" s="146">
        <v>0</v>
      </c>
      <c r="W110" s="146">
        <v>0</v>
      </c>
      <c r="X110" s="146">
        <v>0</v>
      </c>
      <c r="Y110" s="146">
        <v>0</v>
      </c>
      <c r="Z110" s="146">
        <v>0</v>
      </c>
      <c r="AA110" s="146">
        <v>0</v>
      </c>
      <c r="AB110" s="146">
        <v>0</v>
      </c>
      <c r="AC110" s="146">
        <v>0</v>
      </c>
      <c r="AD110" s="146">
        <v>0</v>
      </c>
      <c r="AE110" s="146">
        <v>0</v>
      </c>
      <c r="AF110" s="146">
        <v>0</v>
      </c>
      <c r="AG110" s="146">
        <v>0</v>
      </c>
      <c r="AH110" s="146">
        <v>0</v>
      </c>
      <c r="AI110" s="146">
        <v>0</v>
      </c>
      <c r="AJ110" s="146">
        <v>0</v>
      </c>
      <c r="AK110" s="146">
        <v>0</v>
      </c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</row>
    <row r="111" spans="1:55" s="204" customFormat="1" ht="10.5" x14ac:dyDescent="0.25">
      <c r="A111" s="200" t="s">
        <v>400</v>
      </c>
      <c r="B111" s="146">
        <v>0</v>
      </c>
      <c r="C111" s="146">
        <v>0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146">
        <v>0</v>
      </c>
      <c r="J111" s="146">
        <v>0</v>
      </c>
      <c r="K111" s="146">
        <v>0</v>
      </c>
      <c r="L111" s="146">
        <v>0</v>
      </c>
      <c r="M111" s="146">
        <v>0</v>
      </c>
      <c r="N111" s="146">
        <v>0</v>
      </c>
      <c r="O111" s="146">
        <v>0</v>
      </c>
      <c r="P111" s="146">
        <v>0</v>
      </c>
      <c r="Q111" s="146">
        <v>0</v>
      </c>
      <c r="R111" s="146">
        <v>0</v>
      </c>
      <c r="S111" s="146">
        <v>0</v>
      </c>
      <c r="T111" s="146">
        <v>0</v>
      </c>
      <c r="U111" s="146">
        <v>0</v>
      </c>
      <c r="V111" s="146">
        <v>0</v>
      </c>
      <c r="W111" s="146">
        <v>0</v>
      </c>
      <c r="X111" s="146">
        <v>0</v>
      </c>
      <c r="Y111" s="146">
        <v>0</v>
      </c>
      <c r="Z111" s="146">
        <v>0</v>
      </c>
      <c r="AA111" s="146">
        <v>0</v>
      </c>
      <c r="AB111" s="146">
        <v>0</v>
      </c>
      <c r="AC111" s="146">
        <v>0</v>
      </c>
      <c r="AD111" s="146">
        <v>0</v>
      </c>
      <c r="AE111" s="146">
        <v>0</v>
      </c>
      <c r="AF111" s="146">
        <v>0</v>
      </c>
      <c r="AG111" s="146">
        <v>0</v>
      </c>
      <c r="AH111" s="146">
        <v>0</v>
      </c>
      <c r="AI111" s="146">
        <v>0</v>
      </c>
      <c r="AJ111" s="146">
        <v>0</v>
      </c>
      <c r="AK111" s="146">
        <v>0</v>
      </c>
      <c r="AL111" s="146"/>
      <c r="AM111" s="146"/>
      <c r="AN111" s="146"/>
      <c r="AO111" s="146"/>
      <c r="AP111" s="146"/>
      <c r="AQ111" s="202"/>
      <c r="AR111" s="202"/>
      <c r="AS111" s="202"/>
      <c r="AT111" s="202"/>
      <c r="AU111" s="202"/>
      <c r="AV111" s="202"/>
      <c r="AW111" s="202"/>
      <c r="AX111" s="202"/>
      <c r="AY111" s="202"/>
      <c r="AZ111" s="202"/>
      <c r="BA111" s="202"/>
      <c r="BB111" s="202"/>
      <c r="BC111" s="202"/>
    </row>
    <row r="112" spans="1:55" ht="14.5" x14ac:dyDescent="0.35">
      <c r="A112" s="200" t="s">
        <v>401</v>
      </c>
      <c r="B112" s="146">
        <v>0</v>
      </c>
      <c r="C112" s="146">
        <v>0</v>
      </c>
      <c r="D112" s="146">
        <v>0</v>
      </c>
      <c r="E112" s="146">
        <v>0</v>
      </c>
      <c r="F112" s="146">
        <v>0</v>
      </c>
      <c r="G112" s="146">
        <v>0</v>
      </c>
      <c r="H112" s="146">
        <v>0</v>
      </c>
      <c r="I112" s="146">
        <v>0</v>
      </c>
      <c r="J112" s="146">
        <v>0</v>
      </c>
      <c r="K112" s="146">
        <v>0</v>
      </c>
      <c r="L112" s="146">
        <v>0</v>
      </c>
      <c r="M112" s="146">
        <v>0</v>
      </c>
      <c r="N112" s="146">
        <v>0</v>
      </c>
      <c r="O112" s="146">
        <v>0</v>
      </c>
      <c r="P112" s="146">
        <v>0</v>
      </c>
      <c r="Q112" s="146">
        <v>0</v>
      </c>
      <c r="R112" s="146">
        <v>0</v>
      </c>
      <c r="S112" s="146">
        <v>0</v>
      </c>
      <c r="T112" s="146">
        <v>0</v>
      </c>
      <c r="U112" s="146">
        <v>0</v>
      </c>
      <c r="V112" s="146">
        <v>0</v>
      </c>
      <c r="W112" s="146">
        <v>0</v>
      </c>
      <c r="X112" s="146">
        <v>0</v>
      </c>
      <c r="Y112" s="146">
        <v>0</v>
      </c>
      <c r="Z112" s="146">
        <v>0</v>
      </c>
      <c r="AA112" s="146">
        <v>0</v>
      </c>
      <c r="AB112" s="146">
        <v>0</v>
      </c>
      <c r="AC112" s="146">
        <v>0</v>
      </c>
      <c r="AD112" s="146">
        <v>0</v>
      </c>
      <c r="AE112" s="146">
        <v>0</v>
      </c>
      <c r="AF112" s="146">
        <v>0</v>
      </c>
      <c r="AG112" s="146">
        <v>0</v>
      </c>
      <c r="AH112" s="146">
        <v>0</v>
      </c>
      <c r="AI112" s="146">
        <v>0</v>
      </c>
      <c r="AJ112" s="146">
        <v>0</v>
      </c>
      <c r="AK112" s="146">
        <v>0</v>
      </c>
      <c r="AL112" s="146"/>
      <c r="AM112" s="146"/>
      <c r="AN112" s="146"/>
      <c r="AO112" s="146"/>
      <c r="AP112" s="144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</row>
    <row r="113" spans="1:55" ht="10.5" x14ac:dyDescent="0.25">
      <c r="A113" s="200" t="s">
        <v>240</v>
      </c>
      <c r="B113" s="146">
        <v>0</v>
      </c>
      <c r="C113" s="146">
        <v>0</v>
      </c>
      <c r="D113" s="146">
        <v>0</v>
      </c>
      <c r="E113" s="146">
        <v>0</v>
      </c>
      <c r="F113" s="146">
        <v>0</v>
      </c>
      <c r="G113" s="146">
        <v>0</v>
      </c>
      <c r="H113" s="146">
        <v>0</v>
      </c>
      <c r="I113" s="146">
        <v>0</v>
      </c>
      <c r="J113" s="146">
        <v>0</v>
      </c>
      <c r="K113" s="146">
        <v>0</v>
      </c>
      <c r="L113" s="146">
        <v>0</v>
      </c>
      <c r="M113" s="146">
        <v>0</v>
      </c>
      <c r="N113" s="146">
        <v>0</v>
      </c>
      <c r="O113" s="146">
        <v>0</v>
      </c>
      <c r="P113" s="146">
        <v>0</v>
      </c>
      <c r="Q113" s="146">
        <v>0</v>
      </c>
      <c r="R113" s="146">
        <v>0</v>
      </c>
      <c r="S113" s="146">
        <v>0</v>
      </c>
      <c r="T113" s="146">
        <v>0</v>
      </c>
      <c r="U113" s="146">
        <v>0</v>
      </c>
      <c r="V113" s="146">
        <v>0</v>
      </c>
      <c r="W113" s="146">
        <v>0</v>
      </c>
      <c r="X113" s="146">
        <v>0</v>
      </c>
      <c r="Y113" s="146">
        <v>0</v>
      </c>
      <c r="Z113" s="146">
        <v>0</v>
      </c>
      <c r="AA113" s="146">
        <v>0</v>
      </c>
      <c r="AB113" s="146">
        <v>0</v>
      </c>
      <c r="AC113" s="146">
        <v>0</v>
      </c>
      <c r="AD113" s="146">
        <v>0</v>
      </c>
      <c r="AE113" s="146">
        <v>0</v>
      </c>
      <c r="AF113" s="146">
        <v>0</v>
      </c>
      <c r="AG113" s="146">
        <v>0</v>
      </c>
      <c r="AH113" s="146">
        <v>0</v>
      </c>
      <c r="AI113" s="146">
        <v>0</v>
      </c>
      <c r="AJ113" s="146">
        <v>0</v>
      </c>
      <c r="AK113" s="146">
        <v>0</v>
      </c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</row>
    <row r="114" spans="1:55" ht="14.5" x14ac:dyDescent="0.35">
      <c r="A114" s="200" t="s">
        <v>402</v>
      </c>
      <c r="B114" s="146">
        <v>0</v>
      </c>
      <c r="C114" s="146">
        <v>0</v>
      </c>
      <c r="D114" s="146">
        <v>0</v>
      </c>
      <c r="E114" s="146">
        <v>0</v>
      </c>
      <c r="F114" s="146">
        <v>0</v>
      </c>
      <c r="G114" s="146">
        <v>0</v>
      </c>
      <c r="H114" s="146">
        <v>0</v>
      </c>
      <c r="I114" s="146">
        <v>0</v>
      </c>
      <c r="J114" s="146">
        <v>0</v>
      </c>
      <c r="K114" s="146">
        <v>0</v>
      </c>
      <c r="L114" s="146">
        <v>0</v>
      </c>
      <c r="M114" s="146">
        <v>0</v>
      </c>
      <c r="N114" s="146">
        <v>0</v>
      </c>
      <c r="O114" s="146">
        <v>0</v>
      </c>
      <c r="P114" s="146">
        <v>0</v>
      </c>
      <c r="Q114" s="146">
        <v>0</v>
      </c>
      <c r="R114" s="146">
        <v>0</v>
      </c>
      <c r="S114" s="146">
        <v>0</v>
      </c>
      <c r="T114" s="146">
        <v>0</v>
      </c>
      <c r="U114" s="146">
        <v>0</v>
      </c>
      <c r="V114" s="146">
        <v>0</v>
      </c>
      <c r="W114" s="146">
        <v>0</v>
      </c>
      <c r="X114" s="146">
        <v>0</v>
      </c>
      <c r="Y114" s="146">
        <v>0</v>
      </c>
      <c r="Z114" s="146">
        <v>0</v>
      </c>
      <c r="AA114" s="146">
        <v>0</v>
      </c>
      <c r="AB114" s="146">
        <v>0</v>
      </c>
      <c r="AC114" s="146">
        <v>0</v>
      </c>
      <c r="AD114" s="146">
        <v>0</v>
      </c>
      <c r="AE114" s="146">
        <v>0</v>
      </c>
      <c r="AF114" s="146">
        <v>0</v>
      </c>
      <c r="AG114" s="146">
        <v>0</v>
      </c>
      <c r="AH114" s="146">
        <v>0</v>
      </c>
      <c r="AI114" s="146">
        <v>0</v>
      </c>
      <c r="AJ114" s="146">
        <v>0</v>
      </c>
      <c r="AK114" s="146">
        <v>0</v>
      </c>
      <c r="AL114" s="146"/>
      <c r="AM114" s="146"/>
      <c r="AN114" s="146"/>
      <c r="AO114" s="146"/>
      <c r="AP114" s="144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</row>
    <row r="115" spans="1:55" ht="14.5" x14ac:dyDescent="0.35">
      <c r="A115" s="200" t="s">
        <v>403</v>
      </c>
      <c r="B115" s="146">
        <v>0</v>
      </c>
      <c r="C115" s="146">
        <v>0</v>
      </c>
      <c r="D115" s="146">
        <v>0</v>
      </c>
      <c r="E115" s="146">
        <v>0</v>
      </c>
      <c r="F115" s="146">
        <v>0</v>
      </c>
      <c r="G115" s="146">
        <v>0</v>
      </c>
      <c r="H115" s="146">
        <v>0</v>
      </c>
      <c r="I115" s="146">
        <v>0</v>
      </c>
      <c r="J115" s="146">
        <v>0</v>
      </c>
      <c r="K115" s="146">
        <v>0</v>
      </c>
      <c r="L115" s="146">
        <v>0</v>
      </c>
      <c r="M115" s="146">
        <v>0</v>
      </c>
      <c r="N115" s="146">
        <v>0</v>
      </c>
      <c r="O115" s="146">
        <v>0</v>
      </c>
      <c r="P115" s="146">
        <v>0</v>
      </c>
      <c r="Q115" s="146">
        <v>0</v>
      </c>
      <c r="R115" s="146">
        <v>0</v>
      </c>
      <c r="S115" s="146">
        <v>0</v>
      </c>
      <c r="T115" s="146">
        <v>0</v>
      </c>
      <c r="U115" s="146">
        <v>0</v>
      </c>
      <c r="V115" s="146">
        <v>0</v>
      </c>
      <c r="W115" s="146">
        <v>0</v>
      </c>
      <c r="X115" s="146">
        <v>0</v>
      </c>
      <c r="Y115" s="146">
        <v>0</v>
      </c>
      <c r="Z115" s="146">
        <v>0</v>
      </c>
      <c r="AA115" s="146">
        <v>0</v>
      </c>
      <c r="AB115" s="146">
        <v>0</v>
      </c>
      <c r="AC115" s="146">
        <v>0</v>
      </c>
      <c r="AD115" s="146">
        <v>0</v>
      </c>
      <c r="AE115" s="146">
        <v>0</v>
      </c>
      <c r="AF115" s="146">
        <v>0</v>
      </c>
      <c r="AG115" s="146">
        <v>0</v>
      </c>
      <c r="AH115" s="146">
        <v>0</v>
      </c>
      <c r="AI115" s="146">
        <v>0</v>
      </c>
      <c r="AJ115" s="146">
        <v>0</v>
      </c>
      <c r="AK115" s="146">
        <v>0</v>
      </c>
      <c r="AL115" s="146"/>
      <c r="AM115" s="146"/>
      <c r="AN115" s="146"/>
      <c r="AO115" s="146"/>
      <c r="AP115" s="144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</row>
    <row r="116" spans="1:55" ht="14.5" x14ac:dyDescent="0.35">
      <c r="A116" s="200" t="s">
        <v>404</v>
      </c>
      <c r="B116" s="146">
        <v>0</v>
      </c>
      <c r="C116" s="146">
        <v>0</v>
      </c>
      <c r="D116" s="146">
        <v>0</v>
      </c>
      <c r="E116" s="146">
        <v>0</v>
      </c>
      <c r="F116" s="146">
        <v>0</v>
      </c>
      <c r="G116" s="146">
        <v>0</v>
      </c>
      <c r="H116" s="146">
        <v>0</v>
      </c>
      <c r="I116" s="146">
        <v>0</v>
      </c>
      <c r="J116" s="146">
        <v>0</v>
      </c>
      <c r="K116" s="146">
        <v>0</v>
      </c>
      <c r="L116" s="146">
        <v>0</v>
      </c>
      <c r="M116" s="146">
        <v>0</v>
      </c>
      <c r="N116" s="146">
        <v>0</v>
      </c>
      <c r="O116" s="146">
        <v>0</v>
      </c>
      <c r="P116" s="146">
        <v>0</v>
      </c>
      <c r="Q116" s="146">
        <v>0</v>
      </c>
      <c r="R116" s="146">
        <v>0</v>
      </c>
      <c r="S116" s="146">
        <v>0</v>
      </c>
      <c r="T116" s="146">
        <v>0</v>
      </c>
      <c r="U116" s="146">
        <v>0</v>
      </c>
      <c r="V116" s="146">
        <v>0</v>
      </c>
      <c r="W116" s="146">
        <v>0</v>
      </c>
      <c r="X116" s="146">
        <v>0</v>
      </c>
      <c r="Y116" s="146">
        <v>0</v>
      </c>
      <c r="Z116" s="146">
        <v>0</v>
      </c>
      <c r="AA116" s="146">
        <v>0</v>
      </c>
      <c r="AB116" s="146">
        <v>0</v>
      </c>
      <c r="AC116" s="146">
        <v>0</v>
      </c>
      <c r="AD116" s="146">
        <v>0</v>
      </c>
      <c r="AE116" s="146">
        <v>0</v>
      </c>
      <c r="AF116" s="146">
        <v>0</v>
      </c>
      <c r="AG116" s="146">
        <v>0</v>
      </c>
      <c r="AH116" s="146">
        <v>0</v>
      </c>
      <c r="AI116" s="146">
        <v>0</v>
      </c>
      <c r="AJ116" s="146">
        <v>0</v>
      </c>
      <c r="AK116" s="146">
        <v>0</v>
      </c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4"/>
      <c r="AY116" s="144"/>
      <c r="AZ116" s="144"/>
      <c r="BA116" s="144"/>
      <c r="BB116" s="144"/>
      <c r="BC116" s="144"/>
    </row>
    <row r="117" spans="1:55" ht="10.5" x14ac:dyDescent="0.25">
      <c r="A117" s="200" t="s">
        <v>405</v>
      </c>
      <c r="B117" s="146">
        <v>0</v>
      </c>
      <c r="C117" s="146">
        <v>0</v>
      </c>
      <c r="D117" s="146">
        <v>0</v>
      </c>
      <c r="E117" s="146">
        <v>0</v>
      </c>
      <c r="F117" s="146">
        <v>0</v>
      </c>
      <c r="G117" s="146">
        <v>0</v>
      </c>
      <c r="H117" s="146">
        <v>0</v>
      </c>
      <c r="I117" s="146">
        <v>0</v>
      </c>
      <c r="J117" s="146">
        <v>0</v>
      </c>
      <c r="K117" s="146">
        <v>0</v>
      </c>
      <c r="L117" s="146">
        <v>0</v>
      </c>
      <c r="M117" s="146">
        <v>0</v>
      </c>
      <c r="N117" s="146">
        <v>0</v>
      </c>
      <c r="O117" s="146">
        <v>0</v>
      </c>
      <c r="P117" s="146">
        <v>0</v>
      </c>
      <c r="Q117" s="146">
        <v>0</v>
      </c>
      <c r="R117" s="146">
        <v>0</v>
      </c>
      <c r="S117" s="146">
        <v>0</v>
      </c>
      <c r="T117" s="146">
        <v>0</v>
      </c>
      <c r="U117" s="146">
        <v>0</v>
      </c>
      <c r="V117" s="146">
        <v>0</v>
      </c>
      <c r="W117" s="146">
        <v>0</v>
      </c>
      <c r="X117" s="146">
        <v>0</v>
      </c>
      <c r="Y117" s="146">
        <v>0</v>
      </c>
      <c r="Z117" s="146">
        <v>0</v>
      </c>
      <c r="AA117" s="146">
        <v>0</v>
      </c>
      <c r="AB117" s="146">
        <v>0</v>
      </c>
      <c r="AC117" s="146">
        <v>0</v>
      </c>
      <c r="AD117" s="146">
        <v>0</v>
      </c>
      <c r="AE117" s="146">
        <v>0</v>
      </c>
      <c r="AF117" s="146">
        <v>0</v>
      </c>
      <c r="AG117" s="146">
        <v>0</v>
      </c>
      <c r="AH117" s="146">
        <v>0</v>
      </c>
      <c r="AI117" s="146">
        <v>0</v>
      </c>
      <c r="AJ117" s="146">
        <v>0</v>
      </c>
      <c r="AK117" s="146">
        <v>0</v>
      </c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</row>
    <row r="118" spans="1:55" ht="10.5" x14ac:dyDescent="0.25">
      <c r="A118" s="200" t="s">
        <v>406</v>
      </c>
      <c r="B118" s="146">
        <v>0</v>
      </c>
      <c r="C118" s="146">
        <v>0</v>
      </c>
      <c r="D118" s="146">
        <v>0</v>
      </c>
      <c r="E118" s="146">
        <v>0</v>
      </c>
      <c r="F118" s="146">
        <v>0</v>
      </c>
      <c r="G118" s="146">
        <v>0</v>
      </c>
      <c r="H118" s="146">
        <v>0</v>
      </c>
      <c r="I118" s="146">
        <v>0</v>
      </c>
      <c r="J118" s="146">
        <v>0</v>
      </c>
      <c r="K118" s="146">
        <v>0</v>
      </c>
      <c r="L118" s="146">
        <v>0</v>
      </c>
      <c r="M118" s="146">
        <v>0</v>
      </c>
      <c r="N118" s="146">
        <v>0</v>
      </c>
      <c r="O118" s="146">
        <v>0</v>
      </c>
      <c r="P118" s="146">
        <v>0</v>
      </c>
      <c r="Q118" s="146">
        <v>0</v>
      </c>
      <c r="R118" s="146">
        <v>0</v>
      </c>
      <c r="S118" s="146">
        <v>0</v>
      </c>
      <c r="T118" s="146">
        <v>0</v>
      </c>
      <c r="U118" s="146">
        <v>0</v>
      </c>
      <c r="V118" s="146">
        <v>0</v>
      </c>
      <c r="W118" s="146">
        <v>0</v>
      </c>
      <c r="X118" s="146">
        <v>0</v>
      </c>
      <c r="Y118" s="146">
        <v>0</v>
      </c>
      <c r="Z118" s="146">
        <v>0</v>
      </c>
      <c r="AA118" s="146">
        <v>0</v>
      </c>
      <c r="AB118" s="146">
        <v>0</v>
      </c>
      <c r="AC118" s="146">
        <v>0</v>
      </c>
      <c r="AD118" s="146">
        <v>0</v>
      </c>
      <c r="AE118" s="146">
        <v>0</v>
      </c>
      <c r="AF118" s="146">
        <v>0</v>
      </c>
      <c r="AG118" s="146">
        <v>0</v>
      </c>
      <c r="AH118" s="146">
        <v>0</v>
      </c>
      <c r="AI118" s="146">
        <v>0</v>
      </c>
      <c r="AJ118" s="146">
        <v>0</v>
      </c>
      <c r="AK118" s="146">
        <v>0</v>
      </c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</row>
    <row r="119" spans="1:55" ht="10.5" x14ac:dyDescent="0.25">
      <c r="A119" s="200" t="s">
        <v>407</v>
      </c>
      <c r="B119" s="146">
        <v>0</v>
      </c>
      <c r="C119" s="146">
        <v>0</v>
      </c>
      <c r="D119" s="146">
        <v>0</v>
      </c>
      <c r="E119" s="146">
        <v>0</v>
      </c>
      <c r="F119" s="146">
        <v>0</v>
      </c>
      <c r="G119" s="146">
        <v>0</v>
      </c>
      <c r="H119" s="146">
        <v>0</v>
      </c>
      <c r="I119" s="146">
        <v>0</v>
      </c>
      <c r="J119" s="146">
        <v>0</v>
      </c>
      <c r="K119" s="146">
        <v>0</v>
      </c>
      <c r="L119" s="146">
        <v>0</v>
      </c>
      <c r="M119" s="146">
        <v>0</v>
      </c>
      <c r="N119" s="146">
        <v>0</v>
      </c>
      <c r="O119" s="146">
        <v>0</v>
      </c>
      <c r="P119" s="146">
        <v>0</v>
      </c>
      <c r="Q119" s="146">
        <v>0</v>
      </c>
      <c r="R119" s="146">
        <v>0</v>
      </c>
      <c r="S119" s="146">
        <v>0</v>
      </c>
      <c r="T119" s="146">
        <v>0</v>
      </c>
      <c r="U119" s="146">
        <v>0</v>
      </c>
      <c r="V119" s="146">
        <v>0</v>
      </c>
      <c r="W119" s="146">
        <v>0</v>
      </c>
      <c r="X119" s="146">
        <v>0</v>
      </c>
      <c r="Y119" s="146">
        <v>0</v>
      </c>
      <c r="Z119" s="146">
        <v>0</v>
      </c>
      <c r="AA119" s="146">
        <v>0</v>
      </c>
      <c r="AB119" s="146">
        <v>0</v>
      </c>
      <c r="AC119" s="146">
        <v>0</v>
      </c>
      <c r="AD119" s="146">
        <v>0</v>
      </c>
      <c r="AE119" s="146">
        <v>0</v>
      </c>
      <c r="AF119" s="146">
        <v>0</v>
      </c>
      <c r="AG119" s="146">
        <v>0</v>
      </c>
      <c r="AH119" s="146">
        <v>0</v>
      </c>
      <c r="AI119" s="146">
        <v>0</v>
      </c>
      <c r="AJ119" s="146">
        <v>0</v>
      </c>
      <c r="AK119" s="146">
        <v>0</v>
      </c>
      <c r="AL119" s="205"/>
      <c r="AM119" s="205"/>
      <c r="AN119" s="205"/>
      <c r="AO119" s="205"/>
      <c r="AP119" s="205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</row>
    <row r="120" spans="1:55" ht="10.5" x14ac:dyDescent="0.25">
      <c r="A120" s="200" t="s">
        <v>408</v>
      </c>
      <c r="B120" s="146">
        <v>0</v>
      </c>
      <c r="C120" s="146">
        <v>0</v>
      </c>
      <c r="D120" s="146">
        <v>0</v>
      </c>
      <c r="E120" s="146">
        <v>0</v>
      </c>
      <c r="F120" s="146">
        <v>0</v>
      </c>
      <c r="G120" s="146">
        <v>0</v>
      </c>
      <c r="H120" s="146">
        <v>0</v>
      </c>
      <c r="I120" s="146">
        <v>0</v>
      </c>
      <c r="J120" s="146">
        <v>0</v>
      </c>
      <c r="K120" s="146">
        <v>0</v>
      </c>
      <c r="L120" s="146">
        <v>0</v>
      </c>
      <c r="M120" s="146">
        <v>0</v>
      </c>
      <c r="N120" s="146">
        <v>0</v>
      </c>
      <c r="O120" s="146">
        <v>0</v>
      </c>
      <c r="P120" s="146">
        <v>0</v>
      </c>
      <c r="Q120" s="146">
        <v>0</v>
      </c>
      <c r="R120" s="146">
        <v>0</v>
      </c>
      <c r="S120" s="146">
        <v>0</v>
      </c>
      <c r="T120" s="146">
        <v>0</v>
      </c>
      <c r="U120" s="146">
        <v>0</v>
      </c>
      <c r="V120" s="146">
        <v>0</v>
      </c>
      <c r="W120" s="146">
        <v>0</v>
      </c>
      <c r="X120" s="146">
        <v>0</v>
      </c>
      <c r="Y120" s="146">
        <v>0</v>
      </c>
      <c r="Z120" s="146">
        <v>0</v>
      </c>
      <c r="AA120" s="146">
        <v>0</v>
      </c>
      <c r="AB120" s="146">
        <v>0</v>
      </c>
      <c r="AC120" s="146">
        <v>0</v>
      </c>
      <c r="AD120" s="146">
        <v>0</v>
      </c>
      <c r="AE120" s="146">
        <v>0</v>
      </c>
      <c r="AF120" s="146">
        <v>0</v>
      </c>
      <c r="AG120" s="146">
        <v>0</v>
      </c>
      <c r="AH120" s="146">
        <v>0</v>
      </c>
      <c r="AI120" s="146">
        <v>0</v>
      </c>
      <c r="AJ120" s="146">
        <v>0</v>
      </c>
      <c r="AK120" s="146">
        <v>0</v>
      </c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6"/>
      <c r="BB120" s="146"/>
      <c r="BC120" s="146"/>
    </row>
    <row r="121" spans="1:55" ht="10.5" x14ac:dyDescent="0.25">
      <c r="A121" s="200" t="s">
        <v>409</v>
      </c>
      <c r="B121" s="146">
        <v>0</v>
      </c>
      <c r="C121" s="146">
        <v>0</v>
      </c>
      <c r="D121" s="146">
        <v>0</v>
      </c>
      <c r="E121" s="146">
        <v>0</v>
      </c>
      <c r="F121" s="146">
        <v>0</v>
      </c>
      <c r="G121" s="146">
        <v>0</v>
      </c>
      <c r="H121" s="146">
        <v>0</v>
      </c>
      <c r="I121" s="146">
        <v>0</v>
      </c>
      <c r="J121" s="146">
        <v>0</v>
      </c>
      <c r="K121" s="146">
        <v>0</v>
      </c>
      <c r="L121" s="146">
        <v>0</v>
      </c>
      <c r="M121" s="146">
        <v>0</v>
      </c>
      <c r="N121" s="146">
        <v>0</v>
      </c>
      <c r="O121" s="146">
        <v>0</v>
      </c>
      <c r="P121" s="146">
        <v>0</v>
      </c>
      <c r="Q121" s="146">
        <v>0</v>
      </c>
      <c r="R121" s="146">
        <v>0</v>
      </c>
      <c r="S121" s="146">
        <v>0</v>
      </c>
      <c r="T121" s="146">
        <v>0</v>
      </c>
      <c r="U121" s="146">
        <v>0</v>
      </c>
      <c r="V121" s="146">
        <v>0</v>
      </c>
      <c r="W121" s="146">
        <v>0</v>
      </c>
      <c r="X121" s="146">
        <v>0</v>
      </c>
      <c r="Y121" s="146">
        <v>0</v>
      </c>
      <c r="Z121" s="146">
        <v>0</v>
      </c>
      <c r="AA121" s="146">
        <v>0</v>
      </c>
      <c r="AB121" s="146">
        <v>0</v>
      </c>
      <c r="AC121" s="146">
        <v>0</v>
      </c>
      <c r="AD121" s="146">
        <v>0</v>
      </c>
      <c r="AE121" s="146">
        <v>0</v>
      </c>
      <c r="AF121" s="146">
        <v>0</v>
      </c>
      <c r="AG121" s="146">
        <v>0</v>
      </c>
      <c r="AH121" s="146">
        <v>0</v>
      </c>
      <c r="AI121" s="146">
        <v>0</v>
      </c>
      <c r="AJ121" s="146">
        <v>0</v>
      </c>
      <c r="AK121" s="146">
        <v>0</v>
      </c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6"/>
      <c r="BB121" s="146"/>
      <c r="BC121" s="146"/>
    </row>
    <row r="122" spans="1:55" ht="14.5" x14ac:dyDescent="0.35">
      <c r="A122" s="200" t="s">
        <v>410</v>
      </c>
      <c r="B122" s="146">
        <v>0</v>
      </c>
      <c r="C122" s="146">
        <v>0</v>
      </c>
      <c r="D122" s="146">
        <v>0</v>
      </c>
      <c r="E122" s="146">
        <v>0</v>
      </c>
      <c r="F122" s="146">
        <v>0</v>
      </c>
      <c r="G122" s="146">
        <v>0</v>
      </c>
      <c r="H122" s="146">
        <v>0</v>
      </c>
      <c r="I122" s="146">
        <v>0</v>
      </c>
      <c r="J122" s="146">
        <v>0</v>
      </c>
      <c r="K122" s="146">
        <v>0</v>
      </c>
      <c r="L122" s="146">
        <v>0</v>
      </c>
      <c r="M122" s="146">
        <v>0</v>
      </c>
      <c r="N122" s="146">
        <v>0</v>
      </c>
      <c r="O122" s="146">
        <v>0</v>
      </c>
      <c r="P122" s="146">
        <v>0</v>
      </c>
      <c r="Q122" s="146">
        <v>0</v>
      </c>
      <c r="R122" s="146">
        <v>0</v>
      </c>
      <c r="S122" s="146">
        <v>0</v>
      </c>
      <c r="T122" s="146">
        <v>0</v>
      </c>
      <c r="U122" s="146">
        <v>0</v>
      </c>
      <c r="V122" s="146">
        <v>0</v>
      </c>
      <c r="W122" s="146">
        <v>0</v>
      </c>
      <c r="X122" s="146">
        <v>0</v>
      </c>
      <c r="Y122" s="146">
        <v>0</v>
      </c>
      <c r="Z122" s="146">
        <v>0</v>
      </c>
      <c r="AA122" s="146">
        <v>0</v>
      </c>
      <c r="AB122" s="146">
        <v>0</v>
      </c>
      <c r="AC122" s="146">
        <v>0</v>
      </c>
      <c r="AD122" s="146">
        <v>0</v>
      </c>
      <c r="AE122" s="146">
        <v>0</v>
      </c>
      <c r="AF122" s="146">
        <v>0</v>
      </c>
      <c r="AG122" s="146">
        <v>0</v>
      </c>
      <c r="AH122" s="146">
        <v>0</v>
      </c>
      <c r="AI122" s="146">
        <v>0</v>
      </c>
      <c r="AJ122" s="146">
        <v>0</v>
      </c>
      <c r="AK122" s="146">
        <v>0</v>
      </c>
      <c r="AL122" s="205"/>
      <c r="AM122" s="205"/>
      <c r="AN122" s="205"/>
      <c r="AO122" s="205"/>
      <c r="AP122" s="205"/>
      <c r="AQ122" s="144"/>
      <c r="AR122" s="144"/>
      <c r="AS122" s="144"/>
      <c r="AT122" s="144"/>
      <c r="AU122" s="144"/>
      <c r="AV122" s="144"/>
      <c r="AW122" s="144"/>
      <c r="AX122" s="144"/>
      <c r="AY122" s="144"/>
      <c r="AZ122" s="144"/>
      <c r="BA122" s="144"/>
      <c r="BB122" s="144"/>
      <c r="BC122" s="144"/>
    </row>
    <row r="123" spans="1:55" ht="10.5" x14ac:dyDescent="0.25">
      <c r="A123" s="200" t="s">
        <v>411</v>
      </c>
      <c r="B123" s="146">
        <v>0</v>
      </c>
      <c r="C123" s="146">
        <v>0</v>
      </c>
      <c r="D123" s="146">
        <v>0</v>
      </c>
      <c r="E123" s="146">
        <v>0</v>
      </c>
      <c r="F123" s="146">
        <v>0</v>
      </c>
      <c r="G123" s="146">
        <v>0</v>
      </c>
      <c r="H123" s="146">
        <v>0</v>
      </c>
      <c r="I123" s="146">
        <v>0</v>
      </c>
      <c r="J123" s="146">
        <v>0</v>
      </c>
      <c r="K123" s="146">
        <v>0</v>
      </c>
      <c r="L123" s="146">
        <v>0</v>
      </c>
      <c r="M123" s="146">
        <v>0</v>
      </c>
      <c r="N123" s="146">
        <v>0</v>
      </c>
      <c r="O123" s="146">
        <v>0</v>
      </c>
      <c r="P123" s="146">
        <v>0</v>
      </c>
      <c r="Q123" s="146">
        <v>0</v>
      </c>
      <c r="R123" s="146">
        <v>0</v>
      </c>
      <c r="S123" s="146">
        <v>0</v>
      </c>
      <c r="T123" s="146">
        <v>0</v>
      </c>
      <c r="U123" s="146">
        <v>0</v>
      </c>
      <c r="V123" s="146">
        <v>0</v>
      </c>
      <c r="W123" s="146">
        <v>0</v>
      </c>
      <c r="X123" s="146">
        <v>0</v>
      </c>
      <c r="Y123" s="146">
        <v>0</v>
      </c>
      <c r="Z123" s="146">
        <v>0</v>
      </c>
      <c r="AA123" s="146">
        <v>0</v>
      </c>
      <c r="AB123" s="146">
        <v>0</v>
      </c>
      <c r="AC123" s="146">
        <v>0</v>
      </c>
      <c r="AD123" s="146">
        <v>0</v>
      </c>
      <c r="AE123" s="146">
        <v>0</v>
      </c>
      <c r="AF123" s="146">
        <v>0</v>
      </c>
      <c r="AG123" s="146">
        <v>0</v>
      </c>
      <c r="AH123" s="146">
        <v>0</v>
      </c>
      <c r="AI123" s="146">
        <v>0</v>
      </c>
      <c r="AJ123" s="146">
        <v>0</v>
      </c>
      <c r="AK123" s="146">
        <v>0</v>
      </c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</row>
    <row r="124" spans="1:55" ht="10.5" x14ac:dyDescent="0.25">
      <c r="A124" s="200" t="s">
        <v>412</v>
      </c>
      <c r="B124" s="146">
        <v>0</v>
      </c>
      <c r="C124" s="146">
        <v>0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146">
        <v>0</v>
      </c>
      <c r="J124" s="146">
        <v>0</v>
      </c>
      <c r="K124" s="146">
        <v>0</v>
      </c>
      <c r="L124" s="146">
        <v>0</v>
      </c>
      <c r="M124" s="146">
        <v>0</v>
      </c>
      <c r="N124" s="146">
        <v>0</v>
      </c>
      <c r="O124" s="146">
        <v>0</v>
      </c>
      <c r="P124" s="146">
        <v>0</v>
      </c>
      <c r="Q124" s="146">
        <v>0</v>
      </c>
      <c r="R124" s="146">
        <v>0</v>
      </c>
      <c r="S124" s="146">
        <v>0</v>
      </c>
      <c r="T124" s="146">
        <v>0</v>
      </c>
      <c r="U124" s="146">
        <v>0</v>
      </c>
      <c r="V124" s="146">
        <v>0</v>
      </c>
      <c r="W124" s="146">
        <v>0</v>
      </c>
      <c r="X124" s="146">
        <v>0</v>
      </c>
      <c r="Y124" s="146">
        <v>0</v>
      </c>
      <c r="Z124" s="146">
        <v>0</v>
      </c>
      <c r="AA124" s="146">
        <v>0</v>
      </c>
      <c r="AB124" s="146">
        <v>0</v>
      </c>
      <c r="AC124" s="146">
        <v>0</v>
      </c>
      <c r="AD124" s="146">
        <v>0</v>
      </c>
      <c r="AE124" s="146">
        <v>0</v>
      </c>
      <c r="AF124" s="146">
        <v>0</v>
      </c>
      <c r="AG124" s="146">
        <v>0</v>
      </c>
      <c r="AH124" s="146">
        <v>0</v>
      </c>
      <c r="AI124" s="146">
        <v>0</v>
      </c>
      <c r="AJ124" s="146">
        <v>0</v>
      </c>
      <c r="AK124" s="146">
        <v>0</v>
      </c>
      <c r="AL124" s="146"/>
      <c r="AM124" s="146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6"/>
      <c r="AY124" s="146"/>
      <c r="AZ124" s="146"/>
      <c r="BA124" s="146"/>
      <c r="BB124" s="146"/>
      <c r="BC124" s="146"/>
    </row>
    <row r="125" spans="1:55" ht="14.5" x14ac:dyDescent="0.35">
      <c r="A125" s="200" t="s">
        <v>413</v>
      </c>
      <c r="B125" s="146">
        <v>0</v>
      </c>
      <c r="C125" s="146">
        <v>0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146">
        <v>0</v>
      </c>
      <c r="J125" s="146">
        <v>0</v>
      </c>
      <c r="K125" s="146">
        <v>0</v>
      </c>
      <c r="L125" s="146">
        <v>0</v>
      </c>
      <c r="M125" s="146">
        <v>0</v>
      </c>
      <c r="N125" s="146">
        <v>0</v>
      </c>
      <c r="O125" s="146">
        <v>0</v>
      </c>
      <c r="P125" s="146">
        <v>0</v>
      </c>
      <c r="Q125" s="146">
        <v>0</v>
      </c>
      <c r="R125" s="146">
        <v>0</v>
      </c>
      <c r="S125" s="146">
        <v>0</v>
      </c>
      <c r="T125" s="146">
        <v>0</v>
      </c>
      <c r="U125" s="146">
        <v>0</v>
      </c>
      <c r="V125" s="146">
        <v>0</v>
      </c>
      <c r="W125" s="146">
        <v>0</v>
      </c>
      <c r="X125" s="146">
        <v>0</v>
      </c>
      <c r="Y125" s="146">
        <v>0</v>
      </c>
      <c r="Z125" s="146">
        <v>0</v>
      </c>
      <c r="AA125" s="146">
        <v>0</v>
      </c>
      <c r="AB125" s="146">
        <v>0</v>
      </c>
      <c r="AC125" s="146">
        <v>0</v>
      </c>
      <c r="AD125" s="146">
        <v>0</v>
      </c>
      <c r="AE125" s="146">
        <v>0</v>
      </c>
      <c r="AF125" s="146">
        <v>0</v>
      </c>
      <c r="AG125" s="146">
        <v>0</v>
      </c>
      <c r="AH125" s="146">
        <v>0</v>
      </c>
      <c r="AI125" s="146">
        <v>0</v>
      </c>
      <c r="AJ125" s="146">
        <v>0</v>
      </c>
      <c r="AK125" s="146">
        <v>0</v>
      </c>
      <c r="AL125" s="146"/>
      <c r="AM125" s="146"/>
      <c r="AN125" s="146"/>
      <c r="AO125" s="146"/>
      <c r="AP125" s="144"/>
      <c r="AQ125" s="146"/>
      <c r="AR125" s="146"/>
      <c r="AS125" s="146"/>
      <c r="AT125" s="146"/>
      <c r="AU125" s="146"/>
      <c r="AV125" s="146"/>
      <c r="AW125" s="146"/>
      <c r="AX125" s="146"/>
      <c r="AY125" s="146"/>
      <c r="AZ125" s="146"/>
      <c r="BA125" s="146"/>
      <c r="BB125" s="146"/>
      <c r="BC125" s="146"/>
    </row>
    <row r="126" spans="1:55" ht="14.5" x14ac:dyDescent="0.35">
      <c r="A126" s="200" t="s">
        <v>414</v>
      </c>
      <c r="B126" s="146">
        <v>0</v>
      </c>
      <c r="C126" s="146">
        <v>0</v>
      </c>
      <c r="D126" s="146">
        <v>0</v>
      </c>
      <c r="E126" s="146">
        <v>0</v>
      </c>
      <c r="F126" s="146">
        <v>0</v>
      </c>
      <c r="G126" s="146">
        <v>0</v>
      </c>
      <c r="H126" s="146">
        <v>0</v>
      </c>
      <c r="I126" s="146">
        <v>0</v>
      </c>
      <c r="J126" s="146">
        <v>0</v>
      </c>
      <c r="K126" s="146">
        <v>0</v>
      </c>
      <c r="L126" s="146">
        <v>0</v>
      </c>
      <c r="M126" s="146">
        <v>0</v>
      </c>
      <c r="N126" s="146">
        <v>0</v>
      </c>
      <c r="O126" s="146">
        <v>0</v>
      </c>
      <c r="P126" s="146">
        <v>0</v>
      </c>
      <c r="Q126" s="146">
        <v>0</v>
      </c>
      <c r="R126" s="146">
        <v>0</v>
      </c>
      <c r="S126" s="146">
        <v>0</v>
      </c>
      <c r="T126" s="146">
        <v>0</v>
      </c>
      <c r="U126" s="146">
        <v>0</v>
      </c>
      <c r="V126" s="146">
        <v>0</v>
      </c>
      <c r="W126" s="146">
        <v>0</v>
      </c>
      <c r="X126" s="146">
        <v>0</v>
      </c>
      <c r="Y126" s="146">
        <v>0</v>
      </c>
      <c r="Z126" s="146">
        <v>0</v>
      </c>
      <c r="AA126" s="146">
        <v>0</v>
      </c>
      <c r="AB126" s="146">
        <v>0</v>
      </c>
      <c r="AC126" s="146">
        <v>0</v>
      </c>
      <c r="AD126" s="146">
        <v>0</v>
      </c>
      <c r="AE126" s="146">
        <v>0</v>
      </c>
      <c r="AF126" s="146">
        <v>0</v>
      </c>
      <c r="AG126" s="146">
        <v>0</v>
      </c>
      <c r="AH126" s="146">
        <v>0</v>
      </c>
      <c r="AI126" s="146">
        <v>0</v>
      </c>
      <c r="AJ126" s="146">
        <v>0</v>
      </c>
      <c r="AK126" s="146">
        <v>0</v>
      </c>
      <c r="AL126" s="146"/>
      <c r="AM126" s="146"/>
      <c r="AN126" s="146"/>
      <c r="AO126" s="146"/>
      <c r="AP126" s="144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  <c r="BC126" s="146"/>
    </row>
    <row r="127" spans="1:55" ht="14.5" x14ac:dyDescent="0.35">
      <c r="A127" s="200" t="s">
        <v>415</v>
      </c>
      <c r="B127" s="146">
        <v>0</v>
      </c>
      <c r="C127" s="146">
        <v>0</v>
      </c>
      <c r="D127" s="146">
        <v>0</v>
      </c>
      <c r="E127" s="146">
        <v>0</v>
      </c>
      <c r="F127" s="146">
        <v>0</v>
      </c>
      <c r="G127" s="146">
        <v>0</v>
      </c>
      <c r="H127" s="146">
        <v>0</v>
      </c>
      <c r="I127" s="146">
        <v>0</v>
      </c>
      <c r="J127" s="146">
        <v>0</v>
      </c>
      <c r="K127" s="146">
        <v>0</v>
      </c>
      <c r="L127" s="146">
        <v>0</v>
      </c>
      <c r="M127" s="146">
        <v>0</v>
      </c>
      <c r="N127" s="146">
        <v>0</v>
      </c>
      <c r="O127" s="146">
        <v>0</v>
      </c>
      <c r="P127" s="146">
        <v>0</v>
      </c>
      <c r="Q127" s="146">
        <v>0</v>
      </c>
      <c r="R127" s="146">
        <v>0</v>
      </c>
      <c r="S127" s="146">
        <v>0</v>
      </c>
      <c r="T127" s="146">
        <v>0</v>
      </c>
      <c r="U127" s="146">
        <v>0</v>
      </c>
      <c r="V127" s="146">
        <v>0</v>
      </c>
      <c r="W127" s="146">
        <v>0</v>
      </c>
      <c r="X127" s="146">
        <v>0</v>
      </c>
      <c r="Y127" s="146">
        <v>0</v>
      </c>
      <c r="Z127" s="146">
        <v>0</v>
      </c>
      <c r="AA127" s="146">
        <v>0</v>
      </c>
      <c r="AB127" s="146">
        <v>0</v>
      </c>
      <c r="AC127" s="146">
        <v>0</v>
      </c>
      <c r="AD127" s="146">
        <v>0</v>
      </c>
      <c r="AE127" s="146">
        <v>0</v>
      </c>
      <c r="AF127" s="146">
        <v>0</v>
      </c>
      <c r="AG127" s="146">
        <v>0</v>
      </c>
      <c r="AH127" s="146">
        <v>0</v>
      </c>
      <c r="AI127" s="146">
        <v>0</v>
      </c>
      <c r="AJ127" s="146">
        <v>0</v>
      </c>
      <c r="AK127" s="146">
        <v>0</v>
      </c>
      <c r="AL127" s="146"/>
      <c r="AM127" s="146"/>
      <c r="AN127" s="146"/>
      <c r="AO127" s="146"/>
      <c r="AP127" s="144"/>
      <c r="AQ127" s="146"/>
      <c r="AR127" s="146"/>
      <c r="AS127" s="146"/>
      <c r="AT127" s="146"/>
      <c r="AU127" s="146"/>
      <c r="AV127" s="146"/>
      <c r="AW127" s="146"/>
      <c r="AX127" s="146"/>
      <c r="AY127" s="146"/>
      <c r="AZ127" s="146"/>
      <c r="BA127" s="146"/>
      <c r="BB127" s="146"/>
      <c r="BC127" s="146"/>
    </row>
    <row r="128" spans="1:55" ht="14.5" x14ac:dyDescent="0.35">
      <c r="A128" s="200" t="s">
        <v>416</v>
      </c>
      <c r="B128" s="146">
        <v>0</v>
      </c>
      <c r="C128" s="146">
        <v>0</v>
      </c>
      <c r="D128" s="146">
        <v>0</v>
      </c>
      <c r="E128" s="146">
        <v>0</v>
      </c>
      <c r="F128" s="146">
        <v>0</v>
      </c>
      <c r="G128" s="146">
        <v>0</v>
      </c>
      <c r="H128" s="146">
        <v>0</v>
      </c>
      <c r="I128" s="146">
        <v>0</v>
      </c>
      <c r="J128" s="146">
        <v>0</v>
      </c>
      <c r="K128" s="146">
        <v>0</v>
      </c>
      <c r="L128" s="146">
        <v>0</v>
      </c>
      <c r="M128" s="146">
        <v>0</v>
      </c>
      <c r="N128" s="146">
        <v>0</v>
      </c>
      <c r="O128" s="146">
        <v>0</v>
      </c>
      <c r="P128" s="146">
        <v>0</v>
      </c>
      <c r="Q128" s="146">
        <v>0</v>
      </c>
      <c r="R128" s="146">
        <v>0</v>
      </c>
      <c r="S128" s="146">
        <v>0</v>
      </c>
      <c r="T128" s="146">
        <v>0</v>
      </c>
      <c r="U128" s="146">
        <v>0</v>
      </c>
      <c r="V128" s="146">
        <v>0</v>
      </c>
      <c r="W128" s="146">
        <v>0</v>
      </c>
      <c r="X128" s="146">
        <v>0</v>
      </c>
      <c r="Y128" s="146">
        <v>0</v>
      </c>
      <c r="Z128" s="146">
        <v>0</v>
      </c>
      <c r="AA128" s="146">
        <v>0</v>
      </c>
      <c r="AB128" s="146">
        <v>0</v>
      </c>
      <c r="AC128" s="146">
        <v>0</v>
      </c>
      <c r="AD128" s="146">
        <v>0</v>
      </c>
      <c r="AE128" s="146">
        <v>0</v>
      </c>
      <c r="AF128" s="146">
        <v>0</v>
      </c>
      <c r="AG128" s="146">
        <v>0</v>
      </c>
      <c r="AH128" s="146">
        <v>0</v>
      </c>
      <c r="AI128" s="146">
        <v>0</v>
      </c>
      <c r="AJ128" s="146">
        <v>0</v>
      </c>
      <c r="AK128" s="146">
        <v>0</v>
      </c>
      <c r="AL128" s="146"/>
      <c r="AM128" s="146"/>
      <c r="AN128" s="146"/>
      <c r="AO128" s="146"/>
      <c r="AP128" s="144"/>
      <c r="AQ128" s="146"/>
      <c r="AR128" s="146"/>
      <c r="AS128" s="146"/>
      <c r="AT128" s="146"/>
      <c r="AU128" s="146"/>
      <c r="AV128" s="146"/>
      <c r="AW128" s="146"/>
      <c r="AX128" s="146"/>
      <c r="AY128" s="146"/>
      <c r="AZ128" s="146"/>
      <c r="BA128" s="146"/>
      <c r="BB128" s="146"/>
      <c r="BC128" s="146"/>
    </row>
    <row r="129" spans="1:55" ht="14.5" x14ac:dyDescent="0.35">
      <c r="A129" s="200" t="s">
        <v>417</v>
      </c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6"/>
      <c r="AM129" s="146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146"/>
      <c r="AY129" s="146"/>
      <c r="AZ129" s="146"/>
      <c r="BA129" s="146"/>
      <c r="BB129" s="146"/>
      <c r="BC129" s="146"/>
    </row>
    <row r="130" spans="1:55" ht="10.5" x14ac:dyDescent="0.25">
      <c r="A130" s="200" t="s">
        <v>418</v>
      </c>
      <c r="B130" s="146">
        <v>0</v>
      </c>
      <c r="C130" s="146">
        <v>0</v>
      </c>
      <c r="D130" s="146">
        <v>0</v>
      </c>
      <c r="E130" s="146">
        <v>0</v>
      </c>
      <c r="F130" s="146">
        <v>0</v>
      </c>
      <c r="G130" s="146">
        <v>0</v>
      </c>
      <c r="H130" s="146">
        <v>0</v>
      </c>
      <c r="I130" s="146">
        <v>0</v>
      </c>
      <c r="J130" s="146">
        <v>0</v>
      </c>
      <c r="K130" s="146">
        <v>0</v>
      </c>
      <c r="L130" s="146">
        <v>0</v>
      </c>
      <c r="M130" s="146">
        <v>0</v>
      </c>
      <c r="N130" s="146">
        <v>0</v>
      </c>
      <c r="O130" s="146">
        <v>0</v>
      </c>
      <c r="P130" s="146">
        <v>0</v>
      </c>
      <c r="Q130" s="146">
        <v>0</v>
      </c>
      <c r="R130" s="146">
        <v>0</v>
      </c>
      <c r="S130" s="146">
        <v>0</v>
      </c>
      <c r="T130" s="146">
        <v>0</v>
      </c>
      <c r="U130" s="146">
        <v>0</v>
      </c>
      <c r="V130" s="146">
        <v>0</v>
      </c>
      <c r="W130" s="146">
        <v>0</v>
      </c>
      <c r="X130" s="146">
        <v>0</v>
      </c>
      <c r="Y130" s="146">
        <v>0</v>
      </c>
      <c r="Z130" s="146">
        <v>0</v>
      </c>
      <c r="AA130" s="146">
        <v>0</v>
      </c>
      <c r="AB130" s="146">
        <v>0</v>
      </c>
      <c r="AC130" s="146">
        <v>0</v>
      </c>
      <c r="AD130" s="146">
        <v>0</v>
      </c>
      <c r="AE130" s="146">
        <v>0</v>
      </c>
      <c r="AF130" s="146">
        <v>0</v>
      </c>
      <c r="AG130" s="146">
        <v>0</v>
      </c>
      <c r="AH130" s="146">
        <v>0</v>
      </c>
      <c r="AI130" s="146">
        <v>0</v>
      </c>
      <c r="AJ130" s="146">
        <v>0</v>
      </c>
      <c r="AK130" s="146">
        <v>0</v>
      </c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146"/>
    </row>
    <row r="131" spans="1:55" ht="10.5" x14ac:dyDescent="0.25">
      <c r="A131" s="200" t="s">
        <v>419</v>
      </c>
      <c r="B131" s="146">
        <v>0</v>
      </c>
      <c r="C131" s="146">
        <v>0</v>
      </c>
      <c r="D131" s="146">
        <v>0</v>
      </c>
      <c r="E131" s="146">
        <v>0</v>
      </c>
      <c r="F131" s="146">
        <v>0</v>
      </c>
      <c r="G131" s="146">
        <v>0</v>
      </c>
      <c r="H131" s="146">
        <v>0</v>
      </c>
      <c r="I131" s="146">
        <v>0</v>
      </c>
      <c r="J131" s="146">
        <v>0</v>
      </c>
      <c r="K131" s="146">
        <v>0</v>
      </c>
      <c r="L131" s="146">
        <v>0</v>
      </c>
      <c r="M131" s="146">
        <v>0</v>
      </c>
      <c r="N131" s="146">
        <v>0</v>
      </c>
      <c r="O131" s="146">
        <v>0</v>
      </c>
      <c r="P131" s="146">
        <v>0</v>
      </c>
      <c r="Q131" s="146">
        <v>0</v>
      </c>
      <c r="R131" s="146">
        <v>0</v>
      </c>
      <c r="S131" s="146">
        <v>0</v>
      </c>
      <c r="T131" s="146">
        <v>0</v>
      </c>
      <c r="U131" s="146">
        <v>0</v>
      </c>
      <c r="V131" s="146">
        <v>0</v>
      </c>
      <c r="W131" s="146">
        <v>0</v>
      </c>
      <c r="X131" s="146">
        <v>0</v>
      </c>
      <c r="Y131" s="146">
        <v>0</v>
      </c>
      <c r="Z131" s="146">
        <v>0</v>
      </c>
      <c r="AA131" s="146">
        <v>0</v>
      </c>
      <c r="AB131" s="146">
        <v>0</v>
      </c>
      <c r="AC131" s="146">
        <v>0</v>
      </c>
      <c r="AD131" s="146">
        <v>0</v>
      </c>
      <c r="AE131" s="146">
        <v>0</v>
      </c>
      <c r="AF131" s="146">
        <v>0</v>
      </c>
      <c r="AG131" s="146">
        <v>0</v>
      </c>
      <c r="AH131" s="146">
        <v>0</v>
      </c>
      <c r="AI131" s="146">
        <v>0</v>
      </c>
      <c r="AJ131" s="146">
        <v>0</v>
      </c>
      <c r="AK131" s="146">
        <v>0</v>
      </c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</row>
    <row r="132" spans="1:55" ht="14.5" x14ac:dyDescent="0.35">
      <c r="A132" s="206" t="s">
        <v>420</v>
      </c>
      <c r="B132" s="205">
        <v>0</v>
      </c>
      <c r="C132" s="205">
        <v>0</v>
      </c>
      <c r="D132" s="205">
        <v>0</v>
      </c>
      <c r="E132" s="205">
        <v>0</v>
      </c>
      <c r="F132" s="205">
        <v>0</v>
      </c>
      <c r="G132" s="205">
        <v>0</v>
      </c>
      <c r="H132" s="205">
        <v>0</v>
      </c>
      <c r="I132" s="205">
        <v>0</v>
      </c>
      <c r="J132" s="205">
        <v>0</v>
      </c>
      <c r="K132" s="205">
        <v>0</v>
      </c>
      <c r="L132" s="205">
        <v>0</v>
      </c>
      <c r="M132" s="205">
        <v>0</v>
      </c>
      <c r="N132" s="205">
        <v>0</v>
      </c>
      <c r="O132" s="205">
        <v>0</v>
      </c>
      <c r="P132" s="205">
        <v>0</v>
      </c>
      <c r="Q132" s="205">
        <v>0</v>
      </c>
      <c r="R132" s="205">
        <v>0</v>
      </c>
      <c r="S132" s="205">
        <v>0</v>
      </c>
      <c r="T132" s="205">
        <v>0</v>
      </c>
      <c r="U132" s="205">
        <v>0</v>
      </c>
      <c r="V132" s="205">
        <v>0</v>
      </c>
      <c r="W132" s="205">
        <v>0</v>
      </c>
      <c r="X132" s="205">
        <v>0</v>
      </c>
      <c r="Y132" s="205">
        <v>0</v>
      </c>
      <c r="Z132" s="205">
        <v>0</v>
      </c>
      <c r="AA132" s="205">
        <v>0</v>
      </c>
      <c r="AB132" s="205">
        <v>0</v>
      </c>
      <c r="AC132" s="205">
        <v>0</v>
      </c>
      <c r="AD132" s="205">
        <v>0</v>
      </c>
      <c r="AE132" s="205">
        <v>0</v>
      </c>
      <c r="AF132" s="205">
        <v>0</v>
      </c>
      <c r="AG132" s="205">
        <v>0</v>
      </c>
      <c r="AH132" s="205">
        <v>0</v>
      </c>
      <c r="AI132" s="205">
        <v>0</v>
      </c>
      <c r="AJ132" s="205">
        <v>0</v>
      </c>
      <c r="AK132" s="205">
        <v>0</v>
      </c>
      <c r="AL132" s="146"/>
      <c r="AM132" s="146"/>
      <c r="AN132" s="146"/>
      <c r="AO132" s="146"/>
      <c r="AP132" s="144"/>
      <c r="AQ132" s="144"/>
      <c r="AR132" s="144"/>
      <c r="AS132" s="144"/>
      <c r="AT132" s="144"/>
      <c r="AU132" s="144"/>
      <c r="AV132" s="144"/>
      <c r="AW132" s="144"/>
      <c r="AX132" s="144"/>
      <c r="AY132" s="144"/>
      <c r="AZ132" s="144"/>
      <c r="BA132" s="144"/>
      <c r="BB132" s="144"/>
      <c r="BC132" s="144"/>
    </row>
    <row r="133" spans="1:55" ht="14.5" x14ac:dyDescent="0.35">
      <c r="A133" s="200" t="s">
        <v>421</v>
      </c>
      <c r="B133" s="146">
        <v>0</v>
      </c>
      <c r="C133" s="146">
        <v>0</v>
      </c>
      <c r="D133" s="146">
        <v>0</v>
      </c>
      <c r="E133" s="146">
        <v>0</v>
      </c>
      <c r="F133" s="146">
        <v>0</v>
      </c>
      <c r="G133" s="146">
        <v>0</v>
      </c>
      <c r="H133" s="146">
        <v>0</v>
      </c>
      <c r="I133" s="146">
        <v>0</v>
      </c>
      <c r="J133" s="146">
        <v>0</v>
      </c>
      <c r="K133" s="146">
        <v>0</v>
      </c>
      <c r="L133" s="146">
        <v>0</v>
      </c>
      <c r="M133" s="146">
        <v>0</v>
      </c>
      <c r="N133" s="146">
        <v>0</v>
      </c>
      <c r="O133" s="146">
        <v>0</v>
      </c>
      <c r="P133" s="146">
        <v>0</v>
      </c>
      <c r="Q133" s="146">
        <v>0</v>
      </c>
      <c r="R133" s="146">
        <v>0</v>
      </c>
      <c r="S133" s="146">
        <v>0</v>
      </c>
      <c r="T133" s="146">
        <v>0</v>
      </c>
      <c r="U133" s="146">
        <v>0</v>
      </c>
      <c r="V133" s="146">
        <v>0</v>
      </c>
      <c r="W133" s="146">
        <v>0</v>
      </c>
      <c r="X133" s="146">
        <v>0</v>
      </c>
      <c r="Y133" s="146">
        <v>0</v>
      </c>
      <c r="Z133" s="146">
        <v>0</v>
      </c>
      <c r="AA133" s="146">
        <v>0</v>
      </c>
      <c r="AB133" s="146">
        <v>0</v>
      </c>
      <c r="AC133" s="146">
        <v>0</v>
      </c>
      <c r="AD133" s="146">
        <v>0</v>
      </c>
      <c r="AE133" s="146">
        <v>0</v>
      </c>
      <c r="AF133" s="146">
        <v>0</v>
      </c>
      <c r="AG133" s="146">
        <v>0</v>
      </c>
      <c r="AH133" s="146">
        <v>0</v>
      </c>
      <c r="AI133" s="146">
        <v>0</v>
      </c>
      <c r="AJ133" s="146">
        <v>0</v>
      </c>
      <c r="AK133" s="146">
        <v>0</v>
      </c>
      <c r="AL133" s="144"/>
      <c r="AM133" s="144"/>
      <c r="AN133" s="144"/>
      <c r="AO133" s="144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6"/>
      <c r="AZ133" s="146"/>
      <c r="BA133" s="146"/>
      <c r="BB133" s="146"/>
      <c r="BC133" s="146"/>
    </row>
    <row r="134" spans="1:55" ht="10.5" x14ac:dyDescent="0.25">
      <c r="A134" s="200" t="s">
        <v>422</v>
      </c>
      <c r="B134" s="146">
        <v>0</v>
      </c>
      <c r="C134" s="146">
        <v>0</v>
      </c>
      <c r="D134" s="146">
        <v>0</v>
      </c>
      <c r="E134" s="146">
        <v>0</v>
      </c>
      <c r="F134" s="146">
        <v>0</v>
      </c>
      <c r="G134" s="146">
        <v>0</v>
      </c>
      <c r="H134" s="146">
        <v>0</v>
      </c>
      <c r="I134" s="146">
        <v>0</v>
      </c>
      <c r="J134" s="146">
        <v>0</v>
      </c>
      <c r="K134" s="146">
        <v>0</v>
      </c>
      <c r="L134" s="146">
        <v>0</v>
      </c>
      <c r="M134" s="146">
        <v>0</v>
      </c>
      <c r="N134" s="146">
        <v>0</v>
      </c>
      <c r="O134" s="146">
        <v>0</v>
      </c>
      <c r="P134" s="146">
        <v>0</v>
      </c>
      <c r="Q134" s="146">
        <v>0</v>
      </c>
      <c r="R134" s="146">
        <v>0</v>
      </c>
      <c r="S134" s="146">
        <v>0</v>
      </c>
      <c r="T134" s="146">
        <v>0</v>
      </c>
      <c r="U134" s="146">
        <v>0</v>
      </c>
      <c r="V134" s="146">
        <v>0</v>
      </c>
      <c r="W134" s="146">
        <v>0</v>
      </c>
      <c r="X134" s="146">
        <v>0</v>
      </c>
      <c r="Y134" s="146">
        <v>0</v>
      </c>
      <c r="Z134" s="146">
        <v>0</v>
      </c>
      <c r="AA134" s="146">
        <v>0</v>
      </c>
      <c r="AB134" s="146">
        <v>0</v>
      </c>
      <c r="AC134" s="146">
        <v>0</v>
      </c>
      <c r="AD134" s="146">
        <v>0</v>
      </c>
      <c r="AE134" s="146">
        <v>0</v>
      </c>
      <c r="AF134" s="146">
        <v>0</v>
      </c>
      <c r="AG134" s="146">
        <v>0</v>
      </c>
      <c r="AH134" s="146">
        <v>0</v>
      </c>
      <c r="AI134" s="146">
        <v>0</v>
      </c>
      <c r="AJ134" s="146">
        <v>0</v>
      </c>
      <c r="AK134" s="146">
        <v>0</v>
      </c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</row>
    <row r="135" spans="1:55" ht="10.5" x14ac:dyDescent="0.25">
      <c r="A135" s="206" t="s">
        <v>423</v>
      </c>
      <c r="B135" s="205">
        <v>0</v>
      </c>
      <c r="C135" s="205">
        <v>0</v>
      </c>
      <c r="D135" s="205">
        <v>0</v>
      </c>
      <c r="E135" s="205">
        <v>0</v>
      </c>
      <c r="F135" s="205">
        <v>0</v>
      </c>
      <c r="G135" s="205">
        <v>0</v>
      </c>
      <c r="H135" s="205">
        <v>0</v>
      </c>
      <c r="I135" s="205">
        <v>0</v>
      </c>
      <c r="J135" s="205">
        <v>0</v>
      </c>
      <c r="K135" s="205">
        <v>0</v>
      </c>
      <c r="L135" s="205">
        <v>0</v>
      </c>
      <c r="M135" s="205">
        <v>0</v>
      </c>
      <c r="N135" s="205">
        <v>0</v>
      </c>
      <c r="O135" s="205">
        <v>0</v>
      </c>
      <c r="P135" s="205">
        <v>0</v>
      </c>
      <c r="Q135" s="205">
        <v>0</v>
      </c>
      <c r="R135" s="205">
        <v>0</v>
      </c>
      <c r="S135" s="205">
        <v>0</v>
      </c>
      <c r="T135" s="205">
        <v>0</v>
      </c>
      <c r="U135" s="205">
        <v>0</v>
      </c>
      <c r="V135" s="205">
        <v>0</v>
      </c>
      <c r="W135" s="205">
        <v>0</v>
      </c>
      <c r="X135" s="205">
        <v>0</v>
      </c>
      <c r="Y135" s="205">
        <v>0</v>
      </c>
      <c r="Z135" s="205">
        <v>0</v>
      </c>
      <c r="AA135" s="205">
        <v>0</v>
      </c>
      <c r="AB135" s="205">
        <v>0</v>
      </c>
      <c r="AC135" s="205">
        <v>0</v>
      </c>
      <c r="AD135" s="205">
        <v>0</v>
      </c>
      <c r="AE135" s="205">
        <v>0</v>
      </c>
      <c r="AF135" s="205">
        <v>0</v>
      </c>
      <c r="AG135" s="205">
        <v>0</v>
      </c>
      <c r="AH135" s="205">
        <v>0</v>
      </c>
      <c r="AI135" s="205">
        <v>0</v>
      </c>
      <c r="AJ135" s="205">
        <v>0</v>
      </c>
      <c r="AK135" s="205">
        <v>0</v>
      </c>
      <c r="AL135" s="146"/>
      <c r="AM135" s="146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6"/>
      <c r="AY135" s="146"/>
      <c r="AZ135" s="146"/>
      <c r="BA135" s="146"/>
      <c r="BB135" s="146"/>
      <c r="BC135" s="146"/>
    </row>
    <row r="136" spans="1:55" ht="10.5" x14ac:dyDescent="0.25">
      <c r="A136" s="200" t="s">
        <v>424</v>
      </c>
      <c r="B136" s="146">
        <v>0</v>
      </c>
      <c r="C136" s="146">
        <v>0</v>
      </c>
      <c r="D136" s="146">
        <v>0</v>
      </c>
      <c r="E136" s="146">
        <v>0</v>
      </c>
      <c r="F136" s="146">
        <v>0</v>
      </c>
      <c r="G136" s="146">
        <v>0</v>
      </c>
      <c r="H136" s="146">
        <v>0</v>
      </c>
      <c r="I136" s="146">
        <v>0</v>
      </c>
      <c r="J136" s="146">
        <v>0</v>
      </c>
      <c r="K136" s="146">
        <v>0</v>
      </c>
      <c r="L136" s="146">
        <v>0</v>
      </c>
      <c r="M136" s="146">
        <v>0</v>
      </c>
      <c r="N136" s="146">
        <v>0</v>
      </c>
      <c r="O136" s="146">
        <v>0</v>
      </c>
      <c r="P136" s="146">
        <v>0</v>
      </c>
      <c r="Q136" s="146">
        <v>0</v>
      </c>
      <c r="R136" s="146">
        <v>0</v>
      </c>
      <c r="S136" s="146">
        <v>0</v>
      </c>
      <c r="T136" s="146">
        <v>0</v>
      </c>
      <c r="U136" s="146">
        <v>0</v>
      </c>
      <c r="V136" s="146">
        <v>0</v>
      </c>
      <c r="W136" s="146">
        <v>0</v>
      </c>
      <c r="X136" s="146">
        <v>0</v>
      </c>
      <c r="Y136" s="146">
        <v>0</v>
      </c>
      <c r="Z136" s="146">
        <v>0</v>
      </c>
      <c r="AA136" s="146">
        <v>0</v>
      </c>
      <c r="AB136" s="146">
        <v>0</v>
      </c>
      <c r="AC136" s="146">
        <v>0</v>
      </c>
      <c r="AD136" s="146">
        <v>0</v>
      </c>
      <c r="AE136" s="146">
        <v>0</v>
      </c>
      <c r="AF136" s="146">
        <v>0</v>
      </c>
      <c r="AG136" s="146">
        <v>0</v>
      </c>
      <c r="AH136" s="146">
        <v>0</v>
      </c>
      <c r="AI136" s="146">
        <v>0</v>
      </c>
      <c r="AJ136" s="146">
        <v>0</v>
      </c>
      <c r="AK136" s="146">
        <v>0</v>
      </c>
      <c r="AL136" s="146"/>
      <c r="AM136" s="146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6"/>
      <c r="AY136" s="146"/>
      <c r="AZ136" s="146"/>
      <c r="BA136" s="146"/>
      <c r="BB136" s="146"/>
      <c r="BC136" s="146"/>
    </row>
    <row r="137" spans="1:55" ht="10.5" x14ac:dyDescent="0.25">
      <c r="A137" s="200" t="s">
        <v>425</v>
      </c>
      <c r="B137" s="146">
        <v>0</v>
      </c>
      <c r="C137" s="146">
        <v>0</v>
      </c>
      <c r="D137" s="146">
        <v>0</v>
      </c>
      <c r="E137" s="146">
        <v>0</v>
      </c>
      <c r="F137" s="146">
        <v>0</v>
      </c>
      <c r="G137" s="146">
        <v>0</v>
      </c>
      <c r="H137" s="146">
        <v>0</v>
      </c>
      <c r="I137" s="146">
        <v>0</v>
      </c>
      <c r="J137" s="146">
        <v>0</v>
      </c>
      <c r="K137" s="146">
        <v>0</v>
      </c>
      <c r="L137" s="146">
        <v>0</v>
      </c>
      <c r="M137" s="146">
        <v>0</v>
      </c>
      <c r="N137" s="146">
        <v>0</v>
      </c>
      <c r="O137" s="146">
        <v>0</v>
      </c>
      <c r="P137" s="146">
        <v>0</v>
      </c>
      <c r="Q137" s="146">
        <v>0</v>
      </c>
      <c r="R137" s="146">
        <v>0</v>
      </c>
      <c r="S137" s="146">
        <v>0</v>
      </c>
      <c r="T137" s="146">
        <v>0</v>
      </c>
      <c r="U137" s="146">
        <v>0</v>
      </c>
      <c r="V137" s="146">
        <v>0</v>
      </c>
      <c r="W137" s="146">
        <v>0</v>
      </c>
      <c r="X137" s="146">
        <v>0</v>
      </c>
      <c r="Y137" s="146">
        <v>0</v>
      </c>
      <c r="Z137" s="146">
        <v>0</v>
      </c>
      <c r="AA137" s="146">
        <v>0</v>
      </c>
      <c r="AB137" s="146">
        <v>0</v>
      </c>
      <c r="AC137" s="146">
        <v>0</v>
      </c>
      <c r="AD137" s="146">
        <v>0</v>
      </c>
      <c r="AE137" s="146">
        <v>0</v>
      </c>
      <c r="AF137" s="146">
        <v>0</v>
      </c>
      <c r="AG137" s="146">
        <v>0</v>
      </c>
      <c r="AH137" s="146">
        <v>0</v>
      </c>
      <c r="AI137" s="146">
        <v>0</v>
      </c>
      <c r="AJ137" s="146">
        <v>0</v>
      </c>
      <c r="AK137" s="146">
        <v>0</v>
      </c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146"/>
    </row>
    <row r="138" spans="1:55" ht="10.5" x14ac:dyDescent="0.25">
      <c r="A138" s="200" t="s">
        <v>426</v>
      </c>
      <c r="B138" s="146">
        <v>0</v>
      </c>
      <c r="C138" s="146">
        <v>0</v>
      </c>
      <c r="D138" s="146">
        <v>0</v>
      </c>
      <c r="E138" s="146">
        <v>0</v>
      </c>
      <c r="F138" s="146">
        <v>0</v>
      </c>
      <c r="G138" s="146">
        <v>0</v>
      </c>
      <c r="H138" s="146">
        <v>0</v>
      </c>
      <c r="I138" s="146">
        <v>0</v>
      </c>
      <c r="J138" s="146">
        <v>0</v>
      </c>
      <c r="K138" s="146">
        <v>0</v>
      </c>
      <c r="L138" s="146">
        <v>0</v>
      </c>
      <c r="M138" s="146">
        <v>0</v>
      </c>
      <c r="N138" s="146">
        <v>0</v>
      </c>
      <c r="O138" s="146">
        <v>0</v>
      </c>
      <c r="P138" s="146">
        <v>0</v>
      </c>
      <c r="Q138" s="146">
        <v>0</v>
      </c>
      <c r="R138" s="146">
        <v>0</v>
      </c>
      <c r="S138" s="146">
        <v>0</v>
      </c>
      <c r="T138" s="146">
        <v>0</v>
      </c>
      <c r="U138" s="146">
        <v>0</v>
      </c>
      <c r="V138" s="146">
        <v>0</v>
      </c>
      <c r="W138" s="146">
        <v>0</v>
      </c>
      <c r="X138" s="146">
        <v>0</v>
      </c>
      <c r="Y138" s="146">
        <v>0</v>
      </c>
      <c r="Z138" s="146">
        <v>0</v>
      </c>
      <c r="AA138" s="146">
        <v>0</v>
      </c>
      <c r="AB138" s="146">
        <v>0</v>
      </c>
      <c r="AC138" s="146">
        <v>0</v>
      </c>
      <c r="AD138" s="146">
        <v>0</v>
      </c>
      <c r="AE138" s="146">
        <v>0</v>
      </c>
      <c r="AF138" s="146">
        <v>0</v>
      </c>
      <c r="AG138" s="146">
        <v>0</v>
      </c>
      <c r="AH138" s="146">
        <v>0</v>
      </c>
      <c r="AI138" s="146">
        <v>0</v>
      </c>
      <c r="AJ138" s="146">
        <v>0</v>
      </c>
      <c r="AK138" s="146">
        <v>0</v>
      </c>
      <c r="AL138" s="146"/>
      <c r="AM138" s="146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6"/>
      <c r="AY138" s="146"/>
      <c r="AZ138" s="146"/>
      <c r="BA138" s="146"/>
      <c r="BB138" s="146"/>
      <c r="BC138" s="146"/>
    </row>
    <row r="139" spans="1:55" ht="10.5" x14ac:dyDescent="0.25">
      <c r="A139" s="200" t="s">
        <v>427</v>
      </c>
      <c r="B139" s="146">
        <v>0</v>
      </c>
      <c r="C139" s="146">
        <v>0</v>
      </c>
      <c r="D139" s="146">
        <v>0</v>
      </c>
      <c r="E139" s="146">
        <v>0</v>
      </c>
      <c r="F139" s="146">
        <v>0</v>
      </c>
      <c r="G139" s="146">
        <v>0</v>
      </c>
      <c r="H139" s="146">
        <v>0</v>
      </c>
      <c r="I139" s="146">
        <v>0</v>
      </c>
      <c r="J139" s="146">
        <v>0</v>
      </c>
      <c r="K139" s="146">
        <v>0</v>
      </c>
      <c r="L139" s="146">
        <v>0</v>
      </c>
      <c r="M139" s="146">
        <v>0</v>
      </c>
      <c r="N139" s="146">
        <v>0</v>
      </c>
      <c r="O139" s="146">
        <v>0</v>
      </c>
      <c r="P139" s="146">
        <v>0</v>
      </c>
      <c r="Q139" s="146">
        <v>0</v>
      </c>
      <c r="R139" s="146">
        <v>0</v>
      </c>
      <c r="S139" s="146">
        <v>0</v>
      </c>
      <c r="T139" s="146">
        <v>0</v>
      </c>
      <c r="U139" s="146">
        <v>0</v>
      </c>
      <c r="V139" s="146">
        <v>0</v>
      </c>
      <c r="W139" s="146">
        <v>0</v>
      </c>
      <c r="X139" s="146">
        <v>0</v>
      </c>
      <c r="Y139" s="146">
        <v>0</v>
      </c>
      <c r="Z139" s="146">
        <v>0</v>
      </c>
      <c r="AA139" s="146">
        <v>0</v>
      </c>
      <c r="AB139" s="146">
        <v>0</v>
      </c>
      <c r="AC139" s="146">
        <v>0</v>
      </c>
      <c r="AD139" s="146">
        <v>0</v>
      </c>
      <c r="AE139" s="146">
        <v>0</v>
      </c>
      <c r="AF139" s="146">
        <v>0</v>
      </c>
      <c r="AG139" s="146">
        <v>0</v>
      </c>
      <c r="AH139" s="146">
        <v>0</v>
      </c>
      <c r="AI139" s="146">
        <v>0</v>
      </c>
      <c r="AJ139" s="146">
        <v>0</v>
      </c>
      <c r="AK139" s="146">
        <v>0</v>
      </c>
      <c r="AL139" s="146"/>
      <c r="AM139" s="146"/>
      <c r="AN139" s="146"/>
      <c r="AO139" s="146"/>
      <c r="AP139" s="146"/>
      <c r="AQ139" s="146"/>
      <c r="AR139" s="146"/>
      <c r="AS139" s="146"/>
      <c r="AT139" s="146"/>
      <c r="AU139" s="146"/>
      <c r="AV139" s="146"/>
      <c r="AW139" s="146"/>
      <c r="AX139" s="146"/>
      <c r="AY139" s="146"/>
      <c r="AZ139" s="146"/>
      <c r="BA139" s="146"/>
      <c r="BB139" s="146"/>
      <c r="BC139" s="146"/>
    </row>
    <row r="140" spans="1:55" ht="10.5" x14ac:dyDescent="0.25">
      <c r="A140" s="200" t="s">
        <v>428</v>
      </c>
      <c r="B140" s="146">
        <v>0</v>
      </c>
      <c r="C140" s="146">
        <v>0</v>
      </c>
      <c r="D140" s="146">
        <v>0</v>
      </c>
      <c r="E140" s="146">
        <v>0</v>
      </c>
      <c r="F140" s="146">
        <v>0</v>
      </c>
      <c r="G140" s="146">
        <v>0</v>
      </c>
      <c r="H140" s="146">
        <v>0</v>
      </c>
      <c r="I140" s="146">
        <v>0</v>
      </c>
      <c r="J140" s="146">
        <v>0</v>
      </c>
      <c r="K140" s="146">
        <v>0</v>
      </c>
      <c r="L140" s="146">
        <v>0</v>
      </c>
      <c r="M140" s="146">
        <v>0</v>
      </c>
      <c r="N140" s="146">
        <v>0</v>
      </c>
      <c r="O140" s="146">
        <v>0</v>
      </c>
      <c r="P140" s="146">
        <v>0</v>
      </c>
      <c r="Q140" s="146">
        <v>0</v>
      </c>
      <c r="R140" s="146">
        <v>0</v>
      </c>
      <c r="S140" s="146">
        <v>0</v>
      </c>
      <c r="T140" s="146">
        <v>0</v>
      </c>
      <c r="U140" s="146">
        <v>0</v>
      </c>
      <c r="V140" s="146">
        <v>0</v>
      </c>
      <c r="W140" s="146">
        <v>0</v>
      </c>
      <c r="X140" s="146">
        <v>0</v>
      </c>
      <c r="Y140" s="146">
        <v>0</v>
      </c>
      <c r="Z140" s="146">
        <v>0</v>
      </c>
      <c r="AA140" s="146">
        <v>0</v>
      </c>
      <c r="AB140" s="146">
        <v>0</v>
      </c>
      <c r="AC140" s="146">
        <v>0</v>
      </c>
      <c r="AD140" s="146">
        <v>0</v>
      </c>
      <c r="AE140" s="146">
        <v>0</v>
      </c>
      <c r="AF140" s="146">
        <v>0</v>
      </c>
      <c r="AG140" s="146">
        <v>0</v>
      </c>
      <c r="AH140" s="146">
        <v>0</v>
      </c>
      <c r="AI140" s="146">
        <v>0</v>
      </c>
      <c r="AJ140" s="146">
        <v>0</v>
      </c>
      <c r="AK140" s="146">
        <v>0</v>
      </c>
      <c r="AL140" s="146"/>
      <c r="AM140" s="146"/>
      <c r="AN140" s="146"/>
      <c r="AO140" s="146"/>
      <c r="AP140" s="146"/>
      <c r="AQ140" s="146"/>
      <c r="AR140" s="146"/>
      <c r="AS140" s="146"/>
      <c r="AT140" s="146"/>
      <c r="AU140" s="146"/>
      <c r="AV140" s="146"/>
      <c r="AW140" s="146"/>
      <c r="AX140" s="146"/>
      <c r="AY140" s="146"/>
      <c r="AZ140" s="146"/>
      <c r="BA140" s="146"/>
      <c r="BB140" s="146"/>
      <c r="BC140" s="146"/>
    </row>
    <row r="141" spans="1:55" ht="10.5" x14ac:dyDescent="0.25">
      <c r="A141" s="200" t="s">
        <v>429</v>
      </c>
      <c r="B141" s="146">
        <v>0</v>
      </c>
      <c r="C141" s="146">
        <v>0</v>
      </c>
      <c r="D141" s="146">
        <v>0</v>
      </c>
      <c r="E141" s="146">
        <v>0</v>
      </c>
      <c r="F141" s="146">
        <v>0</v>
      </c>
      <c r="G141" s="146">
        <v>0</v>
      </c>
      <c r="H141" s="146">
        <v>0</v>
      </c>
      <c r="I141" s="146">
        <v>0</v>
      </c>
      <c r="J141" s="146">
        <v>0</v>
      </c>
      <c r="K141" s="146">
        <v>0</v>
      </c>
      <c r="L141" s="146">
        <v>0</v>
      </c>
      <c r="M141" s="146">
        <v>0</v>
      </c>
      <c r="N141" s="146">
        <v>0</v>
      </c>
      <c r="O141" s="146">
        <v>0</v>
      </c>
      <c r="P141" s="146">
        <v>0</v>
      </c>
      <c r="Q141" s="146">
        <v>0</v>
      </c>
      <c r="R141" s="146">
        <v>0</v>
      </c>
      <c r="S141" s="146">
        <v>0</v>
      </c>
      <c r="T141" s="146">
        <v>0</v>
      </c>
      <c r="U141" s="146">
        <v>0</v>
      </c>
      <c r="V141" s="146">
        <v>0</v>
      </c>
      <c r="W141" s="146">
        <v>0</v>
      </c>
      <c r="X141" s="146">
        <v>0</v>
      </c>
      <c r="Y141" s="146">
        <v>0</v>
      </c>
      <c r="Z141" s="146">
        <v>0</v>
      </c>
      <c r="AA141" s="146">
        <v>0</v>
      </c>
      <c r="AB141" s="146">
        <v>0</v>
      </c>
      <c r="AC141" s="146">
        <v>0</v>
      </c>
      <c r="AD141" s="146">
        <v>0</v>
      </c>
      <c r="AE141" s="146">
        <v>0</v>
      </c>
      <c r="AF141" s="146">
        <v>0</v>
      </c>
      <c r="AG141" s="146">
        <v>0</v>
      </c>
      <c r="AH141" s="146">
        <v>0</v>
      </c>
      <c r="AI141" s="146">
        <v>0</v>
      </c>
      <c r="AJ141" s="146">
        <v>0</v>
      </c>
      <c r="AK141" s="146">
        <v>0</v>
      </c>
      <c r="AL141" s="146"/>
      <c r="AM141" s="146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6"/>
      <c r="AY141" s="146"/>
      <c r="AZ141" s="146"/>
      <c r="BA141" s="146"/>
      <c r="BB141" s="146"/>
      <c r="BC141" s="146"/>
    </row>
    <row r="142" spans="1:55" ht="10.5" x14ac:dyDescent="0.25">
      <c r="A142" s="200" t="s">
        <v>430</v>
      </c>
      <c r="B142" s="146">
        <v>0</v>
      </c>
      <c r="C142" s="146">
        <v>0</v>
      </c>
      <c r="D142" s="146">
        <v>0</v>
      </c>
      <c r="E142" s="146">
        <v>0</v>
      </c>
      <c r="F142" s="146">
        <v>0</v>
      </c>
      <c r="G142" s="146">
        <v>0</v>
      </c>
      <c r="H142" s="146">
        <v>0</v>
      </c>
      <c r="I142" s="146">
        <v>0</v>
      </c>
      <c r="J142" s="146">
        <v>0</v>
      </c>
      <c r="K142" s="146">
        <v>0</v>
      </c>
      <c r="L142" s="146">
        <v>0</v>
      </c>
      <c r="M142" s="146">
        <v>0</v>
      </c>
      <c r="N142" s="146">
        <v>0</v>
      </c>
      <c r="O142" s="146">
        <v>0</v>
      </c>
      <c r="P142" s="146">
        <v>0</v>
      </c>
      <c r="Q142" s="146">
        <v>0</v>
      </c>
      <c r="R142" s="146">
        <v>0</v>
      </c>
      <c r="S142" s="146">
        <v>0</v>
      </c>
      <c r="T142" s="146">
        <v>0</v>
      </c>
      <c r="U142" s="146">
        <v>0</v>
      </c>
      <c r="V142" s="146">
        <v>0</v>
      </c>
      <c r="W142" s="146">
        <v>0</v>
      </c>
      <c r="X142" s="146">
        <v>0</v>
      </c>
      <c r="Y142" s="146">
        <v>0</v>
      </c>
      <c r="Z142" s="146">
        <v>0</v>
      </c>
      <c r="AA142" s="146">
        <v>0</v>
      </c>
      <c r="AB142" s="146">
        <v>0</v>
      </c>
      <c r="AC142" s="146">
        <v>0</v>
      </c>
      <c r="AD142" s="146">
        <v>0</v>
      </c>
      <c r="AE142" s="146">
        <v>0</v>
      </c>
      <c r="AF142" s="146">
        <v>0</v>
      </c>
      <c r="AG142" s="146">
        <v>0</v>
      </c>
      <c r="AH142" s="146">
        <v>0</v>
      </c>
      <c r="AI142" s="146">
        <v>0</v>
      </c>
      <c r="AJ142" s="146">
        <v>0</v>
      </c>
      <c r="AK142" s="146">
        <v>0</v>
      </c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6"/>
      <c r="AY142" s="146"/>
      <c r="AZ142" s="146"/>
      <c r="BA142" s="146"/>
      <c r="BB142" s="146"/>
      <c r="BC142" s="146"/>
    </row>
    <row r="143" spans="1:55" ht="14.5" x14ac:dyDescent="0.35">
      <c r="A143" s="200" t="s">
        <v>431</v>
      </c>
      <c r="B143" s="146">
        <v>0</v>
      </c>
      <c r="C143" s="146">
        <v>0</v>
      </c>
      <c r="D143" s="146">
        <v>0</v>
      </c>
      <c r="E143" s="146">
        <v>0</v>
      </c>
      <c r="F143" s="146">
        <v>0</v>
      </c>
      <c r="G143" s="146">
        <v>0</v>
      </c>
      <c r="H143" s="146">
        <v>0</v>
      </c>
      <c r="I143" s="146">
        <v>0</v>
      </c>
      <c r="J143" s="146">
        <v>0</v>
      </c>
      <c r="K143" s="146">
        <v>0</v>
      </c>
      <c r="L143" s="146">
        <v>0</v>
      </c>
      <c r="M143" s="146">
        <v>0</v>
      </c>
      <c r="N143" s="146">
        <v>0</v>
      </c>
      <c r="O143" s="146">
        <v>0</v>
      </c>
      <c r="P143" s="146">
        <v>0</v>
      </c>
      <c r="Q143" s="146">
        <v>0</v>
      </c>
      <c r="R143" s="146">
        <v>0</v>
      </c>
      <c r="S143" s="146">
        <v>0</v>
      </c>
      <c r="T143" s="146">
        <v>0</v>
      </c>
      <c r="U143" s="146">
        <v>0</v>
      </c>
      <c r="V143" s="146">
        <v>0</v>
      </c>
      <c r="W143" s="146">
        <v>0</v>
      </c>
      <c r="X143" s="146">
        <v>0</v>
      </c>
      <c r="Y143" s="146">
        <v>0</v>
      </c>
      <c r="Z143" s="146">
        <v>0</v>
      </c>
      <c r="AA143" s="146">
        <v>0</v>
      </c>
      <c r="AB143" s="146">
        <v>0</v>
      </c>
      <c r="AC143" s="146">
        <v>0</v>
      </c>
      <c r="AD143" s="146">
        <v>0</v>
      </c>
      <c r="AE143" s="146">
        <v>0</v>
      </c>
      <c r="AF143" s="146">
        <v>0</v>
      </c>
      <c r="AG143" s="146">
        <v>0</v>
      </c>
      <c r="AH143" s="146">
        <v>0</v>
      </c>
      <c r="AI143" s="146">
        <v>0</v>
      </c>
      <c r="AJ143" s="146">
        <v>0</v>
      </c>
      <c r="AK143" s="146">
        <v>0</v>
      </c>
      <c r="AL143" s="146"/>
      <c r="AM143" s="146"/>
      <c r="AN143" s="146"/>
      <c r="AO143" s="146"/>
      <c r="AP143" s="144"/>
      <c r="AQ143" s="144"/>
      <c r="AR143" s="144"/>
      <c r="AS143" s="144"/>
      <c r="AT143" s="144"/>
      <c r="AU143" s="144"/>
      <c r="AV143" s="144"/>
      <c r="AW143" s="144"/>
      <c r="AX143" s="144"/>
      <c r="AY143" s="144"/>
      <c r="AZ143" s="144"/>
      <c r="BA143" s="144"/>
      <c r="BB143" s="144"/>
      <c r="BC143" s="144"/>
    </row>
    <row r="144" spans="1:55" ht="14.5" x14ac:dyDescent="0.35">
      <c r="A144" s="200" t="s">
        <v>432</v>
      </c>
      <c r="B144" s="146">
        <v>0</v>
      </c>
      <c r="C144" s="146">
        <v>0</v>
      </c>
      <c r="D144" s="146">
        <v>0</v>
      </c>
      <c r="E144" s="146">
        <v>0</v>
      </c>
      <c r="F144" s="146">
        <v>0</v>
      </c>
      <c r="G144" s="146">
        <v>0</v>
      </c>
      <c r="H144" s="146">
        <v>0</v>
      </c>
      <c r="I144" s="146">
        <v>0</v>
      </c>
      <c r="J144" s="146">
        <v>0</v>
      </c>
      <c r="K144" s="146">
        <v>0</v>
      </c>
      <c r="L144" s="146">
        <v>0</v>
      </c>
      <c r="M144" s="146">
        <v>0</v>
      </c>
      <c r="N144" s="146">
        <v>0</v>
      </c>
      <c r="O144" s="146">
        <v>0</v>
      </c>
      <c r="P144" s="146">
        <v>0</v>
      </c>
      <c r="Q144" s="146">
        <v>0</v>
      </c>
      <c r="R144" s="146">
        <v>0</v>
      </c>
      <c r="S144" s="146">
        <v>0</v>
      </c>
      <c r="T144" s="146">
        <v>0</v>
      </c>
      <c r="U144" s="146">
        <v>0</v>
      </c>
      <c r="V144" s="146">
        <v>0</v>
      </c>
      <c r="W144" s="146">
        <v>0</v>
      </c>
      <c r="X144" s="146">
        <v>0</v>
      </c>
      <c r="Y144" s="146">
        <v>0</v>
      </c>
      <c r="Z144" s="146">
        <v>0</v>
      </c>
      <c r="AA144" s="146">
        <v>0</v>
      </c>
      <c r="AB144" s="146">
        <v>0</v>
      </c>
      <c r="AC144" s="146">
        <v>0</v>
      </c>
      <c r="AD144" s="146">
        <v>0</v>
      </c>
      <c r="AE144" s="146">
        <v>0</v>
      </c>
      <c r="AF144" s="146">
        <v>0</v>
      </c>
      <c r="AG144" s="146">
        <v>0</v>
      </c>
      <c r="AH144" s="146">
        <v>0</v>
      </c>
      <c r="AI144" s="146">
        <v>0</v>
      </c>
      <c r="AJ144" s="146">
        <v>0</v>
      </c>
      <c r="AK144" s="146">
        <v>0</v>
      </c>
      <c r="AL144" s="146"/>
      <c r="AM144" s="146"/>
      <c r="AN144" s="146"/>
      <c r="AO144" s="146"/>
      <c r="AP144" s="144"/>
      <c r="AQ144" s="144"/>
      <c r="AR144" s="144"/>
      <c r="AS144" s="144"/>
      <c r="AT144" s="144"/>
      <c r="AU144" s="144"/>
      <c r="AV144" s="144"/>
      <c r="AW144" s="144"/>
      <c r="AX144" s="144"/>
      <c r="AY144" s="144"/>
      <c r="AZ144" s="144"/>
      <c r="BA144" s="144"/>
      <c r="BB144" s="144"/>
      <c r="BC144" s="144"/>
    </row>
    <row r="145" spans="1:42" ht="14.5" x14ac:dyDescent="0.35">
      <c r="A145" s="200" t="s">
        <v>433</v>
      </c>
      <c r="B145" s="146">
        <v>0</v>
      </c>
      <c r="C145" s="146">
        <v>0</v>
      </c>
      <c r="D145" s="146">
        <v>0</v>
      </c>
      <c r="E145" s="146">
        <v>0</v>
      </c>
      <c r="F145" s="146">
        <v>0</v>
      </c>
      <c r="G145" s="146">
        <v>0</v>
      </c>
      <c r="H145" s="146">
        <v>0</v>
      </c>
      <c r="I145" s="146">
        <v>0</v>
      </c>
      <c r="J145" s="146">
        <v>0</v>
      </c>
      <c r="K145" s="146">
        <v>0</v>
      </c>
      <c r="L145" s="146">
        <v>0</v>
      </c>
      <c r="M145" s="146">
        <v>0</v>
      </c>
      <c r="N145" s="146">
        <v>0</v>
      </c>
      <c r="O145" s="146">
        <v>0</v>
      </c>
      <c r="P145" s="146">
        <v>0</v>
      </c>
      <c r="Q145" s="146">
        <v>0</v>
      </c>
      <c r="R145" s="146">
        <v>0</v>
      </c>
      <c r="S145" s="146">
        <v>0</v>
      </c>
      <c r="T145" s="146">
        <v>0</v>
      </c>
      <c r="U145" s="146">
        <v>0</v>
      </c>
      <c r="V145" s="146">
        <v>0</v>
      </c>
      <c r="W145" s="146">
        <v>0</v>
      </c>
      <c r="X145" s="146">
        <v>0</v>
      </c>
      <c r="Y145" s="146">
        <v>0</v>
      </c>
      <c r="Z145" s="146">
        <v>0</v>
      </c>
      <c r="AA145" s="146">
        <v>0</v>
      </c>
      <c r="AB145" s="146">
        <v>0</v>
      </c>
      <c r="AC145" s="146">
        <v>0</v>
      </c>
      <c r="AD145" s="146">
        <v>0</v>
      </c>
      <c r="AE145" s="146">
        <v>0</v>
      </c>
      <c r="AF145" s="146">
        <v>0</v>
      </c>
      <c r="AG145" s="146">
        <v>0</v>
      </c>
      <c r="AH145" s="146">
        <v>0</v>
      </c>
      <c r="AI145" s="146">
        <v>0</v>
      </c>
      <c r="AJ145" s="146">
        <v>0</v>
      </c>
      <c r="AK145" s="146">
        <v>0</v>
      </c>
      <c r="AL145" s="146"/>
      <c r="AM145" s="146"/>
      <c r="AN145" s="146"/>
      <c r="AO145" s="146"/>
      <c r="AP145" s="144"/>
    </row>
    <row r="146" spans="1:42" ht="14.5" x14ac:dyDescent="0.35">
      <c r="A146" s="200" t="s">
        <v>434</v>
      </c>
      <c r="B146" s="146">
        <v>0</v>
      </c>
      <c r="C146" s="146">
        <v>0</v>
      </c>
      <c r="D146" s="146">
        <v>0</v>
      </c>
      <c r="E146" s="146">
        <v>0</v>
      </c>
      <c r="F146" s="146">
        <v>0</v>
      </c>
      <c r="G146" s="146">
        <v>0</v>
      </c>
      <c r="H146" s="146">
        <v>0</v>
      </c>
      <c r="I146" s="146">
        <v>0</v>
      </c>
      <c r="J146" s="146">
        <v>0</v>
      </c>
      <c r="K146" s="146">
        <v>0</v>
      </c>
      <c r="L146" s="146">
        <v>0</v>
      </c>
      <c r="M146" s="146">
        <v>0</v>
      </c>
      <c r="N146" s="146">
        <v>0</v>
      </c>
      <c r="O146" s="146">
        <v>0</v>
      </c>
      <c r="P146" s="146">
        <v>0</v>
      </c>
      <c r="Q146" s="146">
        <v>0</v>
      </c>
      <c r="R146" s="146">
        <v>0</v>
      </c>
      <c r="S146" s="146">
        <v>0</v>
      </c>
      <c r="T146" s="146">
        <v>0</v>
      </c>
      <c r="U146" s="146">
        <v>0</v>
      </c>
      <c r="V146" s="146">
        <v>0</v>
      </c>
      <c r="W146" s="146">
        <v>0</v>
      </c>
      <c r="X146" s="146">
        <v>0</v>
      </c>
      <c r="Y146" s="146">
        <v>0</v>
      </c>
      <c r="Z146" s="146">
        <v>0</v>
      </c>
      <c r="AA146" s="146">
        <v>0</v>
      </c>
      <c r="AB146" s="146">
        <v>0</v>
      </c>
      <c r="AC146" s="146">
        <v>0</v>
      </c>
      <c r="AD146" s="146">
        <v>0</v>
      </c>
      <c r="AE146" s="146">
        <v>0</v>
      </c>
      <c r="AF146" s="146">
        <v>0</v>
      </c>
      <c r="AG146" s="146">
        <v>0</v>
      </c>
      <c r="AH146" s="146">
        <v>0</v>
      </c>
      <c r="AI146" s="146">
        <v>0</v>
      </c>
      <c r="AJ146" s="146">
        <v>0</v>
      </c>
      <c r="AK146" s="146">
        <v>0</v>
      </c>
      <c r="AL146" s="146"/>
      <c r="AM146" s="146"/>
      <c r="AN146" s="146"/>
      <c r="AO146" s="146"/>
      <c r="AP146" s="144"/>
    </row>
    <row r="147" spans="1:42" ht="14.5" x14ac:dyDescent="0.35">
      <c r="A147" s="200" t="s">
        <v>435</v>
      </c>
      <c r="B147" s="146">
        <v>0</v>
      </c>
      <c r="C147" s="146">
        <v>0</v>
      </c>
      <c r="D147" s="146">
        <v>0</v>
      </c>
      <c r="E147" s="146">
        <v>0</v>
      </c>
      <c r="F147" s="146">
        <v>0</v>
      </c>
      <c r="G147" s="146">
        <v>0</v>
      </c>
      <c r="H147" s="146">
        <v>0</v>
      </c>
      <c r="I147" s="146">
        <v>0</v>
      </c>
      <c r="J147" s="146">
        <v>0</v>
      </c>
      <c r="K147" s="146">
        <v>0</v>
      </c>
      <c r="L147" s="146">
        <v>0</v>
      </c>
      <c r="M147" s="146">
        <v>0</v>
      </c>
      <c r="N147" s="146">
        <v>0</v>
      </c>
      <c r="O147" s="146">
        <v>0</v>
      </c>
      <c r="P147" s="146">
        <v>0</v>
      </c>
      <c r="Q147" s="146">
        <v>0</v>
      </c>
      <c r="R147" s="146">
        <v>0</v>
      </c>
      <c r="S147" s="146">
        <v>0</v>
      </c>
      <c r="T147" s="146">
        <v>0</v>
      </c>
      <c r="U147" s="146">
        <v>0</v>
      </c>
      <c r="V147" s="146">
        <v>0</v>
      </c>
      <c r="W147" s="146">
        <v>0</v>
      </c>
      <c r="X147" s="146">
        <v>0</v>
      </c>
      <c r="Y147" s="146">
        <v>0</v>
      </c>
      <c r="Z147" s="146">
        <v>0</v>
      </c>
      <c r="AA147" s="146">
        <v>0</v>
      </c>
      <c r="AB147" s="146">
        <v>0</v>
      </c>
      <c r="AC147" s="146">
        <v>0</v>
      </c>
      <c r="AD147" s="146">
        <v>0</v>
      </c>
      <c r="AE147" s="146">
        <v>0</v>
      </c>
      <c r="AF147" s="146">
        <v>0</v>
      </c>
      <c r="AG147" s="146">
        <v>0</v>
      </c>
      <c r="AH147" s="146">
        <v>0</v>
      </c>
      <c r="AI147" s="146">
        <v>0</v>
      </c>
      <c r="AJ147" s="146">
        <v>0</v>
      </c>
      <c r="AK147" s="146">
        <v>0</v>
      </c>
      <c r="AL147" s="144"/>
      <c r="AM147" s="144"/>
      <c r="AN147" s="144"/>
      <c r="AO147" s="144"/>
      <c r="AP147" s="144"/>
    </row>
    <row r="148" spans="1:42" ht="14.5" x14ac:dyDescent="0.35">
      <c r="A148" s="200" t="s">
        <v>436</v>
      </c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  <c r="AA148" s="144"/>
      <c r="AB148" s="144"/>
      <c r="AC148" s="144"/>
      <c r="AD148" s="144"/>
      <c r="AE148" s="144"/>
      <c r="AF148" s="144"/>
      <c r="AG148" s="144"/>
      <c r="AH148" s="144"/>
      <c r="AI148" s="144"/>
      <c r="AJ148" s="144"/>
      <c r="AK148" s="144"/>
      <c r="AL148" s="144"/>
      <c r="AM148" s="144"/>
      <c r="AN148" s="144"/>
      <c r="AO148" s="144"/>
      <c r="AP148" s="144"/>
    </row>
    <row r="149" spans="1:42" ht="14.5" x14ac:dyDescent="0.35">
      <c r="A149" s="200" t="s">
        <v>437</v>
      </c>
      <c r="B149" s="146">
        <v>0</v>
      </c>
      <c r="C149" s="146">
        <v>0</v>
      </c>
      <c r="D149" s="146">
        <v>0</v>
      </c>
      <c r="E149" s="146">
        <v>0</v>
      </c>
      <c r="F149" s="146">
        <v>0</v>
      </c>
      <c r="G149" s="146">
        <v>0</v>
      </c>
      <c r="H149" s="146">
        <v>0</v>
      </c>
      <c r="I149" s="146">
        <v>0</v>
      </c>
      <c r="J149" s="146">
        <v>0</v>
      </c>
      <c r="K149" s="146">
        <v>0</v>
      </c>
      <c r="L149" s="146">
        <v>0</v>
      </c>
      <c r="M149" s="146">
        <v>0</v>
      </c>
      <c r="N149" s="146">
        <v>0</v>
      </c>
      <c r="O149" s="146">
        <v>0</v>
      </c>
      <c r="P149" s="146">
        <v>0</v>
      </c>
      <c r="Q149" s="146">
        <v>0</v>
      </c>
      <c r="R149" s="146">
        <v>0</v>
      </c>
      <c r="S149" s="146">
        <v>0</v>
      </c>
      <c r="T149" s="146">
        <v>0</v>
      </c>
      <c r="U149" s="146">
        <v>0</v>
      </c>
      <c r="V149" s="146">
        <v>0</v>
      </c>
      <c r="W149" s="146">
        <v>0</v>
      </c>
      <c r="X149" s="146">
        <v>0</v>
      </c>
      <c r="Y149" s="146">
        <v>0</v>
      </c>
      <c r="Z149" s="146">
        <v>0</v>
      </c>
      <c r="AA149" s="146">
        <v>0</v>
      </c>
      <c r="AB149" s="146">
        <v>0</v>
      </c>
      <c r="AC149" s="146">
        <v>0</v>
      </c>
      <c r="AD149" s="146">
        <v>0</v>
      </c>
      <c r="AE149" s="146">
        <v>0</v>
      </c>
      <c r="AF149" s="146">
        <v>0</v>
      </c>
      <c r="AG149" s="146">
        <v>0</v>
      </c>
      <c r="AH149" s="146">
        <v>0</v>
      </c>
      <c r="AI149" s="146">
        <v>0</v>
      </c>
      <c r="AJ149" s="146">
        <v>0</v>
      </c>
      <c r="AK149" s="146">
        <v>0</v>
      </c>
      <c r="AL149" s="144"/>
      <c r="AM149" s="144"/>
      <c r="AN149" s="144"/>
      <c r="AO149" s="144"/>
      <c r="AP149" s="144"/>
    </row>
    <row r="150" spans="1:42" ht="14.5" x14ac:dyDescent="0.35">
      <c r="A150" s="200" t="s">
        <v>438</v>
      </c>
      <c r="B150" s="146">
        <v>0</v>
      </c>
      <c r="C150" s="146">
        <v>0</v>
      </c>
      <c r="D150" s="146">
        <v>0</v>
      </c>
      <c r="E150" s="146">
        <v>0</v>
      </c>
      <c r="F150" s="146">
        <v>0</v>
      </c>
      <c r="G150" s="146">
        <v>0</v>
      </c>
      <c r="H150" s="146">
        <v>0</v>
      </c>
      <c r="I150" s="146">
        <v>0</v>
      </c>
      <c r="J150" s="146">
        <v>0</v>
      </c>
      <c r="K150" s="146">
        <v>0</v>
      </c>
      <c r="L150" s="146">
        <v>0</v>
      </c>
      <c r="M150" s="146">
        <v>0</v>
      </c>
      <c r="N150" s="146">
        <v>0</v>
      </c>
      <c r="O150" s="146">
        <v>0</v>
      </c>
      <c r="P150" s="146">
        <v>0</v>
      </c>
      <c r="Q150" s="146">
        <v>0</v>
      </c>
      <c r="R150" s="146">
        <v>0</v>
      </c>
      <c r="S150" s="146">
        <v>0</v>
      </c>
      <c r="T150" s="146">
        <v>0</v>
      </c>
      <c r="U150" s="146">
        <v>0</v>
      </c>
      <c r="V150" s="146">
        <v>0</v>
      </c>
      <c r="W150" s="146">
        <v>0</v>
      </c>
      <c r="X150" s="146">
        <v>0</v>
      </c>
      <c r="Y150" s="146">
        <v>0</v>
      </c>
      <c r="Z150" s="146">
        <v>0</v>
      </c>
      <c r="AA150" s="146">
        <v>0</v>
      </c>
      <c r="AB150" s="146">
        <v>0</v>
      </c>
      <c r="AC150" s="146">
        <v>0</v>
      </c>
      <c r="AD150" s="146">
        <v>0</v>
      </c>
      <c r="AE150" s="146">
        <v>0</v>
      </c>
      <c r="AF150" s="146">
        <v>0</v>
      </c>
      <c r="AG150" s="146">
        <v>0</v>
      </c>
      <c r="AH150" s="146">
        <v>0</v>
      </c>
      <c r="AI150" s="146">
        <v>0</v>
      </c>
      <c r="AJ150" s="146">
        <v>0</v>
      </c>
      <c r="AK150" s="146">
        <v>0</v>
      </c>
      <c r="AL150" s="144"/>
      <c r="AM150" s="144"/>
      <c r="AN150" s="144"/>
      <c r="AO150" s="144"/>
      <c r="AP150" s="144"/>
    </row>
    <row r="151" spans="1:42" ht="14.5" x14ac:dyDescent="0.35">
      <c r="A151" s="200" t="s">
        <v>439</v>
      </c>
      <c r="B151" s="146">
        <v>0</v>
      </c>
      <c r="C151" s="146">
        <v>0</v>
      </c>
      <c r="D151" s="146">
        <v>0</v>
      </c>
      <c r="E151" s="146">
        <v>0</v>
      </c>
      <c r="F151" s="146">
        <v>0</v>
      </c>
      <c r="G151" s="146">
        <v>0</v>
      </c>
      <c r="H151" s="146">
        <v>0</v>
      </c>
      <c r="I151" s="146">
        <v>0</v>
      </c>
      <c r="J151" s="146">
        <v>0</v>
      </c>
      <c r="K151" s="146">
        <v>0</v>
      </c>
      <c r="L151" s="146">
        <v>0</v>
      </c>
      <c r="M151" s="146">
        <v>0</v>
      </c>
      <c r="N151" s="146">
        <v>0</v>
      </c>
      <c r="O151" s="146">
        <v>0</v>
      </c>
      <c r="P151" s="146">
        <v>0</v>
      </c>
      <c r="Q151" s="146">
        <v>0</v>
      </c>
      <c r="R151" s="146">
        <v>0</v>
      </c>
      <c r="S151" s="146">
        <v>0</v>
      </c>
      <c r="T151" s="146">
        <v>0</v>
      </c>
      <c r="U151" s="146">
        <v>0</v>
      </c>
      <c r="V151" s="146">
        <v>0</v>
      </c>
      <c r="W151" s="146">
        <v>0</v>
      </c>
      <c r="X151" s="146">
        <v>0</v>
      </c>
      <c r="Y151" s="146">
        <v>0</v>
      </c>
      <c r="Z151" s="146">
        <v>0</v>
      </c>
      <c r="AA151" s="146">
        <v>0</v>
      </c>
      <c r="AB151" s="146">
        <v>0</v>
      </c>
      <c r="AC151" s="146">
        <v>0</v>
      </c>
      <c r="AD151" s="146">
        <v>0</v>
      </c>
      <c r="AE151" s="146">
        <v>0</v>
      </c>
      <c r="AF151" s="146">
        <v>0</v>
      </c>
      <c r="AG151" s="146">
        <v>0</v>
      </c>
      <c r="AH151" s="146">
        <v>0</v>
      </c>
      <c r="AI151" s="146">
        <v>0</v>
      </c>
      <c r="AJ151" s="146">
        <v>0</v>
      </c>
      <c r="AK151" s="146">
        <v>0</v>
      </c>
      <c r="AL151" s="144"/>
      <c r="AM151" s="144"/>
      <c r="AN151" s="144"/>
      <c r="AO151" s="144"/>
      <c r="AP151" s="144"/>
    </row>
    <row r="152" spans="1:42" ht="14.5" x14ac:dyDescent="0.35">
      <c r="A152" s="200" t="s">
        <v>440</v>
      </c>
      <c r="B152" s="146">
        <v>0</v>
      </c>
      <c r="C152" s="146">
        <v>0</v>
      </c>
      <c r="D152" s="146">
        <v>0</v>
      </c>
      <c r="E152" s="146">
        <v>0</v>
      </c>
      <c r="F152" s="146">
        <v>0</v>
      </c>
      <c r="G152" s="146">
        <v>0</v>
      </c>
      <c r="H152" s="146">
        <v>0</v>
      </c>
      <c r="I152" s="146">
        <v>0</v>
      </c>
      <c r="J152" s="146">
        <v>0</v>
      </c>
      <c r="K152" s="146">
        <v>0</v>
      </c>
      <c r="L152" s="146">
        <v>0</v>
      </c>
      <c r="M152" s="146">
        <v>0</v>
      </c>
      <c r="N152" s="146">
        <v>0</v>
      </c>
      <c r="O152" s="146">
        <v>0</v>
      </c>
      <c r="P152" s="146">
        <v>0</v>
      </c>
      <c r="Q152" s="146">
        <v>0</v>
      </c>
      <c r="R152" s="146">
        <v>0</v>
      </c>
      <c r="S152" s="146">
        <v>0</v>
      </c>
      <c r="T152" s="146">
        <v>0</v>
      </c>
      <c r="U152" s="146">
        <v>0</v>
      </c>
      <c r="V152" s="146">
        <v>0</v>
      </c>
      <c r="W152" s="146">
        <v>0</v>
      </c>
      <c r="X152" s="146">
        <v>0</v>
      </c>
      <c r="Y152" s="146">
        <v>0</v>
      </c>
      <c r="Z152" s="146">
        <v>0</v>
      </c>
      <c r="AA152" s="146">
        <v>0</v>
      </c>
      <c r="AB152" s="146">
        <v>0</v>
      </c>
      <c r="AC152" s="146">
        <v>0</v>
      </c>
      <c r="AD152" s="146">
        <v>0</v>
      </c>
      <c r="AE152" s="146">
        <v>0</v>
      </c>
      <c r="AF152" s="146">
        <v>0</v>
      </c>
      <c r="AG152" s="146">
        <v>0</v>
      </c>
      <c r="AH152" s="146">
        <v>0</v>
      </c>
      <c r="AI152" s="146">
        <v>0</v>
      </c>
      <c r="AJ152" s="146">
        <v>0</v>
      </c>
      <c r="AK152" s="146">
        <v>0</v>
      </c>
      <c r="AL152" s="144"/>
      <c r="AM152" s="144"/>
      <c r="AN152" s="144"/>
      <c r="AO152" s="144"/>
      <c r="AP152" s="144"/>
    </row>
    <row r="153" spans="1:42" ht="14.5" x14ac:dyDescent="0.35">
      <c r="A153" s="200" t="s">
        <v>441</v>
      </c>
      <c r="B153" s="146">
        <v>0</v>
      </c>
      <c r="C153" s="146">
        <v>0</v>
      </c>
      <c r="D153" s="146">
        <v>0</v>
      </c>
      <c r="E153" s="146">
        <v>0</v>
      </c>
      <c r="F153" s="146">
        <v>0</v>
      </c>
      <c r="G153" s="146">
        <v>0</v>
      </c>
      <c r="H153" s="146">
        <v>0</v>
      </c>
      <c r="I153" s="146">
        <v>0</v>
      </c>
      <c r="J153" s="146">
        <v>0</v>
      </c>
      <c r="K153" s="146">
        <v>0</v>
      </c>
      <c r="L153" s="146">
        <v>0</v>
      </c>
      <c r="M153" s="146">
        <v>0</v>
      </c>
      <c r="N153" s="146">
        <v>0</v>
      </c>
      <c r="O153" s="146">
        <v>0</v>
      </c>
      <c r="P153" s="146">
        <v>0</v>
      </c>
      <c r="Q153" s="146">
        <v>0</v>
      </c>
      <c r="R153" s="146">
        <v>0</v>
      </c>
      <c r="S153" s="146">
        <v>0</v>
      </c>
      <c r="T153" s="146">
        <v>0</v>
      </c>
      <c r="U153" s="146">
        <v>0</v>
      </c>
      <c r="V153" s="146">
        <v>0</v>
      </c>
      <c r="W153" s="146">
        <v>0</v>
      </c>
      <c r="X153" s="146">
        <v>0</v>
      </c>
      <c r="Y153" s="146">
        <v>0</v>
      </c>
      <c r="Z153" s="146">
        <v>0</v>
      </c>
      <c r="AA153" s="146">
        <v>0</v>
      </c>
      <c r="AB153" s="146">
        <v>0</v>
      </c>
      <c r="AC153" s="146">
        <v>0</v>
      </c>
      <c r="AD153" s="146">
        <v>0</v>
      </c>
      <c r="AE153" s="146">
        <v>0</v>
      </c>
      <c r="AF153" s="146">
        <v>0</v>
      </c>
      <c r="AG153" s="146">
        <v>0</v>
      </c>
      <c r="AH153" s="146">
        <v>0</v>
      </c>
      <c r="AI153" s="146">
        <v>0</v>
      </c>
      <c r="AJ153" s="146">
        <v>0</v>
      </c>
      <c r="AK153" s="146">
        <v>0</v>
      </c>
      <c r="AL153" s="144"/>
      <c r="AM153" s="144"/>
      <c r="AN153" s="144"/>
      <c r="AO153" s="144"/>
      <c r="AP153" s="144"/>
    </row>
    <row r="154" spans="1:42" ht="14.5" x14ac:dyDescent="0.35">
      <c r="A154" s="200" t="s">
        <v>442</v>
      </c>
      <c r="B154" s="146">
        <v>0</v>
      </c>
      <c r="C154" s="146">
        <v>0</v>
      </c>
      <c r="D154" s="146">
        <v>0</v>
      </c>
      <c r="E154" s="146">
        <v>0</v>
      </c>
      <c r="F154" s="146">
        <v>0</v>
      </c>
      <c r="G154" s="146">
        <v>0</v>
      </c>
      <c r="H154" s="146">
        <v>0</v>
      </c>
      <c r="I154" s="146">
        <v>0</v>
      </c>
      <c r="J154" s="146">
        <v>0</v>
      </c>
      <c r="K154" s="146">
        <v>0</v>
      </c>
      <c r="L154" s="146">
        <v>0</v>
      </c>
      <c r="M154" s="146">
        <v>0</v>
      </c>
      <c r="N154" s="146">
        <v>0</v>
      </c>
      <c r="O154" s="146">
        <v>0</v>
      </c>
      <c r="P154" s="146">
        <v>0</v>
      </c>
      <c r="Q154" s="146">
        <v>0</v>
      </c>
      <c r="R154" s="146">
        <v>0</v>
      </c>
      <c r="S154" s="146">
        <v>0</v>
      </c>
      <c r="T154" s="146">
        <v>0</v>
      </c>
      <c r="U154" s="146">
        <v>0</v>
      </c>
      <c r="V154" s="146">
        <v>0</v>
      </c>
      <c r="W154" s="146">
        <v>0</v>
      </c>
      <c r="X154" s="146">
        <v>0</v>
      </c>
      <c r="Y154" s="146">
        <v>0</v>
      </c>
      <c r="Z154" s="146">
        <v>0</v>
      </c>
      <c r="AA154" s="146">
        <v>0</v>
      </c>
      <c r="AB154" s="146">
        <v>0</v>
      </c>
      <c r="AC154" s="146">
        <v>0</v>
      </c>
      <c r="AD154" s="146">
        <v>0</v>
      </c>
      <c r="AE154" s="146">
        <v>0</v>
      </c>
      <c r="AF154" s="146">
        <v>0</v>
      </c>
      <c r="AG154" s="146">
        <v>0</v>
      </c>
      <c r="AH154" s="146">
        <v>0</v>
      </c>
      <c r="AI154" s="146">
        <v>0</v>
      </c>
      <c r="AJ154" s="146">
        <v>0</v>
      </c>
      <c r="AK154" s="146">
        <v>0</v>
      </c>
      <c r="AL154" s="144"/>
      <c r="AM154" s="144"/>
      <c r="AN154" s="144"/>
      <c r="AO154" s="144"/>
      <c r="AP154" s="144"/>
    </row>
    <row r="155" spans="1:42" ht="14.5" x14ac:dyDescent="0.35">
      <c r="A155" s="200" t="s">
        <v>443</v>
      </c>
      <c r="B155" s="146">
        <v>0</v>
      </c>
      <c r="C155" s="146">
        <v>0</v>
      </c>
      <c r="D155" s="146">
        <v>0</v>
      </c>
      <c r="E155" s="146">
        <v>0</v>
      </c>
      <c r="F155" s="146">
        <v>0</v>
      </c>
      <c r="G155" s="146">
        <v>0</v>
      </c>
      <c r="H155" s="146">
        <v>0</v>
      </c>
      <c r="I155" s="146">
        <v>0</v>
      </c>
      <c r="J155" s="146">
        <v>0</v>
      </c>
      <c r="K155" s="146">
        <v>0</v>
      </c>
      <c r="L155" s="146">
        <v>0</v>
      </c>
      <c r="M155" s="146">
        <v>0</v>
      </c>
      <c r="N155" s="146">
        <v>0</v>
      </c>
      <c r="O155" s="146">
        <v>0</v>
      </c>
      <c r="P155" s="146">
        <v>0</v>
      </c>
      <c r="Q155" s="146">
        <v>0</v>
      </c>
      <c r="R155" s="146">
        <v>0</v>
      </c>
      <c r="S155" s="146">
        <v>0</v>
      </c>
      <c r="T155" s="146">
        <v>0</v>
      </c>
      <c r="U155" s="146">
        <v>0</v>
      </c>
      <c r="V155" s="146">
        <v>0</v>
      </c>
      <c r="W155" s="146">
        <v>0</v>
      </c>
      <c r="X155" s="146">
        <v>0</v>
      </c>
      <c r="Y155" s="146">
        <v>0</v>
      </c>
      <c r="Z155" s="146">
        <v>0</v>
      </c>
      <c r="AA155" s="146">
        <v>0</v>
      </c>
      <c r="AB155" s="146">
        <v>0</v>
      </c>
      <c r="AC155" s="146">
        <v>0</v>
      </c>
      <c r="AD155" s="146">
        <v>0</v>
      </c>
      <c r="AE155" s="146">
        <v>0</v>
      </c>
      <c r="AF155" s="146">
        <v>0</v>
      </c>
      <c r="AG155" s="146">
        <v>0</v>
      </c>
      <c r="AH155" s="146">
        <v>0</v>
      </c>
      <c r="AI155" s="146">
        <v>0</v>
      </c>
      <c r="AJ155" s="146">
        <v>0</v>
      </c>
      <c r="AK155" s="146">
        <v>0</v>
      </c>
      <c r="AL155" s="144"/>
      <c r="AM155" s="144"/>
      <c r="AN155" s="144"/>
      <c r="AO155" s="144"/>
      <c r="AP155" s="144"/>
    </row>
    <row r="156" spans="1:42" ht="14.5" x14ac:dyDescent="0.35">
      <c r="A156" s="200" t="s">
        <v>444</v>
      </c>
      <c r="B156" s="146">
        <v>0</v>
      </c>
      <c r="C156" s="146">
        <v>0</v>
      </c>
      <c r="D156" s="146">
        <v>0</v>
      </c>
      <c r="E156" s="146">
        <v>0</v>
      </c>
      <c r="F156" s="146">
        <v>0</v>
      </c>
      <c r="G156" s="146">
        <v>0</v>
      </c>
      <c r="H156" s="146">
        <v>0</v>
      </c>
      <c r="I156" s="146">
        <v>0</v>
      </c>
      <c r="J156" s="146">
        <v>0</v>
      </c>
      <c r="K156" s="146">
        <v>0</v>
      </c>
      <c r="L156" s="146">
        <v>0</v>
      </c>
      <c r="M156" s="146">
        <v>0</v>
      </c>
      <c r="N156" s="146">
        <v>0</v>
      </c>
      <c r="O156" s="146">
        <v>0</v>
      </c>
      <c r="P156" s="146">
        <v>0</v>
      </c>
      <c r="Q156" s="146">
        <v>0</v>
      </c>
      <c r="R156" s="146">
        <v>0</v>
      </c>
      <c r="S156" s="146">
        <v>0</v>
      </c>
      <c r="T156" s="146">
        <v>0</v>
      </c>
      <c r="U156" s="146">
        <v>0</v>
      </c>
      <c r="V156" s="146">
        <v>0</v>
      </c>
      <c r="W156" s="146">
        <v>0</v>
      </c>
      <c r="X156" s="146">
        <v>0</v>
      </c>
      <c r="Y156" s="146">
        <v>0</v>
      </c>
      <c r="Z156" s="146">
        <v>0</v>
      </c>
      <c r="AA156" s="146">
        <v>0</v>
      </c>
      <c r="AB156" s="146">
        <v>0</v>
      </c>
      <c r="AC156" s="146">
        <v>0</v>
      </c>
      <c r="AD156" s="146">
        <v>0</v>
      </c>
      <c r="AE156" s="146">
        <v>0</v>
      </c>
      <c r="AF156" s="146">
        <v>0</v>
      </c>
      <c r="AG156" s="146">
        <v>0</v>
      </c>
      <c r="AH156" s="146">
        <v>0</v>
      </c>
      <c r="AI156" s="146">
        <v>0</v>
      </c>
      <c r="AJ156" s="146">
        <v>0</v>
      </c>
      <c r="AK156" s="146">
        <v>0</v>
      </c>
      <c r="AL156" s="144"/>
      <c r="AM156" s="144"/>
      <c r="AN156" s="144"/>
      <c r="AO156" s="144"/>
      <c r="AP156" s="144"/>
    </row>
    <row r="157" spans="1:42" ht="14.5" x14ac:dyDescent="0.35">
      <c r="A157" s="200" t="s">
        <v>445</v>
      </c>
      <c r="B157" s="146">
        <v>0</v>
      </c>
      <c r="C157" s="146">
        <v>0</v>
      </c>
      <c r="D157" s="146">
        <v>0</v>
      </c>
      <c r="E157" s="146">
        <v>0</v>
      </c>
      <c r="F157" s="146">
        <v>0</v>
      </c>
      <c r="G157" s="146">
        <v>0</v>
      </c>
      <c r="H157" s="146">
        <v>0</v>
      </c>
      <c r="I157" s="146">
        <v>0</v>
      </c>
      <c r="J157" s="146">
        <v>0</v>
      </c>
      <c r="K157" s="146">
        <v>0</v>
      </c>
      <c r="L157" s="146">
        <v>0</v>
      </c>
      <c r="M157" s="146">
        <v>0</v>
      </c>
      <c r="N157" s="146">
        <v>0</v>
      </c>
      <c r="O157" s="146">
        <v>0</v>
      </c>
      <c r="P157" s="146">
        <v>0</v>
      </c>
      <c r="Q157" s="146">
        <v>0</v>
      </c>
      <c r="R157" s="146">
        <v>0</v>
      </c>
      <c r="S157" s="146">
        <v>0</v>
      </c>
      <c r="T157" s="146">
        <v>0</v>
      </c>
      <c r="U157" s="146">
        <v>0</v>
      </c>
      <c r="V157" s="146">
        <v>0</v>
      </c>
      <c r="W157" s="146">
        <v>0</v>
      </c>
      <c r="X157" s="146">
        <v>0</v>
      </c>
      <c r="Y157" s="146">
        <v>0</v>
      </c>
      <c r="Z157" s="146">
        <v>0</v>
      </c>
      <c r="AA157" s="146">
        <v>0</v>
      </c>
      <c r="AB157" s="146">
        <v>0</v>
      </c>
      <c r="AC157" s="146">
        <v>0</v>
      </c>
      <c r="AD157" s="146">
        <v>0</v>
      </c>
      <c r="AE157" s="146">
        <v>0</v>
      </c>
      <c r="AF157" s="146">
        <v>0</v>
      </c>
      <c r="AG157" s="146">
        <v>0</v>
      </c>
      <c r="AH157" s="146">
        <v>0</v>
      </c>
      <c r="AI157" s="146">
        <v>0</v>
      </c>
      <c r="AJ157" s="146">
        <v>0</v>
      </c>
      <c r="AK157" s="146">
        <v>0</v>
      </c>
      <c r="AL157" s="144"/>
      <c r="AM157" s="144"/>
      <c r="AN157" s="144"/>
      <c r="AO157" s="144"/>
      <c r="AP157" s="144"/>
    </row>
    <row r="158" spans="1:42" ht="14.5" x14ac:dyDescent="0.35">
      <c r="A158" s="200" t="s">
        <v>446</v>
      </c>
      <c r="B158" s="146">
        <v>0</v>
      </c>
      <c r="C158" s="146">
        <v>0</v>
      </c>
      <c r="D158" s="146">
        <v>0</v>
      </c>
      <c r="E158" s="146">
        <v>0</v>
      </c>
      <c r="F158" s="146">
        <v>0</v>
      </c>
      <c r="G158" s="146">
        <v>0</v>
      </c>
      <c r="H158" s="146">
        <v>0</v>
      </c>
      <c r="I158" s="146">
        <v>0</v>
      </c>
      <c r="J158" s="146">
        <v>0</v>
      </c>
      <c r="K158" s="146">
        <v>0</v>
      </c>
      <c r="L158" s="146">
        <v>0</v>
      </c>
      <c r="M158" s="146">
        <v>0</v>
      </c>
      <c r="N158" s="146">
        <v>0</v>
      </c>
      <c r="O158" s="146">
        <v>0</v>
      </c>
      <c r="P158" s="146">
        <v>0</v>
      </c>
      <c r="Q158" s="146">
        <v>0</v>
      </c>
      <c r="R158" s="146">
        <v>0</v>
      </c>
      <c r="S158" s="146">
        <v>0</v>
      </c>
      <c r="T158" s="146">
        <v>0</v>
      </c>
      <c r="U158" s="146">
        <v>0</v>
      </c>
      <c r="V158" s="146">
        <v>0</v>
      </c>
      <c r="W158" s="146">
        <v>0</v>
      </c>
      <c r="X158" s="146">
        <v>0</v>
      </c>
      <c r="Y158" s="146">
        <v>0</v>
      </c>
      <c r="Z158" s="146">
        <v>0</v>
      </c>
      <c r="AA158" s="146">
        <v>0</v>
      </c>
      <c r="AB158" s="146">
        <v>0</v>
      </c>
      <c r="AC158" s="146">
        <v>0</v>
      </c>
      <c r="AD158" s="146">
        <v>0</v>
      </c>
      <c r="AE158" s="146">
        <v>0</v>
      </c>
      <c r="AF158" s="146">
        <v>0</v>
      </c>
      <c r="AG158" s="146">
        <v>0</v>
      </c>
      <c r="AH158" s="146">
        <v>0</v>
      </c>
      <c r="AI158" s="146">
        <v>0</v>
      </c>
      <c r="AJ158" s="146">
        <v>0</v>
      </c>
      <c r="AK158" s="146">
        <v>0</v>
      </c>
      <c r="AL158" s="144"/>
      <c r="AM158" s="144"/>
      <c r="AN158" s="144"/>
      <c r="AO158" s="144"/>
      <c r="AP158" s="144"/>
    </row>
    <row r="159" spans="1:42" ht="10.5" x14ac:dyDescent="0.25">
      <c r="A159" s="200" t="s">
        <v>447</v>
      </c>
      <c r="B159" s="146">
        <v>0</v>
      </c>
      <c r="C159" s="146">
        <v>0</v>
      </c>
      <c r="D159" s="146">
        <v>0</v>
      </c>
      <c r="E159" s="146">
        <v>0</v>
      </c>
      <c r="F159" s="146">
        <v>0</v>
      </c>
      <c r="G159" s="146">
        <v>0</v>
      </c>
      <c r="H159" s="146">
        <v>0</v>
      </c>
      <c r="I159" s="146">
        <v>0</v>
      </c>
      <c r="J159" s="146">
        <v>0</v>
      </c>
      <c r="K159" s="146">
        <v>0</v>
      </c>
      <c r="L159" s="146">
        <v>0</v>
      </c>
      <c r="M159" s="146">
        <v>0</v>
      </c>
      <c r="N159" s="146">
        <v>0</v>
      </c>
      <c r="O159" s="146">
        <v>0</v>
      </c>
      <c r="P159" s="146">
        <v>0</v>
      </c>
      <c r="Q159" s="146">
        <v>0</v>
      </c>
      <c r="R159" s="146">
        <v>0</v>
      </c>
      <c r="S159" s="146">
        <v>0</v>
      </c>
      <c r="T159" s="146">
        <v>0</v>
      </c>
      <c r="U159" s="146">
        <v>0</v>
      </c>
      <c r="V159" s="146">
        <v>0</v>
      </c>
      <c r="W159" s="146">
        <v>0</v>
      </c>
      <c r="X159" s="146">
        <v>0</v>
      </c>
      <c r="Y159" s="146">
        <v>0</v>
      </c>
      <c r="Z159" s="146">
        <v>0</v>
      </c>
      <c r="AA159" s="146">
        <v>0</v>
      </c>
      <c r="AB159" s="146">
        <v>0</v>
      </c>
      <c r="AC159" s="146">
        <v>0</v>
      </c>
      <c r="AD159" s="146">
        <v>0</v>
      </c>
      <c r="AE159" s="146">
        <v>0</v>
      </c>
      <c r="AF159" s="146">
        <v>0</v>
      </c>
      <c r="AG159" s="146">
        <v>0</v>
      </c>
      <c r="AH159" s="146">
        <v>0</v>
      </c>
      <c r="AI159" s="146">
        <v>0</v>
      </c>
      <c r="AJ159" s="146">
        <v>0</v>
      </c>
      <c r="AK159" s="146">
        <v>0</v>
      </c>
      <c r="AL159" s="146"/>
      <c r="AM159" s="146"/>
      <c r="AN159" s="146"/>
      <c r="AO159" s="146"/>
      <c r="AP159" s="146"/>
    </row>
    <row r="160" spans="1:42" ht="14.5" x14ac:dyDescent="0.35">
      <c r="A160" s="200" t="s">
        <v>448</v>
      </c>
      <c r="B160" s="146">
        <v>0</v>
      </c>
      <c r="C160" s="146">
        <v>0</v>
      </c>
      <c r="D160" s="146">
        <v>0</v>
      </c>
      <c r="E160" s="146">
        <v>0</v>
      </c>
      <c r="F160" s="146">
        <v>0</v>
      </c>
      <c r="G160" s="146">
        <v>0</v>
      </c>
      <c r="H160" s="146">
        <v>0</v>
      </c>
      <c r="I160" s="146">
        <v>0</v>
      </c>
      <c r="J160" s="146">
        <v>0</v>
      </c>
      <c r="K160" s="146">
        <v>0</v>
      </c>
      <c r="L160" s="146">
        <v>0</v>
      </c>
      <c r="M160" s="146">
        <v>0</v>
      </c>
      <c r="N160" s="146">
        <v>0</v>
      </c>
      <c r="O160" s="146">
        <v>0</v>
      </c>
      <c r="P160" s="146">
        <v>0</v>
      </c>
      <c r="Q160" s="146">
        <v>0</v>
      </c>
      <c r="R160" s="146">
        <v>0</v>
      </c>
      <c r="S160" s="146">
        <v>0</v>
      </c>
      <c r="T160" s="146">
        <v>0</v>
      </c>
      <c r="U160" s="146">
        <v>0</v>
      </c>
      <c r="V160" s="146">
        <v>0</v>
      </c>
      <c r="W160" s="146">
        <v>0</v>
      </c>
      <c r="X160" s="146">
        <v>0</v>
      </c>
      <c r="Y160" s="146">
        <v>0</v>
      </c>
      <c r="Z160" s="146">
        <v>0</v>
      </c>
      <c r="AA160" s="146">
        <v>0</v>
      </c>
      <c r="AB160" s="146">
        <v>0</v>
      </c>
      <c r="AC160" s="146">
        <v>0</v>
      </c>
      <c r="AD160" s="146">
        <v>0</v>
      </c>
      <c r="AE160" s="146">
        <v>0</v>
      </c>
      <c r="AF160" s="146">
        <v>0</v>
      </c>
      <c r="AG160" s="146">
        <v>0</v>
      </c>
      <c r="AH160" s="146">
        <v>0</v>
      </c>
      <c r="AI160" s="146">
        <v>0</v>
      </c>
      <c r="AJ160" s="146">
        <v>0</v>
      </c>
      <c r="AK160" s="146">
        <v>0</v>
      </c>
      <c r="AL160" s="144"/>
      <c r="AM160" s="144"/>
      <c r="AN160" s="144"/>
      <c r="AO160" s="144"/>
      <c r="AP160" s="144"/>
    </row>
    <row r="161" spans="1:42" ht="14.5" x14ac:dyDescent="0.35">
      <c r="A161" s="200" t="s">
        <v>449</v>
      </c>
      <c r="B161" s="146">
        <v>0</v>
      </c>
      <c r="C161" s="146">
        <v>0</v>
      </c>
      <c r="D161" s="146">
        <v>0</v>
      </c>
      <c r="E161" s="146">
        <v>0</v>
      </c>
      <c r="F161" s="146">
        <v>0</v>
      </c>
      <c r="G161" s="146">
        <v>0</v>
      </c>
      <c r="H161" s="146">
        <v>0</v>
      </c>
      <c r="I161" s="146">
        <v>0</v>
      </c>
      <c r="J161" s="146">
        <v>0</v>
      </c>
      <c r="K161" s="146">
        <v>0</v>
      </c>
      <c r="L161" s="146">
        <v>0</v>
      </c>
      <c r="M161" s="146">
        <v>0</v>
      </c>
      <c r="N161" s="146">
        <v>0</v>
      </c>
      <c r="O161" s="146">
        <v>0</v>
      </c>
      <c r="P161" s="146">
        <v>0</v>
      </c>
      <c r="Q161" s="146">
        <v>0</v>
      </c>
      <c r="R161" s="146">
        <v>0</v>
      </c>
      <c r="S161" s="146">
        <v>0</v>
      </c>
      <c r="T161" s="146">
        <v>0</v>
      </c>
      <c r="U161" s="146">
        <v>0</v>
      </c>
      <c r="V161" s="146">
        <v>0</v>
      </c>
      <c r="W161" s="146">
        <v>0</v>
      </c>
      <c r="X161" s="146">
        <v>0</v>
      </c>
      <c r="Y161" s="146">
        <v>0</v>
      </c>
      <c r="Z161" s="146">
        <v>0</v>
      </c>
      <c r="AA161" s="146">
        <v>0</v>
      </c>
      <c r="AB161" s="146">
        <v>0</v>
      </c>
      <c r="AC161" s="146">
        <v>0</v>
      </c>
      <c r="AD161" s="146">
        <v>0</v>
      </c>
      <c r="AE161" s="146">
        <v>0</v>
      </c>
      <c r="AF161" s="146">
        <v>0</v>
      </c>
      <c r="AG161" s="146">
        <v>0</v>
      </c>
      <c r="AH161" s="146">
        <v>0</v>
      </c>
      <c r="AI161" s="146">
        <v>0</v>
      </c>
      <c r="AJ161" s="146">
        <v>0</v>
      </c>
      <c r="AK161" s="146">
        <v>0</v>
      </c>
      <c r="AL161" s="146"/>
      <c r="AM161" s="146"/>
      <c r="AN161" s="146"/>
      <c r="AO161" s="146"/>
      <c r="AP161" s="144"/>
    </row>
    <row r="162" spans="1:42" ht="14.5" x14ac:dyDescent="0.35">
      <c r="A162" s="200" t="s">
        <v>450</v>
      </c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</row>
    <row r="163" spans="1:42" ht="14.5" x14ac:dyDescent="0.35">
      <c r="A163" s="200" t="s">
        <v>451</v>
      </c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  <c r="AA163" s="144"/>
      <c r="AB163" s="144"/>
      <c r="AC163" s="144"/>
      <c r="AD163" s="144"/>
      <c r="AE163" s="144"/>
      <c r="AF163" s="144"/>
      <c r="AG163" s="144"/>
      <c r="AH163" s="144"/>
      <c r="AI163" s="144"/>
      <c r="AJ163" s="144"/>
      <c r="AK163" s="144"/>
      <c r="AL163" s="146"/>
      <c r="AM163" s="146"/>
      <c r="AN163" s="146"/>
      <c r="AO163" s="146"/>
      <c r="AP163" s="146"/>
    </row>
    <row r="164" spans="1:42" ht="14.5" x14ac:dyDescent="0.35">
      <c r="A164" s="200" t="s">
        <v>452</v>
      </c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  <c r="AC164" s="144"/>
      <c r="AD164" s="144"/>
      <c r="AE164" s="144"/>
      <c r="AF164" s="144"/>
      <c r="AG164" s="144"/>
      <c r="AH164" s="144"/>
      <c r="AI164" s="144"/>
      <c r="AJ164" s="144"/>
      <c r="AK164" s="144"/>
      <c r="AL164" s="146"/>
      <c r="AM164" s="146"/>
      <c r="AN164" s="146"/>
      <c r="AO164" s="146"/>
      <c r="AP164" s="146"/>
    </row>
    <row r="165" spans="1:42" ht="14.5" x14ac:dyDescent="0.35">
      <c r="A165" s="200" t="s">
        <v>453</v>
      </c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  <c r="AC165" s="144"/>
      <c r="AD165" s="144"/>
      <c r="AE165" s="144"/>
      <c r="AF165" s="144"/>
      <c r="AG165" s="144"/>
      <c r="AH165" s="144"/>
      <c r="AI165" s="144"/>
      <c r="AJ165" s="144"/>
      <c r="AK165" s="144"/>
      <c r="AL165" s="144"/>
      <c r="AM165" s="144"/>
      <c r="AN165" s="144"/>
      <c r="AO165" s="144"/>
      <c r="AP165" s="144"/>
    </row>
    <row r="166" spans="1:42" ht="14.5" x14ac:dyDescent="0.35">
      <c r="A166" s="200" t="s">
        <v>454</v>
      </c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  <c r="AA166" s="144"/>
      <c r="AB166" s="144"/>
      <c r="AC166" s="144"/>
      <c r="AD166" s="144"/>
      <c r="AE166" s="144"/>
      <c r="AF166" s="144"/>
      <c r="AG166" s="144"/>
      <c r="AH166" s="144"/>
      <c r="AI166" s="144"/>
      <c r="AJ166" s="144"/>
      <c r="AK166" s="144"/>
      <c r="AL166" s="146"/>
      <c r="AM166" s="146"/>
      <c r="AN166" s="146"/>
      <c r="AO166" s="146"/>
      <c r="AP166" s="144"/>
    </row>
    <row r="167" spans="1:42" ht="14.5" x14ac:dyDescent="0.35">
      <c r="A167" s="200" t="s">
        <v>455</v>
      </c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  <c r="AA167" s="144"/>
      <c r="AB167" s="144"/>
      <c r="AC167" s="144"/>
      <c r="AD167" s="144"/>
      <c r="AE167" s="144"/>
      <c r="AF167" s="144"/>
      <c r="AG167" s="144"/>
      <c r="AH167" s="144"/>
      <c r="AI167" s="144"/>
      <c r="AJ167" s="144"/>
      <c r="AK167" s="144"/>
      <c r="AL167" s="146"/>
      <c r="AM167" s="146"/>
      <c r="AN167" s="146"/>
      <c r="AO167" s="146"/>
      <c r="AP167" s="146"/>
    </row>
    <row r="168" spans="1:42" ht="14.5" x14ac:dyDescent="0.35">
      <c r="A168" s="200" t="s">
        <v>456</v>
      </c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  <c r="AB168" s="144"/>
      <c r="AC168" s="144"/>
      <c r="AD168" s="144"/>
      <c r="AE168" s="144"/>
      <c r="AF168" s="144"/>
      <c r="AG168" s="144"/>
      <c r="AH168" s="144"/>
      <c r="AI168" s="144"/>
      <c r="AJ168" s="144"/>
      <c r="AK168" s="144"/>
      <c r="AL168" s="146"/>
      <c r="AM168" s="146"/>
      <c r="AN168" s="146"/>
      <c r="AO168" s="146"/>
      <c r="AP168" s="146"/>
    </row>
    <row r="169" spans="1:42" ht="14.5" x14ac:dyDescent="0.35">
      <c r="A169" s="200" t="s">
        <v>457</v>
      </c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  <c r="AA169" s="144"/>
      <c r="AB169" s="144"/>
      <c r="AC169" s="144"/>
      <c r="AD169" s="144"/>
      <c r="AE169" s="144"/>
      <c r="AF169" s="144"/>
      <c r="AG169" s="144"/>
      <c r="AH169" s="144"/>
      <c r="AI169" s="144"/>
      <c r="AJ169" s="144"/>
      <c r="AK169" s="144"/>
      <c r="AL169" s="146"/>
      <c r="AM169" s="146"/>
      <c r="AN169" s="146"/>
      <c r="AO169" s="146"/>
      <c r="AP169" s="146"/>
    </row>
    <row r="170" spans="1:42" ht="14.5" x14ac:dyDescent="0.35">
      <c r="A170" s="200" t="s">
        <v>458</v>
      </c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  <c r="AA170" s="144"/>
      <c r="AB170" s="144"/>
      <c r="AC170" s="144"/>
      <c r="AD170" s="144"/>
      <c r="AE170" s="144"/>
      <c r="AF170" s="144"/>
      <c r="AG170" s="144"/>
      <c r="AH170" s="144"/>
      <c r="AI170" s="144"/>
      <c r="AJ170" s="144"/>
      <c r="AK170" s="144"/>
      <c r="AL170" s="146"/>
      <c r="AM170" s="146"/>
      <c r="AN170" s="146"/>
      <c r="AO170" s="146"/>
      <c r="AP170" s="146"/>
    </row>
    <row r="171" spans="1:42" ht="14.5" x14ac:dyDescent="0.35">
      <c r="A171" s="200" t="s">
        <v>459</v>
      </c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  <c r="AB171" s="144"/>
      <c r="AC171" s="144"/>
      <c r="AD171" s="144"/>
      <c r="AE171" s="144"/>
      <c r="AF171" s="144"/>
      <c r="AG171" s="144"/>
      <c r="AH171" s="144"/>
      <c r="AI171" s="144"/>
      <c r="AJ171" s="144"/>
      <c r="AK171" s="144"/>
      <c r="AL171" s="146"/>
      <c r="AM171" s="146"/>
      <c r="AN171" s="146"/>
      <c r="AO171" s="146"/>
      <c r="AP171" s="144"/>
    </row>
    <row r="172" spans="1:42" ht="14.5" x14ac:dyDescent="0.35">
      <c r="A172" s="200" t="s">
        <v>460</v>
      </c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  <c r="AC172" s="144"/>
      <c r="AD172" s="144"/>
      <c r="AE172" s="144"/>
      <c r="AF172" s="144"/>
      <c r="AG172" s="144"/>
      <c r="AH172" s="144"/>
      <c r="AI172" s="144"/>
      <c r="AJ172" s="144"/>
      <c r="AK172" s="144"/>
      <c r="AL172" s="146"/>
      <c r="AM172" s="146"/>
      <c r="AN172" s="146"/>
      <c r="AO172" s="146"/>
      <c r="AP172" s="144"/>
    </row>
    <row r="173" spans="1:42" ht="14.5" x14ac:dyDescent="0.35">
      <c r="A173" s="203" t="s">
        <v>461</v>
      </c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  <c r="AB173" s="144"/>
      <c r="AC173" s="144"/>
      <c r="AD173" s="144"/>
      <c r="AE173" s="144"/>
      <c r="AF173" s="144"/>
      <c r="AG173" s="144"/>
      <c r="AH173" s="144"/>
      <c r="AI173" s="144"/>
      <c r="AJ173" s="144"/>
      <c r="AK173" s="144"/>
      <c r="AL173" s="146"/>
      <c r="AM173" s="146"/>
      <c r="AN173" s="146"/>
      <c r="AO173" s="146"/>
      <c r="AP173" s="144"/>
    </row>
    <row r="174" spans="1:42" ht="14.5" x14ac:dyDescent="0.35">
      <c r="A174" s="200" t="s">
        <v>462</v>
      </c>
      <c r="B174" s="146">
        <v>0</v>
      </c>
      <c r="C174" s="146">
        <v>0</v>
      </c>
      <c r="D174" s="146">
        <v>0</v>
      </c>
      <c r="E174" s="146">
        <v>0</v>
      </c>
      <c r="F174" s="146">
        <v>0</v>
      </c>
      <c r="G174" s="146">
        <v>0</v>
      </c>
      <c r="H174" s="146">
        <v>0</v>
      </c>
      <c r="I174" s="146">
        <v>0</v>
      </c>
      <c r="J174" s="146">
        <v>0</v>
      </c>
      <c r="K174" s="146">
        <v>0</v>
      </c>
      <c r="L174" s="146">
        <v>0</v>
      </c>
      <c r="M174" s="146">
        <v>0</v>
      </c>
      <c r="N174" s="146">
        <v>0</v>
      </c>
      <c r="O174" s="146">
        <v>0</v>
      </c>
      <c r="P174" s="146">
        <v>0</v>
      </c>
      <c r="Q174" s="146">
        <v>0</v>
      </c>
      <c r="R174" s="146">
        <v>0</v>
      </c>
      <c r="S174" s="146">
        <v>0</v>
      </c>
      <c r="T174" s="146">
        <v>0</v>
      </c>
      <c r="U174" s="146">
        <v>0</v>
      </c>
      <c r="V174" s="146">
        <v>0</v>
      </c>
      <c r="W174" s="146">
        <v>0</v>
      </c>
      <c r="X174" s="146">
        <v>0</v>
      </c>
      <c r="Y174" s="146">
        <v>0</v>
      </c>
      <c r="Z174" s="146">
        <v>0</v>
      </c>
      <c r="AA174" s="146">
        <v>0</v>
      </c>
      <c r="AB174" s="146">
        <v>0</v>
      </c>
      <c r="AC174" s="146">
        <v>0</v>
      </c>
      <c r="AD174" s="146">
        <v>0</v>
      </c>
      <c r="AE174" s="146">
        <v>0</v>
      </c>
      <c r="AF174" s="146">
        <v>0</v>
      </c>
      <c r="AG174" s="146">
        <v>0</v>
      </c>
      <c r="AH174" s="146">
        <v>0</v>
      </c>
      <c r="AI174" s="146">
        <v>0</v>
      </c>
      <c r="AJ174" s="146">
        <v>0</v>
      </c>
      <c r="AK174" s="146">
        <v>0</v>
      </c>
      <c r="AL174" s="146"/>
      <c r="AM174" s="146"/>
      <c r="AN174" s="146"/>
      <c r="AO174" s="146"/>
      <c r="AP174" s="144"/>
    </row>
    <row r="175" spans="1:42" ht="14.5" x14ac:dyDescent="0.35">
      <c r="A175" s="200" t="s">
        <v>463</v>
      </c>
      <c r="B175" s="146">
        <v>8131.0211543400001</v>
      </c>
      <c r="C175" s="146">
        <v>7215.86079333</v>
      </c>
      <c r="D175" s="146">
        <v>-2835.3885360815598</v>
      </c>
      <c r="E175" s="146">
        <v>1464.90342033</v>
      </c>
      <c r="F175" s="146">
        <v>4833.42348016499</v>
      </c>
      <c r="G175" s="146">
        <v>-1371.1030505346</v>
      </c>
      <c r="H175" s="146">
        <v>8647.1081731649901</v>
      </c>
      <c r="I175" s="146">
        <v>13355.581431647701</v>
      </c>
      <c r="J175" s="146">
        <v>-8384.7904649741304</v>
      </c>
      <c r="K175" s="146">
        <v>3120.7831424593401</v>
      </c>
      <c r="L175" s="146">
        <v>4177.3981446310499</v>
      </c>
      <c r="M175" s="146">
        <v>-675.76191980599901</v>
      </c>
      <c r="N175" s="146">
        <v>8921.3488040444699</v>
      </c>
      <c r="O175" s="146">
        <v>7113.7574130940902</v>
      </c>
      <c r="P175" s="146">
        <v>2436.9891419785099</v>
      </c>
      <c r="Q175" s="146">
        <v>2054.36522440415</v>
      </c>
      <c r="R175" s="146">
        <v>3681.8436970794401</v>
      </c>
      <c r="S175" s="146">
        <v>2296.47943669488</v>
      </c>
      <c r="T175" s="146">
        <v>2687.7539465271502</v>
      </c>
      <c r="U175" s="146">
        <v>2539.62200931501</v>
      </c>
      <c r="V175" s="146">
        <v>-2069.1694677546302</v>
      </c>
      <c r="W175" s="146">
        <v>-1235.5932439645801</v>
      </c>
      <c r="X175" s="146">
        <v>305.11370418300902</v>
      </c>
      <c r="Y175" s="146">
        <v>1015.6902407182801</v>
      </c>
      <c r="Z175" s="146">
        <v>5084.3606253379003</v>
      </c>
      <c r="AA175" s="146">
        <v>3280.7847248163998</v>
      </c>
      <c r="AB175" s="146">
        <v>1253.4610880392099</v>
      </c>
      <c r="AC175" s="146">
        <v>-1608.5446051972499</v>
      </c>
      <c r="AD175" s="146">
        <v>-275.23244813244202</v>
      </c>
      <c r="AE175" s="146">
        <v>1747.6070705019299</v>
      </c>
      <c r="AF175" s="146">
        <v>2904.4520222967199</v>
      </c>
      <c r="AG175" s="146">
        <v>2593.60145627866</v>
      </c>
      <c r="AH175" s="146">
        <v>1465.3394860686201</v>
      </c>
      <c r="AI175" s="146">
        <v>-1159.6455815793599</v>
      </c>
      <c r="AJ175" s="146">
        <v>347.02425559242801</v>
      </c>
      <c r="AK175" s="146">
        <v>4542.3658139591898</v>
      </c>
      <c r="AL175" s="146"/>
      <c r="AM175" s="146"/>
      <c r="AN175" s="146"/>
      <c r="AO175" s="146"/>
      <c r="AP175" s="144"/>
    </row>
    <row r="176" spans="1:42" ht="14.5" x14ac:dyDescent="0.35">
      <c r="A176" s="200" t="s">
        <v>464</v>
      </c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  <c r="AE176" s="144"/>
      <c r="AF176" s="144"/>
      <c r="AG176" s="144"/>
      <c r="AH176" s="144"/>
      <c r="AI176" s="144"/>
      <c r="AJ176" s="144"/>
      <c r="AK176" s="144"/>
      <c r="AL176" s="146"/>
      <c r="AM176" s="146"/>
      <c r="AN176" s="146"/>
      <c r="AO176" s="146"/>
      <c r="AP176" s="144"/>
    </row>
    <row r="177" spans="1:42" ht="14.5" x14ac:dyDescent="0.35">
      <c r="A177" s="200" t="s">
        <v>465</v>
      </c>
      <c r="B177" s="146">
        <v>0</v>
      </c>
      <c r="C177" s="146">
        <v>0</v>
      </c>
      <c r="D177" s="146">
        <v>0</v>
      </c>
      <c r="E177" s="146">
        <v>0</v>
      </c>
      <c r="F177" s="146">
        <v>0</v>
      </c>
      <c r="G177" s="146">
        <v>0</v>
      </c>
      <c r="H177" s="146">
        <v>0</v>
      </c>
      <c r="I177" s="146">
        <v>0</v>
      </c>
      <c r="J177" s="146">
        <v>0</v>
      </c>
      <c r="K177" s="146">
        <v>0</v>
      </c>
      <c r="L177" s="146">
        <v>0</v>
      </c>
      <c r="M177" s="146">
        <v>0</v>
      </c>
      <c r="N177" s="146">
        <v>0</v>
      </c>
      <c r="O177" s="146">
        <v>0</v>
      </c>
      <c r="P177" s="146">
        <v>0</v>
      </c>
      <c r="Q177" s="146">
        <v>0</v>
      </c>
      <c r="R177" s="146">
        <v>0</v>
      </c>
      <c r="S177" s="146">
        <v>0</v>
      </c>
      <c r="T177" s="146">
        <v>0</v>
      </c>
      <c r="U177" s="146">
        <v>0</v>
      </c>
      <c r="V177" s="146">
        <v>0</v>
      </c>
      <c r="W177" s="146">
        <v>0</v>
      </c>
      <c r="X177" s="146">
        <v>0</v>
      </c>
      <c r="Y177" s="146">
        <v>0</v>
      </c>
      <c r="Z177" s="146">
        <v>0</v>
      </c>
      <c r="AA177" s="146">
        <v>0</v>
      </c>
      <c r="AB177" s="146">
        <v>0</v>
      </c>
      <c r="AC177" s="146">
        <v>0</v>
      </c>
      <c r="AD177" s="146">
        <v>0</v>
      </c>
      <c r="AE177" s="146">
        <v>0</v>
      </c>
      <c r="AF177" s="146">
        <v>0</v>
      </c>
      <c r="AG177" s="146">
        <v>0</v>
      </c>
      <c r="AH177" s="146">
        <v>0</v>
      </c>
      <c r="AI177" s="146">
        <v>0</v>
      </c>
      <c r="AJ177" s="146">
        <v>0</v>
      </c>
      <c r="AK177" s="146">
        <v>0</v>
      </c>
      <c r="AL177" s="146"/>
      <c r="AM177" s="146"/>
      <c r="AN177" s="146"/>
      <c r="AO177" s="146"/>
      <c r="AP177" s="144"/>
    </row>
    <row r="178" spans="1:42" ht="14.5" x14ac:dyDescent="0.35">
      <c r="A178" s="200" t="s">
        <v>466</v>
      </c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44"/>
      <c r="AD178" s="144"/>
      <c r="AE178" s="144"/>
      <c r="AF178" s="144"/>
      <c r="AG178" s="144"/>
      <c r="AH178" s="144"/>
      <c r="AI178" s="144"/>
      <c r="AJ178" s="144"/>
      <c r="AK178" s="144"/>
      <c r="AL178" s="146"/>
      <c r="AM178" s="146"/>
      <c r="AN178" s="146"/>
      <c r="AO178" s="146"/>
      <c r="AP178" s="144"/>
    </row>
    <row r="179" spans="1:42" ht="14.5" x14ac:dyDescent="0.35">
      <c r="A179" s="200" t="s">
        <v>467</v>
      </c>
      <c r="B179" s="146">
        <v>8131.0211543400001</v>
      </c>
      <c r="C179" s="146">
        <v>7215.86079333</v>
      </c>
      <c r="D179" s="146">
        <v>-2835.3885360815598</v>
      </c>
      <c r="E179" s="146">
        <v>1464.90342033</v>
      </c>
      <c r="F179" s="146">
        <v>4833.42348016499</v>
      </c>
      <c r="G179" s="146">
        <v>-1371.1030505346</v>
      </c>
      <c r="H179" s="146">
        <v>8647.1081731649901</v>
      </c>
      <c r="I179" s="146">
        <v>13355.581431647701</v>
      </c>
      <c r="J179" s="146">
        <v>-8384.7904649741304</v>
      </c>
      <c r="K179" s="146">
        <v>3120.7831424593401</v>
      </c>
      <c r="L179" s="146">
        <v>4177.3981446310499</v>
      </c>
      <c r="M179" s="146">
        <v>-675.76191980599901</v>
      </c>
      <c r="N179" s="146">
        <v>8921.3488040444699</v>
      </c>
      <c r="O179" s="146">
        <v>7113.7574130940902</v>
      </c>
      <c r="P179" s="146">
        <v>2436.9891419785099</v>
      </c>
      <c r="Q179" s="146">
        <v>2054.36522440415</v>
      </c>
      <c r="R179" s="146">
        <v>3681.8436970794401</v>
      </c>
      <c r="S179" s="146">
        <v>2296.47943669488</v>
      </c>
      <c r="T179" s="146">
        <v>2687.7539465271502</v>
      </c>
      <c r="U179" s="146">
        <v>2539.62200931501</v>
      </c>
      <c r="V179" s="146">
        <v>-2069.1694677546302</v>
      </c>
      <c r="W179" s="146">
        <v>-1235.5932439645801</v>
      </c>
      <c r="X179" s="146">
        <v>305.11370418300902</v>
      </c>
      <c r="Y179" s="146">
        <v>1015.6902407182801</v>
      </c>
      <c r="Z179" s="146">
        <v>5084.3606253379003</v>
      </c>
      <c r="AA179" s="146">
        <v>3280.7847248163998</v>
      </c>
      <c r="AB179" s="146">
        <v>1253.4610880392099</v>
      </c>
      <c r="AC179" s="146">
        <v>-1608.5446051972499</v>
      </c>
      <c r="AD179" s="146">
        <v>-275.23244813244202</v>
      </c>
      <c r="AE179" s="146">
        <v>1747.6070705019299</v>
      </c>
      <c r="AF179" s="146">
        <v>2904.4520222967199</v>
      </c>
      <c r="AG179" s="146">
        <v>2593.60145627866</v>
      </c>
      <c r="AH179" s="146">
        <v>1465.3394860686201</v>
      </c>
      <c r="AI179" s="146">
        <v>-1159.6455815793599</v>
      </c>
      <c r="AJ179" s="146">
        <v>347.02425559242801</v>
      </c>
      <c r="AK179" s="146">
        <v>4542.3658139591898</v>
      </c>
      <c r="AL179" s="146"/>
      <c r="AM179" s="146"/>
      <c r="AN179" s="146"/>
      <c r="AO179" s="146"/>
      <c r="AP179" s="144"/>
    </row>
    <row r="180" spans="1:42" ht="14.5" x14ac:dyDescent="0.35">
      <c r="A180" s="200" t="s">
        <v>468</v>
      </c>
      <c r="B180" s="146">
        <v>8131.0211543400001</v>
      </c>
      <c r="C180" s="146">
        <v>15346.881947669999</v>
      </c>
      <c r="D180" s="146">
        <v>12511.493411588401</v>
      </c>
      <c r="E180" s="146">
        <v>13976.3968319184</v>
      </c>
      <c r="F180" s="146">
        <v>18809.8203120834</v>
      </c>
      <c r="G180" s="146">
        <v>17438.717261548802</v>
      </c>
      <c r="H180" s="146">
        <v>26085.825434713799</v>
      </c>
      <c r="I180" s="146">
        <v>39441.406866361503</v>
      </c>
      <c r="J180" s="146">
        <v>31056.6164013874</v>
      </c>
      <c r="K180" s="146">
        <v>34177.399543846703</v>
      </c>
      <c r="L180" s="146">
        <v>38354.797688477804</v>
      </c>
      <c r="M180" s="146">
        <v>37679.035768671798</v>
      </c>
      <c r="N180" s="146">
        <v>8921.3488040444699</v>
      </c>
      <c r="O180" s="146">
        <v>16035.1062171385</v>
      </c>
      <c r="P180" s="146">
        <v>18472.095359117</v>
      </c>
      <c r="Q180" s="146">
        <v>20526.460583521199</v>
      </c>
      <c r="R180" s="146">
        <v>24208.304280600601</v>
      </c>
      <c r="S180" s="146">
        <v>26504.783717295501</v>
      </c>
      <c r="T180" s="146">
        <v>29192.537663822699</v>
      </c>
      <c r="U180" s="146">
        <v>31732.159673137699</v>
      </c>
      <c r="V180" s="146">
        <v>29662.990205383001</v>
      </c>
      <c r="W180" s="146">
        <v>28427.396961418399</v>
      </c>
      <c r="X180" s="146">
        <v>28732.510665601501</v>
      </c>
      <c r="Y180" s="146">
        <v>29748.2009063197</v>
      </c>
      <c r="Z180" s="146">
        <v>5084.3606253379003</v>
      </c>
      <c r="AA180" s="146">
        <v>8365.1453501543092</v>
      </c>
      <c r="AB180" s="146">
        <v>9618.6064381935194</v>
      </c>
      <c r="AC180" s="146">
        <v>8010.0618329962599</v>
      </c>
      <c r="AD180" s="146">
        <v>7734.8293848638205</v>
      </c>
      <c r="AE180" s="146">
        <v>9482.4364553657506</v>
      </c>
      <c r="AF180" s="146">
        <v>12386.8884776624</v>
      </c>
      <c r="AG180" s="146">
        <v>14980.4899339411</v>
      </c>
      <c r="AH180" s="146">
        <v>16445.829420009701</v>
      </c>
      <c r="AI180" s="146">
        <v>15286.183838430399</v>
      </c>
      <c r="AJ180" s="146">
        <v>15633.208094022801</v>
      </c>
      <c r="AK180" s="146">
        <v>20175.573907982001</v>
      </c>
      <c r="AL180" s="146"/>
      <c r="AM180" s="146"/>
      <c r="AN180" s="146"/>
      <c r="AO180" s="146"/>
      <c r="AP180" s="144"/>
    </row>
    <row r="181" spans="1:42" ht="14.5" x14ac:dyDescent="0.35">
      <c r="A181" s="200" t="s">
        <v>469</v>
      </c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  <c r="AB181" s="144"/>
      <c r="AC181" s="144"/>
      <c r="AD181" s="144"/>
      <c r="AE181" s="144"/>
      <c r="AF181" s="144"/>
      <c r="AG181" s="144"/>
      <c r="AH181" s="144"/>
      <c r="AI181" s="144"/>
      <c r="AJ181" s="144"/>
      <c r="AK181" s="144"/>
      <c r="AL181" s="146"/>
      <c r="AM181" s="146"/>
      <c r="AN181" s="146"/>
      <c r="AO181" s="146"/>
      <c r="AP181" s="144"/>
    </row>
    <row r="182" spans="1:42" ht="10.5" x14ac:dyDescent="0.25">
      <c r="A182" s="200" t="s">
        <v>470</v>
      </c>
      <c r="B182" s="146">
        <v>0</v>
      </c>
      <c r="C182" s="146">
        <v>0</v>
      </c>
      <c r="D182" s="146">
        <v>0</v>
      </c>
      <c r="E182" s="146">
        <v>12</v>
      </c>
      <c r="F182" s="146">
        <v>0</v>
      </c>
      <c r="G182" s="146">
        <v>12</v>
      </c>
      <c r="H182" s="146">
        <v>0</v>
      </c>
      <c r="I182" s="146">
        <v>0</v>
      </c>
      <c r="J182" s="146">
        <v>12</v>
      </c>
      <c r="K182" s="146">
        <v>0</v>
      </c>
      <c r="L182" s="146">
        <v>0</v>
      </c>
      <c r="M182" s="146">
        <v>12</v>
      </c>
      <c r="N182" s="146">
        <v>0</v>
      </c>
      <c r="O182" s="146">
        <v>0</v>
      </c>
      <c r="P182" s="146">
        <v>0</v>
      </c>
      <c r="Q182" s="146">
        <v>12</v>
      </c>
      <c r="R182" s="146">
        <v>0</v>
      </c>
      <c r="S182" s="146">
        <v>12</v>
      </c>
      <c r="T182" s="146">
        <v>0</v>
      </c>
      <c r="U182" s="146">
        <v>0</v>
      </c>
      <c r="V182" s="146">
        <v>12</v>
      </c>
      <c r="W182" s="146">
        <v>0</v>
      </c>
      <c r="X182" s="146">
        <v>0</v>
      </c>
      <c r="Y182" s="146">
        <v>12</v>
      </c>
      <c r="Z182" s="146">
        <v>0</v>
      </c>
      <c r="AA182" s="146">
        <v>0</v>
      </c>
      <c r="AB182" s="146">
        <v>0</v>
      </c>
      <c r="AC182" s="146">
        <v>12</v>
      </c>
      <c r="AD182" s="146">
        <v>0</v>
      </c>
      <c r="AE182" s="146">
        <v>12</v>
      </c>
      <c r="AF182" s="146">
        <v>0</v>
      </c>
      <c r="AG182" s="146">
        <v>0</v>
      </c>
      <c r="AH182" s="146">
        <v>12</v>
      </c>
      <c r="AI182" s="146">
        <v>0</v>
      </c>
      <c r="AJ182" s="146">
        <v>0</v>
      </c>
      <c r="AK182" s="146">
        <v>12</v>
      </c>
      <c r="AL182" s="146"/>
      <c r="AM182" s="146"/>
      <c r="AN182" s="146"/>
      <c r="AO182" s="146"/>
      <c r="AP182" s="146"/>
    </row>
    <row r="183" spans="1:42" ht="10.5" x14ac:dyDescent="0.25">
      <c r="A183" s="200" t="s">
        <v>471</v>
      </c>
      <c r="B183" s="146">
        <v>40707.31639</v>
      </c>
      <c r="C183" s="146">
        <v>76834.594270000001</v>
      </c>
      <c r="D183" s="146">
        <v>99634.682979999998</v>
      </c>
      <c r="E183" s="146">
        <v>106936.72485</v>
      </c>
      <c r="F183" s="146">
        <v>131131.41508000001</v>
      </c>
      <c r="G183" s="146">
        <v>163935.37224999999</v>
      </c>
      <c r="H183" s="146">
        <v>207229.52056</v>
      </c>
      <c r="I183" s="146">
        <v>243771.36801000001</v>
      </c>
      <c r="J183" s="146">
        <v>266454.32010787801</v>
      </c>
      <c r="K183" s="146">
        <v>282047.68026287702</v>
      </c>
      <c r="L183" s="146">
        <v>302952.69163044699</v>
      </c>
      <c r="M183" s="146">
        <v>336537.79770134197</v>
      </c>
      <c r="N183" s="146">
        <v>44674.681001299003</v>
      </c>
      <c r="O183" s="146">
        <v>80288.4478900752</v>
      </c>
      <c r="P183" s="146">
        <v>103680.981499096</v>
      </c>
      <c r="Q183" s="146">
        <v>113934.88124148</v>
      </c>
      <c r="R183" s="146">
        <v>132347.89159826699</v>
      </c>
      <c r="S183" s="146">
        <v>155038.02675575999</v>
      </c>
      <c r="T183" s="146">
        <v>168473.624204183</v>
      </c>
      <c r="U183" s="146">
        <v>181175.58999666799</v>
      </c>
      <c r="V183" s="146">
        <v>182003.459228269</v>
      </c>
      <c r="W183" s="146">
        <v>175785.29154834599</v>
      </c>
      <c r="X183" s="146">
        <v>177301.56151808501</v>
      </c>
      <c r="Y183" s="146">
        <v>193580.245910414</v>
      </c>
      <c r="Z183" s="146">
        <v>25482.199075041601</v>
      </c>
      <c r="AA183" s="146">
        <v>41930.695797984597</v>
      </c>
      <c r="AB183" s="146">
        <v>43036.524584190403</v>
      </c>
      <c r="AC183" s="146">
        <v>34994.385328802498</v>
      </c>
      <c r="AD183" s="146">
        <v>33642.694404788999</v>
      </c>
      <c r="AE183" s="146">
        <v>37253.4077555603</v>
      </c>
      <c r="AF183" s="146">
        <v>51855.840409812001</v>
      </c>
      <c r="AG183" s="146">
        <v>64905.080518473602</v>
      </c>
      <c r="AH183" s="146">
        <v>67126.399816038305</v>
      </c>
      <c r="AI183" s="146">
        <v>61386.448342930998</v>
      </c>
      <c r="AJ183" s="146">
        <v>63220.122904856602</v>
      </c>
      <c r="AK183" s="146">
        <v>80888.916932285007</v>
      </c>
      <c r="AL183" s="146"/>
      <c r="AM183" s="146"/>
      <c r="AN183" s="146"/>
      <c r="AO183" s="146"/>
      <c r="AP183" s="146"/>
    </row>
    <row r="184" spans="1:42" ht="14.5" x14ac:dyDescent="0.35">
      <c r="A184" s="200" t="s">
        <v>472</v>
      </c>
      <c r="B184" s="146">
        <v>0</v>
      </c>
      <c r="C184" s="146">
        <v>0</v>
      </c>
      <c r="D184" s="146">
        <v>0</v>
      </c>
      <c r="E184" s="146">
        <v>336537.79770134803</v>
      </c>
      <c r="F184" s="146">
        <v>0</v>
      </c>
      <c r="G184" s="146">
        <v>336537.79770134803</v>
      </c>
      <c r="H184" s="146">
        <v>0</v>
      </c>
      <c r="I184" s="146">
        <v>0</v>
      </c>
      <c r="J184" s="146">
        <v>336537.79770134803</v>
      </c>
      <c r="K184" s="146">
        <v>0</v>
      </c>
      <c r="L184" s="146">
        <v>0</v>
      </c>
      <c r="M184" s="146">
        <v>336537.79770134197</v>
      </c>
      <c r="N184" s="146">
        <v>0</v>
      </c>
      <c r="O184" s="146">
        <v>0</v>
      </c>
      <c r="P184" s="146">
        <v>0</v>
      </c>
      <c r="Q184" s="146">
        <v>193580.24591085999</v>
      </c>
      <c r="R184" s="146">
        <v>0</v>
      </c>
      <c r="S184" s="146">
        <v>193580.24591085999</v>
      </c>
      <c r="T184" s="146">
        <v>0</v>
      </c>
      <c r="U184" s="146">
        <v>0</v>
      </c>
      <c r="V184" s="146">
        <v>193580.24591085999</v>
      </c>
      <c r="W184" s="146">
        <v>0</v>
      </c>
      <c r="X184" s="146">
        <v>0</v>
      </c>
      <c r="Y184" s="146">
        <v>193580.245910414</v>
      </c>
      <c r="Z184" s="146">
        <v>0</v>
      </c>
      <c r="AA184" s="146">
        <v>0</v>
      </c>
      <c r="AB184" s="146">
        <v>0</v>
      </c>
      <c r="AC184" s="146">
        <v>80888.916932954395</v>
      </c>
      <c r="AD184" s="146">
        <v>0</v>
      </c>
      <c r="AE184" s="146">
        <v>80888.916932954395</v>
      </c>
      <c r="AF184" s="146">
        <v>0</v>
      </c>
      <c r="AG184" s="146">
        <v>0</v>
      </c>
      <c r="AH184" s="146">
        <v>80888.916932954395</v>
      </c>
      <c r="AI184" s="146">
        <v>0</v>
      </c>
      <c r="AJ184" s="146">
        <v>0</v>
      </c>
      <c r="AK184" s="146">
        <v>80888.916932285007</v>
      </c>
      <c r="AL184" s="146"/>
      <c r="AM184" s="146"/>
      <c r="AN184" s="146"/>
      <c r="AO184" s="146"/>
      <c r="AP184" s="144"/>
    </row>
    <row r="185" spans="1:42" ht="10.5" x14ac:dyDescent="0.25">
      <c r="A185" s="200" t="s">
        <v>473</v>
      </c>
      <c r="B185" s="146">
        <v>8131.0211543400001</v>
      </c>
      <c r="C185" s="146">
        <v>15346.881947669999</v>
      </c>
      <c r="D185" s="146">
        <v>12511.493411588401</v>
      </c>
      <c r="E185" s="146">
        <v>13976.3968319184</v>
      </c>
      <c r="F185" s="146">
        <v>18809.8203120834</v>
      </c>
      <c r="G185" s="146">
        <v>17438.717261548802</v>
      </c>
      <c r="H185" s="146">
        <v>26085.825434713799</v>
      </c>
      <c r="I185" s="146">
        <v>39441.406866361503</v>
      </c>
      <c r="J185" s="146">
        <v>31056.6164013874</v>
      </c>
      <c r="K185" s="146">
        <v>34177.399543846703</v>
      </c>
      <c r="L185" s="146">
        <v>38354.797688477804</v>
      </c>
      <c r="M185" s="146">
        <v>37679.035768671798</v>
      </c>
      <c r="N185" s="146">
        <v>8921.3488040444699</v>
      </c>
      <c r="O185" s="146">
        <v>16035.1062171385</v>
      </c>
      <c r="P185" s="146">
        <v>18472.095359117</v>
      </c>
      <c r="Q185" s="146">
        <v>20526.460583521199</v>
      </c>
      <c r="R185" s="146">
        <v>24208.304280600601</v>
      </c>
      <c r="S185" s="146">
        <v>26504.783717295501</v>
      </c>
      <c r="T185" s="146">
        <v>29192.537663822699</v>
      </c>
      <c r="U185" s="146">
        <v>31732.159673137699</v>
      </c>
      <c r="V185" s="146">
        <v>29662.990205383001</v>
      </c>
      <c r="W185" s="146">
        <v>28427.396961418399</v>
      </c>
      <c r="X185" s="146">
        <v>28732.510665601501</v>
      </c>
      <c r="Y185" s="146">
        <v>29748.2009063197</v>
      </c>
      <c r="Z185" s="146">
        <v>5084.3606253379003</v>
      </c>
      <c r="AA185" s="146">
        <v>8365.1453501543092</v>
      </c>
      <c r="AB185" s="146">
        <v>9618.6064381935194</v>
      </c>
      <c r="AC185" s="146">
        <v>8010.0618329962599</v>
      </c>
      <c r="AD185" s="146">
        <v>7734.8293848638205</v>
      </c>
      <c r="AE185" s="146">
        <v>9482.4364553657506</v>
      </c>
      <c r="AF185" s="146">
        <v>12386.8884776624</v>
      </c>
      <c r="AG185" s="146">
        <v>14980.4899339411</v>
      </c>
      <c r="AH185" s="146">
        <v>16445.829420009701</v>
      </c>
      <c r="AI185" s="146">
        <v>15286.183838430399</v>
      </c>
      <c r="AJ185" s="146">
        <v>15633.208094022801</v>
      </c>
      <c r="AK185" s="146">
        <v>20175.573907982001</v>
      </c>
      <c r="AL185" s="146"/>
      <c r="AM185" s="146"/>
      <c r="AN185" s="146"/>
      <c r="AO185" s="146"/>
      <c r="AP185" s="146"/>
    </row>
    <row r="186" spans="1:42" ht="10.5" x14ac:dyDescent="0.25">
      <c r="A186" s="200" t="s">
        <v>474</v>
      </c>
      <c r="B186" s="146">
        <v>0</v>
      </c>
      <c r="C186" s="146">
        <v>0</v>
      </c>
      <c r="D186" s="146">
        <v>0</v>
      </c>
      <c r="E186" s="146">
        <v>37679.0357686727</v>
      </c>
      <c r="F186" s="146">
        <v>0</v>
      </c>
      <c r="G186" s="146">
        <v>37679.0357686727</v>
      </c>
      <c r="H186" s="146">
        <v>0</v>
      </c>
      <c r="I186" s="146">
        <v>0</v>
      </c>
      <c r="J186" s="146">
        <v>37679.0357686727</v>
      </c>
      <c r="K186" s="146">
        <v>0</v>
      </c>
      <c r="L186" s="146">
        <v>0</v>
      </c>
      <c r="M186" s="146">
        <v>37679.035768671798</v>
      </c>
      <c r="N186" s="146">
        <v>0</v>
      </c>
      <c r="O186" s="146">
        <v>0</v>
      </c>
      <c r="P186" s="146">
        <v>0</v>
      </c>
      <c r="Q186" s="146">
        <v>29748.200906354999</v>
      </c>
      <c r="R186" s="146">
        <v>0</v>
      </c>
      <c r="S186" s="146">
        <v>29748.200906354999</v>
      </c>
      <c r="T186" s="146">
        <v>0</v>
      </c>
      <c r="U186" s="146">
        <v>0</v>
      </c>
      <c r="V186" s="146">
        <v>29748.200906354999</v>
      </c>
      <c r="W186" s="146">
        <v>0</v>
      </c>
      <c r="X186" s="146">
        <v>0</v>
      </c>
      <c r="Y186" s="146">
        <v>29748.2009063197</v>
      </c>
      <c r="Z186" s="146">
        <v>0</v>
      </c>
      <c r="AA186" s="146">
        <v>0</v>
      </c>
      <c r="AB186" s="146">
        <v>0</v>
      </c>
      <c r="AC186" s="146">
        <v>20175.573908070299</v>
      </c>
      <c r="AD186" s="146">
        <v>0</v>
      </c>
      <c r="AE186" s="146">
        <v>20175.573908070299</v>
      </c>
      <c r="AF186" s="146">
        <v>0</v>
      </c>
      <c r="AG186" s="146">
        <v>0</v>
      </c>
      <c r="AH186" s="146">
        <v>20175.573908070299</v>
      </c>
      <c r="AI186" s="146">
        <v>0</v>
      </c>
      <c r="AJ186" s="146">
        <v>0</v>
      </c>
      <c r="AK186" s="146">
        <v>20175.573907982001</v>
      </c>
      <c r="AL186" s="202"/>
      <c r="AM186" s="202"/>
      <c r="AN186" s="202"/>
      <c r="AO186" s="202"/>
      <c r="AP186" s="202"/>
    </row>
    <row r="187" spans="1:42" ht="10.5" x14ac:dyDescent="0.25">
      <c r="A187" s="200" t="s">
        <v>475</v>
      </c>
      <c r="B187" s="146">
        <v>0</v>
      </c>
      <c r="C187" s="146">
        <v>0</v>
      </c>
      <c r="D187" s="146">
        <v>0</v>
      </c>
      <c r="E187" s="146">
        <v>76834.594270000001</v>
      </c>
      <c r="F187" s="146">
        <v>0</v>
      </c>
      <c r="G187" s="146">
        <v>0</v>
      </c>
      <c r="H187" s="146">
        <v>0</v>
      </c>
      <c r="I187" s="146">
        <v>0</v>
      </c>
      <c r="J187" s="146">
        <v>0</v>
      </c>
      <c r="K187" s="146">
        <v>0</v>
      </c>
      <c r="L187" s="146">
        <v>0</v>
      </c>
      <c r="M187" s="146">
        <v>0</v>
      </c>
      <c r="N187" s="146">
        <v>0</v>
      </c>
      <c r="O187" s="146">
        <v>0</v>
      </c>
      <c r="P187" s="146">
        <v>0</v>
      </c>
      <c r="Q187" s="146">
        <v>80288.4478900752</v>
      </c>
      <c r="R187" s="146">
        <v>0</v>
      </c>
      <c r="S187" s="146">
        <v>0</v>
      </c>
      <c r="T187" s="146">
        <v>0</v>
      </c>
      <c r="U187" s="146">
        <v>0</v>
      </c>
      <c r="V187" s="146">
        <v>0</v>
      </c>
      <c r="W187" s="146">
        <v>0</v>
      </c>
      <c r="X187" s="146">
        <v>0</v>
      </c>
      <c r="Y187" s="146">
        <v>0</v>
      </c>
      <c r="Z187" s="146">
        <v>0</v>
      </c>
      <c r="AA187" s="146">
        <v>0</v>
      </c>
      <c r="AB187" s="146">
        <v>0</v>
      </c>
      <c r="AC187" s="146">
        <v>41930.695797984597</v>
      </c>
      <c r="AD187" s="146">
        <v>0</v>
      </c>
      <c r="AE187" s="146">
        <v>0</v>
      </c>
      <c r="AF187" s="146">
        <v>0</v>
      </c>
      <c r="AG187" s="146">
        <v>0</v>
      </c>
      <c r="AH187" s="146">
        <v>0</v>
      </c>
      <c r="AI187" s="146">
        <v>0</v>
      </c>
      <c r="AJ187" s="146">
        <v>0</v>
      </c>
      <c r="AK187" s="146">
        <v>0</v>
      </c>
      <c r="AL187" s="146"/>
      <c r="AM187" s="146"/>
      <c r="AN187" s="146"/>
      <c r="AO187" s="146"/>
      <c r="AP187" s="146"/>
    </row>
    <row r="188" spans="1:42" ht="10.5" x14ac:dyDescent="0.25">
      <c r="A188" s="200" t="s">
        <v>476</v>
      </c>
      <c r="B188" s="146">
        <v>0</v>
      </c>
      <c r="C188" s="146">
        <v>0</v>
      </c>
      <c r="D188" s="146">
        <v>0</v>
      </c>
      <c r="E188" s="146">
        <v>461007.56562000001</v>
      </c>
      <c r="F188" s="146">
        <v>0</v>
      </c>
      <c r="G188" s="146">
        <v>0</v>
      </c>
      <c r="H188" s="146">
        <v>0</v>
      </c>
      <c r="I188" s="146">
        <v>0</v>
      </c>
      <c r="J188" s="146">
        <v>0</v>
      </c>
      <c r="K188" s="146">
        <v>0</v>
      </c>
      <c r="L188" s="146">
        <v>0</v>
      </c>
      <c r="M188" s="146">
        <v>0</v>
      </c>
      <c r="N188" s="146">
        <v>0</v>
      </c>
      <c r="O188" s="146">
        <v>0</v>
      </c>
      <c r="P188" s="146">
        <v>0</v>
      </c>
      <c r="Q188" s="146">
        <v>481730.687340451</v>
      </c>
      <c r="R188" s="146">
        <v>0</v>
      </c>
      <c r="S188" s="146">
        <v>0</v>
      </c>
      <c r="T188" s="146">
        <v>0</v>
      </c>
      <c r="U188" s="146">
        <v>0</v>
      </c>
      <c r="V188" s="146">
        <v>0</v>
      </c>
      <c r="W188" s="146">
        <v>0</v>
      </c>
      <c r="X188" s="146">
        <v>0</v>
      </c>
      <c r="Y188" s="146">
        <v>0</v>
      </c>
      <c r="Z188" s="146">
        <v>0</v>
      </c>
      <c r="AA188" s="146">
        <v>0</v>
      </c>
      <c r="AB188" s="146">
        <v>0</v>
      </c>
      <c r="AC188" s="146">
        <v>251584.17478790801</v>
      </c>
      <c r="AD188" s="146">
        <v>0</v>
      </c>
      <c r="AE188" s="146">
        <v>0</v>
      </c>
      <c r="AF188" s="146">
        <v>0</v>
      </c>
      <c r="AG188" s="146">
        <v>0</v>
      </c>
      <c r="AH188" s="146">
        <v>0</v>
      </c>
      <c r="AI188" s="146">
        <v>0</v>
      </c>
      <c r="AJ188" s="146">
        <v>0</v>
      </c>
      <c r="AK188" s="146">
        <v>0</v>
      </c>
      <c r="AL188" s="146"/>
      <c r="AM188" s="146"/>
      <c r="AN188" s="146"/>
      <c r="AO188" s="146"/>
      <c r="AP188" s="146"/>
    </row>
    <row r="189" spans="1:42" ht="14.5" x14ac:dyDescent="0.35">
      <c r="A189" s="200" t="s">
        <v>477</v>
      </c>
      <c r="B189" s="146">
        <v>0</v>
      </c>
      <c r="C189" s="146">
        <v>0</v>
      </c>
      <c r="D189" s="146">
        <v>0</v>
      </c>
      <c r="E189" s="146">
        <v>63817.687031589601</v>
      </c>
      <c r="F189" s="146">
        <v>0</v>
      </c>
      <c r="G189" s="146">
        <v>0</v>
      </c>
      <c r="H189" s="146">
        <v>0</v>
      </c>
      <c r="I189" s="146">
        <v>0</v>
      </c>
      <c r="J189" s="146">
        <v>0</v>
      </c>
      <c r="K189" s="146">
        <v>0</v>
      </c>
      <c r="L189" s="146">
        <v>0</v>
      </c>
      <c r="M189" s="146">
        <v>0</v>
      </c>
      <c r="N189" s="146">
        <v>0</v>
      </c>
      <c r="O189" s="146">
        <v>0</v>
      </c>
      <c r="P189" s="146">
        <v>0</v>
      </c>
      <c r="Q189" s="146">
        <v>90259.793606569103</v>
      </c>
      <c r="R189" s="146">
        <v>0</v>
      </c>
      <c r="S189" s="146">
        <v>0</v>
      </c>
      <c r="T189" s="146">
        <v>0</v>
      </c>
      <c r="U189" s="146">
        <v>0</v>
      </c>
      <c r="V189" s="146">
        <v>0</v>
      </c>
      <c r="W189" s="146">
        <v>0</v>
      </c>
      <c r="X189" s="146">
        <v>0</v>
      </c>
      <c r="Y189" s="146">
        <v>0</v>
      </c>
      <c r="Z189" s="146">
        <v>0</v>
      </c>
      <c r="AA189" s="146">
        <v>0</v>
      </c>
      <c r="AB189" s="146">
        <v>0</v>
      </c>
      <c r="AC189" s="146">
        <v>56021.578057610597</v>
      </c>
      <c r="AD189" s="146">
        <v>0</v>
      </c>
      <c r="AE189" s="146">
        <v>0</v>
      </c>
      <c r="AF189" s="146">
        <v>0</v>
      </c>
      <c r="AG189" s="146">
        <v>0</v>
      </c>
      <c r="AH189" s="146">
        <v>0</v>
      </c>
      <c r="AI189" s="146">
        <v>0</v>
      </c>
      <c r="AJ189" s="146">
        <v>0</v>
      </c>
      <c r="AK189" s="146">
        <v>0</v>
      </c>
      <c r="AL189" s="146"/>
      <c r="AM189" s="146"/>
      <c r="AN189" s="146"/>
      <c r="AO189" s="146"/>
      <c r="AP189" s="144"/>
    </row>
    <row r="190" spans="1:42" ht="14.5" x14ac:dyDescent="0.35">
      <c r="A190" s="200" t="s">
        <v>478</v>
      </c>
      <c r="B190" s="146">
        <v>0</v>
      </c>
      <c r="C190" s="146">
        <v>0</v>
      </c>
      <c r="D190" s="146">
        <v>0</v>
      </c>
      <c r="E190" s="146">
        <v>0</v>
      </c>
      <c r="F190" s="146">
        <v>0</v>
      </c>
      <c r="G190" s="146">
        <v>106936.72485</v>
      </c>
      <c r="H190" s="146">
        <v>0</v>
      </c>
      <c r="I190" s="146">
        <v>0</v>
      </c>
      <c r="J190" s="146">
        <v>0</v>
      </c>
      <c r="K190" s="146">
        <v>0</v>
      </c>
      <c r="L190" s="146">
        <v>0</v>
      </c>
      <c r="M190" s="146">
        <v>0</v>
      </c>
      <c r="N190" s="146">
        <v>0</v>
      </c>
      <c r="O190" s="146">
        <v>0</v>
      </c>
      <c r="P190" s="146">
        <v>0</v>
      </c>
      <c r="Q190" s="146">
        <v>0</v>
      </c>
      <c r="R190" s="146">
        <v>0</v>
      </c>
      <c r="S190" s="146">
        <v>113934.88124148</v>
      </c>
      <c r="T190" s="146">
        <v>0</v>
      </c>
      <c r="U190" s="146">
        <v>0</v>
      </c>
      <c r="V190" s="146">
        <v>0</v>
      </c>
      <c r="W190" s="146">
        <v>0</v>
      </c>
      <c r="X190" s="146">
        <v>0</v>
      </c>
      <c r="Y190" s="146">
        <v>0</v>
      </c>
      <c r="Z190" s="146">
        <v>0</v>
      </c>
      <c r="AA190" s="146">
        <v>0</v>
      </c>
      <c r="AB190" s="146">
        <v>0</v>
      </c>
      <c r="AC190" s="146">
        <v>0</v>
      </c>
      <c r="AD190" s="146">
        <v>0</v>
      </c>
      <c r="AE190" s="146">
        <v>34994.385328802498</v>
      </c>
      <c r="AF190" s="146">
        <v>0</v>
      </c>
      <c r="AG190" s="146">
        <v>0</v>
      </c>
      <c r="AH190" s="146">
        <v>0</v>
      </c>
      <c r="AI190" s="146">
        <v>0</v>
      </c>
      <c r="AJ190" s="146">
        <v>0</v>
      </c>
      <c r="AK190" s="146">
        <v>0</v>
      </c>
      <c r="AL190" s="146"/>
      <c r="AM190" s="146"/>
      <c r="AN190" s="146"/>
      <c r="AO190" s="146"/>
      <c r="AP190" s="144"/>
    </row>
    <row r="191" spans="1:42" ht="14.5" x14ac:dyDescent="0.35">
      <c r="A191" s="200" t="s">
        <v>479</v>
      </c>
      <c r="B191" s="146">
        <v>0</v>
      </c>
      <c r="C191" s="146">
        <v>0</v>
      </c>
      <c r="D191" s="146">
        <v>0</v>
      </c>
      <c r="E191" s="146">
        <v>0</v>
      </c>
      <c r="F191" s="146">
        <v>0</v>
      </c>
      <c r="G191" s="146">
        <v>320810.17455</v>
      </c>
      <c r="H191" s="146">
        <v>0</v>
      </c>
      <c r="I191" s="146">
        <v>0</v>
      </c>
      <c r="J191" s="146">
        <v>0</v>
      </c>
      <c r="K191" s="146">
        <v>0</v>
      </c>
      <c r="L191" s="146">
        <v>0</v>
      </c>
      <c r="M191" s="146">
        <v>0</v>
      </c>
      <c r="N191" s="146">
        <v>0</v>
      </c>
      <c r="O191" s="146">
        <v>0</v>
      </c>
      <c r="P191" s="146">
        <v>0</v>
      </c>
      <c r="Q191" s="146">
        <v>0</v>
      </c>
      <c r="R191" s="146">
        <v>0</v>
      </c>
      <c r="S191" s="146">
        <v>341804.64372444001</v>
      </c>
      <c r="T191" s="146">
        <v>0</v>
      </c>
      <c r="U191" s="146">
        <v>0</v>
      </c>
      <c r="V191" s="146">
        <v>0</v>
      </c>
      <c r="W191" s="146">
        <v>0</v>
      </c>
      <c r="X191" s="146">
        <v>0</v>
      </c>
      <c r="Y191" s="146">
        <v>0</v>
      </c>
      <c r="Z191" s="146">
        <v>0</v>
      </c>
      <c r="AA191" s="146">
        <v>0</v>
      </c>
      <c r="AB191" s="146">
        <v>0</v>
      </c>
      <c r="AC191" s="146">
        <v>0</v>
      </c>
      <c r="AD191" s="146">
        <v>0</v>
      </c>
      <c r="AE191" s="146">
        <v>104983.155986407</v>
      </c>
      <c r="AF191" s="146">
        <v>0</v>
      </c>
      <c r="AG191" s="146">
        <v>0</v>
      </c>
      <c r="AH191" s="146">
        <v>0</v>
      </c>
      <c r="AI191" s="146">
        <v>0</v>
      </c>
      <c r="AJ191" s="146">
        <v>0</v>
      </c>
      <c r="AK191" s="146">
        <v>0</v>
      </c>
      <c r="AL191" s="144"/>
      <c r="AM191" s="144"/>
      <c r="AN191" s="144"/>
      <c r="AO191" s="144"/>
      <c r="AP191" s="144"/>
    </row>
    <row r="192" spans="1:42" ht="14.5" x14ac:dyDescent="0.35">
      <c r="A192" s="200" t="s">
        <v>480</v>
      </c>
      <c r="B192" s="146">
        <v>0</v>
      </c>
      <c r="C192" s="146">
        <v>0</v>
      </c>
      <c r="D192" s="146">
        <v>0</v>
      </c>
      <c r="E192" s="146">
        <v>0</v>
      </c>
      <c r="F192" s="146">
        <v>0</v>
      </c>
      <c r="G192" s="146">
        <v>34376.234906889498</v>
      </c>
      <c r="H192" s="146">
        <v>0</v>
      </c>
      <c r="I192" s="146">
        <v>0</v>
      </c>
      <c r="J192" s="146">
        <v>0</v>
      </c>
      <c r="K192" s="146">
        <v>0</v>
      </c>
      <c r="L192" s="146">
        <v>0</v>
      </c>
      <c r="M192" s="146">
        <v>0</v>
      </c>
      <c r="N192" s="146">
        <v>0</v>
      </c>
      <c r="O192" s="146">
        <v>0</v>
      </c>
      <c r="P192" s="146">
        <v>0</v>
      </c>
      <c r="Q192" s="146">
        <v>0</v>
      </c>
      <c r="R192" s="146">
        <v>0</v>
      </c>
      <c r="S192" s="146">
        <v>60875.324447206898</v>
      </c>
      <c r="T192" s="146">
        <v>0</v>
      </c>
      <c r="U192" s="146">
        <v>0</v>
      </c>
      <c r="V192" s="146">
        <v>0</v>
      </c>
      <c r="W192" s="146">
        <v>0</v>
      </c>
      <c r="X192" s="146">
        <v>0</v>
      </c>
      <c r="Y192" s="146">
        <v>0</v>
      </c>
      <c r="Z192" s="146">
        <v>0</v>
      </c>
      <c r="AA192" s="146">
        <v>0</v>
      </c>
      <c r="AB192" s="146">
        <v>0</v>
      </c>
      <c r="AC192" s="146">
        <v>0</v>
      </c>
      <c r="AD192" s="146">
        <v>0</v>
      </c>
      <c r="AE192" s="146">
        <v>25235.3641092955</v>
      </c>
      <c r="AF192" s="146">
        <v>0</v>
      </c>
      <c r="AG192" s="146">
        <v>0</v>
      </c>
      <c r="AH192" s="146">
        <v>0</v>
      </c>
      <c r="AI192" s="146">
        <v>0</v>
      </c>
      <c r="AJ192" s="146">
        <v>0</v>
      </c>
      <c r="AK192" s="146">
        <v>0</v>
      </c>
      <c r="AL192" s="146"/>
      <c r="AM192" s="146"/>
      <c r="AN192" s="146"/>
      <c r="AO192" s="146"/>
      <c r="AP192" s="144"/>
    </row>
    <row r="193" spans="1:42" ht="14.5" x14ac:dyDescent="0.35">
      <c r="A193" s="200" t="s">
        <v>481</v>
      </c>
      <c r="B193" s="146">
        <v>0</v>
      </c>
      <c r="C193" s="146">
        <v>0</v>
      </c>
      <c r="D193" s="146">
        <v>0</v>
      </c>
      <c r="E193" s="146">
        <v>0</v>
      </c>
      <c r="F193" s="146">
        <v>0</v>
      </c>
      <c r="G193" s="146">
        <v>0</v>
      </c>
      <c r="H193" s="146">
        <v>0</v>
      </c>
      <c r="I193" s="146">
        <v>0</v>
      </c>
      <c r="J193" s="146">
        <v>1</v>
      </c>
      <c r="K193" s="146">
        <v>0</v>
      </c>
      <c r="L193" s="146">
        <v>0</v>
      </c>
      <c r="M193" s="146">
        <v>0</v>
      </c>
      <c r="N193" s="146">
        <v>0</v>
      </c>
      <c r="O193" s="146">
        <v>0</v>
      </c>
      <c r="P193" s="146">
        <v>0</v>
      </c>
      <c r="Q193" s="146">
        <v>0</v>
      </c>
      <c r="R193" s="146">
        <v>0</v>
      </c>
      <c r="S193" s="146">
        <v>0</v>
      </c>
      <c r="T193" s="146">
        <v>0</v>
      </c>
      <c r="U193" s="146">
        <v>0</v>
      </c>
      <c r="V193" s="146">
        <v>1</v>
      </c>
      <c r="W193" s="146">
        <v>0</v>
      </c>
      <c r="X193" s="146">
        <v>0</v>
      </c>
      <c r="Y193" s="146">
        <v>0</v>
      </c>
      <c r="Z193" s="146">
        <v>0</v>
      </c>
      <c r="AA193" s="146">
        <v>0</v>
      </c>
      <c r="AB193" s="146">
        <v>0</v>
      </c>
      <c r="AC193" s="146">
        <v>0</v>
      </c>
      <c r="AD193" s="146">
        <v>0</v>
      </c>
      <c r="AE193" s="146">
        <v>0</v>
      </c>
      <c r="AF193" s="146">
        <v>0</v>
      </c>
      <c r="AG193" s="146">
        <v>0</v>
      </c>
      <c r="AH193" s="146">
        <v>1</v>
      </c>
      <c r="AI193" s="146">
        <v>0</v>
      </c>
      <c r="AJ193" s="146">
        <v>0</v>
      </c>
      <c r="AK193" s="146">
        <v>0</v>
      </c>
      <c r="AL193" s="146"/>
      <c r="AM193" s="146"/>
      <c r="AN193" s="146"/>
      <c r="AO193" s="146"/>
      <c r="AP193" s="144"/>
    </row>
    <row r="194" spans="1:42" ht="14.5" x14ac:dyDescent="0.35">
      <c r="A194" s="200" t="s">
        <v>482</v>
      </c>
      <c r="B194" s="146">
        <v>0</v>
      </c>
      <c r="C194" s="146">
        <v>0</v>
      </c>
      <c r="D194" s="146">
        <v>0</v>
      </c>
      <c r="E194" s="146">
        <v>0</v>
      </c>
      <c r="F194" s="146">
        <v>0</v>
      </c>
      <c r="G194" s="146">
        <v>0</v>
      </c>
      <c r="H194" s="146">
        <v>0</v>
      </c>
      <c r="I194" s="146">
        <v>0</v>
      </c>
      <c r="J194" s="146">
        <v>207229.52056</v>
      </c>
      <c r="K194" s="146">
        <v>0</v>
      </c>
      <c r="L194" s="146">
        <v>0</v>
      </c>
      <c r="M194" s="146">
        <v>0</v>
      </c>
      <c r="N194" s="146">
        <v>0</v>
      </c>
      <c r="O194" s="146">
        <v>0</v>
      </c>
      <c r="P194" s="146">
        <v>0</v>
      </c>
      <c r="Q194" s="146">
        <v>0</v>
      </c>
      <c r="R194" s="146">
        <v>0</v>
      </c>
      <c r="S194" s="146">
        <v>0</v>
      </c>
      <c r="T194" s="146">
        <v>0</v>
      </c>
      <c r="U194" s="146">
        <v>0</v>
      </c>
      <c r="V194" s="146">
        <v>168473.624204183</v>
      </c>
      <c r="W194" s="146">
        <v>0</v>
      </c>
      <c r="X194" s="146">
        <v>0</v>
      </c>
      <c r="Y194" s="146">
        <v>0</v>
      </c>
      <c r="Z194" s="146">
        <v>0</v>
      </c>
      <c r="AA194" s="146">
        <v>0</v>
      </c>
      <c r="AB194" s="146">
        <v>0</v>
      </c>
      <c r="AC194" s="146">
        <v>0</v>
      </c>
      <c r="AD194" s="146">
        <v>0</v>
      </c>
      <c r="AE194" s="146">
        <v>0</v>
      </c>
      <c r="AF194" s="146">
        <v>0</v>
      </c>
      <c r="AG194" s="146">
        <v>0</v>
      </c>
      <c r="AH194" s="146">
        <v>51855.840409812001</v>
      </c>
      <c r="AI194" s="146">
        <v>0</v>
      </c>
      <c r="AJ194" s="146">
        <v>0</v>
      </c>
      <c r="AK194" s="146">
        <v>0</v>
      </c>
      <c r="AL194" s="146"/>
      <c r="AM194" s="146"/>
      <c r="AN194" s="146"/>
      <c r="AO194" s="146"/>
      <c r="AP194" s="144"/>
    </row>
    <row r="195" spans="1:42" ht="14.5" x14ac:dyDescent="0.35">
      <c r="A195" s="200" t="s">
        <v>483</v>
      </c>
      <c r="B195" s="146">
        <v>0</v>
      </c>
      <c r="C195" s="146">
        <v>0</v>
      </c>
      <c r="D195" s="146">
        <v>0</v>
      </c>
      <c r="E195" s="146">
        <v>0</v>
      </c>
      <c r="F195" s="146">
        <v>0</v>
      </c>
      <c r="G195" s="146">
        <v>0</v>
      </c>
      <c r="H195" s="146">
        <v>0</v>
      </c>
      <c r="I195" s="146">
        <v>0</v>
      </c>
      <c r="J195" s="146">
        <v>355250.60667428502</v>
      </c>
      <c r="K195" s="146">
        <v>0</v>
      </c>
      <c r="L195" s="146">
        <v>0</v>
      </c>
      <c r="M195" s="146">
        <v>0</v>
      </c>
      <c r="N195" s="146">
        <v>0</v>
      </c>
      <c r="O195" s="146">
        <v>0</v>
      </c>
      <c r="P195" s="146">
        <v>0</v>
      </c>
      <c r="Q195" s="146">
        <v>0</v>
      </c>
      <c r="R195" s="146">
        <v>0</v>
      </c>
      <c r="S195" s="146">
        <v>0</v>
      </c>
      <c r="T195" s="146">
        <v>0</v>
      </c>
      <c r="U195" s="146">
        <v>0</v>
      </c>
      <c r="V195" s="146">
        <v>288811.92720717099</v>
      </c>
      <c r="W195" s="146">
        <v>0</v>
      </c>
      <c r="X195" s="146">
        <v>0</v>
      </c>
      <c r="Y195" s="146">
        <v>0</v>
      </c>
      <c r="Z195" s="146">
        <v>0</v>
      </c>
      <c r="AA195" s="146">
        <v>0</v>
      </c>
      <c r="AB195" s="146">
        <v>0</v>
      </c>
      <c r="AC195" s="146">
        <v>0</v>
      </c>
      <c r="AD195" s="146">
        <v>0</v>
      </c>
      <c r="AE195" s="146">
        <v>0</v>
      </c>
      <c r="AF195" s="146">
        <v>0</v>
      </c>
      <c r="AG195" s="146">
        <v>0</v>
      </c>
      <c r="AH195" s="146">
        <v>88895.726416820602</v>
      </c>
      <c r="AI195" s="146">
        <v>0</v>
      </c>
      <c r="AJ195" s="146">
        <v>0</v>
      </c>
      <c r="AK195" s="146">
        <v>0</v>
      </c>
      <c r="AL195" s="146"/>
      <c r="AM195" s="146"/>
      <c r="AN195" s="146"/>
      <c r="AO195" s="146"/>
      <c r="AP195" s="144"/>
    </row>
    <row r="196" spans="1:42" ht="14.5" x14ac:dyDescent="0.35">
      <c r="A196" s="200" t="s">
        <v>484</v>
      </c>
      <c r="B196" s="146">
        <v>0</v>
      </c>
      <c r="C196" s="146">
        <v>0</v>
      </c>
      <c r="D196" s="146">
        <v>0</v>
      </c>
      <c r="E196" s="146">
        <v>0</v>
      </c>
      <c r="F196" s="146">
        <v>0</v>
      </c>
      <c r="G196" s="146">
        <v>0</v>
      </c>
      <c r="H196" s="146">
        <v>0</v>
      </c>
      <c r="I196" s="146">
        <v>0</v>
      </c>
      <c r="J196" s="146">
        <v>41608.725652989502</v>
      </c>
      <c r="K196" s="146">
        <v>0</v>
      </c>
      <c r="L196" s="146">
        <v>0</v>
      </c>
      <c r="M196" s="146">
        <v>0</v>
      </c>
      <c r="N196" s="146">
        <v>0</v>
      </c>
      <c r="O196" s="146">
        <v>0</v>
      </c>
      <c r="P196" s="146">
        <v>0</v>
      </c>
      <c r="Q196" s="146">
        <v>0</v>
      </c>
      <c r="R196" s="146">
        <v>0</v>
      </c>
      <c r="S196" s="146">
        <v>0</v>
      </c>
      <c r="T196" s="146">
        <v>0</v>
      </c>
      <c r="U196" s="146">
        <v>0</v>
      </c>
      <c r="V196" s="146">
        <v>49746.853978580402</v>
      </c>
      <c r="W196" s="146">
        <v>0</v>
      </c>
      <c r="X196" s="146">
        <v>0</v>
      </c>
      <c r="Y196" s="146">
        <v>0</v>
      </c>
      <c r="Z196" s="146">
        <v>0</v>
      </c>
      <c r="AA196" s="146">
        <v>0</v>
      </c>
      <c r="AB196" s="146">
        <v>0</v>
      </c>
      <c r="AC196" s="146">
        <v>0</v>
      </c>
      <c r="AD196" s="146">
        <v>0</v>
      </c>
      <c r="AE196" s="146">
        <v>0</v>
      </c>
      <c r="AF196" s="146">
        <v>0</v>
      </c>
      <c r="AG196" s="146">
        <v>0</v>
      </c>
      <c r="AH196" s="146">
        <v>21857.003899682299</v>
      </c>
      <c r="AI196" s="146">
        <v>0</v>
      </c>
      <c r="AJ196" s="146">
        <v>0</v>
      </c>
      <c r="AK196" s="146">
        <v>0</v>
      </c>
      <c r="AL196" s="146"/>
      <c r="AM196" s="146"/>
      <c r="AN196" s="146"/>
      <c r="AO196" s="146"/>
      <c r="AP196" s="144"/>
    </row>
    <row r="197" spans="1:42" ht="10.5" x14ac:dyDescent="0.25">
      <c r="A197" s="200" t="s">
        <v>485</v>
      </c>
      <c r="B197" s="146">
        <v>0</v>
      </c>
      <c r="C197" s="146">
        <v>0</v>
      </c>
      <c r="D197" s="146">
        <v>0</v>
      </c>
      <c r="E197" s="146">
        <v>0</v>
      </c>
      <c r="F197" s="146">
        <v>0</v>
      </c>
      <c r="G197" s="146">
        <v>0</v>
      </c>
      <c r="H197" s="146">
        <v>0</v>
      </c>
      <c r="I197" s="146">
        <v>0</v>
      </c>
      <c r="J197" s="146">
        <v>0</v>
      </c>
      <c r="K197" s="146">
        <v>0</v>
      </c>
      <c r="L197" s="146">
        <v>0</v>
      </c>
      <c r="M197" s="146">
        <v>1</v>
      </c>
      <c r="N197" s="146">
        <v>0</v>
      </c>
      <c r="O197" s="146">
        <v>0</v>
      </c>
      <c r="P197" s="146">
        <v>0</v>
      </c>
      <c r="Q197" s="146">
        <v>0</v>
      </c>
      <c r="R197" s="146">
        <v>0</v>
      </c>
      <c r="S197" s="146">
        <v>0</v>
      </c>
      <c r="T197" s="146">
        <v>0</v>
      </c>
      <c r="U197" s="146">
        <v>0</v>
      </c>
      <c r="V197" s="146">
        <v>0</v>
      </c>
      <c r="W197" s="146">
        <v>0</v>
      </c>
      <c r="X197" s="146">
        <v>0</v>
      </c>
      <c r="Y197" s="146">
        <v>1</v>
      </c>
      <c r="Z197" s="146">
        <v>0</v>
      </c>
      <c r="AA197" s="146">
        <v>0</v>
      </c>
      <c r="AB197" s="146">
        <v>0</v>
      </c>
      <c r="AC197" s="146">
        <v>0</v>
      </c>
      <c r="AD197" s="146">
        <v>0</v>
      </c>
      <c r="AE197" s="146">
        <v>0</v>
      </c>
      <c r="AF197" s="146">
        <v>0</v>
      </c>
      <c r="AG197" s="146">
        <v>0</v>
      </c>
      <c r="AH197" s="146">
        <v>0</v>
      </c>
      <c r="AI197" s="146">
        <v>0</v>
      </c>
      <c r="AJ197" s="146">
        <v>0</v>
      </c>
      <c r="AK197" s="146">
        <v>1</v>
      </c>
      <c r="AL197" s="146"/>
      <c r="AM197" s="146"/>
      <c r="AN197" s="146"/>
      <c r="AO197" s="146"/>
      <c r="AP197" s="146"/>
    </row>
    <row r="198" spans="1:42" ht="14.5" x14ac:dyDescent="0.35">
      <c r="A198" s="200" t="s">
        <v>486</v>
      </c>
      <c r="B198" s="146">
        <v>0</v>
      </c>
      <c r="C198" s="146">
        <v>0</v>
      </c>
      <c r="D198" s="146">
        <v>0</v>
      </c>
      <c r="E198" s="146">
        <v>0</v>
      </c>
      <c r="F198" s="146">
        <v>0</v>
      </c>
      <c r="G198" s="146">
        <v>0</v>
      </c>
      <c r="H198" s="146">
        <v>0</v>
      </c>
      <c r="I198" s="146">
        <v>0</v>
      </c>
      <c r="J198" s="146">
        <v>0</v>
      </c>
      <c r="K198" s="146">
        <v>0</v>
      </c>
      <c r="L198" s="146">
        <v>0</v>
      </c>
      <c r="M198" s="146">
        <v>37679.035768671798</v>
      </c>
      <c r="N198" s="146">
        <v>0</v>
      </c>
      <c r="O198" s="146">
        <v>0</v>
      </c>
      <c r="P198" s="146">
        <v>0</v>
      </c>
      <c r="Q198" s="146">
        <v>0</v>
      </c>
      <c r="R198" s="146">
        <v>0</v>
      </c>
      <c r="S198" s="146">
        <v>0</v>
      </c>
      <c r="T198" s="146">
        <v>0</v>
      </c>
      <c r="U198" s="146">
        <v>0</v>
      </c>
      <c r="V198" s="146">
        <v>0</v>
      </c>
      <c r="W198" s="146">
        <v>0</v>
      </c>
      <c r="X198" s="146">
        <v>0</v>
      </c>
      <c r="Y198" s="146">
        <v>29748.2009063197</v>
      </c>
      <c r="Z198" s="146">
        <v>0</v>
      </c>
      <c r="AA198" s="146">
        <v>0</v>
      </c>
      <c r="AB198" s="146">
        <v>0</v>
      </c>
      <c r="AC198" s="146">
        <v>0</v>
      </c>
      <c r="AD198" s="146">
        <v>0</v>
      </c>
      <c r="AE198" s="146">
        <v>0</v>
      </c>
      <c r="AF198" s="146">
        <v>0</v>
      </c>
      <c r="AG198" s="146">
        <v>0</v>
      </c>
      <c r="AH198" s="146">
        <v>0</v>
      </c>
      <c r="AI198" s="146">
        <v>0</v>
      </c>
      <c r="AJ198" s="146">
        <v>0</v>
      </c>
      <c r="AK198" s="146">
        <v>20175.573907982001</v>
      </c>
      <c r="AL198" s="146"/>
      <c r="AM198" s="146"/>
      <c r="AN198" s="146"/>
      <c r="AO198" s="146"/>
      <c r="AP198" s="144"/>
    </row>
    <row r="199" spans="1:42" ht="10.5" x14ac:dyDescent="0.25">
      <c r="A199" s="200" t="s">
        <v>487</v>
      </c>
      <c r="B199" s="146">
        <v>0</v>
      </c>
      <c r="C199" s="146">
        <v>0</v>
      </c>
      <c r="D199" s="146">
        <v>0</v>
      </c>
      <c r="E199" s="146">
        <v>0</v>
      </c>
      <c r="F199" s="146">
        <v>0</v>
      </c>
      <c r="G199" s="146">
        <v>0</v>
      </c>
      <c r="H199" s="146">
        <v>0</v>
      </c>
      <c r="I199" s="146">
        <v>0</v>
      </c>
      <c r="J199" s="146">
        <v>0</v>
      </c>
      <c r="K199" s="146">
        <v>0</v>
      </c>
      <c r="L199" s="146">
        <v>0</v>
      </c>
      <c r="M199" s="146">
        <v>37679.035768671798</v>
      </c>
      <c r="N199" s="146">
        <v>0</v>
      </c>
      <c r="O199" s="146">
        <v>0</v>
      </c>
      <c r="P199" s="146">
        <v>0</v>
      </c>
      <c r="Q199" s="146">
        <v>0</v>
      </c>
      <c r="R199" s="146">
        <v>0</v>
      </c>
      <c r="S199" s="146">
        <v>0</v>
      </c>
      <c r="T199" s="146">
        <v>0</v>
      </c>
      <c r="U199" s="146">
        <v>0</v>
      </c>
      <c r="V199" s="146">
        <v>0</v>
      </c>
      <c r="W199" s="146">
        <v>0</v>
      </c>
      <c r="X199" s="146">
        <v>0</v>
      </c>
      <c r="Y199" s="146">
        <v>29748.2009063197</v>
      </c>
      <c r="Z199" s="146">
        <v>0</v>
      </c>
      <c r="AA199" s="146">
        <v>0</v>
      </c>
      <c r="AB199" s="146">
        <v>0</v>
      </c>
      <c r="AC199" s="146">
        <v>0</v>
      </c>
      <c r="AD199" s="146">
        <v>0</v>
      </c>
      <c r="AE199" s="146">
        <v>0</v>
      </c>
      <c r="AF199" s="146">
        <v>0</v>
      </c>
      <c r="AG199" s="146">
        <v>0</v>
      </c>
      <c r="AH199" s="146">
        <v>0</v>
      </c>
      <c r="AI199" s="146">
        <v>0</v>
      </c>
      <c r="AJ199" s="146">
        <v>0</v>
      </c>
      <c r="AK199" s="146">
        <v>20175.573907982001</v>
      </c>
      <c r="AL199" s="146"/>
      <c r="AM199" s="146"/>
      <c r="AN199" s="146"/>
      <c r="AO199" s="146"/>
      <c r="AP199" s="146"/>
    </row>
    <row r="200" spans="1:42" ht="14.5" x14ac:dyDescent="0.35">
      <c r="A200" s="200" t="s">
        <v>488</v>
      </c>
      <c r="B200" s="146">
        <v>0</v>
      </c>
      <c r="C200" s="146">
        <v>0</v>
      </c>
      <c r="D200" s="146">
        <v>0</v>
      </c>
      <c r="E200" s="146">
        <v>0</v>
      </c>
      <c r="F200" s="146">
        <v>0</v>
      </c>
      <c r="G200" s="146">
        <v>0</v>
      </c>
      <c r="H200" s="146">
        <v>0</v>
      </c>
      <c r="I200" s="146">
        <v>0</v>
      </c>
      <c r="J200" s="146">
        <v>0</v>
      </c>
      <c r="K200" s="146">
        <v>0</v>
      </c>
      <c r="L200" s="146">
        <v>0</v>
      </c>
      <c r="M200" s="146">
        <v>0</v>
      </c>
      <c r="N200" s="146">
        <v>0</v>
      </c>
      <c r="O200" s="146">
        <v>0</v>
      </c>
      <c r="P200" s="146">
        <v>0</v>
      </c>
      <c r="Q200" s="146">
        <v>0</v>
      </c>
      <c r="R200" s="146">
        <v>0</v>
      </c>
      <c r="S200" s="146">
        <v>0</v>
      </c>
      <c r="T200" s="146">
        <v>0</v>
      </c>
      <c r="U200" s="146">
        <v>0</v>
      </c>
      <c r="V200" s="146">
        <v>0</v>
      </c>
      <c r="W200" s="146">
        <v>0</v>
      </c>
      <c r="X200" s="146">
        <v>0</v>
      </c>
      <c r="Y200" s="146">
        <v>0</v>
      </c>
      <c r="Z200" s="146">
        <v>0</v>
      </c>
      <c r="AA200" s="146">
        <v>0</v>
      </c>
      <c r="AB200" s="146">
        <v>0</v>
      </c>
      <c r="AC200" s="146">
        <v>0</v>
      </c>
      <c r="AD200" s="146">
        <v>0</v>
      </c>
      <c r="AE200" s="146">
        <v>0</v>
      </c>
      <c r="AF200" s="146">
        <v>0</v>
      </c>
      <c r="AG200" s="146">
        <v>0</v>
      </c>
      <c r="AH200" s="146">
        <v>0</v>
      </c>
      <c r="AI200" s="146">
        <v>0</v>
      </c>
      <c r="AJ200" s="146">
        <v>0</v>
      </c>
      <c r="AK200" s="146">
        <v>0</v>
      </c>
      <c r="AL200" s="144"/>
      <c r="AM200" s="144"/>
      <c r="AN200" s="144"/>
      <c r="AO200" s="144"/>
      <c r="AP200" s="144"/>
    </row>
    <row r="201" spans="1:42" ht="14.5" x14ac:dyDescent="0.35">
      <c r="A201" s="200" t="s">
        <v>489</v>
      </c>
      <c r="B201" s="146">
        <v>0</v>
      </c>
      <c r="C201" s="146">
        <v>0</v>
      </c>
      <c r="D201" s="146">
        <v>0</v>
      </c>
      <c r="E201" s="146">
        <v>63817.687031589601</v>
      </c>
      <c r="F201" s="146">
        <v>0</v>
      </c>
      <c r="G201" s="146">
        <v>34376.234906889498</v>
      </c>
      <c r="H201" s="146">
        <v>0</v>
      </c>
      <c r="I201" s="146">
        <v>0</v>
      </c>
      <c r="J201" s="146">
        <v>41608.725652989502</v>
      </c>
      <c r="K201" s="146">
        <v>0</v>
      </c>
      <c r="L201" s="146">
        <v>0</v>
      </c>
      <c r="M201" s="146">
        <v>37679.035768671798</v>
      </c>
      <c r="N201" s="146">
        <v>0</v>
      </c>
      <c r="O201" s="146">
        <v>0</v>
      </c>
      <c r="P201" s="146">
        <v>0</v>
      </c>
      <c r="Q201" s="146">
        <v>90259.793606569103</v>
      </c>
      <c r="R201" s="146">
        <v>0</v>
      </c>
      <c r="S201" s="146">
        <v>60875.324447206898</v>
      </c>
      <c r="T201" s="146">
        <v>0</v>
      </c>
      <c r="U201" s="146">
        <v>0</v>
      </c>
      <c r="V201" s="146">
        <v>49746.853978580402</v>
      </c>
      <c r="W201" s="146">
        <v>0</v>
      </c>
      <c r="X201" s="146">
        <v>0</v>
      </c>
      <c r="Y201" s="146">
        <v>29748.2009063197</v>
      </c>
      <c r="Z201" s="146">
        <v>0</v>
      </c>
      <c r="AA201" s="146">
        <v>0</v>
      </c>
      <c r="AB201" s="146">
        <v>0</v>
      </c>
      <c r="AC201" s="146">
        <v>56021.578057610597</v>
      </c>
      <c r="AD201" s="146">
        <v>0</v>
      </c>
      <c r="AE201" s="146">
        <v>25235.3641092955</v>
      </c>
      <c r="AF201" s="146">
        <v>0</v>
      </c>
      <c r="AG201" s="146">
        <v>0</v>
      </c>
      <c r="AH201" s="146">
        <v>21857.003899682299</v>
      </c>
      <c r="AI201" s="146">
        <v>0</v>
      </c>
      <c r="AJ201" s="146">
        <v>0</v>
      </c>
      <c r="AK201" s="146">
        <v>20175.573907982001</v>
      </c>
      <c r="AL201" s="144"/>
      <c r="AM201" s="144"/>
      <c r="AN201" s="144"/>
      <c r="AO201" s="144"/>
      <c r="AP201" s="144"/>
    </row>
    <row r="202" spans="1:42" ht="10.5" x14ac:dyDescent="0.25">
      <c r="A202" s="200" t="s">
        <v>490</v>
      </c>
      <c r="B202" s="146">
        <v>0</v>
      </c>
      <c r="C202" s="146">
        <v>0</v>
      </c>
      <c r="D202" s="146">
        <v>0</v>
      </c>
      <c r="E202" s="146">
        <v>1</v>
      </c>
      <c r="F202" s="146">
        <v>0</v>
      </c>
      <c r="G202" s="146">
        <v>0</v>
      </c>
      <c r="H202" s="146">
        <v>0</v>
      </c>
      <c r="I202" s="146">
        <v>0</v>
      </c>
      <c r="J202" s="146">
        <v>0</v>
      </c>
      <c r="K202" s="146">
        <v>0</v>
      </c>
      <c r="L202" s="146">
        <v>0</v>
      </c>
      <c r="M202" s="146">
        <v>0</v>
      </c>
      <c r="N202" s="146">
        <v>0</v>
      </c>
      <c r="O202" s="146">
        <v>0</v>
      </c>
      <c r="P202" s="146">
        <v>0</v>
      </c>
      <c r="Q202" s="146">
        <v>0</v>
      </c>
      <c r="R202" s="146">
        <v>0</v>
      </c>
      <c r="S202" s="146">
        <v>0</v>
      </c>
      <c r="T202" s="146">
        <v>0</v>
      </c>
      <c r="U202" s="146">
        <v>0</v>
      </c>
      <c r="V202" s="146">
        <v>0</v>
      </c>
      <c r="W202" s="146">
        <v>0</v>
      </c>
      <c r="X202" s="146">
        <v>0</v>
      </c>
      <c r="Y202" s="146">
        <v>0</v>
      </c>
      <c r="Z202" s="146">
        <v>0</v>
      </c>
      <c r="AA202" s="146">
        <v>0</v>
      </c>
      <c r="AB202" s="146">
        <v>0</v>
      </c>
      <c r="AC202" s="146">
        <v>0</v>
      </c>
      <c r="AD202" s="146">
        <v>0</v>
      </c>
      <c r="AE202" s="146">
        <v>0</v>
      </c>
      <c r="AF202" s="146">
        <v>0</v>
      </c>
      <c r="AG202" s="146">
        <v>0</v>
      </c>
      <c r="AH202" s="146">
        <v>0</v>
      </c>
      <c r="AI202" s="146">
        <v>0</v>
      </c>
      <c r="AJ202" s="146">
        <v>0</v>
      </c>
      <c r="AK202" s="146">
        <v>0</v>
      </c>
      <c r="AL202" s="146"/>
      <c r="AM202" s="146"/>
      <c r="AN202" s="146"/>
      <c r="AO202" s="146"/>
      <c r="AP202" s="146"/>
    </row>
    <row r="203" spans="1:42" ht="10.5" x14ac:dyDescent="0.25">
      <c r="A203" s="200" t="s">
        <v>491</v>
      </c>
      <c r="B203" s="146">
        <v>0</v>
      </c>
      <c r="C203" s="146">
        <v>0</v>
      </c>
      <c r="D203" s="146">
        <v>0</v>
      </c>
      <c r="E203" s="146">
        <v>0</v>
      </c>
      <c r="F203" s="146">
        <v>0</v>
      </c>
      <c r="G203" s="146">
        <v>0</v>
      </c>
      <c r="H203" s="146">
        <v>0</v>
      </c>
      <c r="I203" s="146">
        <v>0</v>
      </c>
      <c r="J203" s="146">
        <v>0</v>
      </c>
      <c r="K203" s="146">
        <v>0</v>
      </c>
      <c r="L203" s="146">
        <v>0</v>
      </c>
      <c r="M203" s="146">
        <v>0</v>
      </c>
      <c r="N203" s="146">
        <v>0</v>
      </c>
      <c r="O203" s="146">
        <v>0</v>
      </c>
      <c r="P203" s="146">
        <v>0</v>
      </c>
      <c r="Q203" s="146">
        <v>0</v>
      </c>
      <c r="R203" s="146">
        <v>0</v>
      </c>
      <c r="S203" s="146">
        <v>0</v>
      </c>
      <c r="T203" s="146">
        <v>0</v>
      </c>
      <c r="U203" s="146">
        <v>0</v>
      </c>
      <c r="V203" s="146">
        <v>0</v>
      </c>
      <c r="W203" s="146">
        <v>0</v>
      </c>
      <c r="X203" s="146">
        <v>0</v>
      </c>
      <c r="Y203" s="146">
        <v>0</v>
      </c>
      <c r="Z203" s="146">
        <v>0</v>
      </c>
      <c r="AA203" s="146">
        <v>0</v>
      </c>
      <c r="AB203" s="146">
        <v>0</v>
      </c>
      <c r="AC203" s="146">
        <v>0</v>
      </c>
      <c r="AD203" s="146">
        <v>0</v>
      </c>
      <c r="AE203" s="146">
        <v>0</v>
      </c>
      <c r="AF203" s="146">
        <v>0</v>
      </c>
      <c r="AG203" s="146">
        <v>0</v>
      </c>
      <c r="AH203" s="146">
        <v>0</v>
      </c>
      <c r="AI203" s="146">
        <v>0</v>
      </c>
      <c r="AJ203" s="146">
        <v>0</v>
      </c>
      <c r="AK203" s="146">
        <v>0</v>
      </c>
      <c r="AL203" s="146"/>
      <c r="AM203" s="146"/>
      <c r="AN203" s="146"/>
      <c r="AO203" s="146"/>
      <c r="AP203" s="146"/>
    </row>
    <row r="204" spans="1:42" ht="14.5" x14ac:dyDescent="0.35">
      <c r="A204" s="200" t="s">
        <v>492</v>
      </c>
      <c r="B204" s="146">
        <v>0</v>
      </c>
      <c r="C204" s="146">
        <v>0</v>
      </c>
      <c r="D204" s="146">
        <v>0</v>
      </c>
      <c r="E204" s="146">
        <v>0</v>
      </c>
      <c r="F204" s="146">
        <v>0</v>
      </c>
      <c r="G204" s="146">
        <v>1</v>
      </c>
      <c r="H204" s="146">
        <v>0</v>
      </c>
      <c r="I204" s="146">
        <v>0</v>
      </c>
      <c r="J204" s="146">
        <v>1</v>
      </c>
      <c r="K204" s="146">
        <v>0</v>
      </c>
      <c r="L204" s="146">
        <v>0</v>
      </c>
      <c r="M204" s="146">
        <v>1</v>
      </c>
      <c r="N204" s="146">
        <v>0</v>
      </c>
      <c r="O204" s="146">
        <v>0</v>
      </c>
      <c r="P204" s="146">
        <v>0</v>
      </c>
      <c r="Q204" s="146">
        <v>1</v>
      </c>
      <c r="R204" s="146">
        <v>0</v>
      </c>
      <c r="S204" s="146">
        <v>1</v>
      </c>
      <c r="T204" s="146">
        <v>0</v>
      </c>
      <c r="U204" s="146">
        <v>0</v>
      </c>
      <c r="V204" s="146">
        <v>1</v>
      </c>
      <c r="W204" s="146">
        <v>0</v>
      </c>
      <c r="X204" s="146">
        <v>0</v>
      </c>
      <c r="Y204" s="146">
        <v>1</v>
      </c>
      <c r="Z204" s="146">
        <v>0</v>
      </c>
      <c r="AA204" s="146">
        <v>0</v>
      </c>
      <c r="AB204" s="146">
        <v>0</v>
      </c>
      <c r="AC204" s="146">
        <v>1</v>
      </c>
      <c r="AD204" s="146">
        <v>0</v>
      </c>
      <c r="AE204" s="146">
        <v>1</v>
      </c>
      <c r="AF204" s="146">
        <v>0</v>
      </c>
      <c r="AG204" s="146">
        <v>0</v>
      </c>
      <c r="AH204" s="146">
        <v>1</v>
      </c>
      <c r="AI204" s="146">
        <v>0</v>
      </c>
      <c r="AJ204" s="146">
        <v>0</v>
      </c>
      <c r="AK204" s="146">
        <v>1</v>
      </c>
      <c r="AL204" s="146"/>
      <c r="AM204" s="146"/>
      <c r="AN204" s="146"/>
      <c r="AO204" s="146"/>
      <c r="AP204" s="144"/>
    </row>
    <row r="205" spans="1:42" ht="10.5" x14ac:dyDescent="0.25">
      <c r="A205" s="201" t="s">
        <v>493</v>
      </c>
      <c r="B205" s="202">
        <v>0</v>
      </c>
      <c r="C205" s="202">
        <v>0</v>
      </c>
      <c r="D205" s="202">
        <v>0</v>
      </c>
      <c r="E205" s="202">
        <v>0</v>
      </c>
      <c r="F205" s="202">
        <v>0</v>
      </c>
      <c r="G205" s="202">
        <v>0.5</v>
      </c>
      <c r="H205" s="202">
        <v>0</v>
      </c>
      <c r="I205" s="202">
        <v>0</v>
      </c>
      <c r="J205" s="202">
        <v>0.75</v>
      </c>
      <c r="K205" s="202">
        <v>0</v>
      </c>
      <c r="L205" s="202">
        <v>0</v>
      </c>
      <c r="M205" s="202">
        <v>1</v>
      </c>
      <c r="N205" s="202">
        <v>0</v>
      </c>
      <c r="O205" s="202">
        <v>0</v>
      </c>
      <c r="P205" s="202">
        <v>0</v>
      </c>
      <c r="Q205" s="202">
        <v>0.25</v>
      </c>
      <c r="R205" s="202">
        <v>0</v>
      </c>
      <c r="S205" s="202">
        <v>0.5</v>
      </c>
      <c r="T205" s="202">
        <v>0</v>
      </c>
      <c r="U205" s="202">
        <v>0</v>
      </c>
      <c r="V205" s="202">
        <v>0.75</v>
      </c>
      <c r="W205" s="202">
        <v>0</v>
      </c>
      <c r="X205" s="202">
        <v>0</v>
      </c>
      <c r="Y205" s="202">
        <v>1</v>
      </c>
      <c r="Z205" s="202">
        <v>0</v>
      </c>
      <c r="AA205" s="202">
        <v>0</v>
      </c>
      <c r="AB205" s="202">
        <v>0</v>
      </c>
      <c r="AC205" s="202">
        <v>0.25</v>
      </c>
      <c r="AD205" s="202">
        <v>0</v>
      </c>
      <c r="AE205" s="202">
        <v>0.5</v>
      </c>
      <c r="AF205" s="202">
        <v>0</v>
      </c>
      <c r="AG205" s="202">
        <v>0</v>
      </c>
      <c r="AH205" s="202">
        <v>0.75</v>
      </c>
      <c r="AI205" s="202">
        <v>0</v>
      </c>
      <c r="AJ205" s="202">
        <v>0</v>
      </c>
      <c r="AK205" s="202">
        <v>1</v>
      </c>
      <c r="AL205" s="146"/>
      <c r="AM205" s="146"/>
      <c r="AN205" s="146"/>
      <c r="AO205" s="146"/>
      <c r="AP205" s="146"/>
    </row>
    <row r="206" spans="1:42" ht="10.5" x14ac:dyDescent="0.25">
      <c r="A206" s="200" t="s">
        <v>494</v>
      </c>
      <c r="B206" s="146">
        <v>0</v>
      </c>
      <c r="C206" s="146">
        <v>0</v>
      </c>
      <c r="D206" s="146">
        <v>0</v>
      </c>
      <c r="E206" s="146">
        <v>0</v>
      </c>
      <c r="F206" s="146">
        <v>0</v>
      </c>
      <c r="G206" s="146">
        <v>0</v>
      </c>
      <c r="H206" s="146">
        <v>0</v>
      </c>
      <c r="I206" s="146">
        <v>0</v>
      </c>
      <c r="J206" s="146">
        <v>0</v>
      </c>
      <c r="K206" s="146">
        <v>0</v>
      </c>
      <c r="L206" s="146">
        <v>0</v>
      </c>
      <c r="M206" s="146">
        <v>0</v>
      </c>
      <c r="N206" s="146">
        <v>0</v>
      </c>
      <c r="O206" s="146">
        <v>0</v>
      </c>
      <c r="P206" s="146">
        <v>0</v>
      </c>
      <c r="Q206" s="146">
        <v>0</v>
      </c>
      <c r="R206" s="146">
        <v>0</v>
      </c>
      <c r="S206" s="146">
        <v>0</v>
      </c>
      <c r="T206" s="146">
        <v>0</v>
      </c>
      <c r="U206" s="146">
        <v>0</v>
      </c>
      <c r="V206" s="146">
        <v>0</v>
      </c>
      <c r="W206" s="146">
        <v>0</v>
      </c>
      <c r="X206" s="146">
        <v>0</v>
      </c>
      <c r="Y206" s="146">
        <v>0</v>
      </c>
      <c r="Z206" s="146">
        <v>0</v>
      </c>
      <c r="AA206" s="146">
        <v>0</v>
      </c>
      <c r="AB206" s="146">
        <v>0</v>
      </c>
      <c r="AC206" s="146">
        <v>0</v>
      </c>
      <c r="AD206" s="146">
        <v>0</v>
      </c>
      <c r="AE206" s="146">
        <v>0</v>
      </c>
      <c r="AF206" s="146">
        <v>0</v>
      </c>
      <c r="AG206" s="146">
        <v>0</v>
      </c>
      <c r="AH206" s="146">
        <v>0</v>
      </c>
      <c r="AI206" s="146">
        <v>0</v>
      </c>
      <c r="AJ206" s="146">
        <v>0</v>
      </c>
      <c r="AK206" s="146">
        <v>0</v>
      </c>
      <c r="AL206" s="146"/>
      <c r="AM206" s="146"/>
      <c r="AN206" s="146"/>
      <c r="AO206" s="146"/>
      <c r="AP206" s="146"/>
    </row>
    <row r="207" spans="1:42" ht="14.5" x14ac:dyDescent="0.35">
      <c r="A207" s="200" t="s">
        <v>495</v>
      </c>
      <c r="B207" s="146">
        <v>0</v>
      </c>
      <c r="C207" s="146">
        <v>0</v>
      </c>
      <c r="D207" s="146">
        <v>0</v>
      </c>
      <c r="E207" s="146">
        <v>0</v>
      </c>
      <c r="F207" s="146">
        <v>0</v>
      </c>
      <c r="G207" s="146">
        <v>0.5</v>
      </c>
      <c r="H207" s="146">
        <v>0</v>
      </c>
      <c r="I207" s="146">
        <v>0</v>
      </c>
      <c r="J207" s="146">
        <v>0.75</v>
      </c>
      <c r="K207" s="146">
        <v>0</v>
      </c>
      <c r="L207" s="146">
        <v>0</v>
      </c>
      <c r="M207" s="146">
        <v>1</v>
      </c>
      <c r="N207" s="146">
        <v>0</v>
      </c>
      <c r="O207" s="146">
        <v>0</v>
      </c>
      <c r="P207" s="146">
        <v>0</v>
      </c>
      <c r="Q207" s="146">
        <v>0.25</v>
      </c>
      <c r="R207" s="146">
        <v>0</v>
      </c>
      <c r="S207" s="146">
        <v>0.5</v>
      </c>
      <c r="T207" s="146">
        <v>0</v>
      </c>
      <c r="U207" s="146">
        <v>0</v>
      </c>
      <c r="V207" s="146">
        <v>0.75</v>
      </c>
      <c r="W207" s="146">
        <v>0</v>
      </c>
      <c r="X207" s="146">
        <v>0</v>
      </c>
      <c r="Y207" s="146">
        <v>1</v>
      </c>
      <c r="Z207" s="146">
        <v>0</v>
      </c>
      <c r="AA207" s="146">
        <v>0</v>
      </c>
      <c r="AB207" s="146">
        <v>0</v>
      </c>
      <c r="AC207" s="146">
        <v>0.25</v>
      </c>
      <c r="AD207" s="146">
        <v>0</v>
      </c>
      <c r="AE207" s="146">
        <v>0.5</v>
      </c>
      <c r="AF207" s="146">
        <v>0</v>
      </c>
      <c r="AG207" s="146">
        <v>0</v>
      </c>
      <c r="AH207" s="146">
        <v>0.75</v>
      </c>
      <c r="AI207" s="146">
        <v>0</v>
      </c>
      <c r="AJ207" s="146">
        <v>0</v>
      </c>
      <c r="AK207" s="146">
        <v>1</v>
      </c>
      <c r="AL207" s="146"/>
      <c r="AM207" s="146"/>
      <c r="AN207" s="146"/>
      <c r="AO207" s="146"/>
      <c r="AP207" s="144"/>
    </row>
    <row r="208" spans="1:42" ht="14.5" x14ac:dyDescent="0.35">
      <c r="A208" s="200" t="s">
        <v>496</v>
      </c>
      <c r="B208" s="146">
        <v>0</v>
      </c>
      <c r="C208" s="146">
        <v>0</v>
      </c>
      <c r="D208" s="146">
        <v>0</v>
      </c>
      <c r="E208" s="146">
        <v>0</v>
      </c>
      <c r="F208" s="146">
        <v>0</v>
      </c>
      <c r="G208" s="146">
        <v>17188.117453444698</v>
      </c>
      <c r="H208" s="146">
        <v>0</v>
      </c>
      <c r="I208" s="146">
        <v>0</v>
      </c>
      <c r="J208" s="146">
        <v>31206.544239742099</v>
      </c>
      <c r="K208" s="146">
        <v>0</v>
      </c>
      <c r="L208" s="146">
        <v>0</v>
      </c>
      <c r="M208" s="146">
        <v>37679.035768671798</v>
      </c>
      <c r="N208" s="146">
        <v>0</v>
      </c>
      <c r="O208" s="146">
        <v>0</v>
      </c>
      <c r="P208" s="146">
        <v>0</v>
      </c>
      <c r="Q208" s="146">
        <v>22564.948401642199</v>
      </c>
      <c r="R208" s="146">
        <v>0</v>
      </c>
      <c r="S208" s="146">
        <v>30437.662223603402</v>
      </c>
      <c r="T208" s="146">
        <v>0</v>
      </c>
      <c r="U208" s="146">
        <v>0</v>
      </c>
      <c r="V208" s="146">
        <v>37310.140483935298</v>
      </c>
      <c r="W208" s="146">
        <v>0</v>
      </c>
      <c r="X208" s="146">
        <v>0</v>
      </c>
      <c r="Y208" s="146">
        <v>29748.2009063197</v>
      </c>
      <c r="Z208" s="146">
        <v>0</v>
      </c>
      <c r="AA208" s="146">
        <v>0</v>
      </c>
      <c r="AB208" s="146">
        <v>0</v>
      </c>
      <c r="AC208" s="146">
        <v>14005.3945144026</v>
      </c>
      <c r="AD208" s="146">
        <v>0</v>
      </c>
      <c r="AE208" s="146">
        <v>12617.682054647699</v>
      </c>
      <c r="AF208" s="146">
        <v>0</v>
      </c>
      <c r="AG208" s="146">
        <v>0</v>
      </c>
      <c r="AH208" s="146">
        <v>16392.752924761699</v>
      </c>
      <c r="AI208" s="146">
        <v>0</v>
      </c>
      <c r="AJ208" s="146">
        <v>0</v>
      </c>
      <c r="AK208" s="146">
        <v>20175.573907982001</v>
      </c>
      <c r="AL208" s="146"/>
      <c r="AM208" s="146"/>
      <c r="AN208" s="146"/>
      <c r="AO208" s="146"/>
      <c r="AP208" s="144"/>
    </row>
    <row r="209" spans="1:41" ht="10.5" x14ac:dyDescent="0.25">
      <c r="A209" s="200" t="s">
        <v>497</v>
      </c>
      <c r="B209" s="146">
        <v>0</v>
      </c>
      <c r="C209" s="146">
        <v>0</v>
      </c>
      <c r="D209" s="146">
        <v>0</v>
      </c>
      <c r="E209" s="146">
        <v>0</v>
      </c>
      <c r="F209" s="146">
        <v>0</v>
      </c>
      <c r="G209" s="146">
        <v>0</v>
      </c>
      <c r="H209" s="146">
        <v>0</v>
      </c>
      <c r="I209" s="146">
        <v>0</v>
      </c>
      <c r="J209" s="146">
        <v>-30208.007000000001</v>
      </c>
      <c r="K209" s="146">
        <v>0</v>
      </c>
      <c r="L209" s="146">
        <v>0</v>
      </c>
      <c r="M209" s="146">
        <v>-31206.544239742099</v>
      </c>
      <c r="N209" s="146">
        <v>0</v>
      </c>
      <c r="O209" s="146">
        <v>0</v>
      </c>
      <c r="P209" s="146">
        <v>0</v>
      </c>
      <c r="Q209" s="146">
        <v>0</v>
      </c>
      <c r="R209" s="146">
        <v>0</v>
      </c>
      <c r="S209" s="146">
        <v>-22564.948401642199</v>
      </c>
      <c r="T209" s="146">
        <v>0</v>
      </c>
      <c r="U209" s="146">
        <v>0</v>
      </c>
      <c r="V209" s="146">
        <v>-30437.662223603402</v>
      </c>
      <c r="W209" s="146">
        <v>0</v>
      </c>
      <c r="X209" s="146">
        <v>0</v>
      </c>
      <c r="Y209" s="146">
        <v>-37310.140483935298</v>
      </c>
      <c r="Z209" s="146">
        <v>0</v>
      </c>
      <c r="AA209" s="146">
        <v>0</v>
      </c>
      <c r="AB209" s="146">
        <v>0</v>
      </c>
      <c r="AC209" s="146">
        <v>0</v>
      </c>
      <c r="AD209" s="146">
        <v>0</v>
      </c>
      <c r="AE209" s="146">
        <v>-14005.3945144026</v>
      </c>
      <c r="AF209" s="146">
        <v>0</v>
      </c>
      <c r="AG209" s="146">
        <v>0</v>
      </c>
      <c r="AH209" s="146">
        <v>-12617.682054647699</v>
      </c>
      <c r="AI209" s="146">
        <v>0</v>
      </c>
      <c r="AJ209" s="146">
        <v>0</v>
      </c>
      <c r="AK209" s="146">
        <v>-16392.752924761699</v>
      </c>
      <c r="AL209" s="146"/>
      <c r="AM209" s="146"/>
      <c r="AN209" s="146"/>
      <c r="AO209" s="146"/>
    </row>
    <row r="210" spans="1:41" ht="10.5" x14ac:dyDescent="0.25">
      <c r="A210" s="200" t="s">
        <v>498</v>
      </c>
      <c r="B210" s="146">
        <v>0</v>
      </c>
      <c r="C210" s="146">
        <v>0</v>
      </c>
      <c r="D210" s="146">
        <v>0</v>
      </c>
      <c r="E210" s="146">
        <v>0</v>
      </c>
      <c r="F210" s="146">
        <v>0</v>
      </c>
      <c r="G210" s="146">
        <v>0</v>
      </c>
      <c r="H210" s="146">
        <v>0</v>
      </c>
      <c r="I210" s="146">
        <v>0</v>
      </c>
      <c r="J210" s="146">
        <v>0</v>
      </c>
      <c r="K210" s="146">
        <v>0</v>
      </c>
      <c r="L210" s="146">
        <v>0</v>
      </c>
      <c r="M210" s="146">
        <v>0</v>
      </c>
      <c r="N210" s="146">
        <v>0</v>
      </c>
      <c r="O210" s="146">
        <v>0</v>
      </c>
      <c r="P210" s="146">
        <v>0</v>
      </c>
      <c r="Q210" s="146">
        <v>0</v>
      </c>
      <c r="R210" s="146">
        <v>0</v>
      </c>
      <c r="S210" s="146">
        <v>0</v>
      </c>
      <c r="T210" s="146">
        <v>0</v>
      </c>
      <c r="U210" s="146">
        <v>0</v>
      </c>
      <c r="V210" s="146">
        <v>0</v>
      </c>
      <c r="W210" s="146">
        <v>0</v>
      </c>
      <c r="X210" s="146">
        <v>0</v>
      </c>
      <c r="Y210" s="146">
        <v>0</v>
      </c>
      <c r="Z210" s="146">
        <v>0</v>
      </c>
      <c r="AA210" s="146">
        <v>0</v>
      </c>
      <c r="AB210" s="146">
        <v>0</v>
      </c>
      <c r="AC210" s="146">
        <v>0</v>
      </c>
      <c r="AD210" s="146">
        <v>0</v>
      </c>
      <c r="AE210" s="146">
        <v>0</v>
      </c>
      <c r="AF210" s="146">
        <v>0</v>
      </c>
      <c r="AG210" s="146">
        <v>0</v>
      </c>
      <c r="AH210" s="146">
        <v>0</v>
      </c>
      <c r="AI210" s="146">
        <v>0</v>
      </c>
      <c r="AJ210" s="146">
        <v>0</v>
      </c>
      <c r="AK210" s="146">
        <v>0</v>
      </c>
      <c r="AL210" s="146"/>
      <c r="AM210" s="146"/>
      <c r="AN210" s="146"/>
      <c r="AO210" s="146"/>
    </row>
    <row r="211" spans="1:41" ht="10.5" x14ac:dyDescent="0.25">
      <c r="A211" s="200" t="s">
        <v>499</v>
      </c>
      <c r="B211" s="146">
        <v>0</v>
      </c>
      <c r="C211" s="146">
        <v>0</v>
      </c>
      <c r="D211" s="146">
        <v>0</v>
      </c>
      <c r="E211" s="146">
        <v>0</v>
      </c>
      <c r="F211" s="146">
        <v>0</v>
      </c>
      <c r="G211" s="146">
        <v>0</v>
      </c>
      <c r="H211" s="146">
        <v>0</v>
      </c>
      <c r="I211" s="146">
        <v>0</v>
      </c>
      <c r="J211" s="146">
        <v>0</v>
      </c>
      <c r="K211" s="146">
        <v>0</v>
      </c>
      <c r="L211" s="146">
        <v>0</v>
      </c>
      <c r="M211" s="146">
        <v>0</v>
      </c>
      <c r="N211" s="146">
        <v>0</v>
      </c>
      <c r="O211" s="146">
        <v>0</v>
      </c>
      <c r="P211" s="146">
        <v>0</v>
      </c>
      <c r="Q211" s="146">
        <v>0</v>
      </c>
      <c r="R211" s="146">
        <v>0</v>
      </c>
      <c r="S211" s="146">
        <v>0</v>
      </c>
      <c r="T211" s="146">
        <v>0</v>
      </c>
      <c r="U211" s="146">
        <v>0</v>
      </c>
      <c r="V211" s="146">
        <v>0</v>
      </c>
      <c r="W211" s="146">
        <v>0</v>
      </c>
      <c r="X211" s="146">
        <v>0</v>
      </c>
      <c r="Y211" s="146">
        <v>0</v>
      </c>
      <c r="Z211" s="146">
        <v>0</v>
      </c>
      <c r="AA211" s="146">
        <v>0</v>
      </c>
      <c r="AB211" s="146">
        <v>0</v>
      </c>
      <c r="AC211" s="146">
        <v>0</v>
      </c>
      <c r="AD211" s="146">
        <v>0</v>
      </c>
      <c r="AE211" s="146">
        <v>0</v>
      </c>
      <c r="AF211" s="146">
        <v>0</v>
      </c>
      <c r="AG211" s="146">
        <v>0</v>
      </c>
      <c r="AH211" s="146">
        <v>0</v>
      </c>
      <c r="AI211" s="146">
        <v>0</v>
      </c>
      <c r="AJ211" s="146">
        <v>0</v>
      </c>
      <c r="AK211" s="146">
        <v>0</v>
      </c>
      <c r="AL211" s="146"/>
      <c r="AM211" s="146"/>
      <c r="AN211" s="146"/>
      <c r="AO211" s="146"/>
    </row>
    <row r="212" spans="1:41" ht="14.5" x14ac:dyDescent="0.35">
      <c r="A212" s="200" t="s">
        <v>500</v>
      </c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  <c r="AA212" s="144"/>
      <c r="AB212" s="144"/>
      <c r="AC212" s="144"/>
      <c r="AD212" s="144"/>
      <c r="AE212" s="144"/>
      <c r="AF212" s="144"/>
      <c r="AG212" s="144"/>
      <c r="AH212" s="144"/>
      <c r="AI212" s="144"/>
      <c r="AJ212" s="144"/>
      <c r="AK212" s="144"/>
      <c r="AL212" s="146"/>
      <c r="AM212" s="146"/>
      <c r="AN212" s="146"/>
      <c r="AO212" s="146"/>
    </row>
    <row r="213" spans="1:41" ht="10.5" x14ac:dyDescent="0.25">
      <c r="A213" s="200" t="s">
        <v>501</v>
      </c>
      <c r="B213" s="146">
        <v>0</v>
      </c>
      <c r="C213" s="146">
        <v>0</v>
      </c>
      <c r="D213" s="146">
        <v>0</v>
      </c>
      <c r="E213" s="146">
        <v>0</v>
      </c>
      <c r="F213" s="146">
        <v>0</v>
      </c>
      <c r="G213" s="146">
        <v>0</v>
      </c>
      <c r="H213" s="146">
        <v>0</v>
      </c>
      <c r="I213" s="146">
        <v>0</v>
      </c>
      <c r="J213" s="146">
        <v>0</v>
      </c>
      <c r="K213" s="146">
        <v>0</v>
      </c>
      <c r="L213" s="146">
        <v>0</v>
      </c>
      <c r="M213" s="146">
        <v>0</v>
      </c>
      <c r="N213" s="146">
        <v>0</v>
      </c>
      <c r="O213" s="146">
        <v>0</v>
      </c>
      <c r="P213" s="146">
        <v>0</v>
      </c>
      <c r="Q213" s="146">
        <v>0</v>
      </c>
      <c r="R213" s="146">
        <v>0</v>
      </c>
      <c r="S213" s="146">
        <v>0</v>
      </c>
      <c r="T213" s="146">
        <v>0</v>
      </c>
      <c r="U213" s="146">
        <v>0</v>
      </c>
      <c r="V213" s="146">
        <v>0</v>
      </c>
      <c r="W213" s="146">
        <v>0</v>
      </c>
      <c r="X213" s="146">
        <v>0</v>
      </c>
      <c r="Y213" s="146">
        <v>0</v>
      </c>
      <c r="Z213" s="146">
        <v>0</v>
      </c>
      <c r="AA213" s="146">
        <v>0</v>
      </c>
      <c r="AB213" s="146">
        <v>0</v>
      </c>
      <c r="AC213" s="146">
        <v>0</v>
      </c>
      <c r="AD213" s="146">
        <v>0</v>
      </c>
      <c r="AE213" s="146">
        <v>0</v>
      </c>
      <c r="AF213" s="146">
        <v>0</v>
      </c>
      <c r="AG213" s="146">
        <v>0</v>
      </c>
      <c r="AH213" s="146">
        <v>0</v>
      </c>
      <c r="AI213" s="146">
        <v>0</v>
      </c>
      <c r="AJ213" s="146">
        <v>0</v>
      </c>
      <c r="AK213" s="146">
        <v>0</v>
      </c>
      <c r="AL213" s="146"/>
      <c r="AM213" s="146"/>
      <c r="AN213" s="146"/>
      <c r="AO213" s="146"/>
    </row>
    <row r="214" spans="1:41" ht="10.5" x14ac:dyDescent="0.25">
      <c r="A214" s="200" t="s">
        <v>502</v>
      </c>
      <c r="B214" s="146">
        <v>0</v>
      </c>
      <c r="C214" s="146">
        <v>0</v>
      </c>
      <c r="D214" s="146">
        <v>0</v>
      </c>
      <c r="E214" s="146">
        <v>0</v>
      </c>
      <c r="F214" s="146">
        <v>0</v>
      </c>
      <c r="G214" s="146">
        <v>0</v>
      </c>
      <c r="H214" s="146">
        <v>0</v>
      </c>
      <c r="I214" s="146">
        <v>0</v>
      </c>
      <c r="J214" s="146">
        <v>0</v>
      </c>
      <c r="K214" s="146">
        <v>0</v>
      </c>
      <c r="L214" s="146">
        <v>0</v>
      </c>
      <c r="M214" s="146">
        <v>0</v>
      </c>
      <c r="N214" s="146">
        <v>0</v>
      </c>
      <c r="O214" s="146">
        <v>0</v>
      </c>
      <c r="P214" s="146">
        <v>0</v>
      </c>
      <c r="Q214" s="146">
        <v>0</v>
      </c>
      <c r="R214" s="146">
        <v>0</v>
      </c>
      <c r="S214" s="146">
        <v>0</v>
      </c>
      <c r="T214" s="146">
        <v>0</v>
      </c>
      <c r="U214" s="146">
        <v>0</v>
      </c>
      <c r="V214" s="146">
        <v>0</v>
      </c>
      <c r="W214" s="146">
        <v>0</v>
      </c>
      <c r="X214" s="146">
        <v>0</v>
      </c>
      <c r="Y214" s="146">
        <v>0</v>
      </c>
      <c r="Z214" s="146">
        <v>0</v>
      </c>
      <c r="AA214" s="146">
        <v>0</v>
      </c>
      <c r="AB214" s="146">
        <v>0</v>
      </c>
      <c r="AC214" s="146">
        <v>0</v>
      </c>
      <c r="AD214" s="146">
        <v>0</v>
      </c>
      <c r="AE214" s="146">
        <v>0</v>
      </c>
      <c r="AF214" s="146">
        <v>0</v>
      </c>
      <c r="AG214" s="146">
        <v>0</v>
      </c>
      <c r="AH214" s="146">
        <v>0</v>
      </c>
      <c r="AI214" s="146">
        <v>0</v>
      </c>
      <c r="AJ214" s="146">
        <v>0</v>
      </c>
      <c r="AK214" s="146">
        <v>0</v>
      </c>
      <c r="AL214" s="146"/>
      <c r="AM214" s="146"/>
      <c r="AN214" s="146"/>
      <c r="AO214" s="146"/>
    </row>
    <row r="215" spans="1:41" ht="10.5" x14ac:dyDescent="0.25">
      <c r="A215" s="200" t="s">
        <v>503</v>
      </c>
      <c r="B215" s="146">
        <v>0</v>
      </c>
      <c r="C215" s="146">
        <v>0</v>
      </c>
      <c r="D215" s="146">
        <v>0</v>
      </c>
      <c r="E215" s="146">
        <v>0</v>
      </c>
      <c r="F215" s="146">
        <v>0</v>
      </c>
      <c r="G215" s="146">
        <v>0</v>
      </c>
      <c r="H215" s="146">
        <v>0</v>
      </c>
      <c r="I215" s="146">
        <v>0</v>
      </c>
      <c r="J215" s="146">
        <v>0</v>
      </c>
      <c r="K215" s="146">
        <v>0</v>
      </c>
      <c r="L215" s="146">
        <v>0</v>
      </c>
      <c r="M215" s="146">
        <v>0</v>
      </c>
      <c r="N215" s="146">
        <v>0</v>
      </c>
      <c r="O215" s="146">
        <v>0</v>
      </c>
      <c r="P215" s="146">
        <v>0</v>
      </c>
      <c r="Q215" s="146">
        <v>0</v>
      </c>
      <c r="R215" s="146">
        <v>0</v>
      </c>
      <c r="S215" s="146">
        <v>0</v>
      </c>
      <c r="T215" s="146">
        <v>0</v>
      </c>
      <c r="U215" s="146">
        <v>0</v>
      </c>
      <c r="V215" s="146">
        <v>0</v>
      </c>
      <c r="W215" s="146">
        <v>0</v>
      </c>
      <c r="X215" s="146">
        <v>0</v>
      </c>
      <c r="Y215" s="146">
        <v>0</v>
      </c>
      <c r="Z215" s="146">
        <v>0</v>
      </c>
      <c r="AA215" s="146">
        <v>0</v>
      </c>
      <c r="AB215" s="146">
        <v>0</v>
      </c>
      <c r="AC215" s="146">
        <v>0</v>
      </c>
      <c r="AD215" s="146">
        <v>0</v>
      </c>
      <c r="AE215" s="146">
        <v>0</v>
      </c>
      <c r="AF215" s="146">
        <v>0</v>
      </c>
      <c r="AG215" s="146">
        <v>0</v>
      </c>
      <c r="AH215" s="146">
        <v>0</v>
      </c>
      <c r="AI215" s="146">
        <v>0</v>
      </c>
      <c r="AJ215" s="146">
        <v>0</v>
      </c>
      <c r="AK215" s="146">
        <v>0</v>
      </c>
      <c r="AL215" s="146"/>
      <c r="AM215" s="146"/>
      <c r="AN215" s="146"/>
      <c r="AO215" s="146"/>
    </row>
    <row r="216" spans="1:41" ht="10.5" x14ac:dyDescent="0.25">
      <c r="A216" s="200" t="s">
        <v>504</v>
      </c>
      <c r="B216" s="146">
        <v>0</v>
      </c>
      <c r="C216" s="146">
        <v>0</v>
      </c>
      <c r="D216" s="146">
        <v>0</v>
      </c>
      <c r="E216" s="146">
        <v>0</v>
      </c>
      <c r="F216" s="146">
        <v>0</v>
      </c>
      <c r="G216" s="146">
        <v>0</v>
      </c>
      <c r="H216" s="146">
        <v>0</v>
      </c>
      <c r="I216" s="146">
        <v>0</v>
      </c>
      <c r="J216" s="146">
        <v>0</v>
      </c>
      <c r="K216" s="146">
        <v>0</v>
      </c>
      <c r="L216" s="146">
        <v>0</v>
      </c>
      <c r="M216" s="146">
        <v>0</v>
      </c>
      <c r="N216" s="146">
        <v>0</v>
      </c>
      <c r="O216" s="146">
        <v>0</v>
      </c>
      <c r="P216" s="146">
        <v>0</v>
      </c>
      <c r="Q216" s="146">
        <v>0</v>
      </c>
      <c r="R216" s="146">
        <v>0</v>
      </c>
      <c r="S216" s="146">
        <v>0</v>
      </c>
      <c r="T216" s="146">
        <v>0</v>
      </c>
      <c r="U216" s="146">
        <v>0</v>
      </c>
      <c r="V216" s="146">
        <v>0</v>
      </c>
      <c r="W216" s="146">
        <v>0</v>
      </c>
      <c r="X216" s="146">
        <v>0</v>
      </c>
      <c r="Y216" s="146">
        <v>0</v>
      </c>
      <c r="Z216" s="146">
        <v>0</v>
      </c>
      <c r="AA216" s="146">
        <v>0</v>
      </c>
      <c r="AB216" s="146">
        <v>0</v>
      </c>
      <c r="AC216" s="146">
        <v>0</v>
      </c>
      <c r="AD216" s="146">
        <v>0</v>
      </c>
      <c r="AE216" s="146">
        <v>0</v>
      </c>
      <c r="AF216" s="146">
        <v>0</v>
      </c>
      <c r="AG216" s="146">
        <v>0</v>
      </c>
      <c r="AH216" s="146">
        <v>0</v>
      </c>
      <c r="AI216" s="146">
        <v>0</v>
      </c>
      <c r="AJ216" s="146">
        <v>0</v>
      </c>
      <c r="AK216" s="146">
        <v>0</v>
      </c>
      <c r="AL216" s="146"/>
      <c r="AM216" s="146"/>
      <c r="AN216" s="146"/>
      <c r="AO216" s="146"/>
    </row>
    <row r="217" spans="1:41" ht="10.5" x14ac:dyDescent="0.25">
      <c r="A217" s="200" t="s">
        <v>505</v>
      </c>
      <c r="B217" s="146">
        <v>1</v>
      </c>
      <c r="C217" s="146">
        <v>1</v>
      </c>
      <c r="D217" s="146">
        <v>1</v>
      </c>
      <c r="E217" s="146">
        <v>1</v>
      </c>
      <c r="F217" s="146">
        <v>1</v>
      </c>
      <c r="G217" s="146">
        <v>1</v>
      </c>
      <c r="H217" s="146">
        <v>1</v>
      </c>
      <c r="I217" s="146">
        <v>1</v>
      </c>
      <c r="J217" s="146">
        <v>1</v>
      </c>
      <c r="K217" s="146">
        <v>1</v>
      </c>
      <c r="L217" s="146">
        <v>1</v>
      </c>
      <c r="M217" s="146">
        <v>1</v>
      </c>
      <c r="N217" s="146">
        <v>1</v>
      </c>
      <c r="O217" s="146">
        <v>1</v>
      </c>
      <c r="P217" s="146">
        <v>1</v>
      </c>
      <c r="Q217" s="146">
        <v>1</v>
      </c>
      <c r="R217" s="146">
        <v>1</v>
      </c>
      <c r="S217" s="146">
        <v>1</v>
      </c>
      <c r="T217" s="146">
        <v>1</v>
      </c>
      <c r="U217" s="146">
        <v>1</v>
      </c>
      <c r="V217" s="146">
        <v>1</v>
      </c>
      <c r="W217" s="146">
        <v>1</v>
      </c>
      <c r="X217" s="146">
        <v>1</v>
      </c>
      <c r="Y217" s="146">
        <v>1</v>
      </c>
      <c r="Z217" s="146">
        <v>1</v>
      </c>
      <c r="AA217" s="146">
        <v>1</v>
      </c>
      <c r="AB217" s="146">
        <v>1</v>
      </c>
      <c r="AC217" s="146">
        <v>1</v>
      </c>
      <c r="AD217" s="146">
        <v>1</v>
      </c>
      <c r="AE217" s="146">
        <v>1</v>
      </c>
      <c r="AF217" s="146">
        <v>1</v>
      </c>
      <c r="AG217" s="146">
        <v>1</v>
      </c>
      <c r="AH217" s="146">
        <v>1</v>
      </c>
      <c r="AI217" s="146">
        <v>1</v>
      </c>
      <c r="AJ217" s="146">
        <v>1</v>
      </c>
      <c r="AK217" s="146">
        <v>1</v>
      </c>
      <c r="AL217" s="146"/>
      <c r="AM217" s="146"/>
      <c r="AN217" s="146"/>
      <c r="AO217" s="146"/>
    </row>
    <row r="218" spans="1:41" ht="10.5" x14ac:dyDescent="0.25">
      <c r="A218" s="200" t="s">
        <v>506</v>
      </c>
      <c r="B218" s="146">
        <v>0</v>
      </c>
      <c r="C218" s="146">
        <v>0</v>
      </c>
      <c r="D218" s="146">
        <v>0</v>
      </c>
      <c r="E218" s="146">
        <v>0</v>
      </c>
      <c r="F218" s="146">
        <v>0</v>
      </c>
      <c r="G218" s="146">
        <v>17188.117453444698</v>
      </c>
      <c r="H218" s="146">
        <v>0</v>
      </c>
      <c r="I218" s="146">
        <v>0</v>
      </c>
      <c r="J218" s="146">
        <v>998.537239742152</v>
      </c>
      <c r="K218" s="146">
        <v>0</v>
      </c>
      <c r="L218" s="146">
        <v>0</v>
      </c>
      <c r="M218" s="146">
        <v>6472.4915289296796</v>
      </c>
      <c r="N218" s="146">
        <v>0</v>
      </c>
      <c r="O218" s="146">
        <v>0</v>
      </c>
      <c r="P218" s="146">
        <v>0</v>
      </c>
      <c r="Q218" s="146">
        <v>22564.948401642199</v>
      </c>
      <c r="R218" s="146">
        <v>0</v>
      </c>
      <c r="S218" s="146">
        <v>7872.7138219611898</v>
      </c>
      <c r="T218" s="146">
        <v>0</v>
      </c>
      <c r="U218" s="146">
        <v>0</v>
      </c>
      <c r="V218" s="146">
        <v>6872.4782603318399</v>
      </c>
      <c r="W218" s="146">
        <v>0</v>
      </c>
      <c r="X218" s="146">
        <v>0</v>
      </c>
      <c r="Y218" s="146">
        <v>-7561.9395776155397</v>
      </c>
      <c r="Z218" s="146">
        <v>0</v>
      </c>
      <c r="AA218" s="146">
        <v>0</v>
      </c>
      <c r="AB218" s="146">
        <v>0</v>
      </c>
      <c r="AC218" s="146">
        <v>14005.3945144026</v>
      </c>
      <c r="AD218" s="146">
        <v>0</v>
      </c>
      <c r="AE218" s="146">
        <v>-1387.71245975487</v>
      </c>
      <c r="AF218" s="146">
        <v>0</v>
      </c>
      <c r="AG218" s="146">
        <v>0</v>
      </c>
      <c r="AH218" s="146">
        <v>3775.0708701139301</v>
      </c>
      <c r="AI218" s="146">
        <v>0</v>
      </c>
      <c r="AJ218" s="146">
        <v>0</v>
      </c>
      <c r="AK218" s="146">
        <v>3782.8209832203001</v>
      </c>
      <c r="AL218" s="146"/>
      <c r="AM218" s="146"/>
      <c r="AN218" s="146"/>
      <c r="AO218" s="146"/>
    </row>
    <row r="219" spans="1:41" ht="10.5" x14ac:dyDescent="0.25">
      <c r="A219" s="200" t="s">
        <v>507</v>
      </c>
      <c r="B219" s="146">
        <v>0</v>
      </c>
      <c r="C219" s="146">
        <v>0</v>
      </c>
      <c r="D219" s="146">
        <v>0</v>
      </c>
      <c r="E219" s="146">
        <v>0</v>
      </c>
      <c r="F219" s="146">
        <v>0</v>
      </c>
      <c r="G219" s="146">
        <v>0</v>
      </c>
      <c r="H219" s="146">
        <v>0</v>
      </c>
      <c r="I219" s="146">
        <v>0</v>
      </c>
      <c r="J219" s="146">
        <v>0</v>
      </c>
      <c r="K219" s="146">
        <v>0</v>
      </c>
      <c r="L219" s="146">
        <v>0</v>
      </c>
      <c r="M219" s="146">
        <v>0</v>
      </c>
      <c r="N219" s="146">
        <v>0</v>
      </c>
      <c r="O219" s="146">
        <v>0</v>
      </c>
      <c r="P219" s="146">
        <v>0</v>
      </c>
      <c r="Q219" s="146">
        <v>0</v>
      </c>
      <c r="R219" s="146">
        <v>0</v>
      </c>
      <c r="S219" s="146">
        <v>0</v>
      </c>
      <c r="T219" s="146">
        <v>0</v>
      </c>
      <c r="U219" s="146">
        <v>0</v>
      </c>
      <c r="V219" s="146">
        <v>0</v>
      </c>
      <c r="W219" s="146">
        <v>0</v>
      </c>
      <c r="X219" s="146">
        <v>0</v>
      </c>
      <c r="Y219" s="146">
        <v>0</v>
      </c>
      <c r="Z219" s="146">
        <v>0</v>
      </c>
      <c r="AA219" s="146">
        <v>0</v>
      </c>
      <c r="AB219" s="146">
        <v>0</v>
      </c>
      <c r="AC219" s="146">
        <v>0</v>
      </c>
      <c r="AD219" s="146">
        <v>0</v>
      </c>
      <c r="AE219" s="146">
        <v>0</v>
      </c>
      <c r="AF219" s="146">
        <v>0</v>
      </c>
      <c r="AG219" s="146">
        <v>0</v>
      </c>
      <c r="AH219" s="146">
        <v>0</v>
      </c>
      <c r="AI219" s="146">
        <v>0</v>
      </c>
      <c r="AJ219" s="146">
        <v>0</v>
      </c>
      <c r="AK219" s="146">
        <v>0</v>
      </c>
      <c r="AL219" s="146"/>
      <c r="AM219" s="146"/>
      <c r="AN219" s="146"/>
      <c r="AO219" s="146"/>
    </row>
    <row r="220" spans="1:41" ht="10.5" x14ac:dyDescent="0.25">
      <c r="A220" s="200" t="s">
        <v>508</v>
      </c>
      <c r="B220" s="146">
        <v>0</v>
      </c>
      <c r="C220" s="146">
        <v>0</v>
      </c>
      <c r="D220" s="146">
        <v>0</v>
      </c>
      <c r="E220" s="146">
        <v>0</v>
      </c>
      <c r="F220" s="146">
        <v>0</v>
      </c>
      <c r="G220" s="146">
        <v>17188.117453444698</v>
      </c>
      <c r="H220" s="146">
        <v>0</v>
      </c>
      <c r="I220" s="146">
        <v>0</v>
      </c>
      <c r="J220" s="146">
        <v>998.537239742152</v>
      </c>
      <c r="K220" s="146">
        <v>0</v>
      </c>
      <c r="L220" s="146">
        <v>0</v>
      </c>
      <c r="M220" s="146">
        <v>6472.4915289296796</v>
      </c>
      <c r="N220" s="146">
        <v>0</v>
      </c>
      <c r="O220" s="146">
        <v>0</v>
      </c>
      <c r="P220" s="146">
        <v>0</v>
      </c>
      <c r="Q220" s="146">
        <v>22564.948401642199</v>
      </c>
      <c r="R220" s="146">
        <v>0</v>
      </c>
      <c r="S220" s="146">
        <v>7872.7138219611898</v>
      </c>
      <c r="T220" s="146">
        <v>0</v>
      </c>
      <c r="U220" s="146">
        <v>0</v>
      </c>
      <c r="V220" s="146">
        <v>6872.4782603318399</v>
      </c>
      <c r="W220" s="146">
        <v>0</v>
      </c>
      <c r="X220" s="146">
        <v>0</v>
      </c>
      <c r="Y220" s="146">
        <v>-7561.9395776155397</v>
      </c>
      <c r="Z220" s="146">
        <v>0</v>
      </c>
      <c r="AA220" s="146">
        <v>0</v>
      </c>
      <c r="AB220" s="146">
        <v>0</v>
      </c>
      <c r="AC220" s="146">
        <v>14005.3945144026</v>
      </c>
      <c r="AD220" s="146">
        <v>0</v>
      </c>
      <c r="AE220" s="146">
        <v>-1387.71245975487</v>
      </c>
      <c r="AF220" s="146">
        <v>0</v>
      </c>
      <c r="AG220" s="146">
        <v>0</v>
      </c>
      <c r="AH220" s="146">
        <v>3775.0708701139301</v>
      </c>
      <c r="AI220" s="146">
        <v>0</v>
      </c>
      <c r="AJ220" s="146">
        <v>0</v>
      </c>
      <c r="AK220" s="146">
        <v>3782.8209832203001</v>
      </c>
      <c r="AL220" s="146"/>
      <c r="AM220" s="146"/>
      <c r="AN220" s="146"/>
      <c r="AO220" s="146"/>
    </row>
    <row r="221" spans="1:41" ht="14.5" x14ac:dyDescent="0.35">
      <c r="A221" s="200" t="s">
        <v>509</v>
      </c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  <c r="AA221" s="144"/>
      <c r="AB221" s="144"/>
      <c r="AC221" s="144"/>
      <c r="AD221" s="144"/>
      <c r="AE221" s="144"/>
      <c r="AF221" s="144"/>
      <c r="AG221" s="144"/>
      <c r="AH221" s="144"/>
      <c r="AI221" s="144"/>
      <c r="AJ221" s="144"/>
      <c r="AK221" s="144"/>
      <c r="AL221" s="146"/>
      <c r="AM221" s="146"/>
      <c r="AN221" s="146"/>
      <c r="AO221" s="146"/>
    </row>
    <row r="222" spans="1:41" ht="14.5" x14ac:dyDescent="0.35">
      <c r="A222" s="199" t="s">
        <v>510</v>
      </c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  <c r="AA222" s="144"/>
      <c r="AB222" s="144"/>
      <c r="AC222" s="144"/>
      <c r="AD222" s="144"/>
      <c r="AE222" s="144"/>
      <c r="AF222" s="144"/>
      <c r="AG222" s="144"/>
      <c r="AH222" s="144"/>
      <c r="AI222" s="144"/>
      <c r="AJ222" s="144"/>
      <c r="AK222" s="144"/>
      <c r="AL222" s="146"/>
      <c r="AM222" s="146"/>
      <c r="AN222" s="146"/>
      <c r="AO222" s="146"/>
    </row>
    <row r="223" spans="1:41" ht="10.5" x14ac:dyDescent="0.25">
      <c r="A223" s="200" t="s">
        <v>511</v>
      </c>
      <c r="B223" s="146">
        <v>37679.0357686727</v>
      </c>
      <c r="C223" s="146">
        <v>37679.0357686727</v>
      </c>
      <c r="D223" s="146">
        <v>37679.0357686727</v>
      </c>
      <c r="E223" s="146">
        <v>37679.0357686727</v>
      </c>
      <c r="F223" s="146">
        <v>37679.0357686727</v>
      </c>
      <c r="G223" s="146">
        <v>37679.0357686727</v>
      </c>
      <c r="H223" s="146">
        <v>37679.0357686727</v>
      </c>
      <c r="I223" s="146">
        <v>37679.0357686727</v>
      </c>
      <c r="J223" s="146">
        <v>37679.0357686727</v>
      </c>
      <c r="K223" s="146">
        <v>37679.0357686727</v>
      </c>
      <c r="L223" s="146">
        <v>37679.0357686727</v>
      </c>
      <c r="M223" s="146">
        <v>37679.035768671798</v>
      </c>
      <c r="N223" s="146">
        <v>29748.200906354999</v>
      </c>
      <c r="O223" s="146">
        <v>29748.200906354999</v>
      </c>
      <c r="P223" s="146">
        <v>29748.200906354999</v>
      </c>
      <c r="Q223" s="146">
        <v>29748.200906354999</v>
      </c>
      <c r="R223" s="146">
        <v>29748.200906354999</v>
      </c>
      <c r="S223" s="146">
        <v>29748.200906354999</v>
      </c>
      <c r="T223" s="146">
        <v>29748.200906354999</v>
      </c>
      <c r="U223" s="146">
        <v>29748.200906354999</v>
      </c>
      <c r="V223" s="146">
        <v>29748.200906354999</v>
      </c>
      <c r="W223" s="146">
        <v>29748.200906354999</v>
      </c>
      <c r="X223" s="146">
        <v>29748.200906354999</v>
      </c>
      <c r="Y223" s="146">
        <v>29748.2009063197</v>
      </c>
      <c r="Z223" s="146">
        <v>20175.573908070299</v>
      </c>
      <c r="AA223" s="146">
        <v>20175.573908070299</v>
      </c>
      <c r="AB223" s="146">
        <v>20175.573908070299</v>
      </c>
      <c r="AC223" s="146">
        <v>20175.573908070299</v>
      </c>
      <c r="AD223" s="146">
        <v>20175.573908070299</v>
      </c>
      <c r="AE223" s="146">
        <v>20175.573908070299</v>
      </c>
      <c r="AF223" s="146">
        <v>20175.573908070299</v>
      </c>
      <c r="AG223" s="146">
        <v>20175.573908070299</v>
      </c>
      <c r="AH223" s="146">
        <v>20175.573908070299</v>
      </c>
      <c r="AI223" s="146">
        <v>20175.573908070299</v>
      </c>
      <c r="AJ223" s="146">
        <v>20175.573908070299</v>
      </c>
      <c r="AK223" s="146">
        <v>20175.573907982001</v>
      </c>
      <c r="AL223" s="146"/>
      <c r="AM223" s="146"/>
      <c r="AN223" s="146"/>
      <c r="AO223" s="146"/>
    </row>
    <row r="224" spans="1:41" ht="10.5" x14ac:dyDescent="0.25">
      <c r="A224" s="200" t="s">
        <v>512</v>
      </c>
      <c r="B224" s="146">
        <v>37679</v>
      </c>
      <c r="C224" s="146">
        <v>37679</v>
      </c>
      <c r="D224" s="146">
        <v>37679</v>
      </c>
      <c r="E224" s="146">
        <v>37679</v>
      </c>
      <c r="F224" s="146">
        <v>37679</v>
      </c>
      <c r="G224" s="146">
        <v>37679</v>
      </c>
      <c r="H224" s="146">
        <v>37679</v>
      </c>
      <c r="I224" s="146">
        <v>37679</v>
      </c>
      <c r="J224" s="146">
        <v>37679</v>
      </c>
      <c r="K224" s="146">
        <v>37679</v>
      </c>
      <c r="L224" s="146">
        <v>37679</v>
      </c>
      <c r="M224" s="146">
        <v>37679</v>
      </c>
      <c r="N224" s="146">
        <v>29748</v>
      </c>
      <c r="O224" s="146">
        <v>29748</v>
      </c>
      <c r="P224" s="146">
        <v>29748</v>
      </c>
      <c r="Q224" s="146">
        <v>29748</v>
      </c>
      <c r="R224" s="146">
        <v>29748</v>
      </c>
      <c r="S224" s="146">
        <v>29748</v>
      </c>
      <c r="T224" s="146">
        <v>29748</v>
      </c>
      <c r="U224" s="146">
        <v>29748</v>
      </c>
      <c r="V224" s="146">
        <v>29748</v>
      </c>
      <c r="W224" s="146">
        <v>29748</v>
      </c>
      <c r="X224" s="146">
        <v>29748</v>
      </c>
      <c r="Y224" s="146">
        <v>29748</v>
      </c>
      <c r="Z224" s="146">
        <v>20176</v>
      </c>
      <c r="AA224" s="146">
        <v>20176</v>
      </c>
      <c r="AB224" s="146">
        <v>20176</v>
      </c>
      <c r="AC224" s="146">
        <v>20176</v>
      </c>
      <c r="AD224" s="146">
        <v>20176</v>
      </c>
      <c r="AE224" s="146">
        <v>20176</v>
      </c>
      <c r="AF224" s="146">
        <v>20176</v>
      </c>
      <c r="AG224" s="146">
        <v>20176</v>
      </c>
      <c r="AH224" s="146">
        <v>20176</v>
      </c>
      <c r="AI224" s="146">
        <v>20176</v>
      </c>
      <c r="AJ224" s="146">
        <v>20176</v>
      </c>
      <c r="AK224" s="146">
        <v>20176</v>
      </c>
      <c r="AL224" s="146"/>
      <c r="AM224" s="146"/>
      <c r="AN224" s="146"/>
      <c r="AO224" s="146"/>
    </row>
    <row r="225" spans="1:42" ht="10.5" x14ac:dyDescent="0.25">
      <c r="A225" s="200" t="s">
        <v>513</v>
      </c>
      <c r="B225" s="146">
        <v>0</v>
      </c>
      <c r="C225" s="146">
        <v>0</v>
      </c>
      <c r="D225" s="146">
        <v>0</v>
      </c>
      <c r="E225" s="146">
        <v>0</v>
      </c>
      <c r="F225" s="146">
        <v>0</v>
      </c>
      <c r="G225" s="146">
        <v>0</v>
      </c>
      <c r="H225" s="146">
        <v>0</v>
      </c>
      <c r="I225" s="146">
        <v>0</v>
      </c>
      <c r="J225" s="146">
        <v>0</v>
      </c>
      <c r="K225" s="146">
        <v>0</v>
      </c>
      <c r="L225" s="146">
        <v>0</v>
      </c>
      <c r="M225" s="146">
        <v>0</v>
      </c>
      <c r="N225" s="146">
        <v>0</v>
      </c>
      <c r="O225" s="146">
        <v>0</v>
      </c>
      <c r="P225" s="146">
        <v>0</v>
      </c>
      <c r="Q225" s="146">
        <v>0</v>
      </c>
      <c r="R225" s="146">
        <v>0</v>
      </c>
      <c r="S225" s="146">
        <v>0</v>
      </c>
      <c r="T225" s="146">
        <v>0</v>
      </c>
      <c r="U225" s="146">
        <v>0</v>
      </c>
      <c r="V225" s="146">
        <v>0</v>
      </c>
      <c r="W225" s="146">
        <v>0</v>
      </c>
      <c r="X225" s="146">
        <v>0</v>
      </c>
      <c r="Y225" s="146">
        <v>0</v>
      </c>
      <c r="Z225" s="146">
        <v>0</v>
      </c>
      <c r="AA225" s="146">
        <v>0</v>
      </c>
      <c r="AB225" s="146">
        <v>0</v>
      </c>
      <c r="AC225" s="146">
        <v>0</v>
      </c>
      <c r="AD225" s="146">
        <v>0</v>
      </c>
      <c r="AE225" s="146">
        <v>0</v>
      </c>
      <c r="AF225" s="146">
        <v>0</v>
      </c>
      <c r="AG225" s="146">
        <v>0</v>
      </c>
      <c r="AH225" s="146">
        <v>0</v>
      </c>
      <c r="AI225" s="146">
        <v>0</v>
      </c>
      <c r="AJ225" s="146">
        <v>0</v>
      </c>
      <c r="AK225" s="146">
        <v>0</v>
      </c>
      <c r="AL225" s="146"/>
      <c r="AM225" s="146"/>
      <c r="AN225" s="146"/>
      <c r="AO225" s="146"/>
      <c r="AP225" s="146"/>
    </row>
    <row r="226" spans="1:42" ht="10.5" x14ac:dyDescent="0.25">
      <c r="A226" s="200" t="s">
        <v>514</v>
      </c>
      <c r="B226" s="146">
        <v>0</v>
      </c>
      <c r="C226" s="146">
        <v>0</v>
      </c>
      <c r="D226" s="146">
        <v>0</v>
      </c>
      <c r="E226" s="146">
        <v>0</v>
      </c>
      <c r="F226" s="146">
        <v>0</v>
      </c>
      <c r="G226" s="146">
        <v>0</v>
      </c>
      <c r="H226" s="146">
        <v>0</v>
      </c>
      <c r="I226" s="146">
        <v>0</v>
      </c>
      <c r="J226" s="146">
        <v>998.537239742152</v>
      </c>
      <c r="K226" s="146">
        <v>0</v>
      </c>
      <c r="L226" s="146">
        <v>0</v>
      </c>
      <c r="M226" s="146">
        <v>6472.4915289296796</v>
      </c>
      <c r="N226" s="146">
        <v>0</v>
      </c>
      <c r="O226" s="146">
        <v>0</v>
      </c>
      <c r="P226" s="146">
        <v>0</v>
      </c>
      <c r="Q226" s="146">
        <v>22564.948401642199</v>
      </c>
      <c r="R226" s="146">
        <v>0</v>
      </c>
      <c r="S226" s="146">
        <v>7872.7138219611898</v>
      </c>
      <c r="T226" s="146">
        <v>0</v>
      </c>
      <c r="U226" s="146">
        <v>0</v>
      </c>
      <c r="V226" s="146">
        <v>6872.4782603318399</v>
      </c>
      <c r="W226" s="146">
        <v>0</v>
      </c>
      <c r="X226" s="146">
        <v>0</v>
      </c>
      <c r="Y226" s="146">
        <v>-7561.9395776155397</v>
      </c>
      <c r="Z226" s="146">
        <v>0</v>
      </c>
      <c r="AA226" s="146">
        <v>0</v>
      </c>
      <c r="AB226" s="146">
        <v>0</v>
      </c>
      <c r="AC226" s="146">
        <v>14005.3945144026</v>
      </c>
      <c r="AD226" s="146">
        <v>0</v>
      </c>
      <c r="AE226" s="146">
        <v>-1387.71245975487</v>
      </c>
      <c r="AF226" s="146">
        <v>0</v>
      </c>
      <c r="AG226" s="146">
        <v>0</v>
      </c>
      <c r="AH226" s="146">
        <v>3775.0708701139301</v>
      </c>
      <c r="AI226" s="146">
        <v>0</v>
      </c>
      <c r="AJ226" s="146">
        <v>0</v>
      </c>
      <c r="AK226" s="146">
        <v>3782.8209832203001</v>
      </c>
      <c r="AL226" s="146"/>
      <c r="AM226" s="146"/>
      <c r="AN226" s="146"/>
      <c r="AO226" s="146"/>
      <c r="AP226" s="146"/>
    </row>
    <row r="227" spans="1:42" ht="14.5" x14ac:dyDescent="0.35">
      <c r="A227" s="200" t="s">
        <v>515</v>
      </c>
      <c r="B227" s="146">
        <v>0</v>
      </c>
      <c r="C227" s="146">
        <v>0</v>
      </c>
      <c r="D227" s="146">
        <v>0</v>
      </c>
      <c r="E227" s="146">
        <v>0</v>
      </c>
      <c r="F227" s="146">
        <v>0</v>
      </c>
      <c r="G227" s="146">
        <v>0</v>
      </c>
      <c r="H227" s="146">
        <v>0</v>
      </c>
      <c r="I227" s="146">
        <v>0</v>
      </c>
      <c r="J227" s="146">
        <v>998.537239742152</v>
      </c>
      <c r="K227" s="146">
        <v>0</v>
      </c>
      <c r="L227" s="146">
        <v>0</v>
      </c>
      <c r="M227" s="146">
        <v>6472.4915289296796</v>
      </c>
      <c r="N227" s="146">
        <v>0</v>
      </c>
      <c r="O227" s="146">
        <v>0</v>
      </c>
      <c r="P227" s="146">
        <v>0</v>
      </c>
      <c r="Q227" s="146">
        <v>22564.948401642199</v>
      </c>
      <c r="R227" s="146">
        <v>0</v>
      </c>
      <c r="S227" s="146">
        <v>7872.7138219611898</v>
      </c>
      <c r="T227" s="146">
        <v>0</v>
      </c>
      <c r="U227" s="146">
        <v>0</v>
      </c>
      <c r="V227" s="146">
        <v>6872.4782603318399</v>
      </c>
      <c r="W227" s="146">
        <v>0</v>
      </c>
      <c r="X227" s="146">
        <v>0</v>
      </c>
      <c r="Y227" s="146">
        <v>-7561.9395776155397</v>
      </c>
      <c r="Z227" s="146">
        <v>0</v>
      </c>
      <c r="AA227" s="146">
        <v>0</v>
      </c>
      <c r="AB227" s="146">
        <v>0</v>
      </c>
      <c r="AC227" s="146">
        <v>14005.3945144026</v>
      </c>
      <c r="AD227" s="146">
        <v>0</v>
      </c>
      <c r="AE227" s="146">
        <v>-1387.71245975487</v>
      </c>
      <c r="AF227" s="146">
        <v>0</v>
      </c>
      <c r="AG227" s="146">
        <v>0</v>
      </c>
      <c r="AH227" s="146">
        <v>3775.0708701139301</v>
      </c>
      <c r="AI227" s="146">
        <v>0</v>
      </c>
      <c r="AJ227" s="146">
        <v>0</v>
      </c>
      <c r="AK227" s="146">
        <v>3782.8209832203001</v>
      </c>
      <c r="AL227" s="144"/>
      <c r="AM227" s="144"/>
      <c r="AN227" s="144"/>
      <c r="AO227" s="144"/>
      <c r="AP227" s="144"/>
    </row>
    <row r="228" spans="1:42" ht="14.5" x14ac:dyDescent="0.35">
      <c r="A228" s="200" t="s">
        <v>516</v>
      </c>
      <c r="B228" s="146">
        <v>0</v>
      </c>
      <c r="C228" s="146">
        <v>0</v>
      </c>
      <c r="D228" s="146">
        <v>0</v>
      </c>
      <c r="E228" s="146">
        <v>0</v>
      </c>
      <c r="F228" s="146">
        <v>0</v>
      </c>
      <c r="G228" s="146">
        <v>0</v>
      </c>
      <c r="H228" s="146">
        <v>0</v>
      </c>
      <c r="I228" s="146">
        <v>0</v>
      </c>
      <c r="J228" s="146">
        <v>0</v>
      </c>
      <c r="K228" s="146">
        <v>0</v>
      </c>
      <c r="L228" s="146">
        <v>0</v>
      </c>
      <c r="M228" s="146">
        <v>0</v>
      </c>
      <c r="N228" s="146">
        <v>0</v>
      </c>
      <c r="O228" s="146">
        <v>0</v>
      </c>
      <c r="P228" s="146">
        <v>0</v>
      </c>
      <c r="Q228" s="146">
        <v>0</v>
      </c>
      <c r="R228" s="146">
        <v>0</v>
      </c>
      <c r="S228" s="146">
        <v>0</v>
      </c>
      <c r="T228" s="146">
        <v>0</v>
      </c>
      <c r="U228" s="146">
        <v>0</v>
      </c>
      <c r="V228" s="146">
        <v>0</v>
      </c>
      <c r="W228" s="146">
        <v>0</v>
      </c>
      <c r="X228" s="146">
        <v>0</v>
      </c>
      <c r="Y228" s="146">
        <v>0</v>
      </c>
      <c r="Z228" s="146">
        <v>0</v>
      </c>
      <c r="AA228" s="146">
        <v>0</v>
      </c>
      <c r="AB228" s="146">
        <v>0</v>
      </c>
      <c r="AC228" s="146">
        <v>0</v>
      </c>
      <c r="AD228" s="146">
        <v>0</v>
      </c>
      <c r="AE228" s="146">
        <v>0</v>
      </c>
      <c r="AF228" s="146">
        <v>0</v>
      </c>
      <c r="AG228" s="146">
        <v>0</v>
      </c>
      <c r="AH228" s="146">
        <v>0</v>
      </c>
      <c r="AI228" s="146">
        <v>0</v>
      </c>
      <c r="AJ228" s="146">
        <v>0</v>
      </c>
      <c r="AK228" s="146">
        <v>0</v>
      </c>
      <c r="AL228" s="146"/>
      <c r="AM228" s="146"/>
      <c r="AN228" s="146"/>
      <c r="AO228" s="146"/>
      <c r="AP228" s="144"/>
    </row>
    <row r="229" spans="1:42" ht="14.5" x14ac:dyDescent="0.35">
      <c r="A229" s="200" t="s">
        <v>517</v>
      </c>
      <c r="B229" s="146">
        <v>0</v>
      </c>
      <c r="C229" s="146">
        <v>0</v>
      </c>
      <c r="D229" s="146">
        <v>0</v>
      </c>
      <c r="E229" s="146">
        <v>0</v>
      </c>
      <c r="F229" s="146">
        <v>0</v>
      </c>
      <c r="G229" s="146">
        <v>0</v>
      </c>
      <c r="H229" s="146">
        <v>0</v>
      </c>
      <c r="I229" s="146">
        <v>0</v>
      </c>
      <c r="J229" s="146">
        <v>0</v>
      </c>
      <c r="K229" s="146">
        <v>0</v>
      </c>
      <c r="L229" s="146">
        <v>0</v>
      </c>
      <c r="M229" s="146">
        <v>0</v>
      </c>
      <c r="N229" s="146">
        <v>0</v>
      </c>
      <c r="O229" s="146">
        <v>0</v>
      </c>
      <c r="P229" s="146">
        <v>0</v>
      </c>
      <c r="Q229" s="146">
        <v>0</v>
      </c>
      <c r="R229" s="146">
        <v>0</v>
      </c>
      <c r="S229" s="146">
        <v>0</v>
      </c>
      <c r="T229" s="146">
        <v>0</v>
      </c>
      <c r="U229" s="146">
        <v>0</v>
      </c>
      <c r="V229" s="146">
        <v>0</v>
      </c>
      <c r="W229" s="146">
        <v>0</v>
      </c>
      <c r="X229" s="146">
        <v>0</v>
      </c>
      <c r="Y229" s="146">
        <v>0</v>
      </c>
      <c r="Z229" s="146">
        <v>0</v>
      </c>
      <c r="AA229" s="146">
        <v>0</v>
      </c>
      <c r="AB229" s="146">
        <v>0</v>
      </c>
      <c r="AC229" s="146">
        <v>0</v>
      </c>
      <c r="AD229" s="146">
        <v>0</v>
      </c>
      <c r="AE229" s="146">
        <v>0</v>
      </c>
      <c r="AF229" s="146">
        <v>0</v>
      </c>
      <c r="AG229" s="146">
        <v>0</v>
      </c>
      <c r="AH229" s="146">
        <v>0</v>
      </c>
      <c r="AI229" s="146">
        <v>0</v>
      </c>
      <c r="AJ229" s="146">
        <v>0</v>
      </c>
      <c r="AK229" s="146">
        <v>0</v>
      </c>
      <c r="AL229" s="144"/>
      <c r="AM229" s="144"/>
      <c r="AN229" s="144"/>
      <c r="AO229" s="144"/>
      <c r="AP229" s="144"/>
    </row>
    <row r="230" spans="1:42" ht="14.5" x14ac:dyDescent="0.35">
      <c r="A230" s="200" t="s">
        <v>518</v>
      </c>
      <c r="B230" s="146">
        <v>0</v>
      </c>
      <c r="C230" s="146">
        <v>0</v>
      </c>
      <c r="D230" s="146">
        <v>0</v>
      </c>
      <c r="E230" s="146">
        <v>0</v>
      </c>
      <c r="F230" s="146">
        <v>0</v>
      </c>
      <c r="G230" s="146">
        <v>0</v>
      </c>
      <c r="H230" s="146">
        <v>0</v>
      </c>
      <c r="I230" s="146">
        <v>0</v>
      </c>
      <c r="J230" s="146">
        <v>0</v>
      </c>
      <c r="K230" s="146">
        <v>0</v>
      </c>
      <c r="L230" s="146">
        <v>0</v>
      </c>
      <c r="M230" s="146">
        <v>0</v>
      </c>
      <c r="N230" s="146">
        <v>0</v>
      </c>
      <c r="O230" s="146">
        <v>0</v>
      </c>
      <c r="P230" s="146">
        <v>0</v>
      </c>
      <c r="Q230" s="146">
        <v>0</v>
      </c>
      <c r="R230" s="146">
        <v>0</v>
      </c>
      <c r="S230" s="146">
        <v>0</v>
      </c>
      <c r="T230" s="146">
        <v>0</v>
      </c>
      <c r="U230" s="146">
        <v>0</v>
      </c>
      <c r="V230" s="146">
        <v>0</v>
      </c>
      <c r="W230" s="146">
        <v>0</v>
      </c>
      <c r="X230" s="146">
        <v>0</v>
      </c>
      <c r="Y230" s="146">
        <v>0</v>
      </c>
      <c r="Z230" s="146">
        <v>0</v>
      </c>
      <c r="AA230" s="146">
        <v>0</v>
      </c>
      <c r="AB230" s="146">
        <v>0</v>
      </c>
      <c r="AC230" s="146">
        <v>0</v>
      </c>
      <c r="AD230" s="146">
        <v>0</v>
      </c>
      <c r="AE230" s="146">
        <v>0</v>
      </c>
      <c r="AF230" s="146">
        <v>0</v>
      </c>
      <c r="AG230" s="146">
        <v>0</v>
      </c>
      <c r="AH230" s="146">
        <v>0</v>
      </c>
      <c r="AI230" s="146">
        <v>0</v>
      </c>
      <c r="AJ230" s="146">
        <v>0</v>
      </c>
      <c r="AK230" s="146">
        <v>0</v>
      </c>
      <c r="AL230" s="146"/>
      <c r="AM230" s="146"/>
      <c r="AN230" s="146"/>
      <c r="AO230" s="146"/>
      <c r="AP230" s="144"/>
    </row>
    <row r="231" spans="1:42" ht="14.5" x14ac:dyDescent="0.35">
      <c r="A231" s="200" t="s">
        <v>519</v>
      </c>
      <c r="B231" s="146">
        <v>0</v>
      </c>
      <c r="C231" s="146">
        <v>0</v>
      </c>
      <c r="D231" s="146">
        <v>0</v>
      </c>
      <c r="E231" s="146">
        <v>0</v>
      </c>
      <c r="F231" s="146">
        <v>0</v>
      </c>
      <c r="G231" s="146">
        <v>0</v>
      </c>
      <c r="H231" s="146">
        <v>0</v>
      </c>
      <c r="I231" s="146">
        <v>0</v>
      </c>
      <c r="J231" s="146">
        <v>0</v>
      </c>
      <c r="K231" s="146">
        <v>0</v>
      </c>
      <c r="L231" s="146">
        <v>0</v>
      </c>
      <c r="M231" s="146">
        <v>0</v>
      </c>
      <c r="N231" s="146">
        <v>0</v>
      </c>
      <c r="O231" s="146">
        <v>0</v>
      </c>
      <c r="P231" s="146">
        <v>0</v>
      </c>
      <c r="Q231" s="146">
        <v>0</v>
      </c>
      <c r="R231" s="146">
        <v>0</v>
      </c>
      <c r="S231" s="146">
        <v>0</v>
      </c>
      <c r="T231" s="146">
        <v>0</v>
      </c>
      <c r="U231" s="146">
        <v>0</v>
      </c>
      <c r="V231" s="146">
        <v>0</v>
      </c>
      <c r="W231" s="146">
        <v>0</v>
      </c>
      <c r="X231" s="146">
        <v>0</v>
      </c>
      <c r="Y231" s="146">
        <v>0</v>
      </c>
      <c r="Z231" s="146">
        <v>0</v>
      </c>
      <c r="AA231" s="146">
        <v>0</v>
      </c>
      <c r="AB231" s="146">
        <v>0</v>
      </c>
      <c r="AC231" s="146">
        <v>0</v>
      </c>
      <c r="AD231" s="146">
        <v>0</v>
      </c>
      <c r="AE231" s="146">
        <v>0</v>
      </c>
      <c r="AF231" s="146">
        <v>0</v>
      </c>
      <c r="AG231" s="146">
        <v>0</v>
      </c>
      <c r="AH231" s="146">
        <v>0</v>
      </c>
      <c r="AI231" s="146">
        <v>0</v>
      </c>
      <c r="AJ231" s="146">
        <v>0</v>
      </c>
      <c r="AK231" s="146">
        <v>0</v>
      </c>
      <c r="AL231" s="146"/>
      <c r="AM231" s="146"/>
      <c r="AN231" s="146"/>
      <c r="AO231" s="146"/>
      <c r="AP231" s="144"/>
    </row>
    <row r="232" spans="1:42" ht="14.5" x14ac:dyDescent="0.35">
      <c r="A232" s="200" t="s">
        <v>520</v>
      </c>
      <c r="B232" s="146">
        <v>0</v>
      </c>
      <c r="C232" s="146">
        <v>0</v>
      </c>
      <c r="D232" s="146">
        <v>0</v>
      </c>
      <c r="E232" s="146">
        <v>0</v>
      </c>
      <c r="F232" s="146">
        <v>0</v>
      </c>
      <c r="G232" s="146">
        <v>0</v>
      </c>
      <c r="H232" s="146">
        <v>0</v>
      </c>
      <c r="I232" s="146">
        <v>0</v>
      </c>
      <c r="J232" s="146">
        <v>0</v>
      </c>
      <c r="K232" s="146">
        <v>0</v>
      </c>
      <c r="L232" s="146">
        <v>0</v>
      </c>
      <c r="M232" s="146">
        <v>0</v>
      </c>
      <c r="N232" s="146">
        <v>0</v>
      </c>
      <c r="O232" s="146">
        <v>0</v>
      </c>
      <c r="P232" s="146">
        <v>0</v>
      </c>
      <c r="Q232" s="146">
        <v>0</v>
      </c>
      <c r="R232" s="146">
        <v>0</v>
      </c>
      <c r="S232" s="146">
        <v>0</v>
      </c>
      <c r="T232" s="146">
        <v>0</v>
      </c>
      <c r="U232" s="146">
        <v>0</v>
      </c>
      <c r="V232" s="146">
        <v>0</v>
      </c>
      <c r="W232" s="146">
        <v>0</v>
      </c>
      <c r="X232" s="146">
        <v>0</v>
      </c>
      <c r="Y232" s="146">
        <v>0</v>
      </c>
      <c r="Z232" s="146">
        <v>0</v>
      </c>
      <c r="AA232" s="146">
        <v>0</v>
      </c>
      <c r="AB232" s="146">
        <v>0</v>
      </c>
      <c r="AC232" s="146">
        <v>0</v>
      </c>
      <c r="AD232" s="146">
        <v>0</v>
      </c>
      <c r="AE232" s="146">
        <v>0</v>
      </c>
      <c r="AF232" s="146">
        <v>0</v>
      </c>
      <c r="AG232" s="146">
        <v>0</v>
      </c>
      <c r="AH232" s="146">
        <v>0</v>
      </c>
      <c r="AI232" s="146">
        <v>0</v>
      </c>
      <c r="AJ232" s="146">
        <v>0</v>
      </c>
      <c r="AK232" s="146">
        <v>0</v>
      </c>
      <c r="AL232" s="146"/>
      <c r="AM232" s="146"/>
      <c r="AN232" s="146"/>
      <c r="AO232" s="146"/>
      <c r="AP232" s="144"/>
    </row>
    <row r="233" spans="1:42" ht="14.5" x14ac:dyDescent="0.35">
      <c r="A233" s="200" t="s">
        <v>521</v>
      </c>
      <c r="B233" s="146">
        <v>0</v>
      </c>
      <c r="C233" s="146">
        <v>0</v>
      </c>
      <c r="D233" s="146">
        <v>0</v>
      </c>
      <c r="E233" s="146">
        <v>0</v>
      </c>
      <c r="F233" s="146">
        <v>0</v>
      </c>
      <c r="G233" s="146">
        <v>0</v>
      </c>
      <c r="H233" s="146">
        <v>0</v>
      </c>
      <c r="I233" s="146">
        <v>0</v>
      </c>
      <c r="J233" s="146">
        <v>0</v>
      </c>
      <c r="K233" s="146">
        <v>0</v>
      </c>
      <c r="L233" s="146">
        <v>0</v>
      </c>
      <c r="M233" s="146">
        <v>0</v>
      </c>
      <c r="N233" s="146">
        <v>0</v>
      </c>
      <c r="O233" s="146">
        <v>0</v>
      </c>
      <c r="P233" s="146">
        <v>0</v>
      </c>
      <c r="Q233" s="146">
        <v>0</v>
      </c>
      <c r="R233" s="146">
        <v>0</v>
      </c>
      <c r="S233" s="146">
        <v>0</v>
      </c>
      <c r="T233" s="146">
        <v>0</v>
      </c>
      <c r="U233" s="146">
        <v>0</v>
      </c>
      <c r="V233" s="146">
        <v>0</v>
      </c>
      <c r="W233" s="146">
        <v>0</v>
      </c>
      <c r="X233" s="146">
        <v>0</v>
      </c>
      <c r="Y233" s="146">
        <v>0</v>
      </c>
      <c r="Z233" s="146">
        <v>0</v>
      </c>
      <c r="AA233" s="146">
        <v>0</v>
      </c>
      <c r="AB233" s="146">
        <v>0</v>
      </c>
      <c r="AC233" s="146">
        <v>0</v>
      </c>
      <c r="AD233" s="146">
        <v>0</v>
      </c>
      <c r="AE233" s="146">
        <v>0</v>
      </c>
      <c r="AF233" s="146">
        <v>0</v>
      </c>
      <c r="AG233" s="146">
        <v>0</v>
      </c>
      <c r="AH233" s="146">
        <v>0</v>
      </c>
      <c r="AI233" s="146">
        <v>0</v>
      </c>
      <c r="AJ233" s="146">
        <v>0</v>
      </c>
      <c r="AK233" s="146">
        <v>0</v>
      </c>
      <c r="AL233" s="146"/>
      <c r="AM233" s="146"/>
      <c r="AN233" s="146"/>
      <c r="AO233" s="146"/>
      <c r="AP233" s="144"/>
    </row>
    <row r="234" spans="1:42" ht="14.5" x14ac:dyDescent="0.35">
      <c r="A234" s="200" t="s">
        <v>522</v>
      </c>
      <c r="B234" s="146">
        <v>0</v>
      </c>
      <c r="C234" s="146">
        <v>0</v>
      </c>
      <c r="D234" s="146">
        <v>0</v>
      </c>
      <c r="E234" s="146">
        <v>0</v>
      </c>
      <c r="F234" s="146">
        <v>0</v>
      </c>
      <c r="G234" s="146">
        <v>0</v>
      </c>
      <c r="H234" s="146">
        <v>0</v>
      </c>
      <c r="I234" s="146">
        <v>0</v>
      </c>
      <c r="J234" s="146">
        <v>0</v>
      </c>
      <c r="K234" s="146">
        <v>0</v>
      </c>
      <c r="L234" s="146">
        <v>0</v>
      </c>
      <c r="M234" s="146">
        <v>0</v>
      </c>
      <c r="N234" s="146">
        <v>0</v>
      </c>
      <c r="O234" s="146">
        <v>0</v>
      </c>
      <c r="P234" s="146">
        <v>0</v>
      </c>
      <c r="Q234" s="146">
        <v>0</v>
      </c>
      <c r="R234" s="146">
        <v>0</v>
      </c>
      <c r="S234" s="146">
        <v>0</v>
      </c>
      <c r="T234" s="146">
        <v>0</v>
      </c>
      <c r="U234" s="146">
        <v>0</v>
      </c>
      <c r="V234" s="146">
        <v>0</v>
      </c>
      <c r="W234" s="146">
        <v>0</v>
      </c>
      <c r="X234" s="146">
        <v>0</v>
      </c>
      <c r="Y234" s="146">
        <v>0</v>
      </c>
      <c r="Z234" s="146">
        <v>0</v>
      </c>
      <c r="AA234" s="146">
        <v>0</v>
      </c>
      <c r="AB234" s="146">
        <v>0</v>
      </c>
      <c r="AC234" s="146">
        <v>0</v>
      </c>
      <c r="AD234" s="146">
        <v>0</v>
      </c>
      <c r="AE234" s="146">
        <v>0</v>
      </c>
      <c r="AF234" s="146">
        <v>0</v>
      </c>
      <c r="AG234" s="146">
        <v>0</v>
      </c>
      <c r="AH234" s="146">
        <v>0</v>
      </c>
      <c r="AI234" s="146">
        <v>0</v>
      </c>
      <c r="AJ234" s="146">
        <v>0</v>
      </c>
      <c r="AK234" s="146">
        <v>0</v>
      </c>
      <c r="AL234" s="146"/>
      <c r="AM234" s="146"/>
      <c r="AN234" s="146"/>
      <c r="AO234" s="146"/>
      <c r="AP234" s="144"/>
    </row>
    <row r="235" spans="1:42" ht="14.5" x14ac:dyDescent="0.35">
      <c r="A235" s="200" t="s">
        <v>523</v>
      </c>
      <c r="B235" s="146">
        <v>0</v>
      </c>
      <c r="C235" s="146">
        <v>0</v>
      </c>
      <c r="D235" s="146">
        <v>0</v>
      </c>
      <c r="E235" s="146">
        <v>0</v>
      </c>
      <c r="F235" s="146">
        <v>0</v>
      </c>
      <c r="G235" s="146">
        <v>0</v>
      </c>
      <c r="H235" s="146">
        <v>0</v>
      </c>
      <c r="I235" s="146">
        <v>0</v>
      </c>
      <c r="J235" s="146">
        <v>0</v>
      </c>
      <c r="K235" s="146">
        <v>0</v>
      </c>
      <c r="L235" s="146">
        <v>0</v>
      </c>
      <c r="M235" s="146">
        <v>0</v>
      </c>
      <c r="N235" s="146">
        <v>0</v>
      </c>
      <c r="O235" s="146">
        <v>0</v>
      </c>
      <c r="P235" s="146">
        <v>0</v>
      </c>
      <c r="Q235" s="146">
        <v>0</v>
      </c>
      <c r="R235" s="146">
        <v>0</v>
      </c>
      <c r="S235" s="146">
        <v>0</v>
      </c>
      <c r="T235" s="146">
        <v>0</v>
      </c>
      <c r="U235" s="146">
        <v>0</v>
      </c>
      <c r="V235" s="146">
        <v>0</v>
      </c>
      <c r="W235" s="146">
        <v>0</v>
      </c>
      <c r="X235" s="146">
        <v>0</v>
      </c>
      <c r="Y235" s="146">
        <v>0</v>
      </c>
      <c r="Z235" s="146">
        <v>0</v>
      </c>
      <c r="AA235" s="146">
        <v>0</v>
      </c>
      <c r="AB235" s="146">
        <v>0</v>
      </c>
      <c r="AC235" s="146">
        <v>0</v>
      </c>
      <c r="AD235" s="146">
        <v>0</v>
      </c>
      <c r="AE235" s="146">
        <v>0</v>
      </c>
      <c r="AF235" s="146">
        <v>0</v>
      </c>
      <c r="AG235" s="146">
        <v>0</v>
      </c>
      <c r="AH235" s="146">
        <v>0</v>
      </c>
      <c r="AI235" s="146">
        <v>0</v>
      </c>
      <c r="AJ235" s="146">
        <v>0</v>
      </c>
      <c r="AK235" s="146">
        <v>0</v>
      </c>
      <c r="AL235" s="146"/>
      <c r="AM235" s="146"/>
      <c r="AN235" s="146"/>
      <c r="AO235" s="146"/>
      <c r="AP235" s="144"/>
    </row>
    <row r="236" spans="1:42" ht="14.5" x14ac:dyDescent="0.35">
      <c r="A236" s="200" t="s">
        <v>524</v>
      </c>
      <c r="B236" s="146">
        <v>0</v>
      </c>
      <c r="C236" s="146">
        <v>0</v>
      </c>
      <c r="D236" s="146">
        <v>0</v>
      </c>
      <c r="E236" s="146">
        <v>0</v>
      </c>
      <c r="F236" s="146">
        <v>0</v>
      </c>
      <c r="G236" s="146">
        <v>0</v>
      </c>
      <c r="H236" s="146">
        <v>0</v>
      </c>
      <c r="I236" s="146">
        <v>0</v>
      </c>
      <c r="J236" s="146">
        <v>0</v>
      </c>
      <c r="K236" s="146">
        <v>0</v>
      </c>
      <c r="L236" s="146">
        <v>0</v>
      </c>
      <c r="M236" s="146">
        <v>0</v>
      </c>
      <c r="N236" s="146">
        <v>0</v>
      </c>
      <c r="O236" s="146">
        <v>0</v>
      </c>
      <c r="P236" s="146">
        <v>0</v>
      </c>
      <c r="Q236" s="146">
        <v>0</v>
      </c>
      <c r="R236" s="146">
        <v>0</v>
      </c>
      <c r="S236" s="146">
        <v>0</v>
      </c>
      <c r="T236" s="146">
        <v>0</v>
      </c>
      <c r="U236" s="146">
        <v>0</v>
      </c>
      <c r="V236" s="146">
        <v>0</v>
      </c>
      <c r="W236" s="146">
        <v>0</v>
      </c>
      <c r="X236" s="146">
        <v>0</v>
      </c>
      <c r="Y236" s="146">
        <v>0</v>
      </c>
      <c r="Z236" s="146">
        <v>0</v>
      </c>
      <c r="AA236" s="146">
        <v>0</v>
      </c>
      <c r="AB236" s="146">
        <v>0</v>
      </c>
      <c r="AC236" s="146">
        <v>0</v>
      </c>
      <c r="AD236" s="146">
        <v>0</v>
      </c>
      <c r="AE236" s="146">
        <v>0</v>
      </c>
      <c r="AF236" s="146">
        <v>0</v>
      </c>
      <c r="AG236" s="146">
        <v>0</v>
      </c>
      <c r="AH236" s="146">
        <v>0</v>
      </c>
      <c r="AI236" s="146">
        <v>0</v>
      </c>
      <c r="AJ236" s="146">
        <v>0</v>
      </c>
      <c r="AK236" s="146">
        <v>0</v>
      </c>
      <c r="AL236" s="146"/>
      <c r="AM236" s="146"/>
      <c r="AN236" s="146"/>
      <c r="AO236" s="146"/>
      <c r="AP236" s="144"/>
    </row>
    <row r="237" spans="1:42" ht="14.5" x14ac:dyDescent="0.35">
      <c r="A237" s="200" t="s">
        <v>525</v>
      </c>
      <c r="B237" s="146">
        <v>0</v>
      </c>
      <c r="C237" s="146">
        <v>0</v>
      </c>
      <c r="D237" s="146">
        <v>0</v>
      </c>
      <c r="E237" s="146">
        <v>0</v>
      </c>
      <c r="F237" s="146">
        <v>0</v>
      </c>
      <c r="G237" s="146">
        <v>0</v>
      </c>
      <c r="H237" s="146">
        <v>0</v>
      </c>
      <c r="I237" s="146">
        <v>0</v>
      </c>
      <c r="J237" s="146">
        <v>0</v>
      </c>
      <c r="K237" s="146">
        <v>0</v>
      </c>
      <c r="L237" s="146">
        <v>0</v>
      </c>
      <c r="M237" s="146">
        <v>0</v>
      </c>
      <c r="N237" s="146">
        <v>0</v>
      </c>
      <c r="O237" s="146">
        <v>0</v>
      </c>
      <c r="P237" s="146">
        <v>0</v>
      </c>
      <c r="Q237" s="146">
        <v>0</v>
      </c>
      <c r="R237" s="146">
        <v>0</v>
      </c>
      <c r="S237" s="146">
        <v>0</v>
      </c>
      <c r="T237" s="146">
        <v>0</v>
      </c>
      <c r="U237" s="146">
        <v>0</v>
      </c>
      <c r="V237" s="146">
        <v>0</v>
      </c>
      <c r="W237" s="146">
        <v>0</v>
      </c>
      <c r="X237" s="146">
        <v>0</v>
      </c>
      <c r="Y237" s="146">
        <v>0</v>
      </c>
      <c r="Z237" s="146">
        <v>0</v>
      </c>
      <c r="AA237" s="146">
        <v>0</v>
      </c>
      <c r="AB237" s="146">
        <v>0</v>
      </c>
      <c r="AC237" s="146">
        <v>0</v>
      </c>
      <c r="AD237" s="146">
        <v>0</v>
      </c>
      <c r="AE237" s="146">
        <v>0</v>
      </c>
      <c r="AF237" s="146">
        <v>0</v>
      </c>
      <c r="AG237" s="146">
        <v>0</v>
      </c>
      <c r="AH237" s="146">
        <v>0</v>
      </c>
      <c r="AI237" s="146">
        <v>0</v>
      </c>
      <c r="AJ237" s="146">
        <v>0</v>
      </c>
      <c r="AK237" s="146">
        <v>0</v>
      </c>
      <c r="AL237" s="146"/>
      <c r="AM237" s="146"/>
      <c r="AN237" s="146"/>
      <c r="AO237" s="146"/>
      <c r="AP237" s="144"/>
    </row>
    <row r="238" spans="1:42" ht="14.5" x14ac:dyDescent="0.35">
      <c r="A238" s="200" t="s">
        <v>526</v>
      </c>
      <c r="B238" s="146">
        <v>0</v>
      </c>
      <c r="C238" s="146">
        <v>0</v>
      </c>
      <c r="D238" s="146">
        <v>0</v>
      </c>
      <c r="E238" s="146">
        <v>0</v>
      </c>
      <c r="F238" s="146">
        <v>0</v>
      </c>
      <c r="G238" s="146">
        <v>0</v>
      </c>
      <c r="H238" s="146">
        <v>0</v>
      </c>
      <c r="I238" s="146">
        <v>0</v>
      </c>
      <c r="J238" s="146">
        <v>0</v>
      </c>
      <c r="K238" s="146">
        <v>0</v>
      </c>
      <c r="L238" s="146">
        <v>0</v>
      </c>
      <c r="M238" s="146">
        <v>0</v>
      </c>
      <c r="N238" s="146">
        <v>0</v>
      </c>
      <c r="O238" s="146">
        <v>0</v>
      </c>
      <c r="P238" s="146">
        <v>0</v>
      </c>
      <c r="Q238" s="146">
        <v>0</v>
      </c>
      <c r="R238" s="146">
        <v>0</v>
      </c>
      <c r="S238" s="146">
        <v>0</v>
      </c>
      <c r="T238" s="146">
        <v>0</v>
      </c>
      <c r="U238" s="146">
        <v>0</v>
      </c>
      <c r="V238" s="146">
        <v>0</v>
      </c>
      <c r="W238" s="146">
        <v>0</v>
      </c>
      <c r="X238" s="146">
        <v>0</v>
      </c>
      <c r="Y238" s="146">
        <v>0</v>
      </c>
      <c r="Z238" s="146">
        <v>0</v>
      </c>
      <c r="AA238" s="146">
        <v>0</v>
      </c>
      <c r="AB238" s="146">
        <v>0</v>
      </c>
      <c r="AC238" s="146">
        <v>0</v>
      </c>
      <c r="AD238" s="146">
        <v>0</v>
      </c>
      <c r="AE238" s="146">
        <v>0</v>
      </c>
      <c r="AF238" s="146">
        <v>0</v>
      </c>
      <c r="AG238" s="146">
        <v>0</v>
      </c>
      <c r="AH238" s="146">
        <v>0</v>
      </c>
      <c r="AI238" s="146">
        <v>0</v>
      </c>
      <c r="AJ238" s="146">
        <v>0</v>
      </c>
      <c r="AK238" s="146">
        <v>0</v>
      </c>
      <c r="AL238" s="146"/>
      <c r="AM238" s="146"/>
      <c r="AN238" s="146"/>
      <c r="AO238" s="146"/>
      <c r="AP238" s="144"/>
    </row>
    <row r="239" spans="1:42" ht="14.5" x14ac:dyDescent="0.35">
      <c r="A239" s="200" t="s">
        <v>527</v>
      </c>
      <c r="B239" s="146">
        <v>0</v>
      </c>
      <c r="C239" s="146">
        <v>0</v>
      </c>
      <c r="D239" s="146">
        <v>0</v>
      </c>
      <c r="E239" s="146">
        <v>0</v>
      </c>
      <c r="F239" s="146">
        <v>0</v>
      </c>
      <c r="G239" s="146">
        <v>1</v>
      </c>
      <c r="H239" s="146">
        <v>1</v>
      </c>
      <c r="I239" s="146">
        <v>0</v>
      </c>
      <c r="J239" s="146">
        <v>0</v>
      </c>
      <c r="K239" s="146">
        <v>0</v>
      </c>
      <c r="L239" s="146">
        <v>0</v>
      </c>
      <c r="M239" s="146">
        <v>0</v>
      </c>
      <c r="N239" s="146">
        <v>0</v>
      </c>
      <c r="O239" s="146">
        <v>0</v>
      </c>
      <c r="P239" s="146">
        <v>0</v>
      </c>
      <c r="Q239" s="146">
        <v>0</v>
      </c>
      <c r="R239" s="146">
        <v>0</v>
      </c>
      <c r="S239" s="146">
        <v>0</v>
      </c>
      <c r="T239" s="146">
        <v>0</v>
      </c>
      <c r="U239" s="146">
        <v>0</v>
      </c>
      <c r="V239" s="146">
        <v>0</v>
      </c>
      <c r="W239" s="146">
        <v>0</v>
      </c>
      <c r="X239" s="146">
        <v>0</v>
      </c>
      <c r="Y239" s="146">
        <v>0</v>
      </c>
      <c r="Z239" s="146">
        <v>0</v>
      </c>
      <c r="AA239" s="146">
        <v>0</v>
      </c>
      <c r="AB239" s="146">
        <v>0</v>
      </c>
      <c r="AC239" s="146">
        <v>0</v>
      </c>
      <c r="AD239" s="146">
        <v>0</v>
      </c>
      <c r="AE239" s="146">
        <v>0</v>
      </c>
      <c r="AF239" s="146">
        <v>0</v>
      </c>
      <c r="AG239" s="146">
        <v>0</v>
      </c>
      <c r="AH239" s="146">
        <v>0</v>
      </c>
      <c r="AI239" s="146">
        <v>0</v>
      </c>
      <c r="AJ239" s="146">
        <v>0</v>
      </c>
      <c r="AK239" s="146">
        <v>0</v>
      </c>
      <c r="AL239" s="146"/>
      <c r="AM239" s="146"/>
      <c r="AN239" s="146"/>
      <c r="AO239" s="146"/>
      <c r="AP239" s="144"/>
    </row>
    <row r="240" spans="1:42" ht="14.5" x14ac:dyDescent="0.35">
      <c r="A240" s="200" t="s">
        <v>528</v>
      </c>
      <c r="B240" s="146">
        <v>0</v>
      </c>
      <c r="C240" s="146">
        <v>0</v>
      </c>
      <c r="D240" s="146">
        <v>0</v>
      </c>
      <c r="E240" s="146">
        <v>0</v>
      </c>
      <c r="F240" s="146">
        <v>0</v>
      </c>
      <c r="G240" s="146">
        <v>0</v>
      </c>
      <c r="H240" s="146">
        <v>0</v>
      </c>
      <c r="I240" s="146">
        <v>0</v>
      </c>
      <c r="J240" s="146">
        <v>0</v>
      </c>
      <c r="K240" s="146">
        <v>0</v>
      </c>
      <c r="L240" s="146">
        <v>0</v>
      </c>
      <c r="M240" s="146">
        <v>0</v>
      </c>
      <c r="N240" s="146">
        <v>0</v>
      </c>
      <c r="O240" s="146">
        <v>0</v>
      </c>
      <c r="P240" s="146">
        <v>0</v>
      </c>
      <c r="Q240" s="146">
        <v>0</v>
      </c>
      <c r="R240" s="146">
        <v>0</v>
      </c>
      <c r="S240" s="146">
        <v>0</v>
      </c>
      <c r="T240" s="146">
        <v>0</v>
      </c>
      <c r="U240" s="146">
        <v>0</v>
      </c>
      <c r="V240" s="146">
        <v>0</v>
      </c>
      <c r="W240" s="146">
        <v>0</v>
      </c>
      <c r="X240" s="146">
        <v>0</v>
      </c>
      <c r="Y240" s="146">
        <v>0</v>
      </c>
      <c r="Z240" s="146">
        <v>0</v>
      </c>
      <c r="AA240" s="146">
        <v>0</v>
      </c>
      <c r="AB240" s="146">
        <v>0</v>
      </c>
      <c r="AC240" s="146">
        <v>0</v>
      </c>
      <c r="AD240" s="146">
        <v>0</v>
      </c>
      <c r="AE240" s="146">
        <v>0</v>
      </c>
      <c r="AF240" s="146">
        <v>0</v>
      </c>
      <c r="AG240" s="146">
        <v>0</v>
      </c>
      <c r="AH240" s="146">
        <v>0</v>
      </c>
      <c r="AI240" s="146">
        <v>0</v>
      </c>
      <c r="AJ240" s="146">
        <v>0</v>
      </c>
      <c r="AK240" s="146">
        <v>0</v>
      </c>
      <c r="AL240" s="146"/>
      <c r="AM240" s="146"/>
      <c r="AN240" s="146"/>
      <c r="AO240" s="146"/>
      <c r="AP240" s="144"/>
    </row>
    <row r="241" spans="1:42" ht="14.5" x14ac:dyDescent="0.35">
      <c r="A241" s="200" t="s">
        <v>529</v>
      </c>
      <c r="B241" s="146">
        <v>1</v>
      </c>
      <c r="C241" s="146">
        <v>2</v>
      </c>
      <c r="D241" s="146">
        <v>3</v>
      </c>
      <c r="E241" s="146">
        <v>4</v>
      </c>
      <c r="F241" s="146">
        <v>5</v>
      </c>
      <c r="G241" s="146">
        <v>6</v>
      </c>
      <c r="H241" s="146">
        <v>7</v>
      </c>
      <c r="I241" s="146">
        <v>8</v>
      </c>
      <c r="J241" s="146">
        <v>9</v>
      </c>
      <c r="K241" s="146">
        <v>10</v>
      </c>
      <c r="L241" s="146">
        <v>11</v>
      </c>
      <c r="M241" s="146">
        <v>12</v>
      </c>
      <c r="N241" s="146">
        <v>1</v>
      </c>
      <c r="O241" s="146">
        <v>2</v>
      </c>
      <c r="P241" s="146">
        <v>3</v>
      </c>
      <c r="Q241" s="146">
        <v>4</v>
      </c>
      <c r="R241" s="146">
        <v>5</v>
      </c>
      <c r="S241" s="146">
        <v>6</v>
      </c>
      <c r="T241" s="146">
        <v>7</v>
      </c>
      <c r="U241" s="146">
        <v>8</v>
      </c>
      <c r="V241" s="146">
        <v>9</v>
      </c>
      <c r="W241" s="146">
        <v>10</v>
      </c>
      <c r="X241" s="146">
        <v>11</v>
      </c>
      <c r="Y241" s="146">
        <v>12</v>
      </c>
      <c r="Z241" s="146">
        <v>1</v>
      </c>
      <c r="AA241" s="146">
        <v>2</v>
      </c>
      <c r="AB241" s="146">
        <v>3</v>
      </c>
      <c r="AC241" s="146">
        <v>4</v>
      </c>
      <c r="AD241" s="146">
        <v>5</v>
      </c>
      <c r="AE241" s="146">
        <v>6</v>
      </c>
      <c r="AF241" s="146">
        <v>7</v>
      </c>
      <c r="AG241" s="146">
        <v>8</v>
      </c>
      <c r="AH241" s="146">
        <v>9</v>
      </c>
      <c r="AI241" s="146">
        <v>10</v>
      </c>
      <c r="AJ241" s="146">
        <v>11</v>
      </c>
      <c r="AK241" s="146">
        <v>12</v>
      </c>
      <c r="AL241" s="144"/>
      <c r="AM241" s="144"/>
      <c r="AN241" s="144"/>
      <c r="AO241" s="144"/>
      <c r="AP241" s="144"/>
    </row>
    <row r="242" spans="1:42" ht="14.5" x14ac:dyDescent="0.35">
      <c r="A242" s="200" t="s">
        <v>530</v>
      </c>
      <c r="B242" s="146">
        <v>0</v>
      </c>
      <c r="C242" s="146">
        <v>0</v>
      </c>
      <c r="D242" s="146">
        <v>0</v>
      </c>
      <c r="E242" s="146">
        <v>0</v>
      </c>
      <c r="F242" s="146">
        <v>0</v>
      </c>
      <c r="G242" s="146">
        <v>0</v>
      </c>
      <c r="H242" s="146">
        <v>0</v>
      </c>
      <c r="I242" s="146">
        <v>0</v>
      </c>
      <c r="J242" s="146">
        <v>0</v>
      </c>
      <c r="K242" s="146">
        <v>0</v>
      </c>
      <c r="L242" s="146">
        <v>0</v>
      </c>
      <c r="M242" s="146">
        <v>0</v>
      </c>
      <c r="N242" s="146">
        <v>0</v>
      </c>
      <c r="O242" s="146">
        <v>0</v>
      </c>
      <c r="P242" s="146">
        <v>0</v>
      </c>
      <c r="Q242" s="146">
        <v>0</v>
      </c>
      <c r="R242" s="146">
        <v>0</v>
      </c>
      <c r="S242" s="146">
        <v>0</v>
      </c>
      <c r="T242" s="146">
        <v>0</v>
      </c>
      <c r="U242" s="146">
        <v>0</v>
      </c>
      <c r="V242" s="146">
        <v>0</v>
      </c>
      <c r="W242" s="146">
        <v>0</v>
      </c>
      <c r="X242" s="146">
        <v>0</v>
      </c>
      <c r="Y242" s="146">
        <v>0</v>
      </c>
      <c r="Z242" s="146">
        <v>0</v>
      </c>
      <c r="AA242" s="146">
        <v>0</v>
      </c>
      <c r="AB242" s="146">
        <v>0</v>
      </c>
      <c r="AC242" s="146">
        <v>0</v>
      </c>
      <c r="AD242" s="146">
        <v>0</v>
      </c>
      <c r="AE242" s="146">
        <v>0</v>
      </c>
      <c r="AF242" s="146">
        <v>0</v>
      </c>
      <c r="AG242" s="146">
        <v>0</v>
      </c>
      <c r="AH242" s="146">
        <v>0</v>
      </c>
      <c r="AI242" s="146">
        <v>0</v>
      </c>
      <c r="AJ242" s="146">
        <v>0</v>
      </c>
      <c r="AK242" s="146">
        <v>0</v>
      </c>
      <c r="AL242" s="146"/>
      <c r="AM242" s="146"/>
      <c r="AN242" s="146"/>
      <c r="AO242" s="146"/>
      <c r="AP242" s="144"/>
    </row>
    <row r="243" spans="1:42" ht="14.5" x14ac:dyDescent="0.35">
      <c r="A243" s="200" t="s">
        <v>531</v>
      </c>
      <c r="B243" s="146">
        <v>0</v>
      </c>
      <c r="C243" s="146">
        <v>0</v>
      </c>
      <c r="D243" s="146">
        <v>0</v>
      </c>
      <c r="E243" s="146">
        <v>0</v>
      </c>
      <c r="F243" s="146">
        <v>0</v>
      </c>
      <c r="G243" s="146">
        <v>0</v>
      </c>
      <c r="H243" s="146">
        <v>0</v>
      </c>
      <c r="I243" s="146">
        <v>0</v>
      </c>
      <c r="J243" s="146">
        <v>0</v>
      </c>
      <c r="K243" s="146">
        <v>0</v>
      </c>
      <c r="L243" s="146">
        <v>0</v>
      </c>
      <c r="M243" s="146">
        <v>0</v>
      </c>
      <c r="N243" s="146">
        <v>0</v>
      </c>
      <c r="O243" s="146">
        <v>0</v>
      </c>
      <c r="P243" s="146">
        <v>0</v>
      </c>
      <c r="Q243" s="146">
        <v>0</v>
      </c>
      <c r="R243" s="146">
        <v>0</v>
      </c>
      <c r="S243" s="146">
        <v>0</v>
      </c>
      <c r="T243" s="146">
        <v>0</v>
      </c>
      <c r="U243" s="146">
        <v>0</v>
      </c>
      <c r="V243" s="146">
        <v>0</v>
      </c>
      <c r="W243" s="146">
        <v>0</v>
      </c>
      <c r="X243" s="146">
        <v>0</v>
      </c>
      <c r="Y243" s="146">
        <v>0</v>
      </c>
      <c r="Z243" s="146">
        <v>0</v>
      </c>
      <c r="AA243" s="146">
        <v>0</v>
      </c>
      <c r="AB243" s="146">
        <v>0</v>
      </c>
      <c r="AC243" s="146">
        <v>0</v>
      </c>
      <c r="AD243" s="146">
        <v>0</v>
      </c>
      <c r="AE243" s="146">
        <v>0</v>
      </c>
      <c r="AF243" s="146">
        <v>0</v>
      </c>
      <c r="AG243" s="146">
        <v>0</v>
      </c>
      <c r="AH243" s="146">
        <v>0</v>
      </c>
      <c r="AI243" s="146">
        <v>0</v>
      </c>
      <c r="AJ243" s="146">
        <v>0</v>
      </c>
      <c r="AK243" s="146">
        <v>0</v>
      </c>
      <c r="AL243" s="146"/>
      <c r="AM243" s="146"/>
      <c r="AN243" s="146"/>
      <c r="AO243" s="146"/>
      <c r="AP243" s="144"/>
    </row>
    <row r="244" spans="1:42" ht="14.5" x14ac:dyDescent="0.35">
      <c r="A244" s="200" t="s">
        <v>532</v>
      </c>
      <c r="B244" s="146">
        <v>0</v>
      </c>
      <c r="C244" s="146">
        <v>0</v>
      </c>
      <c r="D244" s="146">
        <v>0</v>
      </c>
      <c r="E244" s="146">
        <v>0</v>
      </c>
      <c r="F244" s="146">
        <v>0</v>
      </c>
      <c r="G244" s="146">
        <v>0</v>
      </c>
      <c r="H244" s="146">
        <v>0</v>
      </c>
      <c r="I244" s="146">
        <v>0</v>
      </c>
      <c r="J244" s="146">
        <v>0</v>
      </c>
      <c r="K244" s="146">
        <v>0</v>
      </c>
      <c r="L244" s="146">
        <v>0</v>
      </c>
      <c r="M244" s="146">
        <v>0</v>
      </c>
      <c r="N244" s="146">
        <v>0</v>
      </c>
      <c r="O244" s="146">
        <v>0</v>
      </c>
      <c r="P244" s="146">
        <v>0</v>
      </c>
      <c r="Q244" s="146">
        <v>0</v>
      </c>
      <c r="R244" s="146">
        <v>0</v>
      </c>
      <c r="S244" s="146">
        <v>0</v>
      </c>
      <c r="T244" s="146">
        <v>0</v>
      </c>
      <c r="U244" s="146">
        <v>0</v>
      </c>
      <c r="V244" s="146">
        <v>0</v>
      </c>
      <c r="W244" s="146">
        <v>0</v>
      </c>
      <c r="X244" s="146">
        <v>0</v>
      </c>
      <c r="Y244" s="146">
        <v>0</v>
      </c>
      <c r="Z244" s="146">
        <v>0</v>
      </c>
      <c r="AA244" s="146">
        <v>0</v>
      </c>
      <c r="AB244" s="146">
        <v>0</v>
      </c>
      <c r="AC244" s="146">
        <v>0</v>
      </c>
      <c r="AD244" s="146">
        <v>0</v>
      </c>
      <c r="AE244" s="146">
        <v>0</v>
      </c>
      <c r="AF244" s="146">
        <v>0</v>
      </c>
      <c r="AG244" s="146">
        <v>0</v>
      </c>
      <c r="AH244" s="146">
        <v>0</v>
      </c>
      <c r="AI244" s="146">
        <v>0</v>
      </c>
      <c r="AJ244" s="146">
        <v>0</v>
      </c>
      <c r="AK244" s="146">
        <v>0</v>
      </c>
      <c r="AL244" s="146"/>
      <c r="AM244" s="146"/>
      <c r="AN244" s="146"/>
      <c r="AO244" s="146"/>
      <c r="AP244" s="144"/>
    </row>
    <row r="245" spans="1:42" ht="14.5" x14ac:dyDescent="0.35">
      <c r="A245" s="200" t="s">
        <v>227</v>
      </c>
      <c r="B245" s="146">
        <v>0</v>
      </c>
      <c r="C245" s="146">
        <v>0</v>
      </c>
      <c r="D245" s="146">
        <v>0</v>
      </c>
      <c r="E245" s="146">
        <v>0</v>
      </c>
      <c r="F245" s="146">
        <v>0</v>
      </c>
      <c r="G245" s="146">
        <v>0</v>
      </c>
      <c r="H245" s="146">
        <v>0</v>
      </c>
      <c r="I245" s="146">
        <v>0</v>
      </c>
      <c r="J245" s="146">
        <v>0</v>
      </c>
      <c r="K245" s="146">
        <v>0</v>
      </c>
      <c r="L245" s="146">
        <v>0</v>
      </c>
      <c r="M245" s="146">
        <v>0</v>
      </c>
      <c r="N245" s="146">
        <v>0</v>
      </c>
      <c r="O245" s="146">
        <v>0</v>
      </c>
      <c r="P245" s="146">
        <v>0</v>
      </c>
      <c r="Q245" s="146">
        <v>0</v>
      </c>
      <c r="R245" s="146">
        <v>0</v>
      </c>
      <c r="S245" s="146">
        <v>0</v>
      </c>
      <c r="T245" s="146">
        <v>0</v>
      </c>
      <c r="U245" s="146">
        <v>0</v>
      </c>
      <c r="V245" s="146">
        <v>0</v>
      </c>
      <c r="W245" s="146">
        <v>0</v>
      </c>
      <c r="X245" s="146">
        <v>0</v>
      </c>
      <c r="Y245" s="146">
        <v>0</v>
      </c>
      <c r="Z245" s="146">
        <v>0</v>
      </c>
      <c r="AA245" s="146">
        <v>0</v>
      </c>
      <c r="AB245" s="146">
        <v>0</v>
      </c>
      <c r="AC245" s="146">
        <v>0</v>
      </c>
      <c r="AD245" s="146">
        <v>0</v>
      </c>
      <c r="AE245" s="146">
        <v>0</v>
      </c>
      <c r="AF245" s="146">
        <v>0</v>
      </c>
      <c r="AG245" s="146">
        <v>0</v>
      </c>
      <c r="AH245" s="146">
        <v>0</v>
      </c>
      <c r="AI245" s="146">
        <v>0</v>
      </c>
      <c r="AJ245" s="146">
        <v>0</v>
      </c>
      <c r="AK245" s="146">
        <v>0</v>
      </c>
      <c r="AL245" s="146"/>
      <c r="AM245" s="146"/>
      <c r="AN245" s="146"/>
      <c r="AO245" s="146"/>
      <c r="AP245" s="144"/>
    </row>
    <row r="246" spans="1:42" ht="14.5" x14ac:dyDescent="0.35">
      <c r="A246" s="200" t="s">
        <v>533</v>
      </c>
      <c r="B246" s="146">
        <v>0</v>
      </c>
      <c r="C246" s="146">
        <v>0</v>
      </c>
      <c r="D246" s="146">
        <v>0</v>
      </c>
      <c r="E246" s="146">
        <v>0</v>
      </c>
      <c r="F246" s="146">
        <v>0</v>
      </c>
      <c r="G246" s="146">
        <v>0</v>
      </c>
      <c r="H246" s="146">
        <v>30208.007000000001</v>
      </c>
      <c r="I246" s="146">
        <v>0</v>
      </c>
      <c r="J246" s="146">
        <v>998.537239742152</v>
      </c>
      <c r="K246" s="146">
        <v>0</v>
      </c>
      <c r="L246" s="146">
        <v>0</v>
      </c>
      <c r="M246" s="146">
        <v>6472.4915289296796</v>
      </c>
      <c r="N246" s="146">
        <v>0</v>
      </c>
      <c r="O246" s="146">
        <v>0</v>
      </c>
      <c r="P246" s="146">
        <v>0</v>
      </c>
      <c r="Q246" s="146">
        <v>22564.948401642199</v>
      </c>
      <c r="R246" s="146">
        <v>0</v>
      </c>
      <c r="S246" s="146">
        <v>7872.7138219611898</v>
      </c>
      <c r="T246" s="146">
        <v>0</v>
      </c>
      <c r="U246" s="146">
        <v>0</v>
      </c>
      <c r="V246" s="146">
        <v>6872.4782603318399</v>
      </c>
      <c r="W246" s="146">
        <v>0</v>
      </c>
      <c r="X246" s="146">
        <v>0</v>
      </c>
      <c r="Y246" s="146">
        <v>-7561.9395776155397</v>
      </c>
      <c r="Z246" s="146">
        <v>0</v>
      </c>
      <c r="AA246" s="146">
        <v>0</v>
      </c>
      <c r="AB246" s="146">
        <v>0</v>
      </c>
      <c r="AC246" s="146">
        <v>14005.3945144026</v>
      </c>
      <c r="AD246" s="146">
        <v>0</v>
      </c>
      <c r="AE246" s="146">
        <v>-1387.71245975487</v>
      </c>
      <c r="AF246" s="146">
        <v>0</v>
      </c>
      <c r="AG246" s="146">
        <v>0</v>
      </c>
      <c r="AH246" s="146">
        <v>3775.0708701139301</v>
      </c>
      <c r="AI246" s="146">
        <v>0</v>
      </c>
      <c r="AJ246" s="146">
        <v>0</v>
      </c>
      <c r="AK246" s="146">
        <v>3782.8209832203001</v>
      </c>
      <c r="AL246" s="146"/>
      <c r="AM246" s="146"/>
      <c r="AN246" s="146"/>
      <c r="AO246" s="146"/>
      <c r="AP246" s="144"/>
    </row>
    <row r="247" spans="1:42" ht="10.5" x14ac:dyDescent="0.25">
      <c r="A247" s="200" t="s">
        <v>534</v>
      </c>
      <c r="B247" s="146">
        <v>0</v>
      </c>
      <c r="C247" s="146">
        <v>0</v>
      </c>
      <c r="D247" s="146">
        <v>0</v>
      </c>
      <c r="E247" s="146">
        <v>0</v>
      </c>
      <c r="F247" s="146">
        <v>0</v>
      </c>
      <c r="G247" s="146">
        <v>0</v>
      </c>
      <c r="H247" s="146">
        <v>30208.007000000001</v>
      </c>
      <c r="I247" s="146">
        <v>30208.007000000001</v>
      </c>
      <c r="J247" s="146">
        <v>31206.544239742099</v>
      </c>
      <c r="K247" s="146">
        <v>31206.544239742099</v>
      </c>
      <c r="L247" s="146">
        <v>31206.544239742099</v>
      </c>
      <c r="M247" s="146">
        <v>37679.035768671798</v>
      </c>
      <c r="N247" s="146">
        <v>0</v>
      </c>
      <c r="O247" s="146">
        <v>0</v>
      </c>
      <c r="P247" s="146">
        <v>0</v>
      </c>
      <c r="Q247" s="146">
        <v>22564.948401642199</v>
      </c>
      <c r="R247" s="146">
        <v>22564.948401642199</v>
      </c>
      <c r="S247" s="146">
        <v>30437.662223603402</v>
      </c>
      <c r="T247" s="146">
        <v>30437.662223603402</v>
      </c>
      <c r="U247" s="146">
        <v>30437.662223603402</v>
      </c>
      <c r="V247" s="146">
        <v>37310.140483935298</v>
      </c>
      <c r="W247" s="146">
        <v>37310.140483935298</v>
      </c>
      <c r="X247" s="146">
        <v>37310.140483935298</v>
      </c>
      <c r="Y247" s="146">
        <v>29748.2009063197</v>
      </c>
      <c r="Z247" s="146">
        <v>0</v>
      </c>
      <c r="AA247" s="146">
        <v>0</v>
      </c>
      <c r="AB247" s="146">
        <v>0</v>
      </c>
      <c r="AC247" s="146">
        <v>14005.3945144026</v>
      </c>
      <c r="AD247" s="146">
        <v>14005.3945144026</v>
      </c>
      <c r="AE247" s="146">
        <v>12617.682054647699</v>
      </c>
      <c r="AF247" s="146">
        <v>12617.682054647699</v>
      </c>
      <c r="AG247" s="146">
        <v>12617.682054647699</v>
      </c>
      <c r="AH247" s="146">
        <v>16392.752924761699</v>
      </c>
      <c r="AI247" s="146">
        <v>16392.752924761699</v>
      </c>
      <c r="AJ247" s="146">
        <v>16392.752924761699</v>
      </c>
      <c r="AK247" s="146">
        <v>20175.573907982001</v>
      </c>
      <c r="AL247" s="146"/>
      <c r="AM247" s="146"/>
      <c r="AN247" s="146"/>
      <c r="AO247" s="146"/>
      <c r="AP247" s="146"/>
    </row>
    <row r="248" spans="1:42" ht="14.5" x14ac:dyDescent="0.35">
      <c r="A248" s="199" t="s">
        <v>535</v>
      </c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  <c r="AA248" s="144"/>
      <c r="AB248" s="144"/>
      <c r="AC248" s="144"/>
      <c r="AD248" s="144"/>
      <c r="AE248" s="144"/>
      <c r="AF248" s="144"/>
      <c r="AG248" s="144"/>
      <c r="AH248" s="144"/>
      <c r="AI248" s="144"/>
      <c r="AJ248" s="144"/>
      <c r="AK248" s="144"/>
      <c r="AL248" s="146"/>
      <c r="AM248" s="146"/>
      <c r="AN248" s="146"/>
      <c r="AO248" s="146"/>
      <c r="AP248" s="144"/>
    </row>
    <row r="249" spans="1:42" ht="10.5" x14ac:dyDescent="0.25">
      <c r="A249" s="200" t="s">
        <v>536</v>
      </c>
      <c r="B249" s="146">
        <v>0</v>
      </c>
      <c r="C249" s="146">
        <v>0</v>
      </c>
      <c r="D249" s="146">
        <v>0</v>
      </c>
      <c r="E249" s="146">
        <v>0</v>
      </c>
      <c r="F249" s="146">
        <v>0</v>
      </c>
      <c r="G249" s="146">
        <v>0</v>
      </c>
      <c r="H249" s="146">
        <v>0</v>
      </c>
      <c r="I249" s="146">
        <v>0</v>
      </c>
      <c r="J249" s="146">
        <v>0</v>
      </c>
      <c r="K249" s="146">
        <v>0</v>
      </c>
      <c r="L249" s="146">
        <v>0</v>
      </c>
      <c r="M249" s="146">
        <v>0</v>
      </c>
      <c r="N249" s="146">
        <v>0</v>
      </c>
      <c r="O249" s="146">
        <v>0</v>
      </c>
      <c r="P249" s="146">
        <v>0</v>
      </c>
      <c r="Q249" s="146">
        <v>0</v>
      </c>
      <c r="R249" s="146">
        <v>0</v>
      </c>
      <c r="S249" s="146">
        <v>0</v>
      </c>
      <c r="T249" s="146">
        <v>0</v>
      </c>
      <c r="U249" s="146">
        <v>0</v>
      </c>
      <c r="V249" s="146">
        <v>0</v>
      </c>
      <c r="W249" s="146">
        <v>0</v>
      </c>
      <c r="X249" s="146">
        <v>0</v>
      </c>
      <c r="Y249" s="146">
        <v>0</v>
      </c>
      <c r="Z249" s="146">
        <v>0</v>
      </c>
      <c r="AA249" s="146">
        <v>0</v>
      </c>
      <c r="AB249" s="146">
        <v>0</v>
      </c>
      <c r="AC249" s="146">
        <v>0</v>
      </c>
      <c r="AD249" s="146">
        <v>0</v>
      </c>
      <c r="AE249" s="146">
        <v>0</v>
      </c>
      <c r="AF249" s="146">
        <v>0</v>
      </c>
      <c r="AG249" s="146">
        <v>0</v>
      </c>
      <c r="AH249" s="146">
        <v>0</v>
      </c>
      <c r="AI249" s="146">
        <v>0</v>
      </c>
      <c r="AJ249" s="146">
        <v>0</v>
      </c>
      <c r="AK249" s="146">
        <v>0</v>
      </c>
      <c r="AL249" s="146"/>
      <c r="AM249" s="146"/>
      <c r="AN249" s="146"/>
      <c r="AO249" s="146"/>
      <c r="AP249" s="146"/>
    </row>
    <row r="250" spans="1:42" ht="14.5" x14ac:dyDescent="0.35">
      <c r="A250" s="200" t="s">
        <v>537</v>
      </c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  <c r="AA250" s="144"/>
      <c r="AB250" s="144"/>
      <c r="AC250" s="144"/>
      <c r="AD250" s="144"/>
      <c r="AE250" s="144"/>
      <c r="AF250" s="144"/>
      <c r="AG250" s="144"/>
      <c r="AH250" s="144"/>
      <c r="AI250" s="144"/>
      <c r="AJ250" s="144"/>
      <c r="AK250" s="144"/>
      <c r="AL250" s="146"/>
      <c r="AM250" s="146"/>
      <c r="AN250" s="146"/>
      <c r="AO250" s="146"/>
      <c r="AP250" s="144"/>
    </row>
    <row r="251" spans="1:42" ht="14.5" x14ac:dyDescent="0.35">
      <c r="A251" s="200" t="s">
        <v>538</v>
      </c>
      <c r="B251" s="146">
        <v>0</v>
      </c>
      <c r="C251" s="146">
        <v>0</v>
      </c>
      <c r="D251" s="146">
        <v>0</v>
      </c>
      <c r="E251" s="146">
        <v>0</v>
      </c>
      <c r="F251" s="146">
        <v>0</v>
      </c>
      <c r="G251" s="146">
        <v>0</v>
      </c>
      <c r="H251" s="146">
        <v>0</v>
      </c>
      <c r="I251" s="146">
        <v>0</v>
      </c>
      <c r="J251" s="146">
        <v>0</v>
      </c>
      <c r="K251" s="146">
        <v>0</v>
      </c>
      <c r="L251" s="146">
        <v>0</v>
      </c>
      <c r="M251" s="146">
        <v>0</v>
      </c>
      <c r="N251" s="146">
        <v>0</v>
      </c>
      <c r="O251" s="146">
        <v>0</v>
      </c>
      <c r="P251" s="146">
        <v>0</v>
      </c>
      <c r="Q251" s="146">
        <v>0</v>
      </c>
      <c r="R251" s="146">
        <v>0</v>
      </c>
      <c r="S251" s="146">
        <v>0</v>
      </c>
      <c r="T251" s="146">
        <v>0</v>
      </c>
      <c r="U251" s="146">
        <v>0</v>
      </c>
      <c r="V251" s="146">
        <v>0</v>
      </c>
      <c r="W251" s="146">
        <v>0</v>
      </c>
      <c r="X251" s="146">
        <v>0</v>
      </c>
      <c r="Y251" s="146">
        <v>0</v>
      </c>
      <c r="Z251" s="146">
        <v>0</v>
      </c>
      <c r="AA251" s="146">
        <v>0</v>
      </c>
      <c r="AB251" s="146">
        <v>0</v>
      </c>
      <c r="AC251" s="146">
        <v>0</v>
      </c>
      <c r="AD251" s="146">
        <v>0</v>
      </c>
      <c r="AE251" s="146">
        <v>0</v>
      </c>
      <c r="AF251" s="146">
        <v>0</v>
      </c>
      <c r="AG251" s="146">
        <v>0</v>
      </c>
      <c r="AH251" s="146">
        <v>0</v>
      </c>
      <c r="AI251" s="146">
        <v>0</v>
      </c>
      <c r="AJ251" s="146">
        <v>0</v>
      </c>
      <c r="AK251" s="146">
        <v>0</v>
      </c>
      <c r="AL251" s="144"/>
      <c r="AM251" s="144"/>
      <c r="AN251" s="144"/>
      <c r="AO251" s="144"/>
      <c r="AP251" s="144"/>
    </row>
    <row r="252" spans="1:42" ht="14.5" x14ac:dyDescent="0.35">
      <c r="A252" s="200" t="s">
        <v>539</v>
      </c>
      <c r="B252" s="146">
        <v>0</v>
      </c>
      <c r="C252" s="146">
        <v>0</v>
      </c>
      <c r="D252" s="146">
        <v>0</v>
      </c>
      <c r="E252" s="146">
        <v>0</v>
      </c>
      <c r="F252" s="146">
        <v>0</v>
      </c>
      <c r="G252" s="146">
        <v>0</v>
      </c>
      <c r="H252" s="146">
        <v>0</v>
      </c>
      <c r="I252" s="146">
        <v>0</v>
      </c>
      <c r="J252" s="146">
        <v>0</v>
      </c>
      <c r="K252" s="146">
        <v>0</v>
      </c>
      <c r="L252" s="146">
        <v>0</v>
      </c>
      <c r="M252" s="146">
        <v>1</v>
      </c>
      <c r="N252" s="146">
        <v>0</v>
      </c>
      <c r="O252" s="146">
        <v>0</v>
      </c>
      <c r="P252" s="146">
        <v>0</v>
      </c>
      <c r="Q252" s="146">
        <v>0</v>
      </c>
      <c r="R252" s="146">
        <v>0</v>
      </c>
      <c r="S252" s="146">
        <v>0</v>
      </c>
      <c r="T252" s="146">
        <v>0</v>
      </c>
      <c r="U252" s="146">
        <v>0</v>
      </c>
      <c r="V252" s="146">
        <v>0</v>
      </c>
      <c r="W252" s="146">
        <v>0</v>
      </c>
      <c r="X252" s="146">
        <v>0</v>
      </c>
      <c r="Y252" s="146">
        <v>1</v>
      </c>
      <c r="Z252" s="146">
        <v>0</v>
      </c>
      <c r="AA252" s="146">
        <v>0</v>
      </c>
      <c r="AB252" s="146">
        <v>0</v>
      </c>
      <c r="AC252" s="146">
        <v>0</v>
      </c>
      <c r="AD252" s="146">
        <v>0</v>
      </c>
      <c r="AE252" s="146">
        <v>0</v>
      </c>
      <c r="AF252" s="146">
        <v>0</v>
      </c>
      <c r="AG252" s="146">
        <v>0</v>
      </c>
      <c r="AH252" s="146">
        <v>0</v>
      </c>
      <c r="AI252" s="146">
        <v>0</v>
      </c>
      <c r="AJ252" s="146">
        <v>0</v>
      </c>
      <c r="AK252" s="146">
        <v>1</v>
      </c>
      <c r="AL252" s="144"/>
      <c r="AM252" s="144"/>
      <c r="AN252" s="144"/>
      <c r="AO252" s="144"/>
      <c r="AP252" s="144"/>
    </row>
    <row r="253" spans="1:42" ht="14.5" x14ac:dyDescent="0.35">
      <c r="A253" s="200" t="s">
        <v>540</v>
      </c>
      <c r="B253" s="146">
        <v>0</v>
      </c>
      <c r="C253" s="146">
        <v>0</v>
      </c>
      <c r="D253" s="146">
        <v>0</v>
      </c>
      <c r="E253" s="146">
        <v>0</v>
      </c>
      <c r="F253" s="146">
        <v>0</v>
      </c>
      <c r="G253" s="146">
        <v>0</v>
      </c>
      <c r="H253" s="146">
        <v>0</v>
      </c>
      <c r="I253" s="146">
        <v>0</v>
      </c>
      <c r="J253" s="146">
        <v>0</v>
      </c>
      <c r="K253" s="146">
        <v>0</v>
      </c>
      <c r="L253" s="146">
        <v>0</v>
      </c>
      <c r="M253" s="146">
        <v>0</v>
      </c>
      <c r="N253" s="146">
        <v>0</v>
      </c>
      <c r="O253" s="146">
        <v>0</v>
      </c>
      <c r="P253" s="146">
        <v>0</v>
      </c>
      <c r="Q253" s="146">
        <v>0</v>
      </c>
      <c r="R253" s="146">
        <v>0</v>
      </c>
      <c r="S253" s="146">
        <v>0</v>
      </c>
      <c r="T253" s="146">
        <v>0</v>
      </c>
      <c r="U253" s="146">
        <v>0</v>
      </c>
      <c r="V253" s="146">
        <v>0</v>
      </c>
      <c r="W253" s="146">
        <v>0</v>
      </c>
      <c r="X253" s="146">
        <v>0</v>
      </c>
      <c r="Y253" s="146">
        <v>0</v>
      </c>
      <c r="Z253" s="146">
        <v>0</v>
      </c>
      <c r="AA253" s="146">
        <v>0</v>
      </c>
      <c r="AB253" s="146">
        <v>0</v>
      </c>
      <c r="AC253" s="146">
        <v>0</v>
      </c>
      <c r="AD253" s="146">
        <v>0</v>
      </c>
      <c r="AE253" s="146">
        <v>0</v>
      </c>
      <c r="AF253" s="146">
        <v>0</v>
      </c>
      <c r="AG253" s="146">
        <v>0</v>
      </c>
      <c r="AH253" s="146">
        <v>0</v>
      </c>
      <c r="AI253" s="146">
        <v>0</v>
      </c>
      <c r="AJ253" s="146">
        <v>0</v>
      </c>
      <c r="AK253" s="146">
        <v>-3.6379788070917101E-12</v>
      </c>
      <c r="AL253" s="144"/>
      <c r="AM253" s="144"/>
      <c r="AN253" s="144"/>
      <c r="AO253" s="144"/>
      <c r="AP253" s="144"/>
    </row>
    <row r="254" spans="1:42" ht="14.5" x14ac:dyDescent="0.35">
      <c r="A254" s="200" t="s">
        <v>541</v>
      </c>
      <c r="B254" s="146">
        <v>0</v>
      </c>
      <c r="C254" s="146">
        <v>0</v>
      </c>
      <c r="D254" s="146">
        <v>1</v>
      </c>
      <c r="E254" s="146">
        <v>0</v>
      </c>
      <c r="F254" s="146">
        <v>0</v>
      </c>
      <c r="G254" s="146">
        <v>0</v>
      </c>
      <c r="H254" s="146">
        <v>0</v>
      </c>
      <c r="I254" s="146">
        <v>0</v>
      </c>
      <c r="J254" s="146">
        <v>0</v>
      </c>
      <c r="K254" s="146">
        <v>0</v>
      </c>
      <c r="L254" s="146">
        <v>0</v>
      </c>
      <c r="M254" s="146">
        <v>0</v>
      </c>
      <c r="N254" s="146">
        <v>0</v>
      </c>
      <c r="O254" s="146">
        <v>0</v>
      </c>
      <c r="P254" s="146">
        <v>1</v>
      </c>
      <c r="Q254" s="146">
        <v>0</v>
      </c>
      <c r="R254" s="146">
        <v>0</v>
      </c>
      <c r="S254" s="146">
        <v>0</v>
      </c>
      <c r="T254" s="146">
        <v>0</v>
      </c>
      <c r="U254" s="146">
        <v>0</v>
      </c>
      <c r="V254" s="146">
        <v>0</v>
      </c>
      <c r="W254" s="146">
        <v>0</v>
      </c>
      <c r="X254" s="146">
        <v>0</v>
      </c>
      <c r="Y254" s="146">
        <v>0</v>
      </c>
      <c r="Z254" s="146">
        <v>0</v>
      </c>
      <c r="AA254" s="146">
        <v>0</v>
      </c>
      <c r="AB254" s="146">
        <v>1</v>
      </c>
      <c r="AC254" s="146">
        <v>0</v>
      </c>
      <c r="AD254" s="146">
        <v>0</v>
      </c>
      <c r="AE254" s="146">
        <v>0</v>
      </c>
      <c r="AF254" s="146">
        <v>0</v>
      </c>
      <c r="AG254" s="146">
        <v>0</v>
      </c>
      <c r="AH254" s="146">
        <v>0</v>
      </c>
      <c r="AI254" s="146">
        <v>0</v>
      </c>
      <c r="AJ254" s="146">
        <v>0</v>
      </c>
      <c r="AK254" s="146">
        <v>0</v>
      </c>
      <c r="AL254" s="146"/>
      <c r="AM254" s="146"/>
      <c r="AN254" s="146"/>
      <c r="AO254" s="146"/>
      <c r="AP254" s="144"/>
    </row>
    <row r="255" spans="1:42" ht="14.5" x14ac:dyDescent="0.35">
      <c r="A255" s="200" t="s">
        <v>542</v>
      </c>
      <c r="B255" s="146">
        <v>0</v>
      </c>
      <c r="C255" s="146">
        <v>0</v>
      </c>
      <c r="D255" s="146">
        <v>0</v>
      </c>
      <c r="E255" s="146">
        <v>0</v>
      </c>
      <c r="F255" s="146">
        <v>0</v>
      </c>
      <c r="G255" s="146">
        <v>0</v>
      </c>
      <c r="H255" s="146">
        <v>0</v>
      </c>
      <c r="I255" s="146">
        <v>0</v>
      </c>
      <c r="J255" s="146">
        <v>0</v>
      </c>
      <c r="K255" s="146">
        <v>0</v>
      </c>
      <c r="L255" s="146">
        <v>0</v>
      </c>
      <c r="M255" s="146">
        <v>0</v>
      </c>
      <c r="N255" s="146">
        <v>0</v>
      </c>
      <c r="O255" s="146">
        <v>0</v>
      </c>
      <c r="P255" s="146">
        <v>0</v>
      </c>
      <c r="Q255" s="146">
        <v>0</v>
      </c>
      <c r="R255" s="146">
        <v>0</v>
      </c>
      <c r="S255" s="146">
        <v>0</v>
      </c>
      <c r="T255" s="146">
        <v>0</v>
      </c>
      <c r="U255" s="146">
        <v>0</v>
      </c>
      <c r="V255" s="146">
        <v>0</v>
      </c>
      <c r="W255" s="146">
        <v>0</v>
      </c>
      <c r="X255" s="146">
        <v>0</v>
      </c>
      <c r="Y255" s="146">
        <v>0</v>
      </c>
      <c r="Z255" s="146">
        <v>0</v>
      </c>
      <c r="AA255" s="146">
        <v>0</v>
      </c>
      <c r="AB255" s="146">
        <v>0</v>
      </c>
      <c r="AC255" s="146">
        <v>0</v>
      </c>
      <c r="AD255" s="146">
        <v>0</v>
      </c>
      <c r="AE255" s="146">
        <v>0</v>
      </c>
      <c r="AF255" s="146">
        <v>0</v>
      </c>
      <c r="AG255" s="146">
        <v>0</v>
      </c>
      <c r="AH255" s="146">
        <v>0</v>
      </c>
      <c r="AI255" s="146">
        <v>0</v>
      </c>
      <c r="AJ255" s="146">
        <v>0</v>
      </c>
      <c r="AK255" s="146">
        <v>0</v>
      </c>
      <c r="AL255" s="146"/>
      <c r="AM255" s="146"/>
      <c r="AN255" s="146"/>
      <c r="AO255" s="146"/>
      <c r="AP255" s="144"/>
    </row>
    <row r="256" spans="1:42" ht="14.5" x14ac:dyDescent="0.35">
      <c r="A256" s="200" t="s">
        <v>543</v>
      </c>
      <c r="B256" s="146">
        <v>0</v>
      </c>
      <c r="C256" s="146">
        <v>0</v>
      </c>
      <c r="D256" s="146">
        <v>0</v>
      </c>
      <c r="E256" s="146">
        <v>0</v>
      </c>
      <c r="F256" s="146">
        <v>0</v>
      </c>
      <c r="G256" s="146">
        <v>0</v>
      </c>
      <c r="H256" s="146">
        <v>0</v>
      </c>
      <c r="I256" s="146">
        <v>0</v>
      </c>
      <c r="J256" s="146">
        <v>0</v>
      </c>
      <c r="K256" s="146">
        <v>0</v>
      </c>
      <c r="L256" s="146">
        <v>0</v>
      </c>
      <c r="M256" s="146">
        <v>0</v>
      </c>
      <c r="N256" s="146">
        <v>0</v>
      </c>
      <c r="O256" s="146">
        <v>0</v>
      </c>
      <c r="P256" s="146">
        <v>0</v>
      </c>
      <c r="Q256" s="146">
        <v>0</v>
      </c>
      <c r="R256" s="146">
        <v>0</v>
      </c>
      <c r="S256" s="146">
        <v>0</v>
      </c>
      <c r="T256" s="146">
        <v>0</v>
      </c>
      <c r="U256" s="146">
        <v>0</v>
      </c>
      <c r="V256" s="146">
        <v>0</v>
      </c>
      <c r="W256" s="146">
        <v>0</v>
      </c>
      <c r="X256" s="146">
        <v>0</v>
      </c>
      <c r="Y256" s="146">
        <v>0</v>
      </c>
      <c r="Z256" s="146">
        <v>0</v>
      </c>
      <c r="AA256" s="146">
        <v>0</v>
      </c>
      <c r="AB256" s="146">
        <v>0</v>
      </c>
      <c r="AC256" s="146">
        <v>0</v>
      </c>
      <c r="AD256" s="146">
        <v>0</v>
      </c>
      <c r="AE256" s="146">
        <v>0</v>
      </c>
      <c r="AF256" s="146">
        <v>0</v>
      </c>
      <c r="AG256" s="146">
        <v>0</v>
      </c>
      <c r="AH256" s="146">
        <v>0</v>
      </c>
      <c r="AI256" s="146">
        <v>0</v>
      </c>
      <c r="AJ256" s="146">
        <v>0</v>
      </c>
      <c r="AK256" s="146">
        <v>0</v>
      </c>
      <c r="AL256" s="146"/>
      <c r="AM256" s="146"/>
      <c r="AN256" s="146"/>
      <c r="AO256" s="146"/>
      <c r="AP256" s="144"/>
    </row>
    <row r="257" spans="1:42" ht="14.5" x14ac:dyDescent="0.35">
      <c r="A257" s="200" t="s">
        <v>544</v>
      </c>
      <c r="B257" s="146">
        <v>1</v>
      </c>
      <c r="C257" s="146">
        <v>1</v>
      </c>
      <c r="D257" s="146">
        <v>1</v>
      </c>
      <c r="E257" s="146">
        <v>1</v>
      </c>
      <c r="F257" s="146">
        <v>1</v>
      </c>
      <c r="G257" s="146">
        <v>1</v>
      </c>
      <c r="H257" s="146">
        <v>1</v>
      </c>
      <c r="I257" s="146">
        <v>1</v>
      </c>
      <c r="J257" s="146">
        <v>1</v>
      </c>
      <c r="K257" s="146">
        <v>1</v>
      </c>
      <c r="L257" s="146">
        <v>1</v>
      </c>
      <c r="M257" s="146">
        <v>1</v>
      </c>
      <c r="N257" s="146">
        <v>1</v>
      </c>
      <c r="O257" s="146">
        <v>1</v>
      </c>
      <c r="P257" s="146">
        <v>1</v>
      </c>
      <c r="Q257" s="146">
        <v>1</v>
      </c>
      <c r="R257" s="146">
        <v>1</v>
      </c>
      <c r="S257" s="146">
        <v>1</v>
      </c>
      <c r="T257" s="146">
        <v>1</v>
      </c>
      <c r="U257" s="146">
        <v>1</v>
      </c>
      <c r="V257" s="146">
        <v>1</v>
      </c>
      <c r="W257" s="146">
        <v>1</v>
      </c>
      <c r="X257" s="146">
        <v>1</v>
      </c>
      <c r="Y257" s="146">
        <v>1</v>
      </c>
      <c r="Z257" s="146">
        <v>1</v>
      </c>
      <c r="AA257" s="146">
        <v>1</v>
      </c>
      <c r="AB257" s="146">
        <v>1</v>
      </c>
      <c r="AC257" s="146">
        <v>1</v>
      </c>
      <c r="AD257" s="146">
        <v>1</v>
      </c>
      <c r="AE257" s="146">
        <v>1</v>
      </c>
      <c r="AF257" s="146">
        <v>1</v>
      </c>
      <c r="AG257" s="146">
        <v>1</v>
      </c>
      <c r="AH257" s="146">
        <v>1</v>
      </c>
      <c r="AI257" s="146">
        <v>1</v>
      </c>
      <c r="AJ257" s="146">
        <v>1</v>
      </c>
      <c r="AK257" s="146">
        <v>1</v>
      </c>
      <c r="AL257" s="146"/>
      <c r="AM257" s="146"/>
      <c r="AN257" s="146"/>
      <c r="AO257" s="146"/>
      <c r="AP257" s="144"/>
    </row>
    <row r="258" spans="1:42" ht="14.5" x14ac:dyDescent="0.35">
      <c r="A258" s="200" t="s">
        <v>545</v>
      </c>
      <c r="B258" s="146">
        <v>0</v>
      </c>
      <c r="C258" s="146">
        <v>0</v>
      </c>
      <c r="D258" s="146">
        <v>0</v>
      </c>
      <c r="E258" s="146">
        <v>0</v>
      </c>
      <c r="F258" s="146">
        <v>0</v>
      </c>
      <c r="G258" s="146">
        <v>0</v>
      </c>
      <c r="H258" s="146">
        <v>0</v>
      </c>
      <c r="I258" s="146">
        <v>0</v>
      </c>
      <c r="J258" s="146">
        <v>0</v>
      </c>
      <c r="K258" s="146">
        <v>0</v>
      </c>
      <c r="L258" s="146">
        <v>0</v>
      </c>
      <c r="M258" s="146">
        <v>0</v>
      </c>
      <c r="N258" s="146">
        <v>0</v>
      </c>
      <c r="O258" s="146">
        <v>0</v>
      </c>
      <c r="P258" s="146">
        <v>0</v>
      </c>
      <c r="Q258" s="146">
        <v>0</v>
      </c>
      <c r="R258" s="146">
        <v>0</v>
      </c>
      <c r="S258" s="146">
        <v>0</v>
      </c>
      <c r="T258" s="146">
        <v>0</v>
      </c>
      <c r="U258" s="146">
        <v>0</v>
      </c>
      <c r="V258" s="146">
        <v>0</v>
      </c>
      <c r="W258" s="146">
        <v>0</v>
      </c>
      <c r="X258" s="146">
        <v>0</v>
      </c>
      <c r="Y258" s="146">
        <v>0</v>
      </c>
      <c r="Z258" s="146">
        <v>0</v>
      </c>
      <c r="AA258" s="146">
        <v>0</v>
      </c>
      <c r="AB258" s="146">
        <v>0</v>
      </c>
      <c r="AC258" s="146">
        <v>0</v>
      </c>
      <c r="AD258" s="146">
        <v>0</v>
      </c>
      <c r="AE258" s="146">
        <v>0</v>
      </c>
      <c r="AF258" s="146">
        <v>0</v>
      </c>
      <c r="AG258" s="146">
        <v>0</v>
      </c>
      <c r="AH258" s="146">
        <v>0</v>
      </c>
      <c r="AI258" s="146">
        <v>0</v>
      </c>
      <c r="AJ258" s="146">
        <v>0</v>
      </c>
      <c r="AK258" s="146">
        <v>-3.6379788070917101E-12</v>
      </c>
      <c r="AL258" s="144"/>
      <c r="AM258" s="144"/>
      <c r="AN258" s="144"/>
      <c r="AO258" s="144"/>
      <c r="AP258" s="144"/>
    </row>
    <row r="259" spans="1:42" ht="10.5" x14ac:dyDescent="0.25">
      <c r="A259" s="200" t="s">
        <v>546</v>
      </c>
      <c r="B259" s="146">
        <v>0</v>
      </c>
      <c r="C259" s="146">
        <v>0</v>
      </c>
      <c r="D259" s="146">
        <v>0</v>
      </c>
      <c r="E259" s="146">
        <v>0</v>
      </c>
      <c r="F259" s="146">
        <v>0</v>
      </c>
      <c r="G259" s="146">
        <v>0</v>
      </c>
      <c r="H259" s="146">
        <v>0</v>
      </c>
      <c r="I259" s="146">
        <v>0</v>
      </c>
      <c r="J259" s="146">
        <v>0</v>
      </c>
      <c r="K259" s="146">
        <v>0</v>
      </c>
      <c r="L259" s="146">
        <v>0</v>
      </c>
      <c r="M259" s="146">
        <v>0</v>
      </c>
      <c r="N259" s="146">
        <v>0</v>
      </c>
      <c r="O259" s="146">
        <v>0</v>
      </c>
      <c r="P259" s="146">
        <v>0</v>
      </c>
      <c r="Q259" s="146">
        <v>0</v>
      </c>
      <c r="R259" s="146">
        <v>0</v>
      </c>
      <c r="S259" s="146">
        <v>0</v>
      </c>
      <c r="T259" s="146">
        <v>0</v>
      </c>
      <c r="U259" s="146">
        <v>0</v>
      </c>
      <c r="V259" s="146">
        <v>0</v>
      </c>
      <c r="W259" s="146">
        <v>0</v>
      </c>
      <c r="X259" s="146">
        <v>0</v>
      </c>
      <c r="Y259" s="146">
        <v>0</v>
      </c>
      <c r="Z259" s="146">
        <v>0</v>
      </c>
      <c r="AA259" s="146">
        <v>0</v>
      </c>
      <c r="AB259" s="146">
        <v>0</v>
      </c>
      <c r="AC259" s="146">
        <v>0</v>
      </c>
      <c r="AD259" s="146">
        <v>0</v>
      </c>
      <c r="AE259" s="146">
        <v>0</v>
      </c>
      <c r="AF259" s="146">
        <v>0</v>
      </c>
      <c r="AG259" s="146">
        <v>0</v>
      </c>
      <c r="AH259" s="146">
        <v>0</v>
      </c>
      <c r="AI259" s="146">
        <v>0</v>
      </c>
      <c r="AJ259" s="146">
        <v>0</v>
      </c>
      <c r="AK259" s="146">
        <v>0</v>
      </c>
      <c r="AL259" s="146"/>
      <c r="AM259" s="146"/>
      <c r="AN259" s="146"/>
      <c r="AO259" s="146"/>
      <c r="AP259" s="146"/>
    </row>
    <row r="260" spans="1:42" ht="14.5" x14ac:dyDescent="0.35">
      <c r="A260" s="200" t="s">
        <v>547</v>
      </c>
      <c r="B260" s="146">
        <v>0</v>
      </c>
      <c r="C260" s="146">
        <v>0</v>
      </c>
      <c r="D260" s="146">
        <v>0</v>
      </c>
      <c r="E260" s="146">
        <v>0</v>
      </c>
      <c r="F260" s="146">
        <v>0</v>
      </c>
      <c r="G260" s="146">
        <v>0</v>
      </c>
      <c r="H260" s="146">
        <v>0</v>
      </c>
      <c r="I260" s="146">
        <v>0</v>
      </c>
      <c r="J260" s="146">
        <v>0</v>
      </c>
      <c r="K260" s="146">
        <v>0</v>
      </c>
      <c r="L260" s="146">
        <v>0</v>
      </c>
      <c r="M260" s="146">
        <v>0</v>
      </c>
      <c r="N260" s="146">
        <v>0</v>
      </c>
      <c r="O260" s="146">
        <v>0</v>
      </c>
      <c r="P260" s="146">
        <v>0</v>
      </c>
      <c r="Q260" s="146">
        <v>0</v>
      </c>
      <c r="R260" s="146">
        <v>0</v>
      </c>
      <c r="S260" s="146">
        <v>0</v>
      </c>
      <c r="T260" s="146">
        <v>0</v>
      </c>
      <c r="U260" s="146">
        <v>0</v>
      </c>
      <c r="V260" s="146">
        <v>0</v>
      </c>
      <c r="W260" s="146">
        <v>0</v>
      </c>
      <c r="X260" s="146">
        <v>0</v>
      </c>
      <c r="Y260" s="146">
        <v>0</v>
      </c>
      <c r="Z260" s="146">
        <v>0</v>
      </c>
      <c r="AA260" s="146">
        <v>0</v>
      </c>
      <c r="AB260" s="146">
        <v>0</v>
      </c>
      <c r="AC260" s="146">
        <v>0</v>
      </c>
      <c r="AD260" s="146">
        <v>0</v>
      </c>
      <c r="AE260" s="146">
        <v>0</v>
      </c>
      <c r="AF260" s="146">
        <v>0</v>
      </c>
      <c r="AG260" s="146">
        <v>0</v>
      </c>
      <c r="AH260" s="146">
        <v>0</v>
      </c>
      <c r="AI260" s="146">
        <v>0</v>
      </c>
      <c r="AJ260" s="146">
        <v>0</v>
      </c>
      <c r="AK260" s="146">
        <v>0</v>
      </c>
      <c r="AL260" s="146"/>
      <c r="AM260" s="146"/>
      <c r="AN260" s="146"/>
      <c r="AO260" s="146"/>
      <c r="AP260" s="144"/>
    </row>
    <row r="261" spans="1:42" ht="14.5" x14ac:dyDescent="0.35">
      <c r="A261" s="200" t="s">
        <v>548</v>
      </c>
      <c r="B261" s="146">
        <v>0</v>
      </c>
      <c r="C261" s="146">
        <v>0</v>
      </c>
      <c r="D261" s="146">
        <v>0</v>
      </c>
      <c r="E261" s="146">
        <v>0</v>
      </c>
      <c r="F261" s="146">
        <v>0</v>
      </c>
      <c r="G261" s="146">
        <v>0</v>
      </c>
      <c r="H261" s="146">
        <v>5812.058</v>
      </c>
      <c r="I261" s="146">
        <v>0</v>
      </c>
      <c r="J261" s="146">
        <v>0</v>
      </c>
      <c r="K261" s="146">
        <v>0</v>
      </c>
      <c r="L261" s="146">
        <v>0</v>
      </c>
      <c r="M261" s="146">
        <v>0</v>
      </c>
      <c r="N261" s="146">
        <v>0</v>
      </c>
      <c r="O261" s="146">
        <v>0</v>
      </c>
      <c r="P261" s="146">
        <v>0</v>
      </c>
      <c r="Q261" s="146">
        <v>0</v>
      </c>
      <c r="R261" s="146">
        <v>0</v>
      </c>
      <c r="S261" s="146">
        <v>0</v>
      </c>
      <c r="T261" s="146">
        <v>0</v>
      </c>
      <c r="U261" s="146">
        <v>0</v>
      </c>
      <c r="V261" s="146">
        <v>0</v>
      </c>
      <c r="W261" s="146">
        <v>0</v>
      </c>
      <c r="X261" s="146">
        <v>0</v>
      </c>
      <c r="Y261" s="146">
        <v>0</v>
      </c>
      <c r="Z261" s="146">
        <v>0</v>
      </c>
      <c r="AA261" s="146">
        <v>0</v>
      </c>
      <c r="AB261" s="146">
        <v>0</v>
      </c>
      <c r="AC261" s="146">
        <v>0</v>
      </c>
      <c r="AD261" s="146">
        <v>0</v>
      </c>
      <c r="AE261" s="146">
        <v>0</v>
      </c>
      <c r="AF261" s="146">
        <v>0</v>
      </c>
      <c r="AG261" s="146">
        <v>0</v>
      </c>
      <c r="AH261" s="146">
        <v>0</v>
      </c>
      <c r="AI261" s="146">
        <v>0</v>
      </c>
      <c r="AJ261" s="146">
        <v>0</v>
      </c>
      <c r="AK261" s="146">
        <v>0</v>
      </c>
      <c r="AL261" s="146"/>
      <c r="AM261" s="146"/>
      <c r="AN261" s="146"/>
      <c r="AO261" s="146"/>
      <c r="AP261" s="144"/>
    </row>
    <row r="262" spans="1:42" ht="14.5" x14ac:dyDescent="0.35">
      <c r="A262" s="200" t="s">
        <v>549</v>
      </c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  <c r="AA262" s="144"/>
      <c r="AB262" s="144"/>
      <c r="AC262" s="144"/>
      <c r="AD262" s="144"/>
      <c r="AE262" s="144"/>
      <c r="AF262" s="144"/>
      <c r="AG262" s="144"/>
      <c r="AH262" s="144"/>
      <c r="AI262" s="144"/>
      <c r="AJ262" s="144"/>
      <c r="AK262" s="144"/>
      <c r="AL262" s="146"/>
      <c r="AM262" s="146"/>
      <c r="AN262" s="146"/>
      <c r="AO262" s="146"/>
      <c r="AP262" s="146"/>
    </row>
    <row r="263" spans="1:42" ht="14.5" x14ac:dyDescent="0.35">
      <c r="A263" s="200" t="s">
        <v>550</v>
      </c>
      <c r="B263" s="146">
        <v>201801</v>
      </c>
      <c r="C263" s="146">
        <v>201801</v>
      </c>
      <c r="D263" s="146">
        <v>201801</v>
      </c>
      <c r="E263" s="146">
        <v>201801</v>
      </c>
      <c r="F263" s="146">
        <v>201801</v>
      </c>
      <c r="G263" s="146">
        <v>201801</v>
      </c>
      <c r="H263" s="146">
        <v>201801</v>
      </c>
      <c r="I263" s="146">
        <v>201801</v>
      </c>
      <c r="J263" s="146">
        <v>201801</v>
      </c>
      <c r="K263" s="146">
        <v>201801</v>
      </c>
      <c r="L263" s="146">
        <v>201801</v>
      </c>
      <c r="M263" s="146">
        <v>201801</v>
      </c>
      <c r="N263" s="146">
        <v>201801</v>
      </c>
      <c r="O263" s="146">
        <v>201801</v>
      </c>
      <c r="P263" s="146">
        <v>201801</v>
      </c>
      <c r="Q263" s="146">
        <v>201801</v>
      </c>
      <c r="R263" s="146">
        <v>201801</v>
      </c>
      <c r="S263" s="146">
        <v>201801</v>
      </c>
      <c r="T263" s="146">
        <v>201801</v>
      </c>
      <c r="U263" s="146">
        <v>201801</v>
      </c>
      <c r="V263" s="146">
        <v>201801</v>
      </c>
      <c r="W263" s="146">
        <v>201801</v>
      </c>
      <c r="X263" s="146">
        <v>201801</v>
      </c>
      <c r="Y263" s="146">
        <v>201801</v>
      </c>
      <c r="Z263" s="146">
        <v>201801</v>
      </c>
      <c r="AA263" s="146">
        <v>201801</v>
      </c>
      <c r="AB263" s="146">
        <v>201801</v>
      </c>
      <c r="AC263" s="146">
        <v>201801</v>
      </c>
      <c r="AD263" s="146">
        <v>201801</v>
      </c>
      <c r="AE263" s="146">
        <v>201801</v>
      </c>
      <c r="AF263" s="146">
        <v>201801</v>
      </c>
      <c r="AG263" s="146">
        <v>201801</v>
      </c>
      <c r="AH263" s="146">
        <v>201801</v>
      </c>
      <c r="AI263" s="146">
        <v>201801</v>
      </c>
      <c r="AJ263" s="146">
        <v>201801</v>
      </c>
      <c r="AK263" s="146">
        <v>201801</v>
      </c>
      <c r="AL263" s="144"/>
      <c r="AM263" s="144"/>
      <c r="AN263" s="144"/>
      <c r="AO263" s="144"/>
      <c r="AP263" s="144"/>
    </row>
    <row r="264" spans="1:42" ht="14.5" x14ac:dyDescent="0.35">
      <c r="A264" s="200" t="s">
        <v>551</v>
      </c>
      <c r="B264" s="146">
        <v>202001</v>
      </c>
      <c r="C264" s="146">
        <v>202002</v>
      </c>
      <c r="D264" s="146">
        <v>202003</v>
      </c>
      <c r="E264" s="146">
        <v>202004</v>
      </c>
      <c r="F264" s="146">
        <v>202005</v>
      </c>
      <c r="G264" s="146">
        <v>202006</v>
      </c>
      <c r="H264" s="146">
        <v>202007</v>
      </c>
      <c r="I264" s="146">
        <v>202008</v>
      </c>
      <c r="J264" s="146">
        <v>202009</v>
      </c>
      <c r="K264" s="146">
        <v>202010</v>
      </c>
      <c r="L264" s="146">
        <v>202011</v>
      </c>
      <c r="M264" s="146">
        <v>202012</v>
      </c>
      <c r="N264" s="146">
        <v>202101</v>
      </c>
      <c r="O264" s="146">
        <v>202102</v>
      </c>
      <c r="P264" s="146">
        <v>202103</v>
      </c>
      <c r="Q264" s="146">
        <v>202104</v>
      </c>
      <c r="R264" s="146">
        <v>202105</v>
      </c>
      <c r="S264" s="146">
        <v>202106</v>
      </c>
      <c r="T264" s="146">
        <v>202107</v>
      </c>
      <c r="U264" s="146">
        <v>202108</v>
      </c>
      <c r="V264" s="146">
        <v>202109</v>
      </c>
      <c r="W264" s="146">
        <v>202110</v>
      </c>
      <c r="X264" s="146">
        <v>202111</v>
      </c>
      <c r="Y264" s="146">
        <v>202112</v>
      </c>
      <c r="Z264" s="146">
        <v>202201</v>
      </c>
      <c r="AA264" s="146">
        <v>202202</v>
      </c>
      <c r="AB264" s="146">
        <v>202203</v>
      </c>
      <c r="AC264" s="146">
        <v>202204</v>
      </c>
      <c r="AD264" s="146">
        <v>202205</v>
      </c>
      <c r="AE264" s="146">
        <v>202206</v>
      </c>
      <c r="AF264" s="146">
        <v>202207</v>
      </c>
      <c r="AG264" s="146">
        <v>202208</v>
      </c>
      <c r="AH264" s="146">
        <v>202209</v>
      </c>
      <c r="AI264" s="146">
        <v>202210</v>
      </c>
      <c r="AJ264" s="146">
        <v>202211</v>
      </c>
      <c r="AK264" s="146">
        <v>202212</v>
      </c>
      <c r="AL264" s="144"/>
      <c r="AM264" s="144"/>
      <c r="AN264" s="144"/>
      <c r="AO264" s="144"/>
      <c r="AP264" s="144"/>
    </row>
    <row r="265" spans="1:42" ht="10.5" x14ac:dyDescent="0.25">
      <c r="A265" s="200" t="s">
        <v>552</v>
      </c>
      <c r="B265" s="146">
        <v>0</v>
      </c>
      <c r="C265" s="146">
        <v>0</v>
      </c>
      <c r="D265" s="146">
        <v>0</v>
      </c>
      <c r="E265" s="146">
        <v>0</v>
      </c>
      <c r="F265" s="146">
        <v>0</v>
      </c>
      <c r="G265" s="146">
        <v>0</v>
      </c>
      <c r="H265" s="146">
        <v>0</v>
      </c>
      <c r="I265" s="146">
        <v>0</v>
      </c>
      <c r="J265" s="146">
        <v>0</v>
      </c>
      <c r="K265" s="146">
        <v>0</v>
      </c>
      <c r="L265" s="146">
        <v>0</v>
      </c>
      <c r="M265" s="146">
        <v>0</v>
      </c>
      <c r="N265" s="146">
        <v>0</v>
      </c>
      <c r="O265" s="146">
        <v>0</v>
      </c>
      <c r="P265" s="146">
        <v>0</v>
      </c>
      <c r="Q265" s="146">
        <v>0</v>
      </c>
      <c r="R265" s="146">
        <v>0</v>
      </c>
      <c r="S265" s="146">
        <v>0</v>
      </c>
      <c r="T265" s="146">
        <v>0</v>
      </c>
      <c r="U265" s="146">
        <v>0</v>
      </c>
      <c r="V265" s="146">
        <v>0</v>
      </c>
      <c r="W265" s="146">
        <v>0</v>
      </c>
      <c r="X265" s="146">
        <v>0</v>
      </c>
      <c r="Y265" s="146">
        <v>0</v>
      </c>
      <c r="Z265" s="146">
        <v>0</v>
      </c>
      <c r="AA265" s="146">
        <v>0</v>
      </c>
      <c r="AB265" s="146">
        <v>0</v>
      </c>
      <c r="AC265" s="146">
        <v>0</v>
      </c>
      <c r="AD265" s="146">
        <v>0</v>
      </c>
      <c r="AE265" s="146">
        <v>0</v>
      </c>
      <c r="AF265" s="146">
        <v>0</v>
      </c>
      <c r="AG265" s="146">
        <v>0</v>
      </c>
      <c r="AH265" s="146">
        <v>0</v>
      </c>
      <c r="AI265" s="146">
        <v>0</v>
      </c>
      <c r="AJ265" s="146">
        <v>0</v>
      </c>
      <c r="AK265" s="146">
        <v>0</v>
      </c>
      <c r="AL265" s="146"/>
      <c r="AM265" s="146"/>
      <c r="AN265" s="146"/>
      <c r="AO265" s="146"/>
      <c r="AP265" s="146"/>
    </row>
    <row r="266" spans="1:42" ht="14.5" x14ac:dyDescent="0.35">
      <c r="A266" s="200" t="s">
        <v>553</v>
      </c>
      <c r="B266" s="146">
        <v>0</v>
      </c>
      <c r="C266" s="146">
        <v>0</v>
      </c>
      <c r="D266" s="146">
        <v>0</v>
      </c>
      <c r="E266" s="146">
        <v>0</v>
      </c>
      <c r="F266" s="146">
        <v>0</v>
      </c>
      <c r="G266" s="146">
        <v>0</v>
      </c>
      <c r="H266" s="146">
        <v>0</v>
      </c>
      <c r="I266" s="146">
        <v>0</v>
      </c>
      <c r="J266" s="146">
        <v>0</v>
      </c>
      <c r="K266" s="146">
        <v>0</v>
      </c>
      <c r="L266" s="146">
        <v>0</v>
      </c>
      <c r="M266" s="146">
        <v>0</v>
      </c>
      <c r="N266" s="146">
        <v>0</v>
      </c>
      <c r="O266" s="146">
        <v>0</v>
      </c>
      <c r="P266" s="146">
        <v>0</v>
      </c>
      <c r="Q266" s="146">
        <v>0</v>
      </c>
      <c r="R266" s="146">
        <v>0</v>
      </c>
      <c r="S266" s="146">
        <v>0</v>
      </c>
      <c r="T266" s="146">
        <v>0</v>
      </c>
      <c r="U266" s="146">
        <v>0</v>
      </c>
      <c r="V266" s="146">
        <v>0</v>
      </c>
      <c r="W266" s="146">
        <v>0</v>
      </c>
      <c r="X266" s="146">
        <v>0</v>
      </c>
      <c r="Y266" s="146">
        <v>0</v>
      </c>
      <c r="Z266" s="146">
        <v>0</v>
      </c>
      <c r="AA266" s="146">
        <v>0</v>
      </c>
      <c r="AB266" s="146">
        <v>0</v>
      </c>
      <c r="AC266" s="146">
        <v>0</v>
      </c>
      <c r="AD266" s="146">
        <v>0</v>
      </c>
      <c r="AE266" s="146">
        <v>0</v>
      </c>
      <c r="AF266" s="146">
        <v>0</v>
      </c>
      <c r="AG266" s="146">
        <v>0</v>
      </c>
      <c r="AH266" s="146">
        <v>0</v>
      </c>
      <c r="AI266" s="146">
        <v>0</v>
      </c>
      <c r="AJ266" s="146">
        <v>0</v>
      </c>
      <c r="AK266" s="146">
        <v>0</v>
      </c>
      <c r="AL266" s="146"/>
      <c r="AM266" s="146"/>
      <c r="AN266" s="146"/>
      <c r="AO266" s="146"/>
      <c r="AP266" s="144"/>
    </row>
    <row r="267" spans="1:42" ht="10.5" x14ac:dyDescent="0.25">
      <c r="A267" s="200" t="s">
        <v>554</v>
      </c>
      <c r="B267" s="146">
        <v>1</v>
      </c>
      <c r="C267" s="146">
        <v>1</v>
      </c>
      <c r="D267" s="146">
        <v>1</v>
      </c>
      <c r="E267" s="146">
        <v>1</v>
      </c>
      <c r="F267" s="146">
        <v>1</v>
      </c>
      <c r="G267" s="146">
        <v>1</v>
      </c>
      <c r="H267" s="146">
        <v>1</v>
      </c>
      <c r="I267" s="146">
        <v>1</v>
      </c>
      <c r="J267" s="146">
        <v>1</v>
      </c>
      <c r="K267" s="146">
        <v>1</v>
      </c>
      <c r="L267" s="146">
        <v>1</v>
      </c>
      <c r="M267" s="146">
        <v>1</v>
      </c>
      <c r="N267" s="146">
        <v>1</v>
      </c>
      <c r="O267" s="146">
        <v>1</v>
      </c>
      <c r="P267" s="146">
        <v>1</v>
      </c>
      <c r="Q267" s="146">
        <v>1</v>
      </c>
      <c r="R267" s="146">
        <v>1</v>
      </c>
      <c r="S267" s="146">
        <v>1</v>
      </c>
      <c r="T267" s="146">
        <v>1</v>
      </c>
      <c r="U267" s="146">
        <v>1</v>
      </c>
      <c r="V267" s="146">
        <v>1</v>
      </c>
      <c r="W267" s="146">
        <v>1</v>
      </c>
      <c r="X267" s="146">
        <v>1</v>
      </c>
      <c r="Y267" s="146">
        <v>1</v>
      </c>
      <c r="Z267" s="146">
        <v>1</v>
      </c>
      <c r="AA267" s="146">
        <v>1</v>
      </c>
      <c r="AB267" s="146">
        <v>1</v>
      </c>
      <c r="AC267" s="146">
        <v>1</v>
      </c>
      <c r="AD267" s="146">
        <v>1</v>
      </c>
      <c r="AE267" s="146">
        <v>1</v>
      </c>
      <c r="AF267" s="146">
        <v>1</v>
      </c>
      <c r="AG267" s="146">
        <v>1</v>
      </c>
      <c r="AH267" s="146">
        <v>1</v>
      </c>
      <c r="AI267" s="146">
        <v>1</v>
      </c>
      <c r="AJ267" s="146">
        <v>1</v>
      </c>
      <c r="AK267" s="146">
        <v>1</v>
      </c>
      <c r="AL267" s="146"/>
      <c r="AM267" s="146"/>
      <c r="AN267" s="146"/>
      <c r="AO267" s="146"/>
      <c r="AP267" s="146"/>
    </row>
    <row r="268" spans="1:42" ht="14.5" x14ac:dyDescent="0.35">
      <c r="A268" s="200" t="s">
        <v>555</v>
      </c>
      <c r="B268" s="146">
        <v>9306.2875399999994</v>
      </c>
      <c r="C268" s="146">
        <v>9226.9416499999897</v>
      </c>
      <c r="D268" s="146">
        <v>9270.7856599999905</v>
      </c>
      <c r="E268" s="146">
        <v>9253.6366199999993</v>
      </c>
      <c r="F268" s="146">
        <v>9249.9132599999994</v>
      </c>
      <c r="G268" s="146">
        <v>10392.869359999901</v>
      </c>
      <c r="H268" s="146">
        <v>10457.81673</v>
      </c>
      <c r="I268" s="146">
        <v>9120.5200399999994</v>
      </c>
      <c r="J268" s="146">
        <v>9119.3340380552108</v>
      </c>
      <c r="K268" s="146">
        <v>9136.6197832931794</v>
      </c>
      <c r="L268" s="146">
        <v>9081.8179275227994</v>
      </c>
      <c r="M268" s="146">
        <v>9104.8404664350401</v>
      </c>
      <c r="N268" s="146">
        <v>9112.8421195599803</v>
      </c>
      <c r="O268" s="146">
        <v>9059.9878622753204</v>
      </c>
      <c r="P268" s="146">
        <v>9094.6542766052498</v>
      </c>
      <c r="Q268" s="146">
        <v>9097.6144082945193</v>
      </c>
      <c r="R268" s="146">
        <v>9120.5819016876103</v>
      </c>
      <c r="S268" s="146">
        <v>9224.2648074024</v>
      </c>
      <c r="T268" s="146">
        <v>9801.8492386829403</v>
      </c>
      <c r="U268" s="146">
        <v>9797.56141337591</v>
      </c>
      <c r="V268" s="146">
        <v>9788.5286615395307</v>
      </c>
      <c r="W268" s="146">
        <v>9808.9904363044006</v>
      </c>
      <c r="X268" s="146">
        <v>9808.81526020622</v>
      </c>
      <c r="Y268" s="146">
        <v>9820.5431644554701</v>
      </c>
      <c r="Z268" s="146">
        <v>9813.3441617481094</v>
      </c>
      <c r="AA268" s="146">
        <v>9770.9804689527391</v>
      </c>
      <c r="AB268" s="146">
        <v>9801.4977461316103</v>
      </c>
      <c r="AC268" s="146">
        <v>9801.4975499349694</v>
      </c>
      <c r="AD268" s="146">
        <v>9818.0662701319307</v>
      </c>
      <c r="AE268" s="146">
        <v>9803.2404528516108</v>
      </c>
      <c r="AF268" s="146">
        <v>9808.9630864096798</v>
      </c>
      <c r="AG268" s="146">
        <v>9798.3044116765595</v>
      </c>
      <c r="AH268" s="146">
        <v>9780.4624208206205</v>
      </c>
      <c r="AI268" s="146">
        <v>9791.9728999458002</v>
      </c>
      <c r="AJ268" s="146">
        <v>9779.9897755422699</v>
      </c>
      <c r="AK268" s="146">
        <v>9784.1952782335793</v>
      </c>
      <c r="AL268" s="144"/>
      <c r="AM268" s="144"/>
      <c r="AN268" s="144"/>
      <c r="AO268" s="144"/>
      <c r="AP268" s="144"/>
    </row>
    <row r="269" spans="1:42" ht="14.5" x14ac:dyDescent="0.35">
      <c r="A269" s="200" t="s">
        <v>556</v>
      </c>
      <c r="B269" s="146">
        <v>0</v>
      </c>
      <c r="C269" s="146">
        <v>0</v>
      </c>
      <c r="D269" s="146">
        <v>0</v>
      </c>
      <c r="E269" s="146">
        <v>0</v>
      </c>
      <c r="F269" s="146">
        <v>0</v>
      </c>
      <c r="G269" s="146">
        <v>0</v>
      </c>
      <c r="H269" s="146">
        <v>0</v>
      </c>
      <c r="I269" s="146">
        <v>0</v>
      </c>
      <c r="J269" s="146">
        <v>0</v>
      </c>
      <c r="K269" s="146">
        <v>0</v>
      </c>
      <c r="L269" s="146">
        <v>0</v>
      </c>
      <c r="M269" s="146">
        <v>0</v>
      </c>
      <c r="N269" s="146">
        <v>0</v>
      </c>
      <c r="O269" s="146">
        <v>0</v>
      </c>
      <c r="P269" s="146">
        <v>0</v>
      </c>
      <c r="Q269" s="146">
        <v>0</v>
      </c>
      <c r="R269" s="146">
        <v>0</v>
      </c>
      <c r="S269" s="146">
        <v>0</v>
      </c>
      <c r="T269" s="146">
        <v>0</v>
      </c>
      <c r="U269" s="146">
        <v>0</v>
      </c>
      <c r="V269" s="146">
        <v>0</v>
      </c>
      <c r="W269" s="146">
        <v>0</v>
      </c>
      <c r="X269" s="146">
        <v>0</v>
      </c>
      <c r="Y269" s="146">
        <v>0</v>
      </c>
      <c r="Z269" s="146">
        <v>0</v>
      </c>
      <c r="AA269" s="146">
        <v>0</v>
      </c>
      <c r="AB269" s="146">
        <v>0</v>
      </c>
      <c r="AC269" s="146">
        <v>0</v>
      </c>
      <c r="AD269" s="146">
        <v>0</v>
      </c>
      <c r="AE269" s="146">
        <v>0</v>
      </c>
      <c r="AF269" s="146">
        <v>0</v>
      </c>
      <c r="AG269" s="146">
        <v>0</v>
      </c>
      <c r="AH269" s="146">
        <v>0</v>
      </c>
      <c r="AI269" s="146">
        <v>0</v>
      </c>
      <c r="AJ269" s="146">
        <v>0</v>
      </c>
      <c r="AK269" s="146">
        <v>0</v>
      </c>
      <c r="AL269" s="144"/>
      <c r="AM269" s="144"/>
      <c r="AN269" s="144"/>
      <c r="AO269" s="144"/>
      <c r="AP269" s="144"/>
    </row>
    <row r="270" spans="1:42" ht="10.5" x14ac:dyDescent="0.25">
      <c r="A270" s="200" t="s">
        <v>557</v>
      </c>
      <c r="B270" s="146">
        <v>9306.2875399999994</v>
      </c>
      <c r="C270" s="146">
        <v>9226.9416499999897</v>
      </c>
      <c r="D270" s="146">
        <v>9270.7856599999905</v>
      </c>
      <c r="E270" s="146">
        <v>9253.6366199999993</v>
      </c>
      <c r="F270" s="146">
        <v>9249.9132599999994</v>
      </c>
      <c r="G270" s="146">
        <v>10392.869359999901</v>
      </c>
      <c r="H270" s="146">
        <v>10457.81673</v>
      </c>
      <c r="I270" s="146">
        <v>9120.5200399999994</v>
      </c>
      <c r="J270" s="146">
        <v>9119.3340380552108</v>
      </c>
      <c r="K270" s="146">
        <v>9136.6197832931794</v>
      </c>
      <c r="L270" s="146">
        <v>9081.8179275227994</v>
      </c>
      <c r="M270" s="146">
        <v>9104.8404664350401</v>
      </c>
      <c r="N270" s="146">
        <v>9112.8421195599803</v>
      </c>
      <c r="O270" s="146">
        <v>9059.9878622753204</v>
      </c>
      <c r="P270" s="146">
        <v>9094.6542766052498</v>
      </c>
      <c r="Q270" s="146">
        <v>9097.6144082945193</v>
      </c>
      <c r="R270" s="146">
        <v>9120.5819016876103</v>
      </c>
      <c r="S270" s="146">
        <v>9224.2648074024</v>
      </c>
      <c r="T270" s="146">
        <v>9801.8492386829403</v>
      </c>
      <c r="U270" s="146">
        <v>9797.56141337591</v>
      </c>
      <c r="V270" s="146">
        <v>9788.5286615395307</v>
      </c>
      <c r="W270" s="146">
        <v>9808.9904363044006</v>
      </c>
      <c r="X270" s="146">
        <v>9808.81526020622</v>
      </c>
      <c r="Y270" s="146">
        <v>9820.5431644554701</v>
      </c>
      <c r="Z270" s="146">
        <v>9813.3441617481094</v>
      </c>
      <c r="AA270" s="146">
        <v>9770.9804689527391</v>
      </c>
      <c r="AB270" s="146">
        <v>9801.4977461316103</v>
      </c>
      <c r="AC270" s="146">
        <v>9801.4975499349694</v>
      </c>
      <c r="AD270" s="146">
        <v>9818.0662701319307</v>
      </c>
      <c r="AE270" s="146">
        <v>9803.2404528516108</v>
      </c>
      <c r="AF270" s="146">
        <v>9808.9630864096798</v>
      </c>
      <c r="AG270" s="146">
        <v>9798.3044116765595</v>
      </c>
      <c r="AH270" s="146">
        <v>9780.4624208206205</v>
      </c>
      <c r="AI270" s="146">
        <v>9791.9728999458002</v>
      </c>
      <c r="AJ270" s="146">
        <v>9779.9897755422699</v>
      </c>
      <c r="AK270" s="146">
        <v>9784.1952782335793</v>
      </c>
      <c r="AL270" s="146"/>
      <c r="AM270" s="146"/>
      <c r="AN270" s="146"/>
      <c r="AO270" s="146"/>
      <c r="AP270" s="146"/>
    </row>
    <row r="271" spans="1:42" ht="10.5" x14ac:dyDescent="0.25">
      <c r="A271" s="200" t="s">
        <v>558</v>
      </c>
      <c r="B271" s="146">
        <v>0</v>
      </c>
      <c r="C271" s="146">
        <v>0</v>
      </c>
      <c r="D271" s="146">
        <v>0</v>
      </c>
      <c r="E271" s="146">
        <v>0</v>
      </c>
      <c r="F271" s="146">
        <v>0</v>
      </c>
      <c r="G271" s="146">
        <v>0</v>
      </c>
      <c r="H271" s="146">
        <v>0</v>
      </c>
      <c r="I271" s="146">
        <v>0</v>
      </c>
      <c r="J271" s="146">
        <v>0</v>
      </c>
      <c r="K271" s="146">
        <v>0</v>
      </c>
      <c r="L271" s="146">
        <v>0</v>
      </c>
      <c r="M271" s="146">
        <v>0</v>
      </c>
      <c r="N271" s="146">
        <v>0</v>
      </c>
      <c r="O271" s="146">
        <v>0</v>
      </c>
      <c r="P271" s="146">
        <v>0</v>
      </c>
      <c r="Q271" s="146">
        <v>0</v>
      </c>
      <c r="R271" s="146">
        <v>0</v>
      </c>
      <c r="S271" s="146">
        <v>0</v>
      </c>
      <c r="T271" s="146">
        <v>0</v>
      </c>
      <c r="U271" s="146">
        <v>0</v>
      </c>
      <c r="V271" s="146">
        <v>0</v>
      </c>
      <c r="W271" s="146">
        <v>0</v>
      </c>
      <c r="X271" s="146">
        <v>0</v>
      </c>
      <c r="Y271" s="146">
        <v>0</v>
      </c>
      <c r="Z271" s="146">
        <v>0</v>
      </c>
      <c r="AA271" s="146">
        <v>0</v>
      </c>
      <c r="AB271" s="146">
        <v>0</v>
      </c>
      <c r="AC271" s="146">
        <v>0</v>
      </c>
      <c r="AD271" s="146">
        <v>0</v>
      </c>
      <c r="AE271" s="146">
        <v>0</v>
      </c>
      <c r="AF271" s="146">
        <v>0</v>
      </c>
      <c r="AG271" s="146">
        <v>0</v>
      </c>
      <c r="AH271" s="146">
        <v>0</v>
      </c>
      <c r="AI271" s="146">
        <v>0</v>
      </c>
      <c r="AJ271" s="146">
        <v>0</v>
      </c>
      <c r="AK271" s="146">
        <v>0</v>
      </c>
      <c r="AL271" s="146"/>
      <c r="AM271" s="146"/>
      <c r="AN271" s="146"/>
      <c r="AO271" s="146"/>
      <c r="AP271" s="146"/>
    </row>
    <row r="272" spans="1:42" ht="14.5" x14ac:dyDescent="0.35">
      <c r="A272" s="200" t="s">
        <v>559</v>
      </c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  <c r="AA272" s="144"/>
      <c r="AB272" s="144"/>
      <c r="AC272" s="144"/>
      <c r="AD272" s="144"/>
      <c r="AE272" s="144"/>
      <c r="AF272" s="144"/>
      <c r="AG272" s="144"/>
      <c r="AH272" s="144"/>
      <c r="AI272" s="144"/>
      <c r="AJ272" s="144"/>
      <c r="AK272" s="144"/>
      <c r="AL272" s="146"/>
      <c r="AM272" s="146"/>
      <c r="AN272" s="146"/>
      <c r="AO272" s="146"/>
      <c r="AP272" s="146"/>
    </row>
    <row r="273" spans="1:42" ht="14.5" x14ac:dyDescent="0.35">
      <c r="A273" s="200" t="s">
        <v>560</v>
      </c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  <c r="AA273" s="144"/>
      <c r="AB273" s="144"/>
      <c r="AC273" s="144"/>
      <c r="AD273" s="144"/>
      <c r="AE273" s="144"/>
      <c r="AF273" s="144"/>
      <c r="AG273" s="144"/>
      <c r="AH273" s="144"/>
      <c r="AI273" s="144"/>
      <c r="AJ273" s="144"/>
      <c r="AK273" s="144"/>
      <c r="AL273" s="146"/>
      <c r="AM273" s="146"/>
      <c r="AN273" s="146"/>
      <c r="AO273" s="146"/>
      <c r="AP273" s="146"/>
    </row>
    <row r="274" spans="1:42" ht="14.5" x14ac:dyDescent="0.35">
      <c r="A274" s="199" t="s">
        <v>561</v>
      </c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  <c r="AA274" s="144"/>
      <c r="AB274" s="144"/>
      <c r="AC274" s="144"/>
      <c r="AD274" s="144"/>
      <c r="AE274" s="144"/>
      <c r="AF274" s="144"/>
      <c r="AG274" s="144"/>
      <c r="AH274" s="144"/>
      <c r="AI274" s="144"/>
      <c r="AJ274" s="144"/>
      <c r="AK274" s="144"/>
      <c r="AL274" s="146"/>
      <c r="AM274" s="146"/>
      <c r="AN274" s="146"/>
      <c r="AO274" s="146"/>
      <c r="AP274" s="146"/>
    </row>
    <row r="275" spans="1:42" ht="10.5" x14ac:dyDescent="0.25">
      <c r="A275" s="200" t="s">
        <v>295</v>
      </c>
      <c r="B275" s="146">
        <v>2020</v>
      </c>
      <c r="C275" s="146">
        <v>2020</v>
      </c>
      <c r="D275" s="146">
        <v>2020</v>
      </c>
      <c r="E275" s="146">
        <v>2020</v>
      </c>
      <c r="F275" s="146">
        <v>2020</v>
      </c>
      <c r="G275" s="146">
        <v>2020</v>
      </c>
      <c r="H275" s="146">
        <v>2020</v>
      </c>
      <c r="I275" s="146">
        <v>2020</v>
      </c>
      <c r="J275" s="146">
        <v>2020</v>
      </c>
      <c r="K275" s="146">
        <v>2020</v>
      </c>
      <c r="L275" s="146">
        <v>2020</v>
      </c>
      <c r="M275" s="146">
        <v>2020</v>
      </c>
      <c r="N275" s="146">
        <v>2021</v>
      </c>
      <c r="O275" s="146">
        <v>2021</v>
      </c>
      <c r="P275" s="146">
        <v>2021</v>
      </c>
      <c r="Q275" s="146">
        <v>2021</v>
      </c>
      <c r="R275" s="146">
        <v>2021</v>
      </c>
      <c r="S275" s="146">
        <v>2021</v>
      </c>
      <c r="T275" s="146">
        <v>2021</v>
      </c>
      <c r="U275" s="146">
        <v>2021</v>
      </c>
      <c r="V275" s="146">
        <v>2021</v>
      </c>
      <c r="W275" s="146">
        <v>2021</v>
      </c>
      <c r="X275" s="146">
        <v>2021</v>
      </c>
      <c r="Y275" s="146">
        <v>2021</v>
      </c>
      <c r="Z275" s="146">
        <v>2022</v>
      </c>
      <c r="AA275" s="146">
        <v>2022</v>
      </c>
      <c r="AB275" s="146">
        <v>2022</v>
      </c>
      <c r="AC275" s="146">
        <v>2022</v>
      </c>
      <c r="AD275" s="146">
        <v>2022</v>
      </c>
      <c r="AE275" s="146">
        <v>2022</v>
      </c>
      <c r="AF275" s="146">
        <v>2022</v>
      </c>
      <c r="AG275" s="146">
        <v>2022</v>
      </c>
      <c r="AH275" s="146">
        <v>2022</v>
      </c>
      <c r="AI275" s="146">
        <v>2022</v>
      </c>
      <c r="AJ275" s="146">
        <v>2022</v>
      </c>
      <c r="AK275" s="146">
        <v>2022</v>
      </c>
      <c r="AL275" s="146"/>
      <c r="AM275" s="146"/>
      <c r="AN275" s="146"/>
      <c r="AO275" s="146"/>
      <c r="AP275" s="146"/>
    </row>
    <row r="276" spans="1:42" ht="10.5" x14ac:dyDescent="0.25">
      <c r="A276" s="201" t="s">
        <v>296</v>
      </c>
      <c r="B276" s="202">
        <v>0.21</v>
      </c>
      <c r="C276" s="202">
        <v>0.21</v>
      </c>
      <c r="D276" s="202">
        <v>0.21</v>
      </c>
      <c r="E276" s="202">
        <v>0.21</v>
      </c>
      <c r="F276" s="202">
        <v>0.21</v>
      </c>
      <c r="G276" s="202">
        <v>0.21</v>
      </c>
      <c r="H276" s="202">
        <v>0.21</v>
      </c>
      <c r="I276" s="202">
        <v>0.21</v>
      </c>
      <c r="J276" s="202">
        <v>0.21</v>
      </c>
      <c r="K276" s="202">
        <v>0.21</v>
      </c>
      <c r="L276" s="202">
        <v>0.21</v>
      </c>
      <c r="M276" s="202">
        <v>0.21</v>
      </c>
      <c r="N276" s="202">
        <v>0.21</v>
      </c>
      <c r="O276" s="202">
        <v>0.21</v>
      </c>
      <c r="P276" s="202">
        <v>0.21</v>
      </c>
      <c r="Q276" s="202">
        <v>0.21</v>
      </c>
      <c r="R276" s="202">
        <v>0.21</v>
      </c>
      <c r="S276" s="202">
        <v>0.21</v>
      </c>
      <c r="T276" s="202">
        <v>0.21</v>
      </c>
      <c r="U276" s="202">
        <v>0.21</v>
      </c>
      <c r="V276" s="202">
        <v>0.21</v>
      </c>
      <c r="W276" s="202">
        <v>0.21</v>
      </c>
      <c r="X276" s="202">
        <v>0.21</v>
      </c>
      <c r="Y276" s="202">
        <v>0.21</v>
      </c>
      <c r="Z276" s="202">
        <v>0.21</v>
      </c>
      <c r="AA276" s="202">
        <v>0.21</v>
      </c>
      <c r="AB276" s="202">
        <v>0.21</v>
      </c>
      <c r="AC276" s="202">
        <v>0.21</v>
      </c>
      <c r="AD276" s="202">
        <v>0.21</v>
      </c>
      <c r="AE276" s="202">
        <v>0.21</v>
      </c>
      <c r="AF276" s="202">
        <v>0.21</v>
      </c>
      <c r="AG276" s="202">
        <v>0.21</v>
      </c>
      <c r="AH276" s="202">
        <v>0.21</v>
      </c>
      <c r="AI276" s="202">
        <v>0.21</v>
      </c>
      <c r="AJ276" s="202">
        <v>0.21</v>
      </c>
      <c r="AK276" s="202">
        <v>0.21</v>
      </c>
      <c r="AL276" s="146"/>
      <c r="AM276" s="146"/>
      <c r="AN276" s="146"/>
      <c r="AO276" s="146"/>
      <c r="AP276" s="146"/>
    </row>
    <row r="277" spans="1:42" ht="14.5" x14ac:dyDescent="0.35">
      <c r="A277" s="200" t="s">
        <v>297</v>
      </c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  <c r="AA277" s="144"/>
      <c r="AB277" s="144"/>
      <c r="AC277" s="144"/>
      <c r="AD277" s="144"/>
      <c r="AE277" s="144"/>
      <c r="AF277" s="144"/>
      <c r="AG277" s="144"/>
      <c r="AH277" s="144"/>
      <c r="AI277" s="144"/>
      <c r="AJ277" s="144"/>
      <c r="AK277" s="144"/>
      <c r="AL277" s="146"/>
      <c r="AM277" s="146"/>
      <c r="AN277" s="146"/>
      <c r="AO277" s="146"/>
      <c r="AP277" s="146"/>
    </row>
    <row r="278" spans="1:42" ht="10.5" x14ac:dyDescent="0.25">
      <c r="A278" s="200" t="s">
        <v>298</v>
      </c>
      <c r="B278" s="146">
        <v>40707.31639</v>
      </c>
      <c r="C278" s="146">
        <v>36127.277880000001</v>
      </c>
      <c r="D278" s="146">
        <v>22800.088709999902</v>
      </c>
      <c r="E278" s="146">
        <v>7302.04187000001</v>
      </c>
      <c r="F278" s="146">
        <v>24194.690229999898</v>
      </c>
      <c r="G278" s="146">
        <v>32803.9571699999</v>
      </c>
      <c r="H278" s="146">
        <v>43294.148309999902</v>
      </c>
      <c r="I278" s="146">
        <v>36541.847449999899</v>
      </c>
      <c r="J278" s="146">
        <v>22682.9520978781</v>
      </c>
      <c r="K278" s="146">
        <v>15593.3601549997</v>
      </c>
      <c r="L278" s="146">
        <v>20905.011367569699</v>
      </c>
      <c r="M278" s="146">
        <v>33585.106070894799</v>
      </c>
      <c r="N278" s="146">
        <v>44674.681001299003</v>
      </c>
      <c r="O278" s="146">
        <v>35613.766888776197</v>
      </c>
      <c r="P278" s="146">
        <v>23392.5336090212</v>
      </c>
      <c r="Q278" s="146">
        <v>10253.899742383799</v>
      </c>
      <c r="R278" s="146">
        <v>18413.010356787599</v>
      </c>
      <c r="S278" s="146">
        <v>22690.135157493001</v>
      </c>
      <c r="T278" s="146">
        <v>13435.597448422401</v>
      </c>
      <c r="U278" s="146">
        <v>12701.9657924846</v>
      </c>
      <c r="V278" s="146">
        <v>827.86923160160404</v>
      </c>
      <c r="W278" s="146">
        <v>-6218.1676799236502</v>
      </c>
      <c r="X278" s="146">
        <v>1516.2699697391699</v>
      </c>
      <c r="Y278" s="146">
        <v>16278.6843923289</v>
      </c>
      <c r="Z278" s="146">
        <v>25482.199075041601</v>
      </c>
      <c r="AA278" s="146">
        <v>16448.496722943</v>
      </c>
      <c r="AB278" s="146">
        <v>1105.82878620575</v>
      </c>
      <c r="AC278" s="146">
        <v>-8042.1392553878704</v>
      </c>
      <c r="AD278" s="146">
        <v>-1351.6909240135601</v>
      </c>
      <c r="AE278" s="146">
        <v>3610.7133507713102</v>
      </c>
      <c r="AF278" s="146">
        <v>14602.432654251699</v>
      </c>
      <c r="AG278" s="146">
        <v>13049.240108661599</v>
      </c>
      <c r="AH278" s="146">
        <v>2221.3192975646498</v>
      </c>
      <c r="AI278" s="146">
        <v>-5739.9514731072604</v>
      </c>
      <c r="AJ278" s="146">
        <v>1833.6745619256101</v>
      </c>
      <c r="AK278" s="146">
        <v>17668.794027428299</v>
      </c>
      <c r="AL278" s="146"/>
      <c r="AM278" s="146"/>
      <c r="AN278" s="146"/>
      <c r="AO278" s="146"/>
      <c r="AP278" s="146"/>
    </row>
    <row r="279" spans="1:42" ht="14.5" x14ac:dyDescent="0.35">
      <c r="A279" s="200" t="s">
        <v>299</v>
      </c>
      <c r="B279" s="146">
        <v>0</v>
      </c>
      <c r="C279" s="146">
        <v>0</v>
      </c>
      <c r="D279" s="146">
        <v>0</v>
      </c>
      <c r="E279" s="146">
        <v>0</v>
      </c>
      <c r="F279" s="146">
        <v>0</v>
      </c>
      <c r="G279" s="146">
        <v>0</v>
      </c>
      <c r="H279" s="146">
        <v>0</v>
      </c>
      <c r="I279" s="146">
        <v>0</v>
      </c>
      <c r="J279" s="146">
        <v>0</v>
      </c>
      <c r="K279" s="146">
        <v>0</v>
      </c>
      <c r="L279" s="146">
        <v>0</v>
      </c>
      <c r="M279" s="146">
        <v>0</v>
      </c>
      <c r="N279" s="146">
        <v>0</v>
      </c>
      <c r="O279" s="146">
        <v>0</v>
      </c>
      <c r="P279" s="146">
        <v>0</v>
      </c>
      <c r="Q279" s="146">
        <v>0</v>
      </c>
      <c r="R279" s="146">
        <v>0</v>
      </c>
      <c r="S279" s="146">
        <v>0</v>
      </c>
      <c r="T279" s="146">
        <v>0</v>
      </c>
      <c r="U279" s="146">
        <v>0</v>
      </c>
      <c r="V279" s="146">
        <v>0</v>
      </c>
      <c r="W279" s="146">
        <v>0</v>
      </c>
      <c r="X279" s="146">
        <v>0</v>
      </c>
      <c r="Y279" s="146">
        <v>0</v>
      </c>
      <c r="Z279" s="146">
        <v>0</v>
      </c>
      <c r="AA279" s="146">
        <v>0</v>
      </c>
      <c r="AB279" s="146">
        <v>0</v>
      </c>
      <c r="AC279" s="146">
        <v>0</v>
      </c>
      <c r="AD279" s="146">
        <v>0</v>
      </c>
      <c r="AE279" s="146">
        <v>0</v>
      </c>
      <c r="AF279" s="146">
        <v>0</v>
      </c>
      <c r="AG279" s="146">
        <v>0</v>
      </c>
      <c r="AH279" s="146">
        <v>0</v>
      </c>
      <c r="AI279" s="146">
        <v>0</v>
      </c>
      <c r="AJ279" s="146">
        <v>0</v>
      </c>
      <c r="AK279" s="146">
        <v>0</v>
      </c>
      <c r="AL279" s="144"/>
      <c r="AM279" s="144"/>
      <c r="AN279" s="144"/>
      <c r="AO279" s="144"/>
      <c r="AP279" s="144"/>
    </row>
    <row r="280" spans="1:42" ht="10.5" x14ac:dyDescent="0.25">
      <c r="A280" s="200" t="s">
        <v>300</v>
      </c>
      <c r="B280" s="146">
        <v>0</v>
      </c>
      <c r="C280" s="146">
        <v>0</v>
      </c>
      <c r="D280" s="146">
        <v>0</v>
      </c>
      <c r="E280" s="146">
        <v>0</v>
      </c>
      <c r="F280" s="146">
        <v>0</v>
      </c>
      <c r="G280" s="146">
        <v>0</v>
      </c>
      <c r="H280" s="146">
        <v>0</v>
      </c>
      <c r="I280" s="146">
        <v>0</v>
      </c>
      <c r="J280" s="146">
        <v>0</v>
      </c>
      <c r="K280" s="146">
        <v>0</v>
      </c>
      <c r="L280" s="146">
        <v>0</v>
      </c>
      <c r="M280" s="146">
        <v>0</v>
      </c>
      <c r="N280" s="146">
        <v>0</v>
      </c>
      <c r="O280" s="146">
        <v>0</v>
      </c>
      <c r="P280" s="146">
        <v>0</v>
      </c>
      <c r="Q280" s="146">
        <v>0</v>
      </c>
      <c r="R280" s="146">
        <v>0</v>
      </c>
      <c r="S280" s="146">
        <v>0</v>
      </c>
      <c r="T280" s="146">
        <v>0</v>
      </c>
      <c r="U280" s="146">
        <v>0</v>
      </c>
      <c r="V280" s="146">
        <v>0</v>
      </c>
      <c r="W280" s="146">
        <v>0</v>
      </c>
      <c r="X280" s="146">
        <v>0</v>
      </c>
      <c r="Y280" s="146">
        <v>0</v>
      </c>
      <c r="Z280" s="146">
        <v>0</v>
      </c>
      <c r="AA280" s="146">
        <v>0</v>
      </c>
      <c r="AB280" s="146">
        <v>0</v>
      </c>
      <c r="AC280" s="146">
        <v>0</v>
      </c>
      <c r="AD280" s="146">
        <v>0</v>
      </c>
      <c r="AE280" s="146">
        <v>0</v>
      </c>
      <c r="AF280" s="146">
        <v>0</v>
      </c>
      <c r="AG280" s="146">
        <v>0</v>
      </c>
      <c r="AH280" s="146">
        <v>0</v>
      </c>
      <c r="AI280" s="146">
        <v>0</v>
      </c>
      <c r="AJ280" s="146">
        <v>0</v>
      </c>
      <c r="AK280" s="146">
        <v>0</v>
      </c>
      <c r="AL280" s="146"/>
      <c r="AM280" s="146"/>
      <c r="AN280" s="146"/>
      <c r="AO280" s="146"/>
      <c r="AP280" s="146"/>
    </row>
    <row r="281" spans="1:42" ht="10.5" x14ac:dyDescent="0.25">
      <c r="A281" s="200" t="s">
        <v>301</v>
      </c>
      <c r="B281" s="146">
        <v>40707.31639</v>
      </c>
      <c r="C281" s="146">
        <v>36127.277880000001</v>
      </c>
      <c r="D281" s="146">
        <v>22800.088709999902</v>
      </c>
      <c r="E281" s="146">
        <v>7302.04187000001</v>
      </c>
      <c r="F281" s="146">
        <v>24194.690229999898</v>
      </c>
      <c r="G281" s="146">
        <v>32803.9571699999</v>
      </c>
      <c r="H281" s="146">
        <v>43294.148309999902</v>
      </c>
      <c r="I281" s="146">
        <v>36541.847449999899</v>
      </c>
      <c r="J281" s="146">
        <v>22682.9520978781</v>
      </c>
      <c r="K281" s="146">
        <v>15593.3601549997</v>
      </c>
      <c r="L281" s="146">
        <v>20905.011367569699</v>
      </c>
      <c r="M281" s="146">
        <v>33585.106070894799</v>
      </c>
      <c r="N281" s="146">
        <v>44674.681001299003</v>
      </c>
      <c r="O281" s="146">
        <v>35613.766888776197</v>
      </c>
      <c r="P281" s="146">
        <v>23392.5336090212</v>
      </c>
      <c r="Q281" s="146">
        <v>10253.899742383799</v>
      </c>
      <c r="R281" s="146">
        <v>18413.010356787599</v>
      </c>
      <c r="S281" s="146">
        <v>22690.135157493001</v>
      </c>
      <c r="T281" s="146">
        <v>13435.597448422401</v>
      </c>
      <c r="U281" s="146">
        <v>12701.9657924846</v>
      </c>
      <c r="V281" s="146">
        <v>827.86923160160404</v>
      </c>
      <c r="W281" s="146">
        <v>-6218.1676799236502</v>
      </c>
      <c r="X281" s="146">
        <v>1516.2699697391699</v>
      </c>
      <c r="Y281" s="146">
        <v>16278.6843923289</v>
      </c>
      <c r="Z281" s="146">
        <v>25482.199075041601</v>
      </c>
      <c r="AA281" s="146">
        <v>16448.496722943</v>
      </c>
      <c r="AB281" s="146">
        <v>1105.82878620575</v>
      </c>
      <c r="AC281" s="146">
        <v>-8042.1392553878704</v>
      </c>
      <c r="AD281" s="146">
        <v>-1351.6909240135601</v>
      </c>
      <c r="AE281" s="146">
        <v>3610.7133507713102</v>
      </c>
      <c r="AF281" s="146">
        <v>14602.432654251699</v>
      </c>
      <c r="AG281" s="146">
        <v>13049.240108661599</v>
      </c>
      <c r="AH281" s="146">
        <v>2221.3192975646498</v>
      </c>
      <c r="AI281" s="146">
        <v>-5739.9514731072604</v>
      </c>
      <c r="AJ281" s="146">
        <v>1833.6745619256101</v>
      </c>
      <c r="AK281" s="146">
        <v>17668.794027428299</v>
      </c>
      <c r="AL281" s="146"/>
      <c r="AM281" s="146"/>
      <c r="AN281" s="146"/>
      <c r="AO281" s="146"/>
      <c r="AP281" s="146"/>
    </row>
    <row r="282" spans="1:42" ht="14.5" x14ac:dyDescent="0.35">
      <c r="A282" s="200" t="s">
        <v>302</v>
      </c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  <c r="AA282" s="144"/>
      <c r="AB282" s="144"/>
      <c r="AC282" s="144"/>
      <c r="AD282" s="144"/>
      <c r="AE282" s="144"/>
      <c r="AF282" s="144"/>
      <c r="AG282" s="144"/>
      <c r="AH282" s="144"/>
      <c r="AI282" s="144"/>
      <c r="AJ282" s="144"/>
      <c r="AK282" s="144"/>
      <c r="AL282" s="144"/>
      <c r="AM282" s="144"/>
      <c r="AN282" s="144"/>
      <c r="AO282" s="144"/>
      <c r="AP282" s="144"/>
    </row>
    <row r="283" spans="1:42" ht="14.5" x14ac:dyDescent="0.35">
      <c r="A283" s="203" t="s">
        <v>303</v>
      </c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  <c r="AA283" s="144"/>
      <c r="AB283" s="144"/>
      <c r="AC283" s="144"/>
      <c r="AD283" s="144"/>
      <c r="AE283" s="144"/>
      <c r="AF283" s="144"/>
      <c r="AG283" s="144"/>
      <c r="AH283" s="144"/>
      <c r="AI283" s="144"/>
      <c r="AJ283" s="144"/>
      <c r="AK283" s="144"/>
      <c r="AL283" s="144"/>
      <c r="AM283" s="144"/>
      <c r="AN283" s="144"/>
      <c r="AO283" s="144"/>
      <c r="AP283" s="144"/>
    </row>
    <row r="284" spans="1:42" ht="10.5" x14ac:dyDescent="0.25">
      <c r="A284" s="200" t="s">
        <v>304</v>
      </c>
      <c r="B284" s="146">
        <v>-56.897069999999999</v>
      </c>
      <c r="C284" s="146">
        <v>-64.128539999999902</v>
      </c>
      <c r="D284" s="146">
        <v>619.00751000000002</v>
      </c>
      <c r="E284" s="146">
        <v>-65.746530000000007</v>
      </c>
      <c r="F284" s="146">
        <v>-73.582560000000001</v>
      </c>
      <c r="G284" s="146">
        <v>603.21199999999999</v>
      </c>
      <c r="H284" s="146">
        <v>-56.826639999999998</v>
      </c>
      <c r="I284" s="146">
        <v>-64.991259999999997</v>
      </c>
      <c r="J284" s="146">
        <v>613.99932198186605</v>
      </c>
      <c r="K284" s="146">
        <v>-56.915831895279602</v>
      </c>
      <c r="L284" s="146">
        <v>-72.251244105790903</v>
      </c>
      <c r="M284" s="146">
        <v>652.80858908164703</v>
      </c>
      <c r="N284" s="146">
        <v>-62.719577517190601</v>
      </c>
      <c r="O284" s="146">
        <v>-62.413940936148897</v>
      </c>
      <c r="P284" s="146">
        <v>670.49788357197599</v>
      </c>
      <c r="Q284" s="146">
        <v>-62.908642613648901</v>
      </c>
      <c r="R284" s="146">
        <v>-64.232426564898901</v>
      </c>
      <c r="S284" s="146">
        <v>668.58703540509998</v>
      </c>
      <c r="T284" s="146">
        <v>-69.7255360056716</v>
      </c>
      <c r="U284" s="146">
        <v>-78.609856068566501</v>
      </c>
      <c r="V284" s="146">
        <v>647.90105926317096</v>
      </c>
      <c r="W284" s="146">
        <v>-81.861111878798994</v>
      </c>
      <c r="X284" s="146">
        <v>-93.456916190258099</v>
      </c>
      <c r="Y284" s="146">
        <v>660.04183070202396</v>
      </c>
      <c r="Z284" s="146">
        <v>-103.261103423094</v>
      </c>
      <c r="AA284" s="146">
        <v>-110.03945569287301</v>
      </c>
      <c r="AB284" s="146">
        <v>615.445479585459</v>
      </c>
      <c r="AC284" s="146">
        <v>-127.319918533191</v>
      </c>
      <c r="AD284" s="146">
        <v>-134.499292189155</v>
      </c>
      <c r="AE284" s="146">
        <v>587.48313283004495</v>
      </c>
      <c r="AF284" s="146">
        <v>-150.35484825310601</v>
      </c>
      <c r="AG284" s="146">
        <v>-155.31050325478299</v>
      </c>
      <c r="AH284" s="146">
        <v>562.00207604759203</v>
      </c>
      <c r="AI284" s="146">
        <v>-179.38728167650501</v>
      </c>
      <c r="AJ284" s="146">
        <v>-200.78355644977799</v>
      </c>
      <c r="AK284" s="146">
        <v>538.21821275818695</v>
      </c>
      <c r="AL284" s="146"/>
      <c r="AM284" s="146"/>
      <c r="AN284" s="146"/>
      <c r="AO284" s="146"/>
      <c r="AP284" s="146"/>
    </row>
    <row r="285" spans="1:42" ht="14.5" x14ac:dyDescent="0.35">
      <c r="A285" s="200" t="s">
        <v>305</v>
      </c>
      <c r="B285" s="146">
        <v>0</v>
      </c>
      <c r="C285" s="146">
        <v>0</v>
      </c>
      <c r="D285" s="146">
        <v>0</v>
      </c>
      <c r="E285" s="146">
        <v>0</v>
      </c>
      <c r="F285" s="146">
        <v>0</v>
      </c>
      <c r="G285" s="146">
        <v>0</v>
      </c>
      <c r="H285" s="146">
        <v>0</v>
      </c>
      <c r="I285" s="146">
        <v>0</v>
      </c>
      <c r="J285" s="146">
        <v>0</v>
      </c>
      <c r="K285" s="146">
        <v>0</v>
      </c>
      <c r="L285" s="146">
        <v>0</v>
      </c>
      <c r="M285" s="146">
        <v>0</v>
      </c>
      <c r="N285" s="146">
        <v>0</v>
      </c>
      <c r="O285" s="146">
        <v>0</v>
      </c>
      <c r="P285" s="146">
        <v>0</v>
      </c>
      <c r="Q285" s="146">
        <v>0</v>
      </c>
      <c r="R285" s="146">
        <v>0</v>
      </c>
      <c r="S285" s="146">
        <v>0</v>
      </c>
      <c r="T285" s="146">
        <v>0</v>
      </c>
      <c r="U285" s="146">
        <v>0</v>
      </c>
      <c r="V285" s="146">
        <v>0</v>
      </c>
      <c r="W285" s="146">
        <v>0</v>
      </c>
      <c r="X285" s="146">
        <v>0</v>
      </c>
      <c r="Y285" s="146">
        <v>0</v>
      </c>
      <c r="Z285" s="146">
        <v>0</v>
      </c>
      <c r="AA285" s="146">
        <v>0</v>
      </c>
      <c r="AB285" s="146">
        <v>0</v>
      </c>
      <c r="AC285" s="146">
        <v>0</v>
      </c>
      <c r="AD285" s="146">
        <v>0</v>
      </c>
      <c r="AE285" s="146">
        <v>0</v>
      </c>
      <c r="AF285" s="146">
        <v>0</v>
      </c>
      <c r="AG285" s="146">
        <v>0</v>
      </c>
      <c r="AH285" s="146">
        <v>0</v>
      </c>
      <c r="AI285" s="146">
        <v>0</v>
      </c>
      <c r="AJ285" s="146">
        <v>0</v>
      </c>
      <c r="AK285" s="146">
        <v>0</v>
      </c>
      <c r="AL285" s="146"/>
      <c r="AM285" s="146"/>
      <c r="AN285" s="146"/>
      <c r="AO285" s="146"/>
      <c r="AP285" s="144"/>
    </row>
    <row r="286" spans="1:42" ht="10.5" x14ac:dyDescent="0.25">
      <c r="A286" s="199" t="s">
        <v>306</v>
      </c>
      <c r="B286" s="146">
        <v>-56.897069999999999</v>
      </c>
      <c r="C286" s="146">
        <v>-64.128539999999902</v>
      </c>
      <c r="D286" s="146">
        <v>619.00751000000002</v>
      </c>
      <c r="E286" s="146">
        <v>-65.746530000000007</v>
      </c>
      <c r="F286" s="146">
        <v>-73.582560000000001</v>
      </c>
      <c r="G286" s="146">
        <v>603.21199999999999</v>
      </c>
      <c r="H286" s="146">
        <v>-56.826639999999998</v>
      </c>
      <c r="I286" s="146">
        <v>-64.991259999999997</v>
      </c>
      <c r="J286" s="146">
        <v>613.99932198186605</v>
      </c>
      <c r="K286" s="146">
        <v>-56.915831895279602</v>
      </c>
      <c r="L286" s="146">
        <v>-72.251244105790903</v>
      </c>
      <c r="M286" s="146">
        <v>652.80858908164703</v>
      </c>
      <c r="N286" s="146">
        <v>-62.719577517190601</v>
      </c>
      <c r="O286" s="146">
        <v>-62.413940936148897</v>
      </c>
      <c r="P286" s="146">
        <v>670.49788357197599</v>
      </c>
      <c r="Q286" s="146">
        <v>-62.908642613648901</v>
      </c>
      <c r="R286" s="146">
        <v>-64.232426564898901</v>
      </c>
      <c r="S286" s="146">
        <v>668.58703540509998</v>
      </c>
      <c r="T286" s="146">
        <v>-69.7255360056716</v>
      </c>
      <c r="U286" s="146">
        <v>-78.609856068566501</v>
      </c>
      <c r="V286" s="146">
        <v>647.90105926317096</v>
      </c>
      <c r="W286" s="146">
        <v>-81.861111878798994</v>
      </c>
      <c r="X286" s="146">
        <v>-93.456916190258099</v>
      </c>
      <c r="Y286" s="146">
        <v>660.04183070202396</v>
      </c>
      <c r="Z286" s="146">
        <v>-103.261103423094</v>
      </c>
      <c r="AA286" s="146">
        <v>-110.03945569287301</v>
      </c>
      <c r="AB286" s="146">
        <v>615.445479585459</v>
      </c>
      <c r="AC286" s="146">
        <v>-127.319918533191</v>
      </c>
      <c r="AD286" s="146">
        <v>-134.499292189155</v>
      </c>
      <c r="AE286" s="146">
        <v>587.48313283004495</v>
      </c>
      <c r="AF286" s="146">
        <v>-150.35484825310601</v>
      </c>
      <c r="AG286" s="146">
        <v>-155.31050325478299</v>
      </c>
      <c r="AH286" s="146">
        <v>562.00207604759203</v>
      </c>
      <c r="AI286" s="146">
        <v>-179.38728167650501</v>
      </c>
      <c r="AJ286" s="146">
        <v>-200.78355644977799</v>
      </c>
      <c r="AK286" s="146">
        <v>538.21821275818695</v>
      </c>
      <c r="AL286" s="146"/>
      <c r="AM286" s="146"/>
      <c r="AN286" s="146"/>
      <c r="AO286" s="146"/>
      <c r="AP286" s="146"/>
    </row>
    <row r="287" spans="1:42" ht="14.5" x14ac:dyDescent="0.35">
      <c r="A287" s="200" t="s">
        <v>307</v>
      </c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  <c r="AA287" s="144"/>
      <c r="AB287" s="144"/>
      <c r="AC287" s="144"/>
      <c r="AD287" s="144"/>
      <c r="AE287" s="144"/>
      <c r="AF287" s="144"/>
      <c r="AG287" s="144"/>
      <c r="AH287" s="144"/>
      <c r="AI287" s="144"/>
      <c r="AJ287" s="144"/>
      <c r="AK287" s="144"/>
      <c r="AL287" s="146"/>
      <c r="AM287" s="146"/>
      <c r="AN287" s="146"/>
      <c r="AO287" s="146"/>
      <c r="AP287" s="144"/>
    </row>
    <row r="288" spans="1:42" ht="14.5" x14ac:dyDescent="0.35">
      <c r="A288" s="203" t="s">
        <v>308</v>
      </c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  <c r="AA288" s="144"/>
      <c r="AB288" s="144"/>
      <c r="AC288" s="144"/>
      <c r="AD288" s="144"/>
      <c r="AE288" s="144"/>
      <c r="AF288" s="144"/>
      <c r="AG288" s="144"/>
      <c r="AH288" s="144"/>
      <c r="AI288" s="144"/>
      <c r="AJ288" s="144"/>
      <c r="AK288" s="144"/>
      <c r="AL288" s="146"/>
      <c r="AM288" s="146"/>
      <c r="AN288" s="146"/>
      <c r="AO288" s="146"/>
      <c r="AP288" s="144"/>
    </row>
    <row r="289" spans="1:42" ht="10.5" x14ac:dyDescent="0.25">
      <c r="A289" s="200" t="s">
        <v>309</v>
      </c>
      <c r="B289" s="146">
        <v>23385.7879448196</v>
      </c>
      <c r="C289" s="146">
        <v>21077.981081392802</v>
      </c>
      <c r="D289" s="146">
        <v>-3849.3080899593201</v>
      </c>
      <c r="E289" s="146">
        <v>21269.196643443898</v>
      </c>
      <c r="F289" s="146">
        <v>18963.1715520418</v>
      </c>
      <c r="G289" s="146">
        <v>6961.6564457635004</v>
      </c>
      <c r="H289" s="146">
        <v>29712.256584030201</v>
      </c>
      <c r="I289" s="146">
        <v>17290.7486155519</v>
      </c>
      <c r="J289" s="146">
        <v>3615.9036038757899</v>
      </c>
      <c r="K289" s="146">
        <v>17622.924783778399</v>
      </c>
      <c r="L289" s="146">
        <v>27253.7748405983</v>
      </c>
      <c r="M289" s="146">
        <v>6165.5274113031201</v>
      </c>
      <c r="N289" s="146">
        <v>26399.160336223202</v>
      </c>
      <c r="O289" s="146">
        <v>27526.607994728802</v>
      </c>
      <c r="P289" s="146">
        <v>13323.9371733158</v>
      </c>
      <c r="Q289" s="146">
        <v>16372.087251057201</v>
      </c>
      <c r="R289" s="146">
        <v>22769.086036983001</v>
      </c>
      <c r="S289" s="146">
        <v>14850.9793035518</v>
      </c>
      <c r="T289" s="146">
        <v>32229.468850411999</v>
      </c>
      <c r="U289" s="146">
        <v>31338.5456512614</v>
      </c>
      <c r="V289" s="146">
        <v>24875.535666986802</v>
      </c>
      <c r="W289" s="146">
        <v>32104.684300209301</v>
      </c>
      <c r="X289" s="146">
        <v>31779.505672220101</v>
      </c>
      <c r="Y289" s="146">
        <v>23242.870437425801</v>
      </c>
      <c r="Z289" s="146">
        <v>34797.609550797701</v>
      </c>
      <c r="AA289" s="146">
        <v>35201.458882548002</v>
      </c>
      <c r="AB289" s="146">
        <v>19524.522016256298</v>
      </c>
      <c r="AC289" s="146">
        <v>35831.323571495297</v>
      </c>
      <c r="AD289" s="146">
        <v>35024.005224335197</v>
      </c>
      <c r="AE289" s="146">
        <v>22677.6024469025</v>
      </c>
      <c r="AF289" s="146">
        <v>34119.679788601199</v>
      </c>
      <c r="AG289" s="146">
        <v>33258.7229507663</v>
      </c>
      <c r="AH289" s="146">
        <v>23151.308791011899</v>
      </c>
      <c r="AI289" s="146">
        <v>32672.210180863502</v>
      </c>
      <c r="AJ289" s="146">
        <v>38545.743837016802</v>
      </c>
      <c r="AK289" s="146">
        <v>22499.0590426905</v>
      </c>
      <c r="AL289" s="146"/>
      <c r="AM289" s="146"/>
      <c r="AN289" s="146"/>
      <c r="AO289" s="146"/>
      <c r="AP289" s="146"/>
    </row>
    <row r="290" spans="1:42" ht="14.5" x14ac:dyDescent="0.35">
      <c r="A290" s="200" t="s">
        <v>310</v>
      </c>
      <c r="B290" s="146">
        <v>-34457.544119734899</v>
      </c>
      <c r="C290" s="146">
        <v>-26577.102617734799</v>
      </c>
      <c r="D290" s="146">
        <v>-26577.102617734799</v>
      </c>
      <c r="E290" s="146">
        <v>-26577.102617734799</v>
      </c>
      <c r="F290" s="146">
        <v>-34079.4539187349</v>
      </c>
      <c r="G290" s="146">
        <v>-26577.102617734799</v>
      </c>
      <c r="H290" s="146">
        <v>-26577.102617734799</v>
      </c>
      <c r="I290" s="146">
        <v>-26577.102617734799</v>
      </c>
      <c r="J290" s="146">
        <v>-30509.855075734798</v>
      </c>
      <c r="K290" s="146">
        <v>-26602.857092734801</v>
      </c>
      <c r="L290" s="146">
        <v>-30289.744544734898</v>
      </c>
      <c r="M290" s="146">
        <v>-26577.102617734799</v>
      </c>
      <c r="N290" s="146">
        <v>-29039.7530127512</v>
      </c>
      <c r="O290" s="146">
        <v>-29039.7530127512</v>
      </c>
      <c r="P290" s="146">
        <v>-29039.7530127512</v>
      </c>
      <c r="Q290" s="146">
        <v>-29039.7530127512</v>
      </c>
      <c r="R290" s="146">
        <v>-29039.7530127512</v>
      </c>
      <c r="S290" s="146">
        <v>-29039.7530127512</v>
      </c>
      <c r="T290" s="146">
        <v>-29039.7530127512</v>
      </c>
      <c r="U290" s="146">
        <v>-29039.7530127512</v>
      </c>
      <c r="V290" s="146">
        <v>-29039.7530127512</v>
      </c>
      <c r="W290" s="146">
        <v>-29039.7530127512</v>
      </c>
      <c r="X290" s="146">
        <v>-29039.7530127512</v>
      </c>
      <c r="Y290" s="146">
        <v>-29039.7530127512</v>
      </c>
      <c r="Z290" s="146">
        <v>-29357.533455232398</v>
      </c>
      <c r="AA290" s="146">
        <v>-29357.533455232398</v>
      </c>
      <c r="AB290" s="146">
        <v>-29357.533455232398</v>
      </c>
      <c r="AC290" s="146">
        <v>-29357.533455232398</v>
      </c>
      <c r="AD290" s="146">
        <v>-29357.533455232398</v>
      </c>
      <c r="AE290" s="146">
        <v>-29357.533455232398</v>
      </c>
      <c r="AF290" s="146">
        <v>-29357.533455232398</v>
      </c>
      <c r="AG290" s="146">
        <v>-29357.533455232398</v>
      </c>
      <c r="AH290" s="146">
        <v>-29357.533455232398</v>
      </c>
      <c r="AI290" s="146">
        <v>-29357.533455232398</v>
      </c>
      <c r="AJ290" s="146">
        <v>-29357.533455232398</v>
      </c>
      <c r="AK290" s="146">
        <v>-29357.533455232398</v>
      </c>
      <c r="AL290" s="144"/>
      <c r="AM290" s="144"/>
      <c r="AN290" s="144"/>
      <c r="AO290" s="144"/>
      <c r="AP290" s="144"/>
    </row>
    <row r="291" spans="1:42" ht="10.5" x14ac:dyDescent="0.25">
      <c r="A291" s="200" t="s">
        <v>311</v>
      </c>
      <c r="B291" s="146">
        <v>-11071.756174915199</v>
      </c>
      <c r="C291" s="146">
        <v>-5499.1215363420297</v>
      </c>
      <c r="D291" s="146">
        <v>-30426.410707694198</v>
      </c>
      <c r="E291" s="146">
        <v>-5307.9059742909103</v>
      </c>
      <c r="F291" s="146">
        <v>-15116.282366693</v>
      </c>
      <c r="G291" s="146">
        <v>-19615.4461719713</v>
      </c>
      <c r="H291" s="146">
        <v>3135.1539662953201</v>
      </c>
      <c r="I291" s="146">
        <v>-9286.3540021829704</v>
      </c>
      <c r="J291" s="146">
        <v>-26893.951471859102</v>
      </c>
      <c r="K291" s="146">
        <v>-8979.9323089564095</v>
      </c>
      <c r="L291" s="146">
        <v>-3035.9697041364998</v>
      </c>
      <c r="M291" s="146">
        <v>-20411.575206431698</v>
      </c>
      <c r="N291" s="146">
        <v>-2640.5926765279901</v>
      </c>
      <c r="O291" s="146">
        <v>-1513.1450180224299</v>
      </c>
      <c r="P291" s="146">
        <v>-15715.8158394354</v>
      </c>
      <c r="Q291" s="146">
        <v>-12667.665761693999</v>
      </c>
      <c r="R291" s="146">
        <v>-6270.6669757681602</v>
      </c>
      <c r="S291" s="146">
        <v>-14188.7737091993</v>
      </c>
      <c r="T291" s="146">
        <v>3189.71583766085</v>
      </c>
      <c r="U291" s="146">
        <v>2298.7926385102201</v>
      </c>
      <c r="V291" s="146">
        <v>-4164.2173457644103</v>
      </c>
      <c r="W291" s="146">
        <v>3064.9312874580601</v>
      </c>
      <c r="X291" s="146">
        <v>2739.7526594689102</v>
      </c>
      <c r="Y291" s="146">
        <v>-5796.8825753253795</v>
      </c>
      <c r="Z291" s="146">
        <v>5440.0760955653404</v>
      </c>
      <c r="AA291" s="146">
        <v>5843.9254273155902</v>
      </c>
      <c r="AB291" s="146">
        <v>-9833.0114389760802</v>
      </c>
      <c r="AC291" s="146">
        <v>6473.7901162629796</v>
      </c>
      <c r="AD291" s="146">
        <v>5666.47176910283</v>
      </c>
      <c r="AE291" s="146">
        <v>-6679.9310083298296</v>
      </c>
      <c r="AF291" s="146">
        <v>4762.1463333688098</v>
      </c>
      <c r="AG291" s="146">
        <v>3901.1894955339098</v>
      </c>
      <c r="AH291" s="146">
        <v>-6206.22466422043</v>
      </c>
      <c r="AI291" s="146">
        <v>3314.67672563112</v>
      </c>
      <c r="AJ291" s="146">
        <v>9188.2103817843908</v>
      </c>
      <c r="AK291" s="146">
        <v>-6858.4744125418501</v>
      </c>
      <c r="AL291" s="146"/>
      <c r="AM291" s="146"/>
      <c r="AN291" s="146"/>
      <c r="AO291" s="146"/>
      <c r="AP291" s="146"/>
    </row>
    <row r="292" spans="1:42" ht="10.5" x14ac:dyDescent="0.25">
      <c r="A292" s="200" t="s">
        <v>312</v>
      </c>
      <c r="B292" s="146">
        <v>0</v>
      </c>
      <c r="C292" s="146">
        <v>0</v>
      </c>
      <c r="D292" s="146">
        <v>0</v>
      </c>
      <c r="E292" s="146">
        <v>0</v>
      </c>
      <c r="F292" s="146">
        <v>0</v>
      </c>
      <c r="G292" s="146">
        <v>0</v>
      </c>
      <c r="H292" s="146">
        <v>0</v>
      </c>
      <c r="I292" s="146">
        <v>0</v>
      </c>
      <c r="J292" s="146">
        <v>0</v>
      </c>
      <c r="K292" s="146">
        <v>0</v>
      </c>
      <c r="L292" s="146">
        <v>0</v>
      </c>
      <c r="M292" s="146">
        <v>0</v>
      </c>
      <c r="N292" s="146">
        <v>0</v>
      </c>
      <c r="O292" s="146">
        <v>0</v>
      </c>
      <c r="P292" s="146">
        <v>0</v>
      </c>
      <c r="Q292" s="146">
        <v>0</v>
      </c>
      <c r="R292" s="146">
        <v>0</v>
      </c>
      <c r="S292" s="146">
        <v>0</v>
      </c>
      <c r="T292" s="146">
        <v>0</v>
      </c>
      <c r="U292" s="146">
        <v>0</v>
      </c>
      <c r="V292" s="146">
        <v>0</v>
      </c>
      <c r="W292" s="146">
        <v>0</v>
      </c>
      <c r="X292" s="146">
        <v>0</v>
      </c>
      <c r="Y292" s="146">
        <v>0</v>
      </c>
      <c r="Z292" s="146">
        <v>0</v>
      </c>
      <c r="AA292" s="146">
        <v>0</v>
      </c>
      <c r="AB292" s="146">
        <v>0</v>
      </c>
      <c r="AC292" s="146">
        <v>0</v>
      </c>
      <c r="AD292" s="146">
        <v>0</v>
      </c>
      <c r="AE292" s="146">
        <v>0</v>
      </c>
      <c r="AF292" s="146">
        <v>0</v>
      </c>
      <c r="AG292" s="146">
        <v>0</v>
      </c>
      <c r="AH292" s="146">
        <v>0</v>
      </c>
      <c r="AI292" s="146">
        <v>0</v>
      </c>
      <c r="AJ292" s="146">
        <v>0</v>
      </c>
      <c r="AK292" s="146">
        <v>0</v>
      </c>
      <c r="AL292" s="146"/>
      <c r="AM292" s="146"/>
      <c r="AN292" s="146"/>
      <c r="AO292" s="146"/>
      <c r="AP292" s="146"/>
    </row>
    <row r="293" spans="1:42" ht="14.5" x14ac:dyDescent="0.35">
      <c r="A293" s="200" t="s">
        <v>313</v>
      </c>
      <c r="B293" s="146">
        <v>0</v>
      </c>
      <c r="C293" s="146">
        <v>0</v>
      </c>
      <c r="D293" s="146">
        <v>0</v>
      </c>
      <c r="E293" s="146">
        <v>0</v>
      </c>
      <c r="F293" s="146">
        <v>0</v>
      </c>
      <c r="G293" s="146">
        <v>0</v>
      </c>
      <c r="H293" s="146">
        <v>0</v>
      </c>
      <c r="I293" s="146">
        <v>0</v>
      </c>
      <c r="J293" s="146">
        <v>0</v>
      </c>
      <c r="K293" s="146">
        <v>0</v>
      </c>
      <c r="L293" s="146">
        <v>0</v>
      </c>
      <c r="M293" s="146">
        <v>0</v>
      </c>
      <c r="N293" s="146">
        <v>0</v>
      </c>
      <c r="O293" s="146">
        <v>0</v>
      </c>
      <c r="P293" s="146">
        <v>0</v>
      </c>
      <c r="Q293" s="146">
        <v>0</v>
      </c>
      <c r="R293" s="146">
        <v>0</v>
      </c>
      <c r="S293" s="146">
        <v>0</v>
      </c>
      <c r="T293" s="146">
        <v>0</v>
      </c>
      <c r="U293" s="146">
        <v>0</v>
      </c>
      <c r="V293" s="146">
        <v>0</v>
      </c>
      <c r="W293" s="146">
        <v>0</v>
      </c>
      <c r="X293" s="146">
        <v>0</v>
      </c>
      <c r="Y293" s="146">
        <v>0</v>
      </c>
      <c r="Z293" s="146">
        <v>0</v>
      </c>
      <c r="AA293" s="146">
        <v>0</v>
      </c>
      <c r="AB293" s="146">
        <v>0</v>
      </c>
      <c r="AC293" s="146">
        <v>0</v>
      </c>
      <c r="AD293" s="146">
        <v>0</v>
      </c>
      <c r="AE293" s="146">
        <v>0</v>
      </c>
      <c r="AF293" s="146">
        <v>0</v>
      </c>
      <c r="AG293" s="146">
        <v>0</v>
      </c>
      <c r="AH293" s="146">
        <v>0</v>
      </c>
      <c r="AI293" s="146">
        <v>0</v>
      </c>
      <c r="AJ293" s="146">
        <v>0</v>
      </c>
      <c r="AK293" s="146">
        <v>0</v>
      </c>
      <c r="AL293" s="146"/>
      <c r="AM293" s="146"/>
      <c r="AN293" s="146"/>
      <c r="AO293" s="146"/>
      <c r="AP293" s="144"/>
    </row>
    <row r="294" spans="1:42" ht="10.5" x14ac:dyDescent="0.25">
      <c r="A294" s="200" t="s">
        <v>314</v>
      </c>
      <c r="B294" s="146">
        <v>1</v>
      </c>
      <c r="C294" s="146">
        <v>1</v>
      </c>
      <c r="D294" s="146">
        <v>1</v>
      </c>
      <c r="E294" s="146">
        <v>1</v>
      </c>
      <c r="F294" s="146">
        <v>1</v>
      </c>
      <c r="G294" s="146">
        <v>1</v>
      </c>
      <c r="H294" s="146">
        <v>1</v>
      </c>
      <c r="I294" s="146">
        <v>1</v>
      </c>
      <c r="J294" s="146">
        <v>1</v>
      </c>
      <c r="K294" s="146">
        <v>1</v>
      </c>
      <c r="L294" s="146">
        <v>1</v>
      </c>
      <c r="M294" s="146">
        <v>1</v>
      </c>
      <c r="N294" s="146">
        <v>1</v>
      </c>
      <c r="O294" s="146">
        <v>1</v>
      </c>
      <c r="P294" s="146">
        <v>1</v>
      </c>
      <c r="Q294" s="146">
        <v>1</v>
      </c>
      <c r="R294" s="146">
        <v>1</v>
      </c>
      <c r="S294" s="146">
        <v>1</v>
      </c>
      <c r="T294" s="146">
        <v>1</v>
      </c>
      <c r="U294" s="146">
        <v>1</v>
      </c>
      <c r="V294" s="146">
        <v>1</v>
      </c>
      <c r="W294" s="146">
        <v>1</v>
      </c>
      <c r="X294" s="146">
        <v>1</v>
      </c>
      <c r="Y294" s="146">
        <v>1</v>
      </c>
      <c r="Z294" s="146">
        <v>1</v>
      </c>
      <c r="AA294" s="146">
        <v>1</v>
      </c>
      <c r="AB294" s="146">
        <v>1</v>
      </c>
      <c r="AC294" s="146">
        <v>1</v>
      </c>
      <c r="AD294" s="146">
        <v>1</v>
      </c>
      <c r="AE294" s="146">
        <v>1</v>
      </c>
      <c r="AF294" s="146">
        <v>1</v>
      </c>
      <c r="AG294" s="146">
        <v>1</v>
      </c>
      <c r="AH294" s="146">
        <v>1</v>
      </c>
      <c r="AI294" s="146">
        <v>1</v>
      </c>
      <c r="AJ294" s="146">
        <v>1</v>
      </c>
      <c r="AK294" s="146">
        <v>1</v>
      </c>
      <c r="AL294" s="146"/>
      <c r="AM294" s="146"/>
      <c r="AN294" s="146"/>
      <c r="AO294" s="146"/>
      <c r="AP294" s="146"/>
    </row>
    <row r="295" spans="1:42" ht="10.5" x14ac:dyDescent="0.25">
      <c r="A295" s="200" t="s">
        <v>315</v>
      </c>
      <c r="B295" s="146">
        <v>6.5432291666666504</v>
      </c>
      <c r="C295" s="146">
        <v>6.5432291666666504</v>
      </c>
      <c r="D295" s="146">
        <v>2854.5938488597899</v>
      </c>
      <c r="E295" s="146">
        <v>6.5432291666666504</v>
      </c>
      <c r="F295" s="146">
        <v>6.5432291666666504</v>
      </c>
      <c r="G295" s="146">
        <v>2833.2408488597898</v>
      </c>
      <c r="H295" s="146">
        <v>6.5432291666666504</v>
      </c>
      <c r="I295" s="146">
        <v>6.5432291666666504</v>
      </c>
      <c r="J295" s="146">
        <v>2867.4878488597901</v>
      </c>
      <c r="K295" s="146">
        <v>6.5432291666666504</v>
      </c>
      <c r="L295" s="146">
        <v>6.5432291666666504</v>
      </c>
      <c r="M295" s="146">
        <v>2867.4878488597901</v>
      </c>
      <c r="N295" s="146">
        <v>6.5432291666666504</v>
      </c>
      <c r="O295" s="146">
        <v>6.5432291666666504</v>
      </c>
      <c r="P295" s="146">
        <v>1574.68157131976</v>
      </c>
      <c r="Q295" s="146">
        <v>6.5432291666666504</v>
      </c>
      <c r="R295" s="146">
        <v>6.5432291666666504</v>
      </c>
      <c r="S295" s="146">
        <v>1574.68157131972</v>
      </c>
      <c r="T295" s="146">
        <v>6.8506583333333397</v>
      </c>
      <c r="U295" s="146">
        <v>6.8506583333333397</v>
      </c>
      <c r="V295" s="146">
        <v>1340.8780004864</v>
      </c>
      <c r="W295" s="146">
        <v>6.8506583333333397</v>
      </c>
      <c r="X295" s="146">
        <v>6.8506583333333397</v>
      </c>
      <c r="Y295" s="146">
        <v>1340.87800048642</v>
      </c>
      <c r="Z295" s="146">
        <v>6.8506583333333397</v>
      </c>
      <c r="AA295" s="146">
        <v>6.8506583333333397</v>
      </c>
      <c r="AB295" s="146">
        <v>263.62641530843399</v>
      </c>
      <c r="AC295" s="146">
        <v>6.8506583333333397</v>
      </c>
      <c r="AD295" s="146">
        <v>6.8506583333333397</v>
      </c>
      <c r="AE295" s="146">
        <v>263.62641531025997</v>
      </c>
      <c r="AF295" s="146">
        <v>6.8506583333333397</v>
      </c>
      <c r="AG295" s="146">
        <v>6.8506583333333397</v>
      </c>
      <c r="AH295" s="146">
        <v>403.52041531205998</v>
      </c>
      <c r="AI295" s="146">
        <v>6.8506583333333397</v>
      </c>
      <c r="AJ295" s="146">
        <v>6.8506583333333397</v>
      </c>
      <c r="AK295" s="146">
        <v>403.52041531376602</v>
      </c>
      <c r="AL295" s="146"/>
      <c r="AM295" s="146"/>
      <c r="AN295" s="146"/>
      <c r="AO295" s="146"/>
      <c r="AP295" s="146"/>
    </row>
    <row r="296" spans="1:42" ht="10.5" x14ac:dyDescent="0.25">
      <c r="A296" s="200" t="s">
        <v>316</v>
      </c>
      <c r="B296" s="146">
        <v>0</v>
      </c>
      <c r="C296" s="146">
        <v>0</v>
      </c>
      <c r="D296" s="146">
        <v>0</v>
      </c>
      <c r="E296" s="146">
        <v>0</v>
      </c>
      <c r="F296" s="146">
        <v>0</v>
      </c>
      <c r="G296" s="146">
        <v>0</v>
      </c>
      <c r="H296" s="146">
        <v>0</v>
      </c>
      <c r="I296" s="146">
        <v>0</v>
      </c>
      <c r="J296" s="146">
        <v>0</v>
      </c>
      <c r="K296" s="146">
        <v>0</v>
      </c>
      <c r="L296" s="146">
        <v>0</v>
      </c>
      <c r="M296" s="146">
        <v>0</v>
      </c>
      <c r="N296" s="146">
        <v>0</v>
      </c>
      <c r="O296" s="146">
        <v>0</v>
      </c>
      <c r="P296" s="146">
        <v>0</v>
      </c>
      <c r="Q296" s="146">
        <v>0</v>
      </c>
      <c r="R296" s="146">
        <v>0</v>
      </c>
      <c r="S296" s="146">
        <v>0</v>
      </c>
      <c r="T296" s="146">
        <v>0</v>
      </c>
      <c r="U296" s="146">
        <v>0</v>
      </c>
      <c r="V296" s="146">
        <v>0</v>
      </c>
      <c r="W296" s="146">
        <v>0</v>
      </c>
      <c r="X296" s="146">
        <v>0</v>
      </c>
      <c r="Y296" s="146">
        <v>0</v>
      </c>
      <c r="Z296" s="146">
        <v>0</v>
      </c>
      <c r="AA296" s="146">
        <v>0</v>
      </c>
      <c r="AB296" s="146">
        <v>0</v>
      </c>
      <c r="AC296" s="146">
        <v>0</v>
      </c>
      <c r="AD296" s="146">
        <v>0</v>
      </c>
      <c r="AE296" s="146">
        <v>0</v>
      </c>
      <c r="AF296" s="146">
        <v>0</v>
      </c>
      <c r="AG296" s="146">
        <v>0</v>
      </c>
      <c r="AH296" s="146">
        <v>0</v>
      </c>
      <c r="AI296" s="146">
        <v>0</v>
      </c>
      <c r="AJ296" s="146">
        <v>0</v>
      </c>
      <c r="AK296" s="146">
        <v>0</v>
      </c>
      <c r="AL296" s="202"/>
      <c r="AM296" s="202"/>
      <c r="AN296" s="202"/>
      <c r="AO296" s="202"/>
      <c r="AP296" s="202"/>
    </row>
    <row r="297" spans="1:42" ht="10.5" x14ac:dyDescent="0.25">
      <c r="A297" s="200" t="s">
        <v>317</v>
      </c>
      <c r="B297" s="146">
        <v>6.5432291666666504</v>
      </c>
      <c r="C297" s="146">
        <v>6.5432291666666504</v>
      </c>
      <c r="D297" s="146">
        <v>2854.5938488597899</v>
      </c>
      <c r="E297" s="146">
        <v>6.5432291666666504</v>
      </c>
      <c r="F297" s="146">
        <v>6.5432291666666504</v>
      </c>
      <c r="G297" s="146">
        <v>2833.2408488597898</v>
      </c>
      <c r="H297" s="146">
        <v>6.5432291666666504</v>
      </c>
      <c r="I297" s="146">
        <v>6.5432291666666504</v>
      </c>
      <c r="J297" s="146">
        <v>2867.4878488597901</v>
      </c>
      <c r="K297" s="146">
        <v>6.5432291666666504</v>
      </c>
      <c r="L297" s="146">
        <v>6.5432291666666504</v>
      </c>
      <c r="M297" s="146">
        <v>2867.4878488597901</v>
      </c>
      <c r="N297" s="146">
        <v>6.5432291666666504</v>
      </c>
      <c r="O297" s="146">
        <v>6.5432291666666504</v>
      </c>
      <c r="P297" s="146">
        <v>1574.68157131976</v>
      </c>
      <c r="Q297" s="146">
        <v>6.5432291666666504</v>
      </c>
      <c r="R297" s="146">
        <v>6.5432291666666504</v>
      </c>
      <c r="S297" s="146">
        <v>1574.68157131972</v>
      </c>
      <c r="T297" s="146">
        <v>6.8506583333333397</v>
      </c>
      <c r="U297" s="146">
        <v>6.8506583333333397</v>
      </c>
      <c r="V297" s="146">
        <v>1340.8780004864</v>
      </c>
      <c r="W297" s="146">
        <v>6.8506583333333397</v>
      </c>
      <c r="X297" s="146">
        <v>6.8506583333333397</v>
      </c>
      <c r="Y297" s="146">
        <v>1340.87800048642</v>
      </c>
      <c r="Z297" s="146">
        <v>6.8506583333333397</v>
      </c>
      <c r="AA297" s="146">
        <v>6.8506583333333397</v>
      </c>
      <c r="AB297" s="146">
        <v>263.62641530843399</v>
      </c>
      <c r="AC297" s="146">
        <v>6.8506583333333397</v>
      </c>
      <c r="AD297" s="146">
        <v>6.8506583333333397</v>
      </c>
      <c r="AE297" s="146">
        <v>263.62641531025997</v>
      </c>
      <c r="AF297" s="146">
        <v>6.8506583333333397</v>
      </c>
      <c r="AG297" s="146">
        <v>6.8506583333333397</v>
      </c>
      <c r="AH297" s="146">
        <v>403.52041531205998</v>
      </c>
      <c r="AI297" s="146">
        <v>6.8506583333333397</v>
      </c>
      <c r="AJ297" s="146">
        <v>6.8506583333333397</v>
      </c>
      <c r="AK297" s="146">
        <v>403.52041531376602</v>
      </c>
      <c r="AL297" s="146"/>
      <c r="AM297" s="146"/>
      <c r="AN297" s="146"/>
      <c r="AO297" s="146"/>
      <c r="AP297" s="146"/>
    </row>
    <row r="298" spans="1:42" ht="14.5" x14ac:dyDescent="0.35">
      <c r="A298" s="200" t="s">
        <v>318</v>
      </c>
      <c r="B298" s="146">
        <v>-11065.212945748501</v>
      </c>
      <c r="C298" s="146">
        <v>-5492.5783071753704</v>
      </c>
      <c r="D298" s="146">
        <v>-27571.816858834402</v>
      </c>
      <c r="E298" s="146">
        <v>-5301.3627451242401</v>
      </c>
      <c r="F298" s="146">
        <v>-15109.7391375263</v>
      </c>
      <c r="G298" s="146">
        <v>-16782.205323111499</v>
      </c>
      <c r="H298" s="146">
        <v>3141.6971954619798</v>
      </c>
      <c r="I298" s="146">
        <v>-9279.8107730162992</v>
      </c>
      <c r="J298" s="146">
        <v>-24026.463622999301</v>
      </c>
      <c r="K298" s="146">
        <v>-8973.3890797897402</v>
      </c>
      <c r="L298" s="146">
        <v>-3029.42647496983</v>
      </c>
      <c r="M298" s="146">
        <v>-17544.087357571902</v>
      </c>
      <c r="N298" s="146">
        <v>-2634.0494473613198</v>
      </c>
      <c r="O298" s="146">
        <v>-1506.6017888557701</v>
      </c>
      <c r="P298" s="146">
        <v>-14141.1342681156</v>
      </c>
      <c r="Q298" s="146">
        <v>-12661.122532527301</v>
      </c>
      <c r="R298" s="146">
        <v>-6264.12374660149</v>
      </c>
      <c r="S298" s="146">
        <v>-12614.092137879599</v>
      </c>
      <c r="T298" s="146">
        <v>3196.5664959941801</v>
      </c>
      <c r="U298" s="146">
        <v>2305.6432968435502</v>
      </c>
      <c r="V298" s="146">
        <v>-2823.3393452780001</v>
      </c>
      <c r="W298" s="146">
        <v>3071.7819457914002</v>
      </c>
      <c r="X298" s="146">
        <v>2746.6033178022399</v>
      </c>
      <c r="Y298" s="146">
        <v>-4456.0045748389502</v>
      </c>
      <c r="Z298" s="146">
        <v>5446.9267538986796</v>
      </c>
      <c r="AA298" s="146">
        <v>5850.7760856489303</v>
      </c>
      <c r="AB298" s="146">
        <v>-9569.3850236676408</v>
      </c>
      <c r="AC298" s="146">
        <v>6480.6407745963197</v>
      </c>
      <c r="AD298" s="146">
        <v>5673.3224274361601</v>
      </c>
      <c r="AE298" s="146">
        <v>-6416.3045930195703</v>
      </c>
      <c r="AF298" s="146">
        <v>4768.9969917021399</v>
      </c>
      <c r="AG298" s="146">
        <v>3908.04015386724</v>
      </c>
      <c r="AH298" s="146">
        <v>-5802.7042489083697</v>
      </c>
      <c r="AI298" s="146">
        <v>3321.5273839644501</v>
      </c>
      <c r="AJ298" s="146">
        <v>9195.0610401177291</v>
      </c>
      <c r="AK298" s="146">
        <v>-6454.95399722808</v>
      </c>
      <c r="AL298" s="144"/>
      <c r="AM298" s="144"/>
      <c r="AN298" s="144"/>
      <c r="AO298" s="144"/>
      <c r="AP298" s="144"/>
    </row>
    <row r="299" spans="1:42" ht="14.5" x14ac:dyDescent="0.35">
      <c r="A299" s="200" t="s">
        <v>319</v>
      </c>
      <c r="B299" s="146">
        <v>-152509.55165918299</v>
      </c>
      <c r="C299" s="146">
        <v>-152509.55165918299</v>
      </c>
      <c r="D299" s="146">
        <v>-152509.55165918299</v>
      </c>
      <c r="E299" s="146">
        <v>-152509.55165918299</v>
      </c>
      <c r="F299" s="146">
        <v>-152509.55165918299</v>
      </c>
      <c r="G299" s="146">
        <v>-152509.55165918299</v>
      </c>
      <c r="H299" s="146">
        <v>-152509.55165918299</v>
      </c>
      <c r="I299" s="146">
        <v>-152509.55165918299</v>
      </c>
      <c r="J299" s="146">
        <v>-152509.55165918099</v>
      </c>
      <c r="K299" s="146">
        <v>-152509.55165918</v>
      </c>
      <c r="L299" s="146">
        <v>-152509.55165917901</v>
      </c>
      <c r="M299" s="146">
        <v>-152509.55165917799</v>
      </c>
      <c r="N299" s="146">
        <v>-51664.567479029502</v>
      </c>
      <c r="O299" s="146">
        <v>-51664.567479001998</v>
      </c>
      <c r="P299" s="146">
        <v>-51664.567478971097</v>
      </c>
      <c r="Q299" s="146">
        <v>-51664.567478938101</v>
      </c>
      <c r="R299" s="146">
        <v>-51664.567478902303</v>
      </c>
      <c r="S299" s="146">
        <v>-51664.567478865203</v>
      </c>
      <c r="T299" s="146">
        <v>-51664.567478826699</v>
      </c>
      <c r="U299" s="146">
        <v>-51664.567478787198</v>
      </c>
      <c r="V299" s="146">
        <v>-51664.567478748701</v>
      </c>
      <c r="W299" s="146">
        <v>-51664.567478710997</v>
      </c>
      <c r="X299" s="146">
        <v>-51664.567478673402</v>
      </c>
      <c r="Y299" s="146">
        <v>-51664.567478639103</v>
      </c>
      <c r="Z299" s="146">
        <v>15012.844819884</v>
      </c>
      <c r="AA299" s="146">
        <v>15012.8448199307</v>
      </c>
      <c r="AB299" s="146">
        <v>15012.8448199827</v>
      </c>
      <c r="AC299" s="146">
        <v>15012.844820037501</v>
      </c>
      <c r="AD299" s="146">
        <v>15012.844820097</v>
      </c>
      <c r="AE299" s="146">
        <v>15012.8448201582</v>
      </c>
      <c r="AF299" s="146">
        <v>15012.844820216</v>
      </c>
      <c r="AG299" s="146">
        <v>15012.8448202748</v>
      </c>
      <c r="AH299" s="146">
        <v>15012.844820332301</v>
      </c>
      <c r="AI299" s="146">
        <v>15012.8448203896</v>
      </c>
      <c r="AJ299" s="146">
        <v>15012.8448204454</v>
      </c>
      <c r="AK299" s="146">
        <v>15012.844820496801</v>
      </c>
      <c r="AL299" s="146"/>
      <c r="AM299" s="146"/>
      <c r="AN299" s="146"/>
      <c r="AO299" s="146"/>
      <c r="AP299" s="144"/>
    </row>
    <row r="300" spans="1:42" ht="14.5" x14ac:dyDescent="0.35">
      <c r="A300" s="200" t="s">
        <v>320</v>
      </c>
      <c r="B300" s="146">
        <v>-141034.39543040999</v>
      </c>
      <c r="C300" s="146">
        <v>-141034.39543040999</v>
      </c>
      <c r="D300" s="146">
        <v>-141034.39543040999</v>
      </c>
      <c r="E300" s="146">
        <v>-141034.39543040999</v>
      </c>
      <c r="F300" s="146">
        <v>-141034.39543040999</v>
      </c>
      <c r="G300" s="146">
        <v>-141034.39543040999</v>
      </c>
      <c r="H300" s="146">
        <v>-141034.39543040999</v>
      </c>
      <c r="I300" s="146">
        <v>-141034.39543040999</v>
      </c>
      <c r="J300" s="146">
        <v>-141034.395430409</v>
      </c>
      <c r="K300" s="146">
        <v>-141034.39543040801</v>
      </c>
      <c r="L300" s="146">
        <v>-141034.395430406</v>
      </c>
      <c r="M300" s="146">
        <v>-141034.39543040501</v>
      </c>
      <c r="N300" s="146">
        <v>-45779.872785419997</v>
      </c>
      <c r="O300" s="146">
        <v>-45779.872785392501</v>
      </c>
      <c r="P300" s="146">
        <v>-45779.872785360203</v>
      </c>
      <c r="Q300" s="146">
        <v>-45779.872785327199</v>
      </c>
      <c r="R300" s="146">
        <v>-45779.872785291402</v>
      </c>
      <c r="S300" s="146">
        <v>-45779.872785253399</v>
      </c>
      <c r="T300" s="146">
        <v>-45779.8727852148</v>
      </c>
      <c r="U300" s="146">
        <v>-45779.872785175299</v>
      </c>
      <c r="V300" s="146">
        <v>-45779.8727851363</v>
      </c>
      <c r="W300" s="146">
        <v>-45779.872785098603</v>
      </c>
      <c r="X300" s="146">
        <v>-45779.872785061001</v>
      </c>
      <c r="Y300" s="146">
        <v>-45779.872785026702</v>
      </c>
      <c r="Z300" s="146">
        <v>16401.9437477795</v>
      </c>
      <c r="AA300" s="146">
        <v>16401.943747826099</v>
      </c>
      <c r="AB300" s="146">
        <v>16401.9437478789</v>
      </c>
      <c r="AC300" s="146">
        <v>16401.943747933801</v>
      </c>
      <c r="AD300" s="146">
        <v>16401.9437479933</v>
      </c>
      <c r="AE300" s="146">
        <v>16401.943748057402</v>
      </c>
      <c r="AF300" s="146">
        <v>16401.943748115202</v>
      </c>
      <c r="AG300" s="146">
        <v>16401.943748173999</v>
      </c>
      <c r="AH300" s="146">
        <v>16401.943748236601</v>
      </c>
      <c r="AI300" s="146">
        <v>16401.943748293899</v>
      </c>
      <c r="AJ300" s="146">
        <v>16401.943748349699</v>
      </c>
      <c r="AK300" s="146">
        <v>16401.943748407899</v>
      </c>
      <c r="AL300" s="146"/>
      <c r="AM300" s="146"/>
      <c r="AN300" s="146"/>
      <c r="AO300" s="146"/>
      <c r="AP300" s="144"/>
    </row>
    <row r="301" spans="1:42" ht="10.5" x14ac:dyDescent="0.25">
      <c r="A301" s="200" t="s">
        <v>321</v>
      </c>
      <c r="B301" s="146">
        <v>0</v>
      </c>
      <c r="C301" s="146">
        <v>0</v>
      </c>
      <c r="D301" s="146">
        <v>-38127.3879147958</v>
      </c>
      <c r="E301" s="146">
        <v>0</v>
      </c>
      <c r="F301" s="146">
        <v>0</v>
      </c>
      <c r="G301" s="146">
        <v>-38127.3879147958</v>
      </c>
      <c r="H301" s="146">
        <v>0</v>
      </c>
      <c r="I301" s="146">
        <v>0</v>
      </c>
      <c r="J301" s="146">
        <v>-38127.387914795399</v>
      </c>
      <c r="K301" s="146">
        <v>0</v>
      </c>
      <c r="L301" s="146">
        <v>0</v>
      </c>
      <c r="M301" s="146">
        <v>-38127.387914794497</v>
      </c>
      <c r="N301" s="146">
        <v>0</v>
      </c>
      <c r="O301" s="146">
        <v>0</v>
      </c>
      <c r="P301" s="146">
        <v>-12916.1418697427</v>
      </c>
      <c r="Q301" s="146">
        <v>0</v>
      </c>
      <c r="R301" s="146">
        <v>0</v>
      </c>
      <c r="S301" s="146">
        <v>-12916.141869716301</v>
      </c>
      <c r="T301" s="146">
        <v>0</v>
      </c>
      <c r="U301" s="146">
        <v>0</v>
      </c>
      <c r="V301" s="146">
        <v>-12916.141869687101</v>
      </c>
      <c r="W301" s="146">
        <v>0</v>
      </c>
      <c r="X301" s="146">
        <v>0</v>
      </c>
      <c r="Y301" s="146">
        <v>-12916.141869659699</v>
      </c>
      <c r="Z301" s="146">
        <v>0</v>
      </c>
      <c r="AA301" s="146">
        <v>0</v>
      </c>
      <c r="AB301" s="146">
        <v>3753.21120499567</v>
      </c>
      <c r="AC301" s="146">
        <v>0</v>
      </c>
      <c r="AD301" s="146">
        <v>0</v>
      </c>
      <c r="AE301" s="146">
        <v>3753.2112050395499</v>
      </c>
      <c r="AF301" s="146">
        <v>0</v>
      </c>
      <c r="AG301" s="146">
        <v>0</v>
      </c>
      <c r="AH301" s="146">
        <v>3753.2112050830901</v>
      </c>
      <c r="AI301" s="146">
        <v>0</v>
      </c>
      <c r="AJ301" s="146">
        <v>0</v>
      </c>
      <c r="AK301" s="146">
        <v>3753.2112051242002</v>
      </c>
      <c r="AL301" s="146"/>
      <c r="AM301" s="146"/>
      <c r="AN301" s="146"/>
      <c r="AO301" s="146"/>
      <c r="AP301" s="146"/>
    </row>
    <row r="302" spans="1:42" ht="10.5" x14ac:dyDescent="0.25">
      <c r="A302" s="200" t="s">
        <v>322</v>
      </c>
      <c r="B302" s="146">
        <v>0</v>
      </c>
      <c r="C302" s="146">
        <v>0</v>
      </c>
      <c r="D302" s="146">
        <v>-35258.598857602599</v>
      </c>
      <c r="E302" s="146">
        <v>0</v>
      </c>
      <c r="F302" s="146">
        <v>0</v>
      </c>
      <c r="G302" s="146">
        <v>-35258.598857602599</v>
      </c>
      <c r="H302" s="146">
        <v>0</v>
      </c>
      <c r="I302" s="146">
        <v>0</v>
      </c>
      <c r="J302" s="146">
        <v>-35258.598857602301</v>
      </c>
      <c r="K302" s="146">
        <v>0</v>
      </c>
      <c r="L302" s="146">
        <v>0</v>
      </c>
      <c r="M302" s="146">
        <v>-35258.598857601399</v>
      </c>
      <c r="N302" s="146">
        <v>0</v>
      </c>
      <c r="O302" s="146">
        <v>0</v>
      </c>
      <c r="P302" s="146">
        <v>-11444.96819634</v>
      </c>
      <c r="Q302" s="146">
        <v>0</v>
      </c>
      <c r="R302" s="146">
        <v>0</v>
      </c>
      <c r="S302" s="146">
        <v>-11444.968196313301</v>
      </c>
      <c r="T302" s="146">
        <v>0</v>
      </c>
      <c r="U302" s="146">
        <v>0</v>
      </c>
      <c r="V302" s="146">
        <v>-11444.968196284</v>
      </c>
      <c r="W302" s="146">
        <v>0</v>
      </c>
      <c r="X302" s="146">
        <v>0</v>
      </c>
      <c r="Y302" s="146">
        <v>-11444.968196256599</v>
      </c>
      <c r="Z302" s="146">
        <v>0</v>
      </c>
      <c r="AA302" s="146">
        <v>0</v>
      </c>
      <c r="AB302" s="146">
        <v>4100.4859369697397</v>
      </c>
      <c r="AC302" s="146">
        <v>0</v>
      </c>
      <c r="AD302" s="146">
        <v>0</v>
      </c>
      <c r="AE302" s="146">
        <v>4100.4859370143604</v>
      </c>
      <c r="AF302" s="146">
        <v>0</v>
      </c>
      <c r="AG302" s="146">
        <v>0</v>
      </c>
      <c r="AH302" s="146">
        <v>4100.4859370591503</v>
      </c>
      <c r="AI302" s="146">
        <v>0</v>
      </c>
      <c r="AJ302" s="146">
        <v>0</v>
      </c>
      <c r="AK302" s="146">
        <v>4100.4859371019902</v>
      </c>
      <c r="AL302" s="146"/>
      <c r="AM302" s="146"/>
      <c r="AN302" s="146"/>
      <c r="AO302" s="146"/>
      <c r="AP302" s="146"/>
    </row>
    <row r="303" spans="1:42" ht="14.5" x14ac:dyDescent="0.35">
      <c r="A303" s="199" t="s">
        <v>323</v>
      </c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  <c r="AA303" s="144"/>
      <c r="AB303" s="144"/>
      <c r="AC303" s="144"/>
      <c r="AD303" s="144"/>
      <c r="AE303" s="144"/>
      <c r="AF303" s="144"/>
      <c r="AG303" s="144"/>
      <c r="AH303" s="144"/>
      <c r="AI303" s="144"/>
      <c r="AJ303" s="144"/>
      <c r="AK303" s="144"/>
      <c r="AL303" s="146"/>
      <c r="AM303" s="146"/>
      <c r="AN303" s="146"/>
      <c r="AO303" s="146"/>
      <c r="AP303" s="146"/>
    </row>
    <row r="304" spans="1:42" ht="14.5" x14ac:dyDescent="0.35">
      <c r="A304" s="200" t="s">
        <v>324</v>
      </c>
      <c r="B304" s="146">
        <v>1931.270966</v>
      </c>
      <c r="C304" s="146">
        <v>1701.907467</v>
      </c>
      <c r="D304" s="146">
        <v>-2117.15580869313</v>
      </c>
      <c r="E304" s="146">
        <v>260.56476700000002</v>
      </c>
      <c r="F304" s="146">
        <v>1104.8053834999901</v>
      </c>
      <c r="G304" s="146">
        <v>-1629.86966119313</v>
      </c>
      <c r="H304" s="146">
        <v>2060.6160834999901</v>
      </c>
      <c r="I304" s="146">
        <v>1722.5928094999899</v>
      </c>
      <c r="J304" s="146">
        <v>-2129.3217987001299</v>
      </c>
      <c r="K304" s="146">
        <v>675.57221615522303</v>
      </c>
      <c r="L304" s="146">
        <v>940.38800617319703</v>
      </c>
      <c r="M304" s="146">
        <v>-1582.2736366943</v>
      </c>
      <c r="N304" s="146">
        <v>2129.3480711890902</v>
      </c>
      <c r="O304" s="146">
        <v>1676.317647392</v>
      </c>
      <c r="P304" s="146">
        <v>-773.29676752343198</v>
      </c>
      <c r="Q304" s="146">
        <v>408.29955498850899</v>
      </c>
      <c r="R304" s="146">
        <v>816.18889651113795</v>
      </c>
      <c r="S304" s="146">
        <v>-808.51223250815497</v>
      </c>
      <c r="T304" s="146">
        <v>567.04359562084005</v>
      </c>
      <c r="U304" s="146">
        <v>529.91779682080505</v>
      </c>
      <c r="V304" s="146">
        <v>-1902.65982760983</v>
      </c>
      <c r="W304" s="146">
        <v>-416.251439590122</v>
      </c>
      <c r="X304" s="146">
        <v>-30.109347322554001</v>
      </c>
      <c r="Y304" s="146">
        <v>-1129.51203100154</v>
      </c>
      <c r="Z304" s="146">
        <v>1167.6968985809201</v>
      </c>
      <c r="AA304" s="146">
        <v>715.672863362508</v>
      </c>
      <c r="AB304" s="146">
        <v>-809.85304368554</v>
      </c>
      <c r="AC304" s="146">
        <v>-509.72295869605301</v>
      </c>
      <c r="AD304" s="146">
        <v>-175.55951081013501</v>
      </c>
      <c r="AE304" s="146">
        <v>-686.00693279685902</v>
      </c>
      <c r="AF304" s="146">
        <v>621.35389029993098</v>
      </c>
      <c r="AG304" s="146">
        <v>543.44648027034202</v>
      </c>
      <c r="AH304" s="146">
        <v>-756.75068829811403</v>
      </c>
      <c r="AI304" s="146">
        <v>-397.21693773918798</v>
      </c>
      <c r="AJ304" s="146">
        <v>-19.605449726208398</v>
      </c>
      <c r="AK304" s="146">
        <v>14.4338550288959</v>
      </c>
      <c r="AL304" s="144"/>
      <c r="AM304" s="144"/>
      <c r="AN304" s="144"/>
      <c r="AO304" s="144"/>
      <c r="AP304" s="144"/>
    </row>
    <row r="305" spans="1:42" ht="10.5" x14ac:dyDescent="0.25">
      <c r="A305" s="200" t="s">
        <v>325</v>
      </c>
      <c r="B305" s="146">
        <v>6.5432291666666504</v>
      </c>
      <c r="C305" s="146">
        <v>6.5432291666666504</v>
      </c>
      <c r="D305" s="146">
        <v>2854.5938488597899</v>
      </c>
      <c r="E305" s="146">
        <v>6.5432291666666504</v>
      </c>
      <c r="F305" s="146">
        <v>6.5432291666666504</v>
      </c>
      <c r="G305" s="146">
        <v>2833.2408488597898</v>
      </c>
      <c r="H305" s="146">
        <v>6.5432291666666504</v>
      </c>
      <c r="I305" s="146">
        <v>6.5432291666666504</v>
      </c>
      <c r="J305" s="146">
        <v>2867.4878488597801</v>
      </c>
      <c r="K305" s="146">
        <v>6.5432291666666504</v>
      </c>
      <c r="L305" s="146">
        <v>6.5432291666666504</v>
      </c>
      <c r="M305" s="146">
        <v>2867.4878488597301</v>
      </c>
      <c r="N305" s="146">
        <v>6.5432291666666504</v>
      </c>
      <c r="O305" s="146">
        <v>6.5432291666666504</v>
      </c>
      <c r="P305" s="146">
        <v>1574.68157131864</v>
      </c>
      <c r="Q305" s="146">
        <v>6.5432291666666504</v>
      </c>
      <c r="R305" s="146">
        <v>6.5432291666666504</v>
      </c>
      <c r="S305" s="146">
        <v>1574.68157131732</v>
      </c>
      <c r="T305" s="146">
        <v>6.8506583333333397</v>
      </c>
      <c r="U305" s="146">
        <v>6.8506583333333397</v>
      </c>
      <c r="V305" s="146">
        <v>1340.8780004825301</v>
      </c>
      <c r="W305" s="146">
        <v>6.8506583333333397</v>
      </c>
      <c r="X305" s="146">
        <v>6.8506583333333397</v>
      </c>
      <c r="Y305" s="146">
        <v>1340.8780004811599</v>
      </c>
      <c r="Z305" s="146">
        <v>6.8506583333333397</v>
      </c>
      <c r="AA305" s="146">
        <v>6.8506583333333397</v>
      </c>
      <c r="AB305" s="146">
        <v>263.62641531188598</v>
      </c>
      <c r="AC305" s="146">
        <v>6.8506583333333397</v>
      </c>
      <c r="AD305" s="146">
        <v>6.8506583333333397</v>
      </c>
      <c r="AE305" s="146">
        <v>263.62641530969199</v>
      </c>
      <c r="AF305" s="146">
        <v>6.8506583333333397</v>
      </c>
      <c r="AG305" s="146">
        <v>6.8506583333333397</v>
      </c>
      <c r="AH305" s="146">
        <v>403.52041530751501</v>
      </c>
      <c r="AI305" s="146">
        <v>6.8506583333333397</v>
      </c>
      <c r="AJ305" s="146">
        <v>6.8506583333333397</v>
      </c>
      <c r="AK305" s="146">
        <v>403.52041530545898</v>
      </c>
      <c r="AL305" s="146"/>
      <c r="AM305" s="146"/>
      <c r="AN305" s="146"/>
      <c r="AO305" s="146"/>
      <c r="AP305" s="146"/>
    </row>
    <row r="306" spans="1:42" ht="14.5" x14ac:dyDescent="0.35">
      <c r="A306" s="200" t="s">
        <v>326</v>
      </c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  <c r="AA306" s="144"/>
      <c r="AB306" s="144"/>
      <c r="AC306" s="144"/>
      <c r="AD306" s="144"/>
      <c r="AE306" s="144"/>
      <c r="AF306" s="144"/>
      <c r="AG306" s="144"/>
      <c r="AH306" s="144"/>
      <c r="AI306" s="144"/>
      <c r="AJ306" s="144"/>
      <c r="AK306" s="144"/>
      <c r="AL306" s="144"/>
      <c r="AM306" s="144"/>
      <c r="AN306" s="144"/>
      <c r="AO306" s="144"/>
      <c r="AP306" s="144"/>
    </row>
    <row r="307" spans="1:42" ht="14.5" x14ac:dyDescent="0.35">
      <c r="A307" s="199" t="s">
        <v>327</v>
      </c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  <c r="AA307" s="144"/>
      <c r="AB307" s="144"/>
      <c r="AC307" s="144"/>
      <c r="AD307" s="144"/>
      <c r="AE307" s="144"/>
      <c r="AF307" s="144"/>
      <c r="AG307" s="144"/>
      <c r="AH307" s="144"/>
      <c r="AI307" s="144"/>
      <c r="AJ307" s="144"/>
      <c r="AK307" s="144"/>
      <c r="AL307" s="146"/>
      <c r="AM307" s="146"/>
      <c r="AN307" s="146"/>
      <c r="AO307" s="146"/>
      <c r="AP307" s="146"/>
    </row>
    <row r="308" spans="1:42" ht="10.5" x14ac:dyDescent="0.25">
      <c r="A308" s="200" t="s">
        <v>328</v>
      </c>
      <c r="B308" s="146">
        <v>40707.31639</v>
      </c>
      <c r="C308" s="146">
        <v>36127.277880000001</v>
      </c>
      <c r="D308" s="146">
        <v>22800.088709999902</v>
      </c>
      <c r="E308" s="146">
        <v>7302.04187000001</v>
      </c>
      <c r="F308" s="146">
        <v>24194.690229999898</v>
      </c>
      <c r="G308" s="146">
        <v>32803.9571699999</v>
      </c>
      <c r="H308" s="146">
        <v>43294.148309999902</v>
      </c>
      <c r="I308" s="146">
        <v>36541.847449999899</v>
      </c>
      <c r="J308" s="146">
        <v>22682.9520978781</v>
      </c>
      <c r="K308" s="146">
        <v>15593.3601549997</v>
      </c>
      <c r="L308" s="146">
        <v>20905.011367569699</v>
      </c>
      <c r="M308" s="146">
        <v>33585.106070894799</v>
      </c>
      <c r="N308" s="146">
        <v>44674.681001299003</v>
      </c>
      <c r="O308" s="146">
        <v>35613.766888776197</v>
      </c>
      <c r="P308" s="146">
        <v>23392.5336090212</v>
      </c>
      <c r="Q308" s="146">
        <v>10253.899742383799</v>
      </c>
      <c r="R308" s="146">
        <v>18413.010356787599</v>
      </c>
      <c r="S308" s="146">
        <v>22690.135157493001</v>
      </c>
      <c r="T308" s="146">
        <v>13435.597448422401</v>
      </c>
      <c r="U308" s="146">
        <v>12701.9657924846</v>
      </c>
      <c r="V308" s="146">
        <v>827.86923160160404</v>
      </c>
      <c r="W308" s="146">
        <v>-6218.1676799236502</v>
      </c>
      <c r="X308" s="146">
        <v>1516.2699697391699</v>
      </c>
      <c r="Y308" s="146">
        <v>16278.6843923289</v>
      </c>
      <c r="Z308" s="146">
        <v>25482.199075041601</v>
      </c>
      <c r="AA308" s="146">
        <v>16448.496722943</v>
      </c>
      <c r="AB308" s="146">
        <v>1105.82878620575</v>
      </c>
      <c r="AC308" s="146">
        <v>-8042.1392553878704</v>
      </c>
      <c r="AD308" s="146">
        <v>-1351.6909240135601</v>
      </c>
      <c r="AE308" s="146">
        <v>3610.7133507713102</v>
      </c>
      <c r="AF308" s="146">
        <v>14602.432654251699</v>
      </c>
      <c r="AG308" s="146">
        <v>13049.240108661599</v>
      </c>
      <c r="AH308" s="146">
        <v>2221.3192975646498</v>
      </c>
      <c r="AI308" s="146">
        <v>-5739.9514731072604</v>
      </c>
      <c r="AJ308" s="146">
        <v>1833.6745619256101</v>
      </c>
      <c r="AK308" s="146">
        <v>17668.794027428299</v>
      </c>
      <c r="AL308" s="146"/>
      <c r="AM308" s="146"/>
      <c r="AN308" s="146"/>
      <c r="AO308" s="146"/>
      <c r="AP308" s="146"/>
    </row>
    <row r="309" spans="1:42" ht="14.5" x14ac:dyDescent="0.35">
      <c r="A309" s="200" t="s">
        <v>329</v>
      </c>
      <c r="B309" s="146">
        <v>0</v>
      </c>
      <c r="C309" s="146">
        <v>0</v>
      </c>
      <c r="D309" s="146">
        <v>0</v>
      </c>
      <c r="E309" s="146">
        <v>0</v>
      </c>
      <c r="F309" s="146">
        <v>0</v>
      </c>
      <c r="G309" s="146">
        <v>0</v>
      </c>
      <c r="H309" s="146">
        <v>0</v>
      </c>
      <c r="I309" s="146">
        <v>0</v>
      </c>
      <c r="J309" s="146">
        <v>0</v>
      </c>
      <c r="K309" s="146">
        <v>0</v>
      </c>
      <c r="L309" s="146">
        <v>0</v>
      </c>
      <c r="M309" s="146">
        <v>0</v>
      </c>
      <c r="N309" s="146">
        <v>0</v>
      </c>
      <c r="O309" s="146">
        <v>0</v>
      </c>
      <c r="P309" s="146">
        <v>0</v>
      </c>
      <c r="Q309" s="146">
        <v>0</v>
      </c>
      <c r="R309" s="146">
        <v>0</v>
      </c>
      <c r="S309" s="146">
        <v>0</v>
      </c>
      <c r="T309" s="146">
        <v>0</v>
      </c>
      <c r="U309" s="146">
        <v>0</v>
      </c>
      <c r="V309" s="146">
        <v>0</v>
      </c>
      <c r="W309" s="146">
        <v>0</v>
      </c>
      <c r="X309" s="146">
        <v>0</v>
      </c>
      <c r="Y309" s="146">
        <v>0</v>
      </c>
      <c r="Z309" s="146">
        <v>0</v>
      </c>
      <c r="AA309" s="146">
        <v>0</v>
      </c>
      <c r="AB309" s="146">
        <v>0</v>
      </c>
      <c r="AC309" s="146">
        <v>0</v>
      </c>
      <c r="AD309" s="146">
        <v>0</v>
      </c>
      <c r="AE309" s="146">
        <v>0</v>
      </c>
      <c r="AF309" s="146">
        <v>0</v>
      </c>
      <c r="AG309" s="146">
        <v>0</v>
      </c>
      <c r="AH309" s="146">
        <v>0</v>
      </c>
      <c r="AI309" s="146">
        <v>0</v>
      </c>
      <c r="AJ309" s="146">
        <v>0</v>
      </c>
      <c r="AK309" s="146">
        <v>0</v>
      </c>
      <c r="AL309" s="144"/>
      <c r="AM309" s="144"/>
      <c r="AN309" s="144"/>
      <c r="AO309" s="144"/>
      <c r="AP309" s="144"/>
    </row>
    <row r="310" spans="1:42" ht="14.5" x14ac:dyDescent="0.35">
      <c r="A310" s="200" t="s">
        <v>330</v>
      </c>
      <c r="B310" s="146">
        <v>-56.897069999999999</v>
      </c>
      <c r="C310" s="146">
        <v>-64.128539999999902</v>
      </c>
      <c r="D310" s="146">
        <v>619.00751000000002</v>
      </c>
      <c r="E310" s="146">
        <v>-65.746530000000007</v>
      </c>
      <c r="F310" s="146">
        <v>-73.582560000000001</v>
      </c>
      <c r="G310" s="146">
        <v>603.21199999999999</v>
      </c>
      <c r="H310" s="146">
        <v>-56.826639999999998</v>
      </c>
      <c r="I310" s="146">
        <v>-64.991259999999997</v>
      </c>
      <c r="J310" s="146">
        <v>613.99932198186605</v>
      </c>
      <c r="K310" s="146">
        <v>-56.915831895279602</v>
      </c>
      <c r="L310" s="146">
        <v>-72.251244105790903</v>
      </c>
      <c r="M310" s="146">
        <v>652.80858908164703</v>
      </c>
      <c r="N310" s="146">
        <v>-62.719577517190601</v>
      </c>
      <c r="O310" s="146">
        <v>-62.413940936148897</v>
      </c>
      <c r="P310" s="146">
        <v>670.49788357197599</v>
      </c>
      <c r="Q310" s="146">
        <v>-62.908642613648901</v>
      </c>
      <c r="R310" s="146">
        <v>-64.232426564898901</v>
      </c>
      <c r="S310" s="146">
        <v>668.58703540509998</v>
      </c>
      <c r="T310" s="146">
        <v>-69.7255360056716</v>
      </c>
      <c r="U310" s="146">
        <v>-78.609856068566501</v>
      </c>
      <c r="V310" s="146">
        <v>647.90105926317096</v>
      </c>
      <c r="W310" s="146">
        <v>-81.861111878798994</v>
      </c>
      <c r="X310" s="146">
        <v>-93.456916190258099</v>
      </c>
      <c r="Y310" s="146">
        <v>660.04183070202396</v>
      </c>
      <c r="Z310" s="146">
        <v>-103.261103423094</v>
      </c>
      <c r="AA310" s="146">
        <v>-110.03945569287301</v>
      </c>
      <c r="AB310" s="146">
        <v>615.445479585459</v>
      </c>
      <c r="AC310" s="146">
        <v>-127.319918533191</v>
      </c>
      <c r="AD310" s="146">
        <v>-134.499292189155</v>
      </c>
      <c r="AE310" s="146">
        <v>587.48313283004495</v>
      </c>
      <c r="AF310" s="146">
        <v>-150.35484825310601</v>
      </c>
      <c r="AG310" s="146">
        <v>-155.31050325478299</v>
      </c>
      <c r="AH310" s="146">
        <v>562.00207604759203</v>
      </c>
      <c r="AI310" s="146">
        <v>-179.38728167650501</v>
      </c>
      <c r="AJ310" s="146">
        <v>-200.78355644977799</v>
      </c>
      <c r="AK310" s="146">
        <v>538.21821275818695</v>
      </c>
      <c r="AL310" s="146"/>
      <c r="AM310" s="146"/>
      <c r="AN310" s="146"/>
      <c r="AO310" s="146"/>
      <c r="AP310" s="144"/>
    </row>
    <row r="311" spans="1:42" ht="10.5" x14ac:dyDescent="0.25">
      <c r="A311" s="200" t="s">
        <v>331</v>
      </c>
      <c r="B311" s="146">
        <v>0</v>
      </c>
      <c r="C311" s="146">
        <v>0</v>
      </c>
      <c r="D311" s="146">
        <v>0</v>
      </c>
      <c r="E311" s="146">
        <v>0</v>
      </c>
      <c r="F311" s="146">
        <v>0</v>
      </c>
      <c r="G311" s="146">
        <v>0</v>
      </c>
      <c r="H311" s="146">
        <v>0</v>
      </c>
      <c r="I311" s="146">
        <v>0</v>
      </c>
      <c r="J311" s="146">
        <v>0</v>
      </c>
      <c r="K311" s="146">
        <v>0</v>
      </c>
      <c r="L311" s="146">
        <v>0</v>
      </c>
      <c r="M311" s="146">
        <v>0</v>
      </c>
      <c r="N311" s="146">
        <v>0</v>
      </c>
      <c r="O311" s="146">
        <v>0</v>
      </c>
      <c r="P311" s="146">
        <v>0</v>
      </c>
      <c r="Q311" s="146">
        <v>0</v>
      </c>
      <c r="R311" s="146">
        <v>0</v>
      </c>
      <c r="S311" s="146">
        <v>0</v>
      </c>
      <c r="T311" s="146">
        <v>0</v>
      </c>
      <c r="U311" s="146">
        <v>0</v>
      </c>
      <c r="V311" s="146">
        <v>0</v>
      </c>
      <c r="W311" s="146">
        <v>0</v>
      </c>
      <c r="X311" s="146">
        <v>0</v>
      </c>
      <c r="Y311" s="146">
        <v>0</v>
      </c>
      <c r="Z311" s="146">
        <v>0</v>
      </c>
      <c r="AA311" s="146">
        <v>0</v>
      </c>
      <c r="AB311" s="146">
        <v>0</v>
      </c>
      <c r="AC311" s="146">
        <v>0</v>
      </c>
      <c r="AD311" s="146">
        <v>0</v>
      </c>
      <c r="AE311" s="146">
        <v>0</v>
      </c>
      <c r="AF311" s="146">
        <v>0</v>
      </c>
      <c r="AG311" s="146">
        <v>0</v>
      </c>
      <c r="AH311" s="146">
        <v>0</v>
      </c>
      <c r="AI311" s="146">
        <v>0</v>
      </c>
      <c r="AJ311" s="146">
        <v>0</v>
      </c>
      <c r="AK311" s="146">
        <v>0</v>
      </c>
      <c r="AL311" s="146"/>
      <c r="AM311" s="146"/>
      <c r="AN311" s="146"/>
      <c r="AO311" s="146"/>
      <c r="AP311" s="146"/>
    </row>
    <row r="312" spans="1:42" ht="14.5" x14ac:dyDescent="0.35">
      <c r="A312" s="200" t="s">
        <v>332</v>
      </c>
      <c r="B312" s="146">
        <v>0</v>
      </c>
      <c r="C312" s="146">
        <v>0</v>
      </c>
      <c r="D312" s="146">
        <v>0</v>
      </c>
      <c r="E312" s="146">
        <v>0</v>
      </c>
      <c r="F312" s="146">
        <v>0</v>
      </c>
      <c r="G312" s="146">
        <v>-2527.9987760859199</v>
      </c>
      <c r="H312" s="146">
        <v>0</v>
      </c>
      <c r="I312" s="146">
        <v>28843.743436870202</v>
      </c>
      <c r="J312" s="146">
        <v>-26315.744660784301</v>
      </c>
      <c r="K312" s="146">
        <v>0</v>
      </c>
      <c r="L312" s="146">
        <v>0</v>
      </c>
      <c r="M312" s="146">
        <v>0</v>
      </c>
      <c r="N312" s="146">
        <v>0</v>
      </c>
      <c r="O312" s="146">
        <v>0</v>
      </c>
      <c r="P312" s="146">
        <v>0</v>
      </c>
      <c r="Q312" s="146">
        <v>0</v>
      </c>
      <c r="R312" s="146">
        <v>0</v>
      </c>
      <c r="S312" s="146">
        <v>0</v>
      </c>
      <c r="T312" s="146">
        <v>0</v>
      </c>
      <c r="U312" s="146">
        <v>0</v>
      </c>
      <c r="V312" s="146">
        <v>0</v>
      </c>
      <c r="W312" s="146">
        <v>0</v>
      </c>
      <c r="X312" s="146">
        <v>0</v>
      </c>
      <c r="Y312" s="146">
        <v>0</v>
      </c>
      <c r="Z312" s="146">
        <v>0</v>
      </c>
      <c r="AA312" s="146">
        <v>0</v>
      </c>
      <c r="AB312" s="146">
        <v>0</v>
      </c>
      <c r="AC312" s="146">
        <v>0</v>
      </c>
      <c r="AD312" s="146">
        <v>0</v>
      </c>
      <c r="AE312" s="146">
        <v>0</v>
      </c>
      <c r="AF312" s="146">
        <v>0</v>
      </c>
      <c r="AG312" s="146">
        <v>0</v>
      </c>
      <c r="AH312" s="146">
        <v>0</v>
      </c>
      <c r="AI312" s="146">
        <v>0</v>
      </c>
      <c r="AJ312" s="146">
        <v>0</v>
      </c>
      <c r="AK312" s="146">
        <v>0</v>
      </c>
      <c r="AL312" s="146"/>
      <c r="AM312" s="146"/>
      <c r="AN312" s="146"/>
      <c r="AO312" s="146"/>
      <c r="AP312" s="144"/>
    </row>
    <row r="313" spans="1:42" ht="14.5" x14ac:dyDescent="0.35">
      <c r="A313" s="200" t="s">
        <v>333</v>
      </c>
      <c r="B313" s="146">
        <v>0</v>
      </c>
      <c r="C313" s="146">
        <v>0</v>
      </c>
      <c r="D313" s="146">
        <v>-38127.3879147958</v>
      </c>
      <c r="E313" s="146">
        <v>0</v>
      </c>
      <c r="F313" s="146">
        <v>0</v>
      </c>
      <c r="G313" s="146">
        <v>-38127.3879147958</v>
      </c>
      <c r="H313" s="146">
        <v>0</v>
      </c>
      <c r="I313" s="146">
        <v>0</v>
      </c>
      <c r="J313" s="146">
        <v>-38127.387914795399</v>
      </c>
      <c r="K313" s="146">
        <v>0</v>
      </c>
      <c r="L313" s="146">
        <v>0</v>
      </c>
      <c r="M313" s="146">
        <v>-38127.387914794497</v>
      </c>
      <c r="N313" s="146">
        <v>0</v>
      </c>
      <c r="O313" s="146">
        <v>0</v>
      </c>
      <c r="P313" s="146">
        <v>-12916.1418697427</v>
      </c>
      <c r="Q313" s="146">
        <v>0</v>
      </c>
      <c r="R313" s="146">
        <v>0</v>
      </c>
      <c r="S313" s="146">
        <v>-12916.141869716301</v>
      </c>
      <c r="T313" s="146">
        <v>0</v>
      </c>
      <c r="U313" s="146">
        <v>0</v>
      </c>
      <c r="V313" s="146">
        <v>-12916.141869687101</v>
      </c>
      <c r="W313" s="146">
        <v>0</v>
      </c>
      <c r="X313" s="146">
        <v>0</v>
      </c>
      <c r="Y313" s="146">
        <v>-12916.141869659699</v>
      </c>
      <c r="Z313" s="146">
        <v>0</v>
      </c>
      <c r="AA313" s="146">
        <v>0</v>
      </c>
      <c r="AB313" s="146">
        <v>3753.21120499567</v>
      </c>
      <c r="AC313" s="146">
        <v>0</v>
      </c>
      <c r="AD313" s="146">
        <v>0</v>
      </c>
      <c r="AE313" s="146">
        <v>3753.2112050395499</v>
      </c>
      <c r="AF313" s="146">
        <v>0</v>
      </c>
      <c r="AG313" s="146">
        <v>0</v>
      </c>
      <c r="AH313" s="146">
        <v>3753.2112050830901</v>
      </c>
      <c r="AI313" s="146">
        <v>0</v>
      </c>
      <c r="AJ313" s="146">
        <v>0</v>
      </c>
      <c r="AK313" s="146">
        <v>3753.2112051242002</v>
      </c>
      <c r="AL313" s="146"/>
      <c r="AM313" s="146"/>
      <c r="AN313" s="146"/>
      <c r="AO313" s="146"/>
      <c r="AP313" s="144"/>
    </row>
    <row r="314" spans="1:42" ht="14.5" x14ac:dyDescent="0.35">
      <c r="A314" s="200" t="s">
        <v>334</v>
      </c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  <c r="AA314" s="144"/>
      <c r="AB314" s="144"/>
      <c r="AC314" s="144"/>
      <c r="AD314" s="144"/>
      <c r="AE314" s="144"/>
      <c r="AF314" s="144"/>
      <c r="AG314" s="144"/>
      <c r="AH314" s="144"/>
      <c r="AI314" s="144"/>
      <c r="AJ314" s="144"/>
      <c r="AK314" s="144"/>
      <c r="AL314" s="146"/>
      <c r="AM314" s="146"/>
      <c r="AN314" s="146"/>
      <c r="AO314" s="146"/>
      <c r="AP314" s="146"/>
    </row>
    <row r="315" spans="1:42" ht="14.5" x14ac:dyDescent="0.35">
      <c r="A315" s="200" t="s">
        <v>335</v>
      </c>
      <c r="B315" s="146">
        <v>-1931.270966</v>
      </c>
      <c r="C315" s="146">
        <v>-1701.907467</v>
      </c>
      <c r="D315" s="146">
        <v>2117.15580869313</v>
      </c>
      <c r="E315" s="146">
        <v>-260.56476700000002</v>
      </c>
      <c r="F315" s="146">
        <v>-1104.8053834999901</v>
      </c>
      <c r="G315" s="146">
        <v>1629.86966119313</v>
      </c>
      <c r="H315" s="146">
        <v>-2060.6160834999901</v>
      </c>
      <c r="I315" s="146">
        <v>-1722.5928094999899</v>
      </c>
      <c r="J315" s="146">
        <v>2129.3217987001299</v>
      </c>
      <c r="K315" s="146">
        <v>-675.57221615522303</v>
      </c>
      <c r="L315" s="146">
        <v>-940.38800617319703</v>
      </c>
      <c r="M315" s="146">
        <v>1582.2736366943</v>
      </c>
      <c r="N315" s="146">
        <v>-2129.3480711890902</v>
      </c>
      <c r="O315" s="146">
        <v>-1676.317647392</v>
      </c>
      <c r="P315" s="146">
        <v>773.29676752343198</v>
      </c>
      <c r="Q315" s="146">
        <v>-408.29955498850899</v>
      </c>
      <c r="R315" s="146">
        <v>-816.18889651113795</v>
      </c>
      <c r="S315" s="146">
        <v>808.51223250815497</v>
      </c>
      <c r="T315" s="146">
        <v>-567.04359562084005</v>
      </c>
      <c r="U315" s="146">
        <v>-529.91779682080505</v>
      </c>
      <c r="V315" s="146">
        <v>1902.65982760983</v>
      </c>
      <c r="W315" s="146">
        <v>416.251439590122</v>
      </c>
      <c r="X315" s="146">
        <v>30.109347322554001</v>
      </c>
      <c r="Y315" s="146">
        <v>1129.51203100154</v>
      </c>
      <c r="Z315" s="146">
        <v>-1167.6968985809201</v>
      </c>
      <c r="AA315" s="146">
        <v>-715.672863362508</v>
      </c>
      <c r="AB315" s="146">
        <v>809.85304368554</v>
      </c>
      <c r="AC315" s="146">
        <v>509.72295869605301</v>
      </c>
      <c r="AD315" s="146">
        <v>175.55951081013501</v>
      </c>
      <c r="AE315" s="146">
        <v>686.00693279685902</v>
      </c>
      <c r="AF315" s="146">
        <v>-621.35389029993098</v>
      </c>
      <c r="AG315" s="146">
        <v>-543.44648027034202</v>
      </c>
      <c r="AH315" s="146">
        <v>756.75068829811403</v>
      </c>
      <c r="AI315" s="146">
        <v>397.21693773918798</v>
      </c>
      <c r="AJ315" s="146">
        <v>19.605449726208398</v>
      </c>
      <c r="AK315" s="146">
        <v>-14.4338550288959</v>
      </c>
      <c r="AL315" s="146"/>
      <c r="AM315" s="146"/>
      <c r="AN315" s="146"/>
      <c r="AO315" s="146"/>
      <c r="AP315" s="144"/>
    </row>
    <row r="316" spans="1:42" ht="14.5" x14ac:dyDescent="0.35">
      <c r="A316" s="200" t="s">
        <v>336</v>
      </c>
      <c r="B316" s="146">
        <v>38719.148353999997</v>
      </c>
      <c r="C316" s="146">
        <v>34361.241872999999</v>
      </c>
      <c r="D316" s="146">
        <v>-12591.1358861026</v>
      </c>
      <c r="E316" s="146">
        <v>6975.7305730000098</v>
      </c>
      <c r="F316" s="146">
        <v>23016.3022864999</v>
      </c>
      <c r="G316" s="146">
        <v>-5618.3478596885898</v>
      </c>
      <c r="H316" s="146">
        <v>41176.705586499898</v>
      </c>
      <c r="I316" s="146">
        <v>63598.0068173701</v>
      </c>
      <c r="J316" s="146">
        <v>-39016.859357019603</v>
      </c>
      <c r="K316" s="146">
        <v>14860.8721069492</v>
      </c>
      <c r="L316" s="146">
        <v>19892.372117290699</v>
      </c>
      <c r="M316" s="146">
        <v>-2307.1996181238001</v>
      </c>
      <c r="N316" s="146">
        <v>42482.6133525927</v>
      </c>
      <c r="O316" s="146">
        <v>33875.035300447998</v>
      </c>
      <c r="P316" s="146">
        <v>11920.186390373799</v>
      </c>
      <c r="Q316" s="146">
        <v>9782.6915447816791</v>
      </c>
      <c r="R316" s="146">
        <v>17532.5890337116</v>
      </c>
      <c r="S316" s="146">
        <v>11251.0925556899</v>
      </c>
      <c r="T316" s="146">
        <v>12798.8283167959</v>
      </c>
      <c r="U316" s="146">
        <v>12093.4381395952</v>
      </c>
      <c r="V316" s="146">
        <v>-9537.7117512125606</v>
      </c>
      <c r="W316" s="146">
        <v>-5883.7773522123298</v>
      </c>
      <c r="X316" s="146">
        <v>1452.92240087147</v>
      </c>
      <c r="Y316" s="146">
        <v>5152.0963843727704</v>
      </c>
      <c r="Z316" s="146">
        <v>24211.2410730376</v>
      </c>
      <c r="AA316" s="146">
        <v>15622.784403887599</v>
      </c>
      <c r="AB316" s="146">
        <v>6284.3385144724198</v>
      </c>
      <c r="AC316" s="146">
        <v>-7659.7362152250098</v>
      </c>
      <c r="AD316" s="146">
        <v>-1310.63070539258</v>
      </c>
      <c r="AE316" s="146">
        <v>8637.4146214377597</v>
      </c>
      <c r="AF316" s="146">
        <v>13830.7239156987</v>
      </c>
      <c r="AG316" s="146">
        <v>12350.483125136499</v>
      </c>
      <c r="AH316" s="146">
        <v>7293.2832669934496</v>
      </c>
      <c r="AI316" s="146">
        <v>-5522.12181704458</v>
      </c>
      <c r="AJ316" s="146">
        <v>1652.4964552020399</v>
      </c>
      <c r="AK316" s="146">
        <v>21945.789590281802</v>
      </c>
      <c r="AL316" s="146"/>
      <c r="AM316" s="146"/>
      <c r="AN316" s="146"/>
      <c r="AO316" s="146"/>
      <c r="AP316" s="144"/>
    </row>
    <row r="317" spans="1:42" ht="10.5" x14ac:dyDescent="0.25">
      <c r="A317" s="200" t="s">
        <v>337</v>
      </c>
      <c r="B317" s="146">
        <v>0</v>
      </c>
      <c r="C317" s="146">
        <v>0</v>
      </c>
      <c r="D317" s="146">
        <v>0</v>
      </c>
      <c r="E317" s="146">
        <v>0</v>
      </c>
      <c r="F317" s="146">
        <v>0</v>
      </c>
      <c r="G317" s="146">
        <v>0</v>
      </c>
      <c r="H317" s="146">
        <v>0</v>
      </c>
      <c r="I317" s="146">
        <v>0</v>
      </c>
      <c r="J317" s="146">
        <v>0</v>
      </c>
      <c r="K317" s="146">
        <v>0</v>
      </c>
      <c r="L317" s="146">
        <v>0</v>
      </c>
      <c r="M317" s="146">
        <v>0</v>
      </c>
      <c r="N317" s="146">
        <v>0</v>
      </c>
      <c r="O317" s="146">
        <v>0</v>
      </c>
      <c r="P317" s="146">
        <v>0</v>
      </c>
      <c r="Q317" s="146">
        <v>0</v>
      </c>
      <c r="R317" s="146">
        <v>0</v>
      </c>
      <c r="S317" s="146">
        <v>0</v>
      </c>
      <c r="T317" s="146">
        <v>0</v>
      </c>
      <c r="U317" s="146">
        <v>0</v>
      </c>
      <c r="V317" s="146">
        <v>0</v>
      </c>
      <c r="W317" s="146">
        <v>0</v>
      </c>
      <c r="X317" s="146">
        <v>0</v>
      </c>
      <c r="Y317" s="146">
        <v>0</v>
      </c>
      <c r="Z317" s="146">
        <v>0</v>
      </c>
      <c r="AA317" s="146">
        <v>0</v>
      </c>
      <c r="AB317" s="146">
        <v>0</v>
      </c>
      <c r="AC317" s="146">
        <v>0</v>
      </c>
      <c r="AD317" s="146">
        <v>0</v>
      </c>
      <c r="AE317" s="146">
        <v>0</v>
      </c>
      <c r="AF317" s="146">
        <v>0</v>
      </c>
      <c r="AG317" s="146">
        <v>0</v>
      </c>
      <c r="AH317" s="146">
        <v>0</v>
      </c>
      <c r="AI317" s="146">
        <v>0</v>
      </c>
      <c r="AJ317" s="146">
        <v>0</v>
      </c>
      <c r="AK317" s="146">
        <v>0</v>
      </c>
      <c r="AL317" s="146"/>
      <c r="AM317" s="146"/>
      <c r="AN317" s="146"/>
      <c r="AO317" s="146"/>
      <c r="AP317" s="146"/>
    </row>
    <row r="318" spans="1:42" ht="10.5" x14ac:dyDescent="0.25">
      <c r="A318" s="200" t="s">
        <v>338</v>
      </c>
      <c r="B318" s="146">
        <v>0</v>
      </c>
      <c r="C318" s="146">
        <v>0</v>
      </c>
      <c r="D318" s="146">
        <v>0</v>
      </c>
      <c r="E318" s="146">
        <v>0</v>
      </c>
      <c r="F318" s="146">
        <v>0</v>
      </c>
      <c r="G318" s="146">
        <v>0</v>
      </c>
      <c r="H318" s="146">
        <v>0</v>
      </c>
      <c r="I318" s="146">
        <v>0</v>
      </c>
      <c r="J318" s="146">
        <v>0</v>
      </c>
      <c r="K318" s="146">
        <v>0</v>
      </c>
      <c r="L318" s="146">
        <v>0</v>
      </c>
      <c r="M318" s="146">
        <v>0</v>
      </c>
      <c r="N318" s="146">
        <v>0</v>
      </c>
      <c r="O318" s="146">
        <v>0</v>
      </c>
      <c r="P318" s="146">
        <v>0</v>
      </c>
      <c r="Q318" s="146">
        <v>0</v>
      </c>
      <c r="R318" s="146">
        <v>0</v>
      </c>
      <c r="S318" s="146">
        <v>0</v>
      </c>
      <c r="T318" s="146">
        <v>0</v>
      </c>
      <c r="U318" s="146">
        <v>0</v>
      </c>
      <c r="V318" s="146">
        <v>0</v>
      </c>
      <c r="W318" s="146">
        <v>0</v>
      </c>
      <c r="X318" s="146">
        <v>0</v>
      </c>
      <c r="Y318" s="146">
        <v>0</v>
      </c>
      <c r="Z318" s="146">
        <v>0</v>
      </c>
      <c r="AA318" s="146">
        <v>0</v>
      </c>
      <c r="AB318" s="146">
        <v>0</v>
      </c>
      <c r="AC318" s="146">
        <v>0</v>
      </c>
      <c r="AD318" s="146">
        <v>0</v>
      </c>
      <c r="AE318" s="146">
        <v>0</v>
      </c>
      <c r="AF318" s="146">
        <v>0</v>
      </c>
      <c r="AG318" s="146">
        <v>0</v>
      </c>
      <c r="AH318" s="146">
        <v>0</v>
      </c>
      <c r="AI318" s="146">
        <v>0</v>
      </c>
      <c r="AJ318" s="146">
        <v>0</v>
      </c>
      <c r="AK318" s="146">
        <v>0</v>
      </c>
      <c r="AL318" s="146"/>
      <c r="AM318" s="146"/>
      <c r="AN318" s="146"/>
      <c r="AO318" s="146"/>
      <c r="AP318" s="146"/>
    </row>
    <row r="319" spans="1:42" ht="10.5" x14ac:dyDescent="0.25">
      <c r="A319" s="200" t="s">
        <v>339</v>
      </c>
      <c r="B319" s="146">
        <v>38719.148353999997</v>
      </c>
      <c r="C319" s="146">
        <v>34361.241872999999</v>
      </c>
      <c r="D319" s="146">
        <v>-12591.1358861026</v>
      </c>
      <c r="E319" s="146">
        <v>6975.7305730000098</v>
      </c>
      <c r="F319" s="146">
        <v>23016.3022864999</v>
      </c>
      <c r="G319" s="146">
        <v>-5618.3478596885898</v>
      </c>
      <c r="H319" s="146">
        <v>41176.705586499898</v>
      </c>
      <c r="I319" s="146">
        <v>63598.0068173701</v>
      </c>
      <c r="J319" s="146">
        <v>-39016.859357019603</v>
      </c>
      <c r="K319" s="146">
        <v>14860.8721069492</v>
      </c>
      <c r="L319" s="146">
        <v>19892.372117290699</v>
      </c>
      <c r="M319" s="146">
        <v>-2307.1996181238001</v>
      </c>
      <c r="N319" s="146">
        <v>42482.6133525927</v>
      </c>
      <c r="O319" s="146">
        <v>33875.035300447998</v>
      </c>
      <c r="P319" s="146">
        <v>11920.186390373799</v>
      </c>
      <c r="Q319" s="146">
        <v>9782.6915447816791</v>
      </c>
      <c r="R319" s="146">
        <v>17532.5890337116</v>
      </c>
      <c r="S319" s="146">
        <v>11251.0925556899</v>
      </c>
      <c r="T319" s="146">
        <v>12798.8283167959</v>
      </c>
      <c r="U319" s="146">
        <v>12093.4381395952</v>
      </c>
      <c r="V319" s="146">
        <v>-9537.7117512125606</v>
      </c>
      <c r="W319" s="146">
        <v>-5883.7773522123298</v>
      </c>
      <c r="X319" s="146">
        <v>1452.92240087147</v>
      </c>
      <c r="Y319" s="146">
        <v>5152.0963843727704</v>
      </c>
      <c r="Z319" s="146">
        <v>24211.2410730376</v>
      </c>
      <c r="AA319" s="146">
        <v>15622.784403887599</v>
      </c>
      <c r="AB319" s="146">
        <v>6284.3385144724198</v>
      </c>
      <c r="AC319" s="146">
        <v>-7659.7362152250098</v>
      </c>
      <c r="AD319" s="146">
        <v>-1310.63070539258</v>
      </c>
      <c r="AE319" s="146">
        <v>8637.4146214377597</v>
      </c>
      <c r="AF319" s="146">
        <v>13830.7239156987</v>
      </c>
      <c r="AG319" s="146">
        <v>12350.483125136499</v>
      </c>
      <c r="AH319" s="146">
        <v>7293.2832669934496</v>
      </c>
      <c r="AI319" s="146">
        <v>-5522.12181704458</v>
      </c>
      <c r="AJ319" s="146">
        <v>1652.4964552020399</v>
      </c>
      <c r="AK319" s="146">
        <v>21945.789590281802</v>
      </c>
      <c r="AL319" s="146"/>
      <c r="AM319" s="146"/>
      <c r="AN319" s="146"/>
      <c r="AO319" s="146"/>
      <c r="AP319" s="146"/>
    </row>
    <row r="320" spans="1:42" ht="14.5" x14ac:dyDescent="0.35">
      <c r="A320" s="201" t="s">
        <v>340</v>
      </c>
      <c r="B320" s="202">
        <v>0.21</v>
      </c>
      <c r="C320" s="202">
        <v>0.21</v>
      </c>
      <c r="D320" s="202">
        <v>0.21</v>
      </c>
      <c r="E320" s="202">
        <v>0.21</v>
      </c>
      <c r="F320" s="202">
        <v>0.21</v>
      </c>
      <c r="G320" s="202">
        <v>0.21</v>
      </c>
      <c r="H320" s="202">
        <v>0.21</v>
      </c>
      <c r="I320" s="202">
        <v>0.21</v>
      </c>
      <c r="J320" s="202">
        <v>0.21</v>
      </c>
      <c r="K320" s="202">
        <v>0.21</v>
      </c>
      <c r="L320" s="202">
        <v>0.21</v>
      </c>
      <c r="M320" s="202">
        <v>0.21</v>
      </c>
      <c r="N320" s="202">
        <v>0.21</v>
      </c>
      <c r="O320" s="202">
        <v>0.21</v>
      </c>
      <c r="P320" s="202">
        <v>0.21</v>
      </c>
      <c r="Q320" s="202">
        <v>0.21</v>
      </c>
      <c r="R320" s="202">
        <v>0.21</v>
      </c>
      <c r="S320" s="202">
        <v>0.21</v>
      </c>
      <c r="T320" s="202">
        <v>0.21</v>
      </c>
      <c r="U320" s="202">
        <v>0.21</v>
      </c>
      <c r="V320" s="202">
        <v>0.21</v>
      </c>
      <c r="W320" s="202">
        <v>0.21</v>
      </c>
      <c r="X320" s="202">
        <v>0.21</v>
      </c>
      <c r="Y320" s="202">
        <v>0.21</v>
      </c>
      <c r="Z320" s="202">
        <v>0.21</v>
      </c>
      <c r="AA320" s="202">
        <v>0.21</v>
      </c>
      <c r="AB320" s="202">
        <v>0.21</v>
      </c>
      <c r="AC320" s="202">
        <v>0.21</v>
      </c>
      <c r="AD320" s="202">
        <v>0.21</v>
      </c>
      <c r="AE320" s="202">
        <v>0.21</v>
      </c>
      <c r="AF320" s="202">
        <v>0.21</v>
      </c>
      <c r="AG320" s="202">
        <v>0.21</v>
      </c>
      <c r="AH320" s="202">
        <v>0.21</v>
      </c>
      <c r="AI320" s="202">
        <v>0.21</v>
      </c>
      <c r="AJ320" s="202">
        <v>0.21</v>
      </c>
      <c r="AK320" s="202">
        <v>0.21</v>
      </c>
      <c r="AL320" s="146"/>
      <c r="AM320" s="146"/>
      <c r="AN320" s="146"/>
      <c r="AO320" s="146"/>
      <c r="AP320" s="144"/>
    </row>
    <row r="321" spans="1:42" ht="14.5" x14ac:dyDescent="0.35">
      <c r="A321" s="200" t="s">
        <v>341</v>
      </c>
      <c r="B321" s="146">
        <v>8131.0211543400001</v>
      </c>
      <c r="C321" s="146">
        <v>7215.86079333</v>
      </c>
      <c r="D321" s="146">
        <v>-2644.1385360815598</v>
      </c>
      <c r="E321" s="146">
        <v>1464.90342033</v>
      </c>
      <c r="F321" s="146">
        <v>4833.42348016499</v>
      </c>
      <c r="G321" s="146">
        <v>-1179.8530505346</v>
      </c>
      <c r="H321" s="146">
        <v>8647.1081731649901</v>
      </c>
      <c r="I321" s="146">
        <v>13355.581431647701</v>
      </c>
      <c r="J321" s="146">
        <v>-8193.5404649741304</v>
      </c>
      <c r="K321" s="146">
        <v>3120.7831424593401</v>
      </c>
      <c r="L321" s="146">
        <v>4177.3981446310499</v>
      </c>
      <c r="M321" s="146">
        <v>-484.51191980599901</v>
      </c>
      <c r="N321" s="146">
        <v>8921.3488040444699</v>
      </c>
      <c r="O321" s="146">
        <v>7113.7574130940902</v>
      </c>
      <c r="P321" s="146">
        <v>2503.2391419785099</v>
      </c>
      <c r="Q321" s="146">
        <v>2054.36522440415</v>
      </c>
      <c r="R321" s="146">
        <v>3681.8436970794401</v>
      </c>
      <c r="S321" s="146">
        <v>2362.72943669488</v>
      </c>
      <c r="T321" s="146">
        <v>2687.7539465271502</v>
      </c>
      <c r="U321" s="146">
        <v>2539.62200931501</v>
      </c>
      <c r="V321" s="146">
        <v>-2002.91946775463</v>
      </c>
      <c r="W321" s="146">
        <v>-1235.5932439645801</v>
      </c>
      <c r="X321" s="146">
        <v>305.11370418300902</v>
      </c>
      <c r="Y321" s="146">
        <v>1081.9402407182799</v>
      </c>
      <c r="Z321" s="146">
        <v>5084.3606253379003</v>
      </c>
      <c r="AA321" s="146">
        <v>3280.7847248163998</v>
      </c>
      <c r="AB321" s="146">
        <v>1319.7110880392099</v>
      </c>
      <c r="AC321" s="146">
        <v>-1608.5446051972499</v>
      </c>
      <c r="AD321" s="146">
        <v>-275.23244813244202</v>
      </c>
      <c r="AE321" s="146">
        <v>1813.8570705019299</v>
      </c>
      <c r="AF321" s="146">
        <v>2904.4520222967199</v>
      </c>
      <c r="AG321" s="146">
        <v>2593.60145627866</v>
      </c>
      <c r="AH321" s="146">
        <v>1531.5894860686201</v>
      </c>
      <c r="AI321" s="146">
        <v>-1159.6455815793599</v>
      </c>
      <c r="AJ321" s="146">
        <v>347.02425559242801</v>
      </c>
      <c r="AK321" s="146">
        <v>4608.6158139591898</v>
      </c>
      <c r="AL321" s="146"/>
      <c r="AM321" s="146"/>
      <c r="AN321" s="146"/>
      <c r="AO321" s="146"/>
      <c r="AP321" s="144"/>
    </row>
    <row r="322" spans="1:42" ht="14.5" x14ac:dyDescent="0.35">
      <c r="A322" s="200" t="s">
        <v>342</v>
      </c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  <c r="AB322" s="144"/>
      <c r="AC322" s="144"/>
      <c r="AD322" s="144"/>
      <c r="AE322" s="144"/>
      <c r="AF322" s="144"/>
      <c r="AG322" s="144"/>
      <c r="AH322" s="144"/>
      <c r="AI322" s="144"/>
      <c r="AJ322" s="144"/>
      <c r="AK322" s="144"/>
      <c r="AL322" s="146"/>
      <c r="AM322" s="146"/>
      <c r="AN322" s="146"/>
      <c r="AO322" s="146"/>
      <c r="AP322" s="146"/>
    </row>
    <row r="323" spans="1:42" ht="10.5" x14ac:dyDescent="0.25">
      <c r="A323" s="200" t="s">
        <v>343</v>
      </c>
      <c r="B323" s="146">
        <v>0</v>
      </c>
      <c r="C323" s="146">
        <v>0</v>
      </c>
      <c r="D323" s="146">
        <v>0</v>
      </c>
      <c r="E323" s="146">
        <v>0</v>
      </c>
      <c r="F323" s="146">
        <v>0</v>
      </c>
      <c r="G323" s="146">
        <v>0</v>
      </c>
      <c r="H323" s="146">
        <v>0</v>
      </c>
      <c r="I323" s="146">
        <v>0</v>
      </c>
      <c r="J323" s="146">
        <v>0</v>
      </c>
      <c r="K323" s="146">
        <v>0</v>
      </c>
      <c r="L323" s="146">
        <v>0</v>
      </c>
      <c r="M323" s="146">
        <v>0</v>
      </c>
      <c r="N323" s="146">
        <v>0</v>
      </c>
      <c r="O323" s="146">
        <v>0</v>
      </c>
      <c r="P323" s="146">
        <v>0</v>
      </c>
      <c r="Q323" s="146">
        <v>0</v>
      </c>
      <c r="R323" s="146">
        <v>0</v>
      </c>
      <c r="S323" s="146">
        <v>0</v>
      </c>
      <c r="T323" s="146">
        <v>0</v>
      </c>
      <c r="U323" s="146">
        <v>0</v>
      </c>
      <c r="V323" s="146">
        <v>0</v>
      </c>
      <c r="W323" s="146">
        <v>0</v>
      </c>
      <c r="X323" s="146">
        <v>0</v>
      </c>
      <c r="Y323" s="146">
        <v>0</v>
      </c>
      <c r="Z323" s="146">
        <v>0</v>
      </c>
      <c r="AA323" s="146">
        <v>0</v>
      </c>
      <c r="AB323" s="146">
        <v>0</v>
      </c>
      <c r="AC323" s="146">
        <v>0</v>
      </c>
      <c r="AD323" s="146">
        <v>0</v>
      </c>
      <c r="AE323" s="146">
        <v>0</v>
      </c>
      <c r="AF323" s="146">
        <v>0</v>
      </c>
      <c r="AG323" s="146">
        <v>0</v>
      </c>
      <c r="AH323" s="146">
        <v>0</v>
      </c>
      <c r="AI323" s="146">
        <v>0</v>
      </c>
      <c r="AJ323" s="146">
        <v>0</v>
      </c>
      <c r="AK323" s="146">
        <v>0</v>
      </c>
      <c r="AL323" s="146"/>
      <c r="AM323" s="146"/>
      <c r="AN323" s="146"/>
      <c r="AO323" s="146"/>
      <c r="AP323" s="146"/>
    </row>
    <row r="324" spans="1:42" ht="14.5" x14ac:dyDescent="0.35">
      <c r="A324" s="200" t="s">
        <v>344</v>
      </c>
      <c r="B324" s="146">
        <v>0</v>
      </c>
      <c r="C324" s="146">
        <v>0</v>
      </c>
      <c r="D324" s="146">
        <v>0</v>
      </c>
      <c r="E324" s="146">
        <v>0</v>
      </c>
      <c r="F324" s="146">
        <v>0</v>
      </c>
      <c r="G324" s="146">
        <v>0</v>
      </c>
      <c r="H324" s="146">
        <v>0</v>
      </c>
      <c r="I324" s="146">
        <v>0</v>
      </c>
      <c r="J324" s="146">
        <v>0</v>
      </c>
      <c r="K324" s="146">
        <v>0</v>
      </c>
      <c r="L324" s="146">
        <v>0</v>
      </c>
      <c r="M324" s="146">
        <v>0</v>
      </c>
      <c r="N324" s="146">
        <v>0</v>
      </c>
      <c r="O324" s="146">
        <v>0</v>
      </c>
      <c r="P324" s="146">
        <v>0</v>
      </c>
      <c r="Q324" s="146">
        <v>0</v>
      </c>
      <c r="R324" s="146">
        <v>0</v>
      </c>
      <c r="S324" s="146">
        <v>0</v>
      </c>
      <c r="T324" s="146">
        <v>0</v>
      </c>
      <c r="U324" s="146">
        <v>0</v>
      </c>
      <c r="V324" s="146">
        <v>0</v>
      </c>
      <c r="W324" s="146">
        <v>0</v>
      </c>
      <c r="X324" s="146">
        <v>0</v>
      </c>
      <c r="Y324" s="146">
        <v>0</v>
      </c>
      <c r="Z324" s="146">
        <v>0</v>
      </c>
      <c r="AA324" s="146">
        <v>0</v>
      </c>
      <c r="AB324" s="146">
        <v>0</v>
      </c>
      <c r="AC324" s="146">
        <v>0</v>
      </c>
      <c r="AD324" s="146">
        <v>0</v>
      </c>
      <c r="AE324" s="146">
        <v>0</v>
      </c>
      <c r="AF324" s="146">
        <v>0</v>
      </c>
      <c r="AG324" s="146">
        <v>0</v>
      </c>
      <c r="AH324" s="146">
        <v>0</v>
      </c>
      <c r="AI324" s="146">
        <v>0</v>
      </c>
      <c r="AJ324" s="146">
        <v>0</v>
      </c>
      <c r="AK324" s="146">
        <v>0</v>
      </c>
      <c r="AL324" s="146"/>
      <c r="AM324" s="146"/>
      <c r="AN324" s="146"/>
      <c r="AO324" s="146"/>
      <c r="AP324" s="144"/>
    </row>
    <row r="325" spans="1:42" ht="14.5" x14ac:dyDescent="0.35">
      <c r="A325" s="200" t="s">
        <v>345</v>
      </c>
      <c r="B325" s="146">
        <v>0</v>
      </c>
      <c r="C325" s="146">
        <v>0</v>
      </c>
      <c r="D325" s="146">
        <v>0</v>
      </c>
      <c r="E325" s="146">
        <v>0</v>
      </c>
      <c r="F325" s="146">
        <v>0</v>
      </c>
      <c r="G325" s="146">
        <v>0</v>
      </c>
      <c r="H325" s="146">
        <v>0</v>
      </c>
      <c r="I325" s="146">
        <v>0</v>
      </c>
      <c r="J325" s="146">
        <v>0</v>
      </c>
      <c r="K325" s="146">
        <v>0</v>
      </c>
      <c r="L325" s="146">
        <v>0</v>
      </c>
      <c r="M325" s="146">
        <v>0</v>
      </c>
      <c r="N325" s="146">
        <v>0</v>
      </c>
      <c r="O325" s="146">
        <v>0</v>
      </c>
      <c r="P325" s="146">
        <v>0</v>
      </c>
      <c r="Q325" s="146">
        <v>0</v>
      </c>
      <c r="R325" s="146">
        <v>0</v>
      </c>
      <c r="S325" s="146">
        <v>0</v>
      </c>
      <c r="T325" s="146">
        <v>0</v>
      </c>
      <c r="U325" s="146">
        <v>0</v>
      </c>
      <c r="V325" s="146">
        <v>0</v>
      </c>
      <c r="W325" s="146">
        <v>0</v>
      </c>
      <c r="X325" s="146">
        <v>0</v>
      </c>
      <c r="Y325" s="146">
        <v>0</v>
      </c>
      <c r="Z325" s="146">
        <v>0</v>
      </c>
      <c r="AA325" s="146">
        <v>0</v>
      </c>
      <c r="AB325" s="146">
        <v>0</v>
      </c>
      <c r="AC325" s="146">
        <v>0</v>
      </c>
      <c r="AD325" s="146">
        <v>0</v>
      </c>
      <c r="AE325" s="146">
        <v>0</v>
      </c>
      <c r="AF325" s="146">
        <v>0</v>
      </c>
      <c r="AG325" s="146">
        <v>0</v>
      </c>
      <c r="AH325" s="146">
        <v>0</v>
      </c>
      <c r="AI325" s="146">
        <v>0</v>
      </c>
      <c r="AJ325" s="146">
        <v>0</v>
      </c>
      <c r="AK325" s="146">
        <v>0</v>
      </c>
      <c r="AL325" s="146"/>
      <c r="AM325" s="146"/>
      <c r="AN325" s="146"/>
      <c r="AO325" s="146"/>
      <c r="AP325" s="144"/>
    </row>
    <row r="326" spans="1:42" ht="10.5" x14ac:dyDescent="0.25">
      <c r="A326" s="200" t="s">
        <v>346</v>
      </c>
      <c r="B326" s="146">
        <v>0</v>
      </c>
      <c r="C326" s="146">
        <v>0</v>
      </c>
      <c r="D326" s="146">
        <v>-191.25</v>
      </c>
      <c r="E326" s="146">
        <v>0</v>
      </c>
      <c r="F326" s="146">
        <v>0</v>
      </c>
      <c r="G326" s="146">
        <v>-191.25</v>
      </c>
      <c r="H326" s="146">
        <v>0</v>
      </c>
      <c r="I326" s="146">
        <v>0</v>
      </c>
      <c r="J326" s="146">
        <v>-191.25</v>
      </c>
      <c r="K326" s="146">
        <v>0</v>
      </c>
      <c r="L326" s="146">
        <v>0</v>
      </c>
      <c r="M326" s="146">
        <v>-191.25</v>
      </c>
      <c r="N326" s="146">
        <v>0</v>
      </c>
      <c r="O326" s="146">
        <v>0</v>
      </c>
      <c r="P326" s="146">
        <v>-66.25</v>
      </c>
      <c r="Q326" s="146">
        <v>0</v>
      </c>
      <c r="R326" s="146">
        <v>0</v>
      </c>
      <c r="S326" s="146">
        <v>-66.25</v>
      </c>
      <c r="T326" s="146">
        <v>0</v>
      </c>
      <c r="U326" s="146">
        <v>0</v>
      </c>
      <c r="V326" s="146">
        <v>-66.25</v>
      </c>
      <c r="W326" s="146">
        <v>0</v>
      </c>
      <c r="X326" s="146">
        <v>0</v>
      </c>
      <c r="Y326" s="146">
        <v>-66.25</v>
      </c>
      <c r="Z326" s="146">
        <v>0</v>
      </c>
      <c r="AA326" s="146">
        <v>0</v>
      </c>
      <c r="AB326" s="146">
        <v>-66.25</v>
      </c>
      <c r="AC326" s="146">
        <v>0</v>
      </c>
      <c r="AD326" s="146">
        <v>0</v>
      </c>
      <c r="AE326" s="146">
        <v>-66.25</v>
      </c>
      <c r="AF326" s="146">
        <v>0</v>
      </c>
      <c r="AG326" s="146">
        <v>0</v>
      </c>
      <c r="AH326" s="146">
        <v>-66.25</v>
      </c>
      <c r="AI326" s="146">
        <v>0</v>
      </c>
      <c r="AJ326" s="146">
        <v>0</v>
      </c>
      <c r="AK326" s="146">
        <v>-66.25</v>
      </c>
      <c r="AL326" s="146"/>
      <c r="AM326" s="146"/>
      <c r="AN326" s="146"/>
      <c r="AO326" s="146"/>
      <c r="AP326" s="146"/>
    </row>
    <row r="327" spans="1:42" ht="14.5" x14ac:dyDescent="0.35">
      <c r="A327" s="200" t="s">
        <v>347</v>
      </c>
      <c r="B327" s="146">
        <v>8131.0211543400001</v>
      </c>
      <c r="C327" s="146">
        <v>7215.86079333</v>
      </c>
      <c r="D327" s="146">
        <v>-2835.3885360815598</v>
      </c>
      <c r="E327" s="146">
        <v>1464.90342033</v>
      </c>
      <c r="F327" s="146">
        <v>4833.42348016499</v>
      </c>
      <c r="G327" s="146">
        <v>-1371.1030505346</v>
      </c>
      <c r="H327" s="146">
        <v>8647.1081731649901</v>
      </c>
      <c r="I327" s="146">
        <v>13355.581431647701</v>
      </c>
      <c r="J327" s="146">
        <v>-8384.7904649741304</v>
      </c>
      <c r="K327" s="146">
        <v>3120.7831424593401</v>
      </c>
      <c r="L327" s="146">
        <v>4177.3981446310499</v>
      </c>
      <c r="M327" s="146">
        <v>-675.76191980599901</v>
      </c>
      <c r="N327" s="146">
        <v>8921.3488040444699</v>
      </c>
      <c r="O327" s="146">
        <v>7113.7574130940902</v>
      </c>
      <c r="P327" s="146">
        <v>2436.9891419785099</v>
      </c>
      <c r="Q327" s="146">
        <v>2054.36522440415</v>
      </c>
      <c r="R327" s="146">
        <v>3681.8436970794401</v>
      </c>
      <c r="S327" s="146">
        <v>2296.47943669488</v>
      </c>
      <c r="T327" s="146">
        <v>2687.7539465271502</v>
      </c>
      <c r="U327" s="146">
        <v>2539.62200931501</v>
      </c>
      <c r="V327" s="146">
        <v>-2069.1694677546302</v>
      </c>
      <c r="W327" s="146">
        <v>-1235.5932439645801</v>
      </c>
      <c r="X327" s="146">
        <v>305.11370418300902</v>
      </c>
      <c r="Y327" s="146">
        <v>1015.6902407182801</v>
      </c>
      <c r="Z327" s="146">
        <v>5084.3606253379003</v>
      </c>
      <c r="AA327" s="146">
        <v>3280.7847248163998</v>
      </c>
      <c r="AB327" s="146">
        <v>1253.4610880392099</v>
      </c>
      <c r="AC327" s="146">
        <v>-1608.5446051972499</v>
      </c>
      <c r="AD327" s="146">
        <v>-275.23244813244202</v>
      </c>
      <c r="AE327" s="146">
        <v>1747.6070705019299</v>
      </c>
      <c r="AF327" s="146">
        <v>2904.4520222967199</v>
      </c>
      <c r="AG327" s="146">
        <v>2593.60145627866</v>
      </c>
      <c r="AH327" s="146">
        <v>1465.3394860686201</v>
      </c>
      <c r="AI327" s="146">
        <v>-1159.6455815793599</v>
      </c>
      <c r="AJ327" s="146">
        <v>347.02425559242801</v>
      </c>
      <c r="AK327" s="146">
        <v>4542.3658139591898</v>
      </c>
      <c r="AL327" s="144"/>
      <c r="AM327" s="144"/>
      <c r="AN327" s="144"/>
      <c r="AO327" s="144"/>
      <c r="AP327" s="144"/>
    </row>
    <row r="328" spans="1:42" ht="14.5" x14ac:dyDescent="0.35">
      <c r="A328" s="200" t="s">
        <v>348</v>
      </c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  <c r="AA328" s="144"/>
      <c r="AB328" s="144"/>
      <c r="AC328" s="144"/>
      <c r="AD328" s="144"/>
      <c r="AE328" s="144"/>
      <c r="AF328" s="144"/>
      <c r="AG328" s="144"/>
      <c r="AH328" s="144"/>
      <c r="AI328" s="144"/>
      <c r="AJ328" s="144"/>
      <c r="AK328" s="144"/>
      <c r="AL328" s="146"/>
      <c r="AM328" s="146"/>
      <c r="AN328" s="146"/>
      <c r="AO328" s="146"/>
      <c r="AP328" s="146"/>
    </row>
    <row r="329" spans="1:42" ht="10.5" x14ac:dyDescent="0.25">
      <c r="A329" s="200" t="s">
        <v>349</v>
      </c>
      <c r="B329" s="146">
        <v>38719.148353999997</v>
      </c>
      <c r="C329" s="146">
        <v>34361.241872999999</v>
      </c>
      <c r="D329" s="146">
        <v>-12591.1358861026</v>
      </c>
      <c r="E329" s="146">
        <v>6975.7305730000098</v>
      </c>
      <c r="F329" s="146">
        <v>23016.3022864999</v>
      </c>
      <c r="G329" s="146">
        <v>-5618.3478596885898</v>
      </c>
      <c r="H329" s="146">
        <v>41176.705586499898</v>
      </c>
      <c r="I329" s="146">
        <v>63598.0068173701</v>
      </c>
      <c r="J329" s="146">
        <v>-39016.859357019603</v>
      </c>
      <c r="K329" s="146">
        <v>14860.8721069492</v>
      </c>
      <c r="L329" s="146">
        <v>19892.372117290699</v>
      </c>
      <c r="M329" s="146">
        <v>-2307.1996181238001</v>
      </c>
      <c r="N329" s="146">
        <v>42482.6133525927</v>
      </c>
      <c r="O329" s="146">
        <v>33875.035300447998</v>
      </c>
      <c r="P329" s="146">
        <v>11920.186390373799</v>
      </c>
      <c r="Q329" s="146">
        <v>9782.6915447816791</v>
      </c>
      <c r="R329" s="146">
        <v>17532.5890337116</v>
      </c>
      <c r="S329" s="146">
        <v>11251.0925556899</v>
      </c>
      <c r="T329" s="146">
        <v>12798.8283167959</v>
      </c>
      <c r="U329" s="146">
        <v>12093.4381395952</v>
      </c>
      <c r="V329" s="146">
        <v>-9537.7117512125606</v>
      </c>
      <c r="W329" s="146">
        <v>-5883.7773522123298</v>
      </c>
      <c r="X329" s="146">
        <v>1452.92240087147</v>
      </c>
      <c r="Y329" s="146">
        <v>5152.0963843727704</v>
      </c>
      <c r="Z329" s="146">
        <v>24211.2410730376</v>
      </c>
      <c r="AA329" s="146">
        <v>15622.784403887599</v>
      </c>
      <c r="AB329" s="146">
        <v>6284.3385144724198</v>
      </c>
      <c r="AC329" s="146">
        <v>-7659.7362152250098</v>
      </c>
      <c r="AD329" s="146">
        <v>-1310.63070539258</v>
      </c>
      <c r="AE329" s="146">
        <v>8637.4146214377597</v>
      </c>
      <c r="AF329" s="146">
        <v>13830.7239156987</v>
      </c>
      <c r="AG329" s="146">
        <v>12350.483125136499</v>
      </c>
      <c r="AH329" s="146">
        <v>7293.2832669934496</v>
      </c>
      <c r="AI329" s="146">
        <v>-5522.12181704458</v>
      </c>
      <c r="AJ329" s="146">
        <v>1652.4964552020399</v>
      </c>
      <c r="AK329" s="146">
        <v>21945.789590281802</v>
      </c>
      <c r="AL329" s="146"/>
      <c r="AM329" s="146"/>
      <c r="AN329" s="146"/>
      <c r="AO329" s="146"/>
      <c r="AP329" s="146"/>
    </row>
    <row r="330" spans="1:42" ht="14.5" x14ac:dyDescent="0.35">
      <c r="A330" s="199" t="s">
        <v>350</v>
      </c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  <c r="AA330" s="144"/>
      <c r="AB330" s="144"/>
      <c r="AC330" s="144"/>
      <c r="AD330" s="144"/>
      <c r="AE330" s="144"/>
      <c r="AF330" s="144"/>
      <c r="AG330" s="144"/>
      <c r="AH330" s="144"/>
      <c r="AI330" s="144"/>
      <c r="AJ330" s="144"/>
      <c r="AK330" s="144"/>
      <c r="AL330" s="146"/>
      <c r="AM330" s="146"/>
      <c r="AN330" s="146"/>
      <c r="AO330" s="146"/>
      <c r="AP330" s="146"/>
    </row>
    <row r="331" spans="1:42" ht="14.5" x14ac:dyDescent="0.35">
      <c r="A331" s="200" t="s">
        <v>351</v>
      </c>
      <c r="B331" s="146">
        <v>0</v>
      </c>
      <c r="C331" s="146">
        <v>0</v>
      </c>
      <c r="D331" s="146">
        <v>-35258.598857602599</v>
      </c>
      <c r="E331" s="146">
        <v>0</v>
      </c>
      <c r="F331" s="146">
        <v>0</v>
      </c>
      <c r="G331" s="146">
        <v>-35258.598857602599</v>
      </c>
      <c r="H331" s="146">
        <v>0</v>
      </c>
      <c r="I331" s="146">
        <v>0</v>
      </c>
      <c r="J331" s="146">
        <v>-35258.598857602301</v>
      </c>
      <c r="K331" s="146">
        <v>0</v>
      </c>
      <c r="L331" s="146">
        <v>0</v>
      </c>
      <c r="M331" s="146">
        <v>-35258.598857601399</v>
      </c>
      <c r="N331" s="146">
        <v>0</v>
      </c>
      <c r="O331" s="146">
        <v>0</v>
      </c>
      <c r="P331" s="146">
        <v>-11444.96819634</v>
      </c>
      <c r="Q331" s="146">
        <v>0</v>
      </c>
      <c r="R331" s="146">
        <v>0</v>
      </c>
      <c r="S331" s="146">
        <v>-11444.968196313301</v>
      </c>
      <c r="T331" s="146">
        <v>0</v>
      </c>
      <c r="U331" s="146">
        <v>0</v>
      </c>
      <c r="V331" s="146">
        <v>-11444.968196284</v>
      </c>
      <c r="W331" s="146">
        <v>0</v>
      </c>
      <c r="X331" s="146">
        <v>0</v>
      </c>
      <c r="Y331" s="146">
        <v>-11444.968196256599</v>
      </c>
      <c r="Z331" s="146">
        <v>0</v>
      </c>
      <c r="AA331" s="146">
        <v>0</v>
      </c>
      <c r="AB331" s="146">
        <v>4100.4859369697397</v>
      </c>
      <c r="AC331" s="146">
        <v>0</v>
      </c>
      <c r="AD331" s="146">
        <v>0</v>
      </c>
      <c r="AE331" s="146">
        <v>4100.4859370143604</v>
      </c>
      <c r="AF331" s="146">
        <v>0</v>
      </c>
      <c r="AG331" s="146">
        <v>0</v>
      </c>
      <c r="AH331" s="146">
        <v>4100.4859370591503</v>
      </c>
      <c r="AI331" s="146">
        <v>0</v>
      </c>
      <c r="AJ331" s="146">
        <v>0</v>
      </c>
      <c r="AK331" s="146">
        <v>4100.4859371019902</v>
      </c>
      <c r="AL331" s="144"/>
      <c r="AM331" s="144"/>
      <c r="AN331" s="144"/>
      <c r="AO331" s="144"/>
      <c r="AP331" s="144"/>
    </row>
    <row r="332" spans="1:42" ht="14.5" x14ac:dyDescent="0.35">
      <c r="A332" s="200" t="s">
        <v>352</v>
      </c>
      <c r="B332" s="146">
        <v>0</v>
      </c>
      <c r="C332" s="146">
        <v>0</v>
      </c>
      <c r="D332" s="146">
        <v>7404.3057600965603</v>
      </c>
      <c r="E332" s="146">
        <v>0</v>
      </c>
      <c r="F332" s="146">
        <v>0</v>
      </c>
      <c r="G332" s="146">
        <v>7404.3057600965603</v>
      </c>
      <c r="H332" s="146">
        <v>0</v>
      </c>
      <c r="I332" s="146">
        <v>0</v>
      </c>
      <c r="J332" s="146">
        <v>7404.3057600964903</v>
      </c>
      <c r="K332" s="146">
        <v>0</v>
      </c>
      <c r="L332" s="146">
        <v>0</v>
      </c>
      <c r="M332" s="146">
        <v>7404.3057600963002</v>
      </c>
      <c r="N332" s="146">
        <v>0</v>
      </c>
      <c r="O332" s="146">
        <v>0</v>
      </c>
      <c r="P332" s="146">
        <v>2403.4433212314102</v>
      </c>
      <c r="Q332" s="146">
        <v>0</v>
      </c>
      <c r="R332" s="146">
        <v>0</v>
      </c>
      <c r="S332" s="146">
        <v>2403.4433212258</v>
      </c>
      <c r="T332" s="146">
        <v>0</v>
      </c>
      <c r="U332" s="146">
        <v>0</v>
      </c>
      <c r="V332" s="146">
        <v>2403.44332121966</v>
      </c>
      <c r="W332" s="146">
        <v>0</v>
      </c>
      <c r="X332" s="146">
        <v>0</v>
      </c>
      <c r="Y332" s="146">
        <v>2403.4433212139002</v>
      </c>
      <c r="Z332" s="146">
        <v>0</v>
      </c>
      <c r="AA332" s="146">
        <v>0</v>
      </c>
      <c r="AB332" s="146">
        <v>-861.10204676364697</v>
      </c>
      <c r="AC332" s="146">
        <v>0</v>
      </c>
      <c r="AD332" s="146">
        <v>0</v>
      </c>
      <c r="AE332" s="146">
        <v>-861.10204677301499</v>
      </c>
      <c r="AF332" s="146">
        <v>0</v>
      </c>
      <c r="AG332" s="146">
        <v>0</v>
      </c>
      <c r="AH332" s="146">
        <v>-861.10204678242201</v>
      </c>
      <c r="AI332" s="146">
        <v>0</v>
      </c>
      <c r="AJ332" s="146">
        <v>0</v>
      </c>
      <c r="AK332" s="146">
        <v>-861.10204679141896</v>
      </c>
      <c r="AL332" s="144"/>
      <c r="AM332" s="144"/>
      <c r="AN332" s="144"/>
      <c r="AO332" s="144"/>
      <c r="AP332" s="144"/>
    </row>
    <row r="333" spans="1:42" ht="14.5" x14ac:dyDescent="0.35">
      <c r="A333" s="200" t="s">
        <v>353</v>
      </c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  <c r="AA333" s="144"/>
      <c r="AB333" s="144"/>
      <c r="AC333" s="144"/>
      <c r="AD333" s="144"/>
      <c r="AE333" s="144"/>
      <c r="AF333" s="144"/>
      <c r="AG333" s="144"/>
      <c r="AH333" s="144"/>
      <c r="AI333" s="144"/>
      <c r="AJ333" s="144"/>
      <c r="AK333" s="144"/>
      <c r="AL333" s="146"/>
      <c r="AM333" s="146"/>
      <c r="AN333" s="146"/>
      <c r="AO333" s="146"/>
      <c r="AP333" s="144"/>
    </row>
    <row r="334" spans="1:42" ht="14.5" x14ac:dyDescent="0.35">
      <c r="A334" s="200" t="s">
        <v>354</v>
      </c>
      <c r="B334" s="146">
        <v>0</v>
      </c>
      <c r="C334" s="146">
        <v>0</v>
      </c>
      <c r="D334" s="146">
        <v>0</v>
      </c>
      <c r="E334" s="146">
        <v>0</v>
      </c>
      <c r="F334" s="146">
        <v>0</v>
      </c>
      <c r="G334" s="146">
        <v>0</v>
      </c>
      <c r="H334" s="146">
        <v>0</v>
      </c>
      <c r="I334" s="146">
        <v>0</v>
      </c>
      <c r="J334" s="146">
        <v>0</v>
      </c>
      <c r="K334" s="146">
        <v>0</v>
      </c>
      <c r="L334" s="146">
        <v>0</v>
      </c>
      <c r="M334" s="146">
        <v>0</v>
      </c>
      <c r="N334" s="146">
        <v>0</v>
      </c>
      <c r="O334" s="146">
        <v>0</v>
      </c>
      <c r="P334" s="146">
        <v>0</v>
      </c>
      <c r="Q334" s="146">
        <v>0</v>
      </c>
      <c r="R334" s="146">
        <v>0</v>
      </c>
      <c r="S334" s="146">
        <v>0</v>
      </c>
      <c r="T334" s="146">
        <v>0</v>
      </c>
      <c r="U334" s="146">
        <v>0</v>
      </c>
      <c r="V334" s="146">
        <v>0</v>
      </c>
      <c r="W334" s="146">
        <v>0</v>
      </c>
      <c r="X334" s="146">
        <v>0</v>
      </c>
      <c r="Y334" s="146">
        <v>0</v>
      </c>
      <c r="Z334" s="146">
        <v>0</v>
      </c>
      <c r="AA334" s="146">
        <v>0</v>
      </c>
      <c r="AB334" s="146">
        <v>0</v>
      </c>
      <c r="AC334" s="146">
        <v>0</v>
      </c>
      <c r="AD334" s="146">
        <v>0</v>
      </c>
      <c r="AE334" s="146">
        <v>0</v>
      </c>
      <c r="AF334" s="146">
        <v>0</v>
      </c>
      <c r="AG334" s="146">
        <v>0</v>
      </c>
      <c r="AH334" s="146">
        <v>0</v>
      </c>
      <c r="AI334" s="146">
        <v>0</v>
      </c>
      <c r="AJ334" s="146">
        <v>0</v>
      </c>
      <c r="AK334" s="146">
        <v>0</v>
      </c>
      <c r="AL334" s="146"/>
      <c r="AM334" s="146"/>
      <c r="AN334" s="146"/>
      <c r="AO334" s="146"/>
      <c r="AP334" s="144"/>
    </row>
    <row r="335" spans="1:42" ht="10.5" x14ac:dyDescent="0.25">
      <c r="A335" s="200" t="s">
        <v>355</v>
      </c>
      <c r="B335" s="146">
        <v>0</v>
      </c>
      <c r="C335" s="146">
        <v>0</v>
      </c>
      <c r="D335" s="146">
        <v>0</v>
      </c>
      <c r="E335" s="146">
        <v>0</v>
      </c>
      <c r="F335" s="146">
        <v>0</v>
      </c>
      <c r="G335" s="146">
        <v>0</v>
      </c>
      <c r="H335" s="146">
        <v>0</v>
      </c>
      <c r="I335" s="146">
        <v>0</v>
      </c>
      <c r="J335" s="146">
        <v>0</v>
      </c>
      <c r="K335" s="146">
        <v>0</v>
      </c>
      <c r="L335" s="146">
        <v>0</v>
      </c>
      <c r="M335" s="146">
        <v>0</v>
      </c>
      <c r="N335" s="146">
        <v>0</v>
      </c>
      <c r="O335" s="146">
        <v>0</v>
      </c>
      <c r="P335" s="146">
        <v>0</v>
      </c>
      <c r="Q335" s="146">
        <v>0</v>
      </c>
      <c r="R335" s="146">
        <v>0</v>
      </c>
      <c r="S335" s="146">
        <v>0</v>
      </c>
      <c r="T335" s="146">
        <v>0</v>
      </c>
      <c r="U335" s="146">
        <v>0</v>
      </c>
      <c r="V335" s="146">
        <v>0</v>
      </c>
      <c r="W335" s="146">
        <v>0</v>
      </c>
      <c r="X335" s="146">
        <v>0</v>
      </c>
      <c r="Y335" s="146">
        <v>0</v>
      </c>
      <c r="Z335" s="146">
        <v>0</v>
      </c>
      <c r="AA335" s="146">
        <v>0</v>
      </c>
      <c r="AB335" s="146">
        <v>0</v>
      </c>
      <c r="AC335" s="146">
        <v>0</v>
      </c>
      <c r="AD335" s="146">
        <v>0</v>
      </c>
      <c r="AE335" s="146">
        <v>0</v>
      </c>
      <c r="AF335" s="146">
        <v>0</v>
      </c>
      <c r="AG335" s="146">
        <v>0</v>
      </c>
      <c r="AH335" s="146">
        <v>0</v>
      </c>
      <c r="AI335" s="146">
        <v>0</v>
      </c>
      <c r="AJ335" s="146">
        <v>0</v>
      </c>
      <c r="AK335" s="146">
        <v>0</v>
      </c>
      <c r="AL335" s="146"/>
      <c r="AM335" s="146"/>
      <c r="AN335" s="146"/>
      <c r="AO335" s="146"/>
      <c r="AP335" s="146"/>
    </row>
    <row r="336" spans="1:42" ht="10.5" x14ac:dyDescent="0.25">
      <c r="A336" s="200" t="s">
        <v>356</v>
      </c>
      <c r="B336" s="146">
        <v>0</v>
      </c>
      <c r="C336" s="146">
        <v>0</v>
      </c>
      <c r="D336" s="146">
        <v>0</v>
      </c>
      <c r="E336" s="146">
        <v>0</v>
      </c>
      <c r="F336" s="146">
        <v>0</v>
      </c>
      <c r="G336" s="146">
        <v>0</v>
      </c>
      <c r="H336" s="146">
        <v>0</v>
      </c>
      <c r="I336" s="146">
        <v>0</v>
      </c>
      <c r="J336" s="146">
        <v>0</v>
      </c>
      <c r="K336" s="146">
        <v>0</v>
      </c>
      <c r="L336" s="146">
        <v>0</v>
      </c>
      <c r="M336" s="146">
        <v>0</v>
      </c>
      <c r="N336" s="146">
        <v>0</v>
      </c>
      <c r="O336" s="146">
        <v>0</v>
      </c>
      <c r="P336" s="146">
        <v>0</v>
      </c>
      <c r="Q336" s="146">
        <v>0</v>
      </c>
      <c r="R336" s="146">
        <v>0</v>
      </c>
      <c r="S336" s="146">
        <v>0</v>
      </c>
      <c r="T336" s="146">
        <v>0</v>
      </c>
      <c r="U336" s="146">
        <v>0</v>
      </c>
      <c r="V336" s="146">
        <v>0</v>
      </c>
      <c r="W336" s="146">
        <v>0</v>
      </c>
      <c r="X336" s="146">
        <v>0</v>
      </c>
      <c r="Y336" s="146">
        <v>0</v>
      </c>
      <c r="Z336" s="146">
        <v>0</v>
      </c>
      <c r="AA336" s="146">
        <v>0</v>
      </c>
      <c r="AB336" s="146">
        <v>0</v>
      </c>
      <c r="AC336" s="146">
        <v>0</v>
      </c>
      <c r="AD336" s="146">
        <v>0</v>
      </c>
      <c r="AE336" s="146">
        <v>0</v>
      </c>
      <c r="AF336" s="146">
        <v>0</v>
      </c>
      <c r="AG336" s="146">
        <v>0</v>
      </c>
      <c r="AH336" s="146">
        <v>0</v>
      </c>
      <c r="AI336" s="146">
        <v>0</v>
      </c>
      <c r="AJ336" s="146">
        <v>0</v>
      </c>
      <c r="AK336" s="146">
        <v>0</v>
      </c>
      <c r="AL336" s="146"/>
      <c r="AM336" s="146"/>
      <c r="AN336" s="146"/>
      <c r="AO336" s="146"/>
      <c r="AP336" s="146"/>
    </row>
    <row r="337" spans="1:42" ht="10.5" x14ac:dyDescent="0.25">
      <c r="A337" s="200" t="s">
        <v>357</v>
      </c>
      <c r="B337" s="146">
        <v>0</v>
      </c>
      <c r="C337" s="146">
        <v>0</v>
      </c>
      <c r="D337" s="146">
        <v>0</v>
      </c>
      <c r="E337" s="146">
        <v>0</v>
      </c>
      <c r="F337" s="146">
        <v>0</v>
      </c>
      <c r="G337" s="146">
        <v>530.87974297804305</v>
      </c>
      <c r="H337" s="146">
        <v>0</v>
      </c>
      <c r="I337" s="146">
        <v>-6057.1861217427404</v>
      </c>
      <c r="J337" s="146">
        <v>5526.3063787646997</v>
      </c>
      <c r="K337" s="146">
        <v>0</v>
      </c>
      <c r="L337" s="146">
        <v>0</v>
      </c>
      <c r="M337" s="146">
        <v>0</v>
      </c>
      <c r="N337" s="146">
        <v>0</v>
      </c>
      <c r="O337" s="146">
        <v>0</v>
      </c>
      <c r="P337" s="146">
        <v>0</v>
      </c>
      <c r="Q337" s="146">
        <v>0</v>
      </c>
      <c r="R337" s="146">
        <v>0</v>
      </c>
      <c r="S337" s="146">
        <v>0</v>
      </c>
      <c r="T337" s="146">
        <v>0</v>
      </c>
      <c r="U337" s="146">
        <v>0</v>
      </c>
      <c r="V337" s="146">
        <v>0</v>
      </c>
      <c r="W337" s="146">
        <v>0</v>
      </c>
      <c r="X337" s="146">
        <v>0</v>
      </c>
      <c r="Y337" s="146">
        <v>0</v>
      </c>
      <c r="Z337" s="146">
        <v>0</v>
      </c>
      <c r="AA337" s="146">
        <v>0</v>
      </c>
      <c r="AB337" s="146">
        <v>0</v>
      </c>
      <c r="AC337" s="146">
        <v>0</v>
      </c>
      <c r="AD337" s="146">
        <v>0</v>
      </c>
      <c r="AE337" s="146">
        <v>0</v>
      </c>
      <c r="AF337" s="146">
        <v>0</v>
      </c>
      <c r="AG337" s="146">
        <v>0</v>
      </c>
      <c r="AH337" s="146">
        <v>0</v>
      </c>
      <c r="AI337" s="146">
        <v>0</v>
      </c>
      <c r="AJ337" s="146">
        <v>0</v>
      </c>
      <c r="AK337" s="146">
        <v>0</v>
      </c>
      <c r="AL337" s="146"/>
      <c r="AM337" s="146"/>
      <c r="AN337" s="146"/>
      <c r="AO337" s="146"/>
      <c r="AP337" s="146"/>
    </row>
    <row r="338" spans="1:42" ht="14.5" x14ac:dyDescent="0.35">
      <c r="A338" s="200" t="s">
        <v>358</v>
      </c>
      <c r="B338" s="146">
        <v>27.4815624999999</v>
      </c>
      <c r="C338" s="146">
        <v>27.4815624999999</v>
      </c>
      <c r="D338" s="146">
        <v>34.647812499999901</v>
      </c>
      <c r="E338" s="146">
        <v>27.4815624999999</v>
      </c>
      <c r="F338" s="146">
        <v>27.4815624999999</v>
      </c>
      <c r="G338" s="146">
        <v>34.647812499999901</v>
      </c>
      <c r="H338" s="146">
        <v>27.4815624999999</v>
      </c>
      <c r="I338" s="146">
        <v>27.4815624999999</v>
      </c>
      <c r="J338" s="146">
        <v>34.647812499999901</v>
      </c>
      <c r="K338" s="146">
        <v>27.4815624999999</v>
      </c>
      <c r="L338" s="146">
        <v>27.4815624999999</v>
      </c>
      <c r="M338" s="146">
        <v>34.647812499999901</v>
      </c>
      <c r="N338" s="146">
        <v>27.4815624999999</v>
      </c>
      <c r="O338" s="146">
        <v>27.4815624999999</v>
      </c>
      <c r="P338" s="146">
        <v>34.647812499999901</v>
      </c>
      <c r="Q338" s="146">
        <v>27.4815624999999</v>
      </c>
      <c r="R338" s="146">
        <v>27.4815624999999</v>
      </c>
      <c r="S338" s="146">
        <v>34.647812499999901</v>
      </c>
      <c r="T338" s="146">
        <v>28.772765</v>
      </c>
      <c r="U338" s="146">
        <v>28.772765</v>
      </c>
      <c r="V338" s="146">
        <v>35.939014999999998</v>
      </c>
      <c r="W338" s="146">
        <v>28.772765</v>
      </c>
      <c r="X338" s="146">
        <v>28.772765</v>
      </c>
      <c r="Y338" s="146">
        <v>35.939014999999998</v>
      </c>
      <c r="Z338" s="146">
        <v>28.772765</v>
      </c>
      <c r="AA338" s="146">
        <v>28.772765</v>
      </c>
      <c r="AB338" s="146">
        <v>35.939014999999998</v>
      </c>
      <c r="AC338" s="146">
        <v>28.772765</v>
      </c>
      <c r="AD338" s="146">
        <v>28.772765</v>
      </c>
      <c r="AE338" s="146">
        <v>35.939014999999998</v>
      </c>
      <c r="AF338" s="146">
        <v>28.772765</v>
      </c>
      <c r="AG338" s="146">
        <v>28.772765</v>
      </c>
      <c r="AH338" s="146">
        <v>35.939014999999998</v>
      </c>
      <c r="AI338" s="146">
        <v>28.772765</v>
      </c>
      <c r="AJ338" s="146">
        <v>28.772765</v>
      </c>
      <c r="AK338" s="146">
        <v>35.939014999999998</v>
      </c>
      <c r="AL338" s="144"/>
      <c r="AM338" s="144"/>
      <c r="AN338" s="144"/>
      <c r="AO338" s="144"/>
      <c r="AP338" s="144"/>
    </row>
    <row r="339" spans="1:42" ht="14.5" x14ac:dyDescent="0.35">
      <c r="A339" s="200" t="s">
        <v>359</v>
      </c>
      <c r="B339" s="146">
        <v>0</v>
      </c>
      <c r="C339" s="146">
        <v>0</v>
      </c>
      <c r="D339" s="146">
        <v>0</v>
      </c>
      <c r="E339" s="146">
        <v>0</v>
      </c>
      <c r="F339" s="146">
        <v>0</v>
      </c>
      <c r="G339" s="146">
        <v>0</v>
      </c>
      <c r="H339" s="146">
        <v>0</v>
      </c>
      <c r="I339" s="146">
        <v>0</v>
      </c>
      <c r="J339" s="146">
        <v>0</v>
      </c>
      <c r="K339" s="146">
        <v>0</v>
      </c>
      <c r="L339" s="146">
        <v>0</v>
      </c>
      <c r="M339" s="146">
        <v>0</v>
      </c>
      <c r="N339" s="146">
        <v>0</v>
      </c>
      <c r="O339" s="146">
        <v>0</v>
      </c>
      <c r="P339" s="146">
        <v>0</v>
      </c>
      <c r="Q339" s="146">
        <v>0</v>
      </c>
      <c r="R339" s="146">
        <v>0</v>
      </c>
      <c r="S339" s="146">
        <v>0</v>
      </c>
      <c r="T339" s="146">
        <v>0</v>
      </c>
      <c r="U339" s="146">
        <v>0</v>
      </c>
      <c r="V339" s="146">
        <v>0</v>
      </c>
      <c r="W339" s="146">
        <v>0</v>
      </c>
      <c r="X339" s="146">
        <v>0</v>
      </c>
      <c r="Y339" s="146">
        <v>0</v>
      </c>
      <c r="Z339" s="146">
        <v>0</v>
      </c>
      <c r="AA339" s="146">
        <v>0</v>
      </c>
      <c r="AB339" s="146">
        <v>0</v>
      </c>
      <c r="AC339" s="146">
        <v>0</v>
      </c>
      <c r="AD339" s="146">
        <v>0</v>
      </c>
      <c r="AE339" s="146">
        <v>0</v>
      </c>
      <c r="AF339" s="146">
        <v>0</v>
      </c>
      <c r="AG339" s="146">
        <v>0</v>
      </c>
      <c r="AH339" s="146">
        <v>0</v>
      </c>
      <c r="AI339" s="146">
        <v>0</v>
      </c>
      <c r="AJ339" s="146">
        <v>0</v>
      </c>
      <c r="AK339" s="146">
        <v>0</v>
      </c>
      <c r="AL339" s="146"/>
      <c r="AM339" s="146"/>
      <c r="AN339" s="146"/>
      <c r="AO339" s="146"/>
      <c r="AP339" s="144"/>
    </row>
    <row r="340" spans="1:42" ht="14.5" x14ac:dyDescent="0.35">
      <c r="A340" s="200" t="s">
        <v>360</v>
      </c>
      <c r="B340" s="146">
        <v>0</v>
      </c>
      <c r="C340" s="146">
        <v>0</v>
      </c>
      <c r="D340" s="146">
        <v>0</v>
      </c>
      <c r="E340" s="146">
        <v>0</v>
      </c>
      <c r="F340" s="146">
        <v>0</v>
      </c>
      <c r="G340" s="146">
        <v>0</v>
      </c>
      <c r="H340" s="146">
        <v>0</v>
      </c>
      <c r="I340" s="146">
        <v>0</v>
      </c>
      <c r="J340" s="146">
        <v>0</v>
      </c>
      <c r="K340" s="146">
        <v>0</v>
      </c>
      <c r="L340" s="146">
        <v>0</v>
      </c>
      <c r="M340" s="146">
        <v>0</v>
      </c>
      <c r="N340" s="146">
        <v>0</v>
      </c>
      <c r="O340" s="146">
        <v>0</v>
      </c>
      <c r="P340" s="146">
        <v>0</v>
      </c>
      <c r="Q340" s="146">
        <v>0</v>
      </c>
      <c r="R340" s="146">
        <v>0</v>
      </c>
      <c r="S340" s="146">
        <v>0</v>
      </c>
      <c r="T340" s="146">
        <v>0</v>
      </c>
      <c r="U340" s="146">
        <v>0</v>
      </c>
      <c r="V340" s="146">
        <v>0</v>
      </c>
      <c r="W340" s="146">
        <v>0</v>
      </c>
      <c r="X340" s="146">
        <v>0</v>
      </c>
      <c r="Y340" s="146">
        <v>0</v>
      </c>
      <c r="Z340" s="146">
        <v>0</v>
      </c>
      <c r="AA340" s="146">
        <v>0</v>
      </c>
      <c r="AB340" s="146">
        <v>0</v>
      </c>
      <c r="AC340" s="146">
        <v>0</v>
      </c>
      <c r="AD340" s="146">
        <v>0</v>
      </c>
      <c r="AE340" s="146">
        <v>0</v>
      </c>
      <c r="AF340" s="146">
        <v>0</v>
      </c>
      <c r="AG340" s="146">
        <v>0</v>
      </c>
      <c r="AH340" s="146">
        <v>0</v>
      </c>
      <c r="AI340" s="146">
        <v>0</v>
      </c>
      <c r="AJ340" s="146">
        <v>0</v>
      </c>
      <c r="AK340" s="146">
        <v>0</v>
      </c>
      <c r="AL340" s="146"/>
      <c r="AM340" s="146"/>
      <c r="AN340" s="146"/>
      <c r="AO340" s="146"/>
      <c r="AP340" s="144"/>
    </row>
    <row r="341" spans="1:42" ht="10.5" x14ac:dyDescent="0.25">
      <c r="A341" s="200" t="s">
        <v>361</v>
      </c>
      <c r="B341" s="146">
        <v>0</v>
      </c>
      <c r="C341" s="146">
        <v>0</v>
      </c>
      <c r="D341" s="146">
        <v>0</v>
      </c>
      <c r="E341" s="146">
        <v>0</v>
      </c>
      <c r="F341" s="146">
        <v>0</v>
      </c>
      <c r="G341" s="146">
        <v>0</v>
      </c>
      <c r="H341" s="146">
        <v>0</v>
      </c>
      <c r="I341" s="146">
        <v>0</v>
      </c>
      <c r="J341" s="146">
        <v>0</v>
      </c>
      <c r="K341" s="146">
        <v>0</v>
      </c>
      <c r="L341" s="146">
        <v>0</v>
      </c>
      <c r="M341" s="146">
        <v>0</v>
      </c>
      <c r="N341" s="146">
        <v>0</v>
      </c>
      <c r="O341" s="146">
        <v>0</v>
      </c>
      <c r="P341" s="146">
        <v>0</v>
      </c>
      <c r="Q341" s="146">
        <v>0</v>
      </c>
      <c r="R341" s="146">
        <v>0</v>
      </c>
      <c r="S341" s="146">
        <v>0</v>
      </c>
      <c r="T341" s="146">
        <v>0</v>
      </c>
      <c r="U341" s="146">
        <v>0</v>
      </c>
      <c r="V341" s="146">
        <v>0</v>
      </c>
      <c r="W341" s="146">
        <v>0</v>
      </c>
      <c r="X341" s="146">
        <v>0</v>
      </c>
      <c r="Y341" s="146">
        <v>0</v>
      </c>
      <c r="Z341" s="146">
        <v>0</v>
      </c>
      <c r="AA341" s="146">
        <v>0</v>
      </c>
      <c r="AB341" s="146">
        <v>0</v>
      </c>
      <c r="AC341" s="146">
        <v>0</v>
      </c>
      <c r="AD341" s="146">
        <v>0</v>
      </c>
      <c r="AE341" s="146">
        <v>0</v>
      </c>
      <c r="AF341" s="146">
        <v>0</v>
      </c>
      <c r="AG341" s="146">
        <v>0</v>
      </c>
      <c r="AH341" s="146">
        <v>0</v>
      </c>
      <c r="AI341" s="146">
        <v>0</v>
      </c>
      <c r="AJ341" s="146">
        <v>0</v>
      </c>
      <c r="AK341" s="146">
        <v>0</v>
      </c>
      <c r="AL341" s="146"/>
      <c r="AM341" s="146"/>
      <c r="AN341" s="146"/>
      <c r="AO341" s="146"/>
      <c r="AP341" s="146"/>
    </row>
    <row r="342" spans="1:42" ht="10.5" x14ac:dyDescent="0.25">
      <c r="A342" s="200" t="s">
        <v>362</v>
      </c>
      <c r="B342" s="146">
        <v>0</v>
      </c>
      <c r="C342" s="146">
        <v>0</v>
      </c>
      <c r="D342" s="146">
        <v>0</v>
      </c>
      <c r="E342" s="146">
        <v>0</v>
      </c>
      <c r="F342" s="146">
        <v>0</v>
      </c>
      <c r="G342" s="146">
        <v>0</v>
      </c>
      <c r="H342" s="146">
        <v>0</v>
      </c>
      <c r="I342" s="146">
        <v>0</v>
      </c>
      <c r="J342" s="146">
        <v>0</v>
      </c>
      <c r="K342" s="146">
        <v>0</v>
      </c>
      <c r="L342" s="146">
        <v>0</v>
      </c>
      <c r="M342" s="146">
        <v>0</v>
      </c>
      <c r="N342" s="146">
        <v>0</v>
      </c>
      <c r="O342" s="146">
        <v>0</v>
      </c>
      <c r="P342" s="146">
        <v>0</v>
      </c>
      <c r="Q342" s="146">
        <v>0</v>
      </c>
      <c r="R342" s="146">
        <v>0</v>
      </c>
      <c r="S342" s="146">
        <v>0</v>
      </c>
      <c r="T342" s="146">
        <v>0</v>
      </c>
      <c r="U342" s="146">
        <v>0</v>
      </c>
      <c r="V342" s="146">
        <v>0</v>
      </c>
      <c r="W342" s="146">
        <v>0</v>
      </c>
      <c r="X342" s="146">
        <v>0</v>
      </c>
      <c r="Y342" s="146">
        <v>0</v>
      </c>
      <c r="Z342" s="146">
        <v>0</v>
      </c>
      <c r="AA342" s="146">
        <v>0</v>
      </c>
      <c r="AB342" s="146">
        <v>0</v>
      </c>
      <c r="AC342" s="146">
        <v>0</v>
      </c>
      <c r="AD342" s="146">
        <v>0</v>
      </c>
      <c r="AE342" s="146">
        <v>0</v>
      </c>
      <c r="AF342" s="146">
        <v>0</v>
      </c>
      <c r="AG342" s="146">
        <v>0</v>
      </c>
      <c r="AH342" s="146">
        <v>0</v>
      </c>
      <c r="AI342" s="146">
        <v>0</v>
      </c>
      <c r="AJ342" s="146">
        <v>0</v>
      </c>
      <c r="AK342" s="146">
        <v>0</v>
      </c>
      <c r="AL342" s="146"/>
      <c r="AM342" s="146"/>
      <c r="AN342" s="146"/>
      <c r="AO342" s="146"/>
      <c r="AP342" s="146"/>
    </row>
    <row r="343" spans="1:42" ht="10.5" x14ac:dyDescent="0.25">
      <c r="A343" s="200" t="s">
        <v>363</v>
      </c>
      <c r="B343" s="146">
        <v>0</v>
      </c>
      <c r="C343" s="146">
        <v>0</v>
      </c>
      <c r="D343" s="146">
        <v>-3654.1819999999998</v>
      </c>
      <c r="E343" s="146">
        <v>0</v>
      </c>
      <c r="F343" s="146">
        <v>0</v>
      </c>
      <c r="G343" s="146">
        <v>-4075.5509999999999</v>
      </c>
      <c r="H343" s="146">
        <v>0</v>
      </c>
      <c r="I343" s="146">
        <v>0</v>
      </c>
      <c r="J343" s="146">
        <v>-3500.5419999999999</v>
      </c>
      <c r="K343" s="146">
        <v>0</v>
      </c>
      <c r="L343" s="146">
        <v>0</v>
      </c>
      <c r="M343" s="146">
        <v>-3500.5419999999999</v>
      </c>
      <c r="N343" s="146">
        <v>0</v>
      </c>
      <c r="O343" s="146">
        <v>0</v>
      </c>
      <c r="P343" s="146">
        <v>-3865.3290000000002</v>
      </c>
      <c r="Q343" s="146">
        <v>0</v>
      </c>
      <c r="R343" s="146">
        <v>0</v>
      </c>
      <c r="S343" s="146">
        <v>-3865.3290000000002</v>
      </c>
      <c r="T343" s="146">
        <v>0</v>
      </c>
      <c r="U343" s="146">
        <v>0</v>
      </c>
      <c r="V343" s="146">
        <v>-4721.6790000000001</v>
      </c>
      <c r="W343" s="146">
        <v>0</v>
      </c>
      <c r="X343" s="146">
        <v>0</v>
      </c>
      <c r="Y343" s="146">
        <v>-4721.6790000000001</v>
      </c>
      <c r="Z343" s="146">
        <v>0</v>
      </c>
      <c r="AA343" s="146">
        <v>0</v>
      </c>
      <c r="AB343" s="146">
        <v>-5170.9430000000002</v>
      </c>
      <c r="AC343" s="146">
        <v>0</v>
      </c>
      <c r="AD343" s="146">
        <v>0</v>
      </c>
      <c r="AE343" s="146">
        <v>-5170.9430000000002</v>
      </c>
      <c r="AF343" s="146">
        <v>0</v>
      </c>
      <c r="AG343" s="146">
        <v>0</v>
      </c>
      <c r="AH343" s="146">
        <v>-5281.46</v>
      </c>
      <c r="AI343" s="146">
        <v>0</v>
      </c>
      <c r="AJ343" s="146">
        <v>0</v>
      </c>
      <c r="AK343" s="146">
        <v>-5281.46</v>
      </c>
      <c r="AL343" s="205"/>
      <c r="AM343" s="205"/>
      <c r="AN343" s="205"/>
      <c r="AO343" s="205"/>
      <c r="AP343" s="205"/>
    </row>
    <row r="344" spans="1:42" ht="10.5" x14ac:dyDescent="0.25">
      <c r="A344" s="200" t="s">
        <v>364</v>
      </c>
      <c r="B344" s="146">
        <v>0</v>
      </c>
      <c r="C344" s="146">
        <v>0</v>
      </c>
      <c r="D344" s="146">
        <v>0</v>
      </c>
      <c r="E344" s="146">
        <v>0</v>
      </c>
      <c r="F344" s="146">
        <v>0</v>
      </c>
      <c r="G344" s="146">
        <v>0</v>
      </c>
      <c r="H344" s="146">
        <v>0</v>
      </c>
      <c r="I344" s="146">
        <v>0</v>
      </c>
      <c r="J344" s="146">
        <v>0</v>
      </c>
      <c r="K344" s="146">
        <v>0</v>
      </c>
      <c r="L344" s="146">
        <v>0</v>
      </c>
      <c r="M344" s="146">
        <v>0</v>
      </c>
      <c r="N344" s="146">
        <v>0</v>
      </c>
      <c r="O344" s="146">
        <v>0</v>
      </c>
      <c r="P344" s="146">
        <v>0</v>
      </c>
      <c r="Q344" s="146">
        <v>0</v>
      </c>
      <c r="R344" s="146">
        <v>0</v>
      </c>
      <c r="S344" s="146">
        <v>0</v>
      </c>
      <c r="T344" s="146">
        <v>0</v>
      </c>
      <c r="U344" s="146">
        <v>0</v>
      </c>
      <c r="V344" s="146">
        <v>0</v>
      </c>
      <c r="W344" s="146">
        <v>0</v>
      </c>
      <c r="X344" s="146">
        <v>0</v>
      </c>
      <c r="Y344" s="146">
        <v>0</v>
      </c>
      <c r="Z344" s="146">
        <v>0</v>
      </c>
      <c r="AA344" s="146">
        <v>0</v>
      </c>
      <c r="AB344" s="146">
        <v>0</v>
      </c>
      <c r="AC344" s="146">
        <v>0</v>
      </c>
      <c r="AD344" s="146">
        <v>0</v>
      </c>
      <c r="AE344" s="146">
        <v>0</v>
      </c>
      <c r="AF344" s="146">
        <v>0</v>
      </c>
      <c r="AG344" s="146">
        <v>0</v>
      </c>
      <c r="AH344" s="146">
        <v>0</v>
      </c>
      <c r="AI344" s="146">
        <v>0</v>
      </c>
      <c r="AJ344" s="146">
        <v>0</v>
      </c>
      <c r="AK344" s="146">
        <v>0</v>
      </c>
      <c r="AL344" s="205"/>
      <c r="AM344" s="205"/>
      <c r="AN344" s="205"/>
      <c r="AO344" s="205"/>
      <c r="AP344" s="205"/>
    </row>
    <row r="345" spans="1:42" ht="10.5" x14ac:dyDescent="0.25">
      <c r="A345" s="200" t="s">
        <v>365</v>
      </c>
      <c r="B345" s="146">
        <v>0</v>
      </c>
      <c r="C345" s="146">
        <v>0</v>
      </c>
      <c r="D345" s="146">
        <v>0</v>
      </c>
      <c r="E345" s="146">
        <v>0</v>
      </c>
      <c r="F345" s="146">
        <v>0</v>
      </c>
      <c r="G345" s="146">
        <v>0</v>
      </c>
      <c r="H345" s="146">
        <v>0</v>
      </c>
      <c r="I345" s="146">
        <v>0</v>
      </c>
      <c r="J345" s="146">
        <v>0</v>
      </c>
      <c r="K345" s="146">
        <v>0</v>
      </c>
      <c r="L345" s="146">
        <v>0</v>
      </c>
      <c r="M345" s="146">
        <v>0</v>
      </c>
      <c r="N345" s="146">
        <v>0</v>
      </c>
      <c r="O345" s="146">
        <v>0</v>
      </c>
      <c r="P345" s="146">
        <v>0</v>
      </c>
      <c r="Q345" s="146">
        <v>0</v>
      </c>
      <c r="R345" s="146">
        <v>0</v>
      </c>
      <c r="S345" s="146">
        <v>0</v>
      </c>
      <c r="T345" s="146">
        <v>0</v>
      </c>
      <c r="U345" s="146">
        <v>0</v>
      </c>
      <c r="V345" s="146">
        <v>-1963.393</v>
      </c>
      <c r="W345" s="146">
        <v>0</v>
      </c>
      <c r="X345" s="146">
        <v>0</v>
      </c>
      <c r="Y345" s="146">
        <v>-1963.393</v>
      </c>
      <c r="Z345" s="146">
        <v>0</v>
      </c>
      <c r="AA345" s="146">
        <v>0</v>
      </c>
      <c r="AB345" s="146">
        <v>-1963.393</v>
      </c>
      <c r="AC345" s="146">
        <v>0</v>
      </c>
      <c r="AD345" s="146">
        <v>0</v>
      </c>
      <c r="AE345" s="146">
        <v>-1963.393</v>
      </c>
      <c r="AF345" s="146">
        <v>0</v>
      </c>
      <c r="AG345" s="146">
        <v>0</v>
      </c>
      <c r="AH345" s="146">
        <v>0</v>
      </c>
      <c r="AI345" s="146">
        <v>0</v>
      </c>
      <c r="AJ345" s="146">
        <v>0</v>
      </c>
      <c r="AK345" s="146">
        <v>0</v>
      </c>
      <c r="AL345" s="146"/>
      <c r="AM345" s="146"/>
      <c r="AN345" s="146"/>
      <c r="AO345" s="146"/>
      <c r="AP345" s="146"/>
    </row>
    <row r="346" spans="1:42" ht="15" thickBot="1" x14ac:dyDescent="0.4">
      <c r="A346" s="200" t="s">
        <v>366</v>
      </c>
      <c r="B346" s="147">
        <v>0</v>
      </c>
      <c r="C346" s="147">
        <v>0</v>
      </c>
      <c r="D346" s="147">
        <v>0</v>
      </c>
      <c r="E346" s="147">
        <v>0</v>
      </c>
      <c r="F346" s="147">
        <v>0</v>
      </c>
      <c r="G346" s="147">
        <v>0</v>
      </c>
      <c r="H346" s="147">
        <v>0</v>
      </c>
      <c r="I346" s="147">
        <v>0</v>
      </c>
      <c r="J346" s="147">
        <v>0</v>
      </c>
      <c r="K346" s="147">
        <v>0</v>
      </c>
      <c r="L346" s="147">
        <v>0</v>
      </c>
      <c r="M346" s="147">
        <v>0</v>
      </c>
      <c r="N346" s="147">
        <v>0</v>
      </c>
      <c r="O346" s="147">
        <v>0</v>
      </c>
      <c r="P346" s="147">
        <v>0</v>
      </c>
      <c r="Q346" s="147">
        <v>0</v>
      </c>
      <c r="R346" s="147">
        <v>0</v>
      </c>
      <c r="S346" s="147">
        <v>0</v>
      </c>
      <c r="T346" s="147">
        <v>0</v>
      </c>
      <c r="U346" s="147">
        <v>0</v>
      </c>
      <c r="V346" s="147">
        <v>0</v>
      </c>
      <c r="W346" s="147">
        <v>0</v>
      </c>
      <c r="X346" s="147">
        <v>0</v>
      </c>
      <c r="Y346" s="147">
        <v>0</v>
      </c>
      <c r="Z346" s="147">
        <v>0</v>
      </c>
      <c r="AA346" s="147">
        <v>0</v>
      </c>
      <c r="AB346" s="147">
        <v>0</v>
      </c>
      <c r="AC346" s="147">
        <v>0</v>
      </c>
      <c r="AD346" s="147">
        <v>0</v>
      </c>
      <c r="AE346" s="147">
        <v>0</v>
      </c>
      <c r="AF346" s="147">
        <v>0</v>
      </c>
      <c r="AG346" s="147">
        <v>0</v>
      </c>
      <c r="AH346" s="147">
        <v>0</v>
      </c>
      <c r="AI346" s="147">
        <v>0</v>
      </c>
      <c r="AJ346" s="147">
        <v>0</v>
      </c>
      <c r="AK346" s="147">
        <v>0</v>
      </c>
      <c r="AL346" s="146"/>
      <c r="AM346" s="146"/>
      <c r="AN346" s="146"/>
      <c r="AO346" s="146"/>
      <c r="AP346" s="144"/>
    </row>
    <row r="347" spans="1:42" ht="14.5" x14ac:dyDescent="0.35">
      <c r="A347" s="200" t="s">
        <v>367</v>
      </c>
      <c r="B347" s="146">
        <v>27.4815624999999</v>
      </c>
      <c r="C347" s="146">
        <v>27.4815624999999</v>
      </c>
      <c r="D347" s="146">
        <v>3784.77157259656</v>
      </c>
      <c r="E347" s="146">
        <v>27.4815624999999</v>
      </c>
      <c r="F347" s="146">
        <v>27.4815624999999</v>
      </c>
      <c r="G347" s="146">
        <v>3894.2823155746</v>
      </c>
      <c r="H347" s="146">
        <v>27.4815624999999</v>
      </c>
      <c r="I347" s="146">
        <v>-6029.7045592427403</v>
      </c>
      <c r="J347" s="146">
        <v>9464.71795136119</v>
      </c>
      <c r="K347" s="146">
        <v>27.4815624999999</v>
      </c>
      <c r="L347" s="146">
        <v>27.4815624999999</v>
      </c>
      <c r="M347" s="146">
        <v>3938.4115725963002</v>
      </c>
      <c r="N347" s="146">
        <v>27.4815624999999</v>
      </c>
      <c r="O347" s="146">
        <v>27.4815624999999</v>
      </c>
      <c r="P347" s="146">
        <v>-1427.2378662685801</v>
      </c>
      <c r="Q347" s="146">
        <v>27.4815624999999</v>
      </c>
      <c r="R347" s="146">
        <v>27.4815624999999</v>
      </c>
      <c r="S347" s="146">
        <v>-1427.2378662741901</v>
      </c>
      <c r="T347" s="146">
        <v>28.772765</v>
      </c>
      <c r="U347" s="146">
        <v>28.772765</v>
      </c>
      <c r="V347" s="146">
        <v>-4245.6896637803402</v>
      </c>
      <c r="W347" s="146">
        <v>28.772765</v>
      </c>
      <c r="X347" s="146">
        <v>28.772765</v>
      </c>
      <c r="Y347" s="146">
        <v>-4245.68966378609</v>
      </c>
      <c r="Z347" s="146">
        <v>28.772765</v>
      </c>
      <c r="AA347" s="146">
        <v>28.772765</v>
      </c>
      <c r="AB347" s="146">
        <v>-7959.4990317636402</v>
      </c>
      <c r="AC347" s="146">
        <v>28.772765</v>
      </c>
      <c r="AD347" s="146">
        <v>28.772765</v>
      </c>
      <c r="AE347" s="146">
        <v>-7959.4990317730098</v>
      </c>
      <c r="AF347" s="146">
        <v>28.772765</v>
      </c>
      <c r="AG347" s="146">
        <v>28.772765</v>
      </c>
      <c r="AH347" s="146">
        <v>-6106.6230317824202</v>
      </c>
      <c r="AI347" s="146">
        <v>28.772765</v>
      </c>
      <c r="AJ347" s="146">
        <v>28.772765</v>
      </c>
      <c r="AK347" s="146">
        <v>-6106.6230317914196</v>
      </c>
      <c r="AL347" s="146"/>
      <c r="AM347" s="146"/>
      <c r="AN347" s="146"/>
      <c r="AO347" s="146"/>
      <c r="AP347" s="144"/>
    </row>
    <row r="348" spans="1:42" ht="14.5" x14ac:dyDescent="0.35">
      <c r="A348" s="200" t="s">
        <v>368</v>
      </c>
      <c r="B348" s="146">
        <v>0</v>
      </c>
      <c r="C348" s="146">
        <v>0</v>
      </c>
      <c r="D348" s="146">
        <v>0</v>
      </c>
      <c r="E348" s="146">
        <v>0</v>
      </c>
      <c r="F348" s="146">
        <v>0</v>
      </c>
      <c r="G348" s="146">
        <v>0</v>
      </c>
      <c r="H348" s="146">
        <v>0</v>
      </c>
      <c r="I348" s="146">
        <v>0</v>
      </c>
      <c r="J348" s="146">
        <v>0</v>
      </c>
      <c r="K348" s="146">
        <v>0</v>
      </c>
      <c r="L348" s="146">
        <v>0</v>
      </c>
      <c r="M348" s="146">
        <v>0</v>
      </c>
      <c r="N348" s="146">
        <v>0</v>
      </c>
      <c r="O348" s="146">
        <v>0</v>
      </c>
      <c r="P348" s="146">
        <v>0</v>
      </c>
      <c r="Q348" s="146">
        <v>0</v>
      </c>
      <c r="R348" s="146">
        <v>0</v>
      </c>
      <c r="S348" s="146">
        <v>0</v>
      </c>
      <c r="T348" s="146">
        <v>0</v>
      </c>
      <c r="U348" s="146">
        <v>0</v>
      </c>
      <c r="V348" s="146">
        <v>0</v>
      </c>
      <c r="W348" s="146">
        <v>0</v>
      </c>
      <c r="X348" s="146">
        <v>0</v>
      </c>
      <c r="Y348" s="146">
        <v>0</v>
      </c>
      <c r="Z348" s="146">
        <v>0</v>
      </c>
      <c r="AA348" s="146">
        <v>0</v>
      </c>
      <c r="AB348" s="146">
        <v>0</v>
      </c>
      <c r="AC348" s="146">
        <v>0</v>
      </c>
      <c r="AD348" s="146">
        <v>0</v>
      </c>
      <c r="AE348" s="146">
        <v>0</v>
      </c>
      <c r="AF348" s="146">
        <v>0</v>
      </c>
      <c r="AG348" s="146">
        <v>0</v>
      </c>
      <c r="AH348" s="146">
        <v>0</v>
      </c>
      <c r="AI348" s="146">
        <v>0</v>
      </c>
      <c r="AJ348" s="146">
        <v>0</v>
      </c>
      <c r="AK348" s="146">
        <v>0</v>
      </c>
      <c r="AL348" s="146"/>
      <c r="AM348" s="146"/>
      <c r="AN348" s="146"/>
      <c r="AO348" s="146"/>
      <c r="AP348" s="144"/>
    </row>
    <row r="349" spans="1:42" ht="14.5" x14ac:dyDescent="0.35">
      <c r="A349" s="200" t="s">
        <v>369</v>
      </c>
      <c r="B349" s="146">
        <v>0</v>
      </c>
      <c r="C349" s="146">
        <v>0</v>
      </c>
      <c r="D349" s="146">
        <v>0</v>
      </c>
      <c r="E349" s="146">
        <v>0</v>
      </c>
      <c r="F349" s="146">
        <v>0</v>
      </c>
      <c r="G349" s="146">
        <v>0</v>
      </c>
      <c r="H349" s="146">
        <v>0</v>
      </c>
      <c r="I349" s="146">
        <v>0</v>
      </c>
      <c r="J349" s="146">
        <v>0</v>
      </c>
      <c r="K349" s="146">
        <v>0</v>
      </c>
      <c r="L349" s="146">
        <v>0</v>
      </c>
      <c r="M349" s="146">
        <v>0</v>
      </c>
      <c r="N349" s="146">
        <v>0</v>
      </c>
      <c r="O349" s="146">
        <v>0</v>
      </c>
      <c r="P349" s="146">
        <v>0</v>
      </c>
      <c r="Q349" s="146">
        <v>0</v>
      </c>
      <c r="R349" s="146">
        <v>0</v>
      </c>
      <c r="S349" s="146">
        <v>0</v>
      </c>
      <c r="T349" s="146">
        <v>0</v>
      </c>
      <c r="U349" s="146">
        <v>0</v>
      </c>
      <c r="V349" s="146">
        <v>0</v>
      </c>
      <c r="W349" s="146">
        <v>0</v>
      </c>
      <c r="X349" s="146">
        <v>0</v>
      </c>
      <c r="Y349" s="146">
        <v>0</v>
      </c>
      <c r="Z349" s="146">
        <v>0</v>
      </c>
      <c r="AA349" s="146">
        <v>0</v>
      </c>
      <c r="AB349" s="146">
        <v>0</v>
      </c>
      <c r="AC349" s="146">
        <v>0</v>
      </c>
      <c r="AD349" s="146">
        <v>0</v>
      </c>
      <c r="AE349" s="146">
        <v>0</v>
      </c>
      <c r="AF349" s="146">
        <v>0</v>
      </c>
      <c r="AG349" s="146">
        <v>0</v>
      </c>
      <c r="AH349" s="146">
        <v>0</v>
      </c>
      <c r="AI349" s="146">
        <v>0</v>
      </c>
      <c r="AJ349" s="146">
        <v>0</v>
      </c>
      <c r="AK349" s="146">
        <v>0</v>
      </c>
      <c r="AL349" s="146"/>
      <c r="AM349" s="146"/>
      <c r="AN349" s="146"/>
      <c r="AO349" s="146"/>
      <c r="AP349" s="144"/>
    </row>
    <row r="350" spans="1:42" ht="14.5" x14ac:dyDescent="0.35">
      <c r="A350" s="200" t="s">
        <v>370</v>
      </c>
      <c r="B350" s="146">
        <v>0</v>
      </c>
      <c r="C350" s="146">
        <v>0</v>
      </c>
      <c r="D350" s="146">
        <v>0</v>
      </c>
      <c r="E350" s="146">
        <v>0</v>
      </c>
      <c r="F350" s="146">
        <v>0</v>
      </c>
      <c r="G350" s="146">
        <v>0</v>
      </c>
      <c r="H350" s="146">
        <v>0</v>
      </c>
      <c r="I350" s="146">
        <v>0</v>
      </c>
      <c r="J350" s="146">
        <v>0</v>
      </c>
      <c r="K350" s="146">
        <v>0</v>
      </c>
      <c r="L350" s="146">
        <v>0</v>
      </c>
      <c r="M350" s="146">
        <v>0</v>
      </c>
      <c r="N350" s="146">
        <v>0</v>
      </c>
      <c r="O350" s="146">
        <v>0</v>
      </c>
      <c r="P350" s="146">
        <v>0</v>
      </c>
      <c r="Q350" s="146">
        <v>0</v>
      </c>
      <c r="R350" s="146">
        <v>0</v>
      </c>
      <c r="S350" s="146">
        <v>0</v>
      </c>
      <c r="T350" s="146">
        <v>0</v>
      </c>
      <c r="U350" s="146">
        <v>0</v>
      </c>
      <c r="V350" s="146">
        <v>0</v>
      </c>
      <c r="W350" s="146">
        <v>0</v>
      </c>
      <c r="X350" s="146">
        <v>0</v>
      </c>
      <c r="Y350" s="146">
        <v>0</v>
      </c>
      <c r="Z350" s="146">
        <v>0</v>
      </c>
      <c r="AA350" s="146">
        <v>0</v>
      </c>
      <c r="AB350" s="146">
        <v>0</v>
      </c>
      <c r="AC350" s="146">
        <v>0</v>
      </c>
      <c r="AD350" s="146">
        <v>0</v>
      </c>
      <c r="AE350" s="146">
        <v>0</v>
      </c>
      <c r="AF350" s="146">
        <v>0</v>
      </c>
      <c r="AG350" s="146">
        <v>0</v>
      </c>
      <c r="AH350" s="146">
        <v>0</v>
      </c>
      <c r="AI350" s="146">
        <v>0</v>
      </c>
      <c r="AJ350" s="146">
        <v>0</v>
      </c>
      <c r="AK350" s="146">
        <v>0</v>
      </c>
      <c r="AL350" s="146"/>
      <c r="AM350" s="146"/>
      <c r="AN350" s="146"/>
      <c r="AO350" s="146"/>
      <c r="AP350" s="144"/>
    </row>
    <row r="351" spans="1:42" ht="15" thickBot="1" x14ac:dyDescent="0.4">
      <c r="A351" s="200" t="s">
        <v>371</v>
      </c>
      <c r="B351" s="147">
        <v>0</v>
      </c>
      <c r="C351" s="147">
        <v>0</v>
      </c>
      <c r="D351" s="147">
        <v>0</v>
      </c>
      <c r="E351" s="147">
        <v>0</v>
      </c>
      <c r="F351" s="147">
        <v>0</v>
      </c>
      <c r="G351" s="147">
        <v>0</v>
      </c>
      <c r="H351" s="147">
        <v>0</v>
      </c>
      <c r="I351" s="147">
        <v>0</v>
      </c>
      <c r="J351" s="147">
        <v>0</v>
      </c>
      <c r="K351" s="147">
        <v>0</v>
      </c>
      <c r="L351" s="147">
        <v>0</v>
      </c>
      <c r="M351" s="147">
        <v>0</v>
      </c>
      <c r="N351" s="147">
        <v>0</v>
      </c>
      <c r="O351" s="147">
        <v>0</v>
      </c>
      <c r="P351" s="147">
        <v>0</v>
      </c>
      <c r="Q351" s="147">
        <v>0</v>
      </c>
      <c r="R351" s="147">
        <v>0</v>
      </c>
      <c r="S351" s="147">
        <v>0</v>
      </c>
      <c r="T351" s="147">
        <v>0</v>
      </c>
      <c r="U351" s="147">
        <v>0</v>
      </c>
      <c r="V351" s="147">
        <v>0</v>
      </c>
      <c r="W351" s="147">
        <v>0</v>
      </c>
      <c r="X351" s="147">
        <v>0</v>
      </c>
      <c r="Y351" s="147">
        <v>0</v>
      </c>
      <c r="Z351" s="147">
        <v>0</v>
      </c>
      <c r="AA351" s="147">
        <v>0</v>
      </c>
      <c r="AB351" s="147">
        <v>0</v>
      </c>
      <c r="AC351" s="147">
        <v>0</v>
      </c>
      <c r="AD351" s="147">
        <v>0</v>
      </c>
      <c r="AE351" s="147">
        <v>0</v>
      </c>
      <c r="AF351" s="147">
        <v>0</v>
      </c>
      <c r="AG351" s="147">
        <v>0</v>
      </c>
      <c r="AH351" s="147">
        <v>0</v>
      </c>
      <c r="AI351" s="147">
        <v>0</v>
      </c>
      <c r="AJ351" s="147">
        <v>0</v>
      </c>
      <c r="AK351" s="147">
        <v>0</v>
      </c>
      <c r="AL351" s="146"/>
      <c r="AM351" s="146"/>
      <c r="AN351" s="146"/>
      <c r="AO351" s="146"/>
      <c r="AP351" s="144"/>
    </row>
    <row r="352" spans="1:42" ht="14.5" x14ac:dyDescent="0.35">
      <c r="A352" s="200" t="s">
        <v>372</v>
      </c>
      <c r="B352" s="146">
        <v>27.4815624999999</v>
      </c>
      <c r="C352" s="146">
        <v>27.4815624999999</v>
      </c>
      <c r="D352" s="146">
        <v>3784.77157259656</v>
      </c>
      <c r="E352" s="146">
        <v>27.4815624999999</v>
      </c>
      <c r="F352" s="146">
        <v>27.4815624999999</v>
      </c>
      <c r="G352" s="146">
        <v>3894.2823155746</v>
      </c>
      <c r="H352" s="146">
        <v>27.4815624999999</v>
      </c>
      <c r="I352" s="146">
        <v>-6029.7045592427403</v>
      </c>
      <c r="J352" s="146">
        <v>9464.71795136119</v>
      </c>
      <c r="K352" s="146">
        <v>27.4815624999999</v>
      </c>
      <c r="L352" s="146">
        <v>27.4815624999999</v>
      </c>
      <c r="M352" s="146">
        <v>3938.4115725963002</v>
      </c>
      <c r="N352" s="146">
        <v>27.4815624999999</v>
      </c>
      <c r="O352" s="146">
        <v>27.4815624999999</v>
      </c>
      <c r="P352" s="146">
        <v>-1427.2378662685801</v>
      </c>
      <c r="Q352" s="146">
        <v>27.4815624999999</v>
      </c>
      <c r="R352" s="146">
        <v>27.4815624999999</v>
      </c>
      <c r="S352" s="146">
        <v>-1427.2378662741901</v>
      </c>
      <c r="T352" s="146">
        <v>28.772765</v>
      </c>
      <c r="U352" s="146">
        <v>28.772765</v>
      </c>
      <c r="V352" s="146">
        <v>-4245.6896637803402</v>
      </c>
      <c r="W352" s="146">
        <v>28.772765</v>
      </c>
      <c r="X352" s="146">
        <v>28.772765</v>
      </c>
      <c r="Y352" s="146">
        <v>-4245.68966378609</v>
      </c>
      <c r="Z352" s="146">
        <v>28.772765</v>
      </c>
      <c r="AA352" s="146">
        <v>28.772765</v>
      </c>
      <c r="AB352" s="146">
        <v>-7959.4990317636402</v>
      </c>
      <c r="AC352" s="146">
        <v>28.772765</v>
      </c>
      <c r="AD352" s="146">
        <v>28.772765</v>
      </c>
      <c r="AE352" s="146">
        <v>-7959.4990317730098</v>
      </c>
      <c r="AF352" s="146">
        <v>28.772765</v>
      </c>
      <c r="AG352" s="146">
        <v>28.772765</v>
      </c>
      <c r="AH352" s="146">
        <v>-6106.6230317824202</v>
      </c>
      <c r="AI352" s="146">
        <v>28.772765</v>
      </c>
      <c r="AJ352" s="146">
        <v>28.772765</v>
      </c>
      <c r="AK352" s="146">
        <v>-6106.6230317914196</v>
      </c>
      <c r="AL352" s="146"/>
      <c r="AM352" s="146"/>
      <c r="AN352" s="146"/>
      <c r="AO352" s="146"/>
      <c r="AP352" s="144"/>
    </row>
    <row r="353" spans="1:42" ht="14.5" x14ac:dyDescent="0.35">
      <c r="A353" s="200" t="s">
        <v>373</v>
      </c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  <c r="AA353" s="144"/>
      <c r="AB353" s="144"/>
      <c r="AC353" s="144"/>
      <c r="AD353" s="144"/>
      <c r="AE353" s="144"/>
      <c r="AF353" s="144"/>
      <c r="AG353" s="144"/>
      <c r="AH353" s="144"/>
      <c r="AI353" s="144"/>
      <c r="AJ353" s="144"/>
      <c r="AK353" s="144"/>
      <c r="AL353" s="146"/>
      <c r="AM353" s="146"/>
      <c r="AN353" s="146"/>
      <c r="AO353" s="146"/>
      <c r="AP353" s="144"/>
    </row>
    <row r="354" spans="1:42" ht="14.5" x14ac:dyDescent="0.35">
      <c r="A354" s="200" t="s">
        <v>374</v>
      </c>
      <c r="B354" s="146">
        <v>130.864583333333</v>
      </c>
      <c r="C354" s="146">
        <v>130.864583333333</v>
      </c>
      <c r="D354" s="146">
        <v>130.864583333333</v>
      </c>
      <c r="E354" s="146">
        <v>130.864583333333</v>
      </c>
      <c r="F354" s="146">
        <v>130.864583333333</v>
      </c>
      <c r="G354" s="146">
        <v>130.864583333333</v>
      </c>
      <c r="H354" s="146">
        <v>130.864583333333</v>
      </c>
      <c r="I354" s="146">
        <v>130.864583333333</v>
      </c>
      <c r="J354" s="146">
        <v>130.864583333333</v>
      </c>
      <c r="K354" s="146">
        <v>130.864583333333</v>
      </c>
      <c r="L354" s="146">
        <v>130.864583333333</v>
      </c>
      <c r="M354" s="146">
        <v>130.864583333333</v>
      </c>
      <c r="N354" s="146">
        <v>130.864583333333</v>
      </c>
      <c r="O354" s="146">
        <v>130.864583333333</v>
      </c>
      <c r="P354" s="146">
        <v>130.864583333333</v>
      </c>
      <c r="Q354" s="146">
        <v>130.864583333333</v>
      </c>
      <c r="R354" s="146">
        <v>130.864583333333</v>
      </c>
      <c r="S354" s="146">
        <v>130.864583333333</v>
      </c>
      <c r="T354" s="146">
        <v>137.01316666666699</v>
      </c>
      <c r="U354" s="146">
        <v>137.01316666666699</v>
      </c>
      <c r="V354" s="146">
        <v>137.01316666666699</v>
      </c>
      <c r="W354" s="146">
        <v>137.01316666666699</v>
      </c>
      <c r="X354" s="146">
        <v>137.01316666666699</v>
      </c>
      <c r="Y354" s="146">
        <v>137.01316666666699</v>
      </c>
      <c r="Z354" s="146">
        <v>137.01316666666699</v>
      </c>
      <c r="AA354" s="146">
        <v>137.01316666666699</v>
      </c>
      <c r="AB354" s="146">
        <v>137.01316666666699</v>
      </c>
      <c r="AC354" s="146">
        <v>137.01316666666699</v>
      </c>
      <c r="AD354" s="146">
        <v>137.01316666666699</v>
      </c>
      <c r="AE354" s="146">
        <v>137.01316666666699</v>
      </c>
      <c r="AF354" s="146">
        <v>137.01316666666699</v>
      </c>
      <c r="AG354" s="146">
        <v>137.01316666666699</v>
      </c>
      <c r="AH354" s="146">
        <v>137.01316666666699</v>
      </c>
      <c r="AI354" s="146">
        <v>137.01316666666699</v>
      </c>
      <c r="AJ354" s="146">
        <v>137.01316666666699</v>
      </c>
      <c r="AK354" s="146">
        <v>137.01316666666699</v>
      </c>
      <c r="AL354" s="146"/>
      <c r="AM354" s="146"/>
      <c r="AN354" s="146"/>
      <c r="AO354" s="146"/>
      <c r="AP354" s="144"/>
    </row>
    <row r="355" spans="1:42" ht="14.5" x14ac:dyDescent="0.35">
      <c r="A355" s="200" t="s">
        <v>375</v>
      </c>
      <c r="B355" s="146">
        <v>23.999833333333299</v>
      </c>
      <c r="C355" s="146">
        <v>23.999833333333299</v>
      </c>
      <c r="D355" s="146">
        <v>23.999833333333299</v>
      </c>
      <c r="E355" s="146">
        <v>23.999833333333299</v>
      </c>
      <c r="F355" s="146">
        <v>23.999833333333299</v>
      </c>
      <c r="G355" s="146">
        <v>23.999833333333299</v>
      </c>
      <c r="H355" s="146">
        <v>23.999833333333299</v>
      </c>
      <c r="I355" s="146">
        <v>23.999833333333299</v>
      </c>
      <c r="J355" s="146">
        <v>23.999833333333299</v>
      </c>
      <c r="K355" s="146">
        <v>23.999833333333299</v>
      </c>
      <c r="L355" s="146">
        <v>23.999833333333299</v>
      </c>
      <c r="M355" s="146">
        <v>23.999833333333299</v>
      </c>
      <c r="N355" s="146">
        <v>23.999833333333299</v>
      </c>
      <c r="O355" s="146">
        <v>23.999833333333299</v>
      </c>
      <c r="P355" s="146">
        <v>23.999833333333299</v>
      </c>
      <c r="Q355" s="146">
        <v>23.999833333333299</v>
      </c>
      <c r="R355" s="146">
        <v>23.999833333333299</v>
      </c>
      <c r="S355" s="146">
        <v>23.999833333333299</v>
      </c>
      <c r="T355" s="146">
        <v>24.1971666666667</v>
      </c>
      <c r="U355" s="146">
        <v>24.1971666666667</v>
      </c>
      <c r="V355" s="146">
        <v>24.1971666666667</v>
      </c>
      <c r="W355" s="146">
        <v>24.1971666666667</v>
      </c>
      <c r="X355" s="146">
        <v>24.1971666666667</v>
      </c>
      <c r="Y355" s="146">
        <v>24.1971666666667</v>
      </c>
      <c r="Z355" s="146">
        <v>24.1971666666667</v>
      </c>
      <c r="AA355" s="146">
        <v>24.1971666666667</v>
      </c>
      <c r="AB355" s="146">
        <v>24.1971666666667</v>
      </c>
      <c r="AC355" s="146">
        <v>24.1971666666667</v>
      </c>
      <c r="AD355" s="146">
        <v>24.1971666666667</v>
      </c>
      <c r="AE355" s="146">
        <v>24.1971666666667</v>
      </c>
      <c r="AF355" s="146">
        <v>24.1971666666667</v>
      </c>
      <c r="AG355" s="146">
        <v>24.1971666666667</v>
      </c>
      <c r="AH355" s="146">
        <v>24.1971666666667</v>
      </c>
      <c r="AI355" s="146">
        <v>24.1971666666667</v>
      </c>
      <c r="AJ355" s="146">
        <v>24.1971666666667</v>
      </c>
      <c r="AK355" s="146">
        <v>24.1971666666667</v>
      </c>
      <c r="AL355" s="146"/>
      <c r="AM355" s="146"/>
      <c r="AN355" s="146"/>
      <c r="AO355" s="146"/>
      <c r="AP355" s="144"/>
    </row>
    <row r="356" spans="1:42" ht="14.5" x14ac:dyDescent="0.35">
      <c r="A356" s="200" t="s">
        <v>376</v>
      </c>
      <c r="B356" s="146">
        <v>0</v>
      </c>
      <c r="C356" s="146">
        <v>0</v>
      </c>
      <c r="D356" s="146">
        <v>7.1662499999999998</v>
      </c>
      <c r="E356" s="146">
        <v>0</v>
      </c>
      <c r="F356" s="146">
        <v>0</v>
      </c>
      <c r="G356" s="146">
        <v>7.1662499999999998</v>
      </c>
      <c r="H356" s="146">
        <v>0</v>
      </c>
      <c r="I356" s="146">
        <v>0</v>
      </c>
      <c r="J356" s="146">
        <v>7.1662499999999998</v>
      </c>
      <c r="K356" s="146">
        <v>0</v>
      </c>
      <c r="L356" s="146">
        <v>0</v>
      </c>
      <c r="M356" s="146">
        <v>7.1662499999999998</v>
      </c>
      <c r="N356" s="146">
        <v>0</v>
      </c>
      <c r="O356" s="146">
        <v>0</v>
      </c>
      <c r="P356" s="146">
        <v>7.1662499999999998</v>
      </c>
      <c r="Q356" s="146">
        <v>0</v>
      </c>
      <c r="R356" s="146">
        <v>0</v>
      </c>
      <c r="S356" s="146">
        <v>7.1662499999999998</v>
      </c>
      <c r="T356" s="146">
        <v>0</v>
      </c>
      <c r="U356" s="146">
        <v>0</v>
      </c>
      <c r="V356" s="146">
        <v>7.1662499999999998</v>
      </c>
      <c r="W356" s="146">
        <v>0</v>
      </c>
      <c r="X356" s="146">
        <v>0</v>
      </c>
      <c r="Y356" s="146">
        <v>7.1662499999999998</v>
      </c>
      <c r="Z356" s="146">
        <v>0</v>
      </c>
      <c r="AA356" s="146">
        <v>0</v>
      </c>
      <c r="AB356" s="146">
        <v>7.1662499999999998</v>
      </c>
      <c r="AC356" s="146">
        <v>0</v>
      </c>
      <c r="AD356" s="146">
        <v>0</v>
      </c>
      <c r="AE356" s="146">
        <v>7.1662499999999998</v>
      </c>
      <c r="AF356" s="146">
        <v>0</v>
      </c>
      <c r="AG356" s="146">
        <v>0</v>
      </c>
      <c r="AH356" s="146">
        <v>7.1662499999999998</v>
      </c>
      <c r="AI356" s="146">
        <v>0</v>
      </c>
      <c r="AJ356" s="146">
        <v>0</v>
      </c>
      <c r="AK356" s="146">
        <v>7.1662499999999998</v>
      </c>
      <c r="AL356" s="146"/>
      <c r="AM356" s="146"/>
      <c r="AN356" s="146"/>
      <c r="AO356" s="146"/>
      <c r="AP356" s="144"/>
    </row>
    <row r="357" spans="1:42" ht="14.5" x14ac:dyDescent="0.35">
      <c r="A357" s="200" t="s">
        <v>377</v>
      </c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  <c r="AA357" s="144"/>
      <c r="AB357" s="144"/>
      <c r="AC357" s="144"/>
      <c r="AD357" s="144"/>
      <c r="AE357" s="144"/>
      <c r="AF357" s="144"/>
      <c r="AG357" s="144"/>
      <c r="AH357" s="144"/>
      <c r="AI357" s="144"/>
      <c r="AJ357" s="144"/>
      <c r="AK357" s="144"/>
      <c r="AL357" s="146"/>
      <c r="AM357" s="146"/>
      <c r="AN357" s="146"/>
      <c r="AO357" s="146"/>
      <c r="AP357" s="144"/>
    </row>
    <row r="358" spans="1:42" ht="14.5" x14ac:dyDescent="0.35">
      <c r="A358" s="200" t="s">
        <v>378</v>
      </c>
      <c r="B358" s="146">
        <v>0</v>
      </c>
      <c r="C358" s="146">
        <v>0</v>
      </c>
      <c r="D358" s="146">
        <v>0</v>
      </c>
      <c r="E358" s="146">
        <v>0</v>
      </c>
      <c r="F358" s="146">
        <v>0</v>
      </c>
      <c r="G358" s="146">
        <v>0</v>
      </c>
      <c r="H358" s="146">
        <v>0</v>
      </c>
      <c r="I358" s="146">
        <v>0</v>
      </c>
      <c r="J358" s="146">
        <v>0</v>
      </c>
      <c r="K358" s="146">
        <v>0</v>
      </c>
      <c r="L358" s="146">
        <v>0</v>
      </c>
      <c r="M358" s="146">
        <v>0</v>
      </c>
      <c r="N358" s="146">
        <v>0</v>
      </c>
      <c r="O358" s="146">
        <v>0</v>
      </c>
      <c r="P358" s="146">
        <v>0</v>
      </c>
      <c r="Q358" s="146">
        <v>0</v>
      </c>
      <c r="R358" s="146">
        <v>0</v>
      </c>
      <c r="S358" s="146">
        <v>0</v>
      </c>
      <c r="T358" s="146">
        <v>0</v>
      </c>
      <c r="U358" s="146">
        <v>0</v>
      </c>
      <c r="V358" s="146">
        <v>0</v>
      </c>
      <c r="W358" s="146">
        <v>0</v>
      </c>
      <c r="X358" s="146">
        <v>0</v>
      </c>
      <c r="Y358" s="146">
        <v>0</v>
      </c>
      <c r="Z358" s="146">
        <v>0</v>
      </c>
      <c r="AA358" s="146">
        <v>0</v>
      </c>
      <c r="AB358" s="146">
        <v>0</v>
      </c>
      <c r="AC358" s="146">
        <v>0</v>
      </c>
      <c r="AD358" s="146">
        <v>0</v>
      </c>
      <c r="AE358" s="146">
        <v>0</v>
      </c>
      <c r="AF358" s="146">
        <v>0</v>
      </c>
      <c r="AG358" s="146">
        <v>0</v>
      </c>
      <c r="AH358" s="146">
        <v>0</v>
      </c>
      <c r="AI358" s="146">
        <v>0</v>
      </c>
      <c r="AJ358" s="146">
        <v>0</v>
      </c>
      <c r="AK358" s="146">
        <v>0</v>
      </c>
      <c r="AL358" s="146"/>
      <c r="AM358" s="146"/>
      <c r="AN358" s="146"/>
      <c r="AO358" s="146"/>
      <c r="AP358" s="144"/>
    </row>
    <row r="359" spans="1:42" ht="10.5" x14ac:dyDescent="0.25">
      <c r="A359" s="200" t="s">
        <v>379</v>
      </c>
      <c r="B359" s="146">
        <v>0</v>
      </c>
      <c r="C359" s="146">
        <v>0</v>
      </c>
      <c r="D359" s="146">
        <v>0</v>
      </c>
      <c r="E359" s="146">
        <v>0</v>
      </c>
      <c r="F359" s="146">
        <v>0</v>
      </c>
      <c r="G359" s="146">
        <v>0</v>
      </c>
      <c r="H359" s="146">
        <v>0</v>
      </c>
      <c r="I359" s="146">
        <v>0</v>
      </c>
      <c r="J359" s="146">
        <v>0</v>
      </c>
      <c r="K359" s="146">
        <v>0</v>
      </c>
      <c r="L359" s="146">
        <v>0</v>
      </c>
      <c r="M359" s="146">
        <v>0</v>
      </c>
      <c r="N359" s="146">
        <v>0</v>
      </c>
      <c r="O359" s="146">
        <v>0</v>
      </c>
      <c r="P359" s="146">
        <v>0</v>
      </c>
      <c r="Q359" s="146">
        <v>0</v>
      </c>
      <c r="R359" s="146">
        <v>0</v>
      </c>
      <c r="S359" s="146">
        <v>0</v>
      </c>
      <c r="T359" s="146">
        <v>0</v>
      </c>
      <c r="U359" s="146">
        <v>0</v>
      </c>
      <c r="V359" s="146">
        <v>0</v>
      </c>
      <c r="W359" s="146">
        <v>0</v>
      </c>
      <c r="X359" s="146">
        <v>0</v>
      </c>
      <c r="Y359" s="146">
        <v>0</v>
      </c>
      <c r="Z359" s="146">
        <v>0</v>
      </c>
      <c r="AA359" s="146">
        <v>0</v>
      </c>
      <c r="AB359" s="146">
        <v>0</v>
      </c>
      <c r="AC359" s="146">
        <v>0</v>
      </c>
      <c r="AD359" s="146">
        <v>0</v>
      </c>
      <c r="AE359" s="146">
        <v>0</v>
      </c>
      <c r="AF359" s="146">
        <v>0</v>
      </c>
      <c r="AG359" s="146">
        <v>0</v>
      </c>
      <c r="AH359" s="146">
        <v>0</v>
      </c>
      <c r="AI359" s="146">
        <v>0</v>
      </c>
      <c r="AJ359" s="146">
        <v>0</v>
      </c>
      <c r="AK359" s="146">
        <v>0</v>
      </c>
      <c r="AL359" s="146"/>
      <c r="AM359" s="146"/>
      <c r="AN359" s="146"/>
      <c r="AO359" s="146"/>
      <c r="AP359" s="146"/>
    </row>
    <row r="360" spans="1:42" ht="10.5" x14ac:dyDescent="0.25">
      <c r="A360" s="200" t="s">
        <v>380</v>
      </c>
      <c r="B360" s="146">
        <v>0</v>
      </c>
      <c r="C360" s="146">
        <v>0</v>
      </c>
      <c r="D360" s="146">
        <v>0</v>
      </c>
      <c r="E360" s="146">
        <v>0</v>
      </c>
      <c r="F360" s="146">
        <v>0</v>
      </c>
      <c r="G360" s="146">
        <v>0</v>
      </c>
      <c r="H360" s="146">
        <v>0</v>
      </c>
      <c r="I360" s="146">
        <v>0</v>
      </c>
      <c r="J360" s="146">
        <v>0</v>
      </c>
      <c r="K360" s="146">
        <v>0</v>
      </c>
      <c r="L360" s="146">
        <v>0</v>
      </c>
      <c r="M360" s="146">
        <v>0</v>
      </c>
      <c r="N360" s="146">
        <v>0</v>
      </c>
      <c r="O360" s="146">
        <v>0</v>
      </c>
      <c r="P360" s="146">
        <v>0</v>
      </c>
      <c r="Q360" s="146">
        <v>0</v>
      </c>
      <c r="R360" s="146">
        <v>0</v>
      </c>
      <c r="S360" s="146">
        <v>0</v>
      </c>
      <c r="T360" s="146">
        <v>0</v>
      </c>
      <c r="U360" s="146">
        <v>0</v>
      </c>
      <c r="V360" s="146">
        <v>0</v>
      </c>
      <c r="W360" s="146">
        <v>0</v>
      </c>
      <c r="X360" s="146">
        <v>0</v>
      </c>
      <c r="Y360" s="146">
        <v>0</v>
      </c>
      <c r="Z360" s="146">
        <v>0</v>
      </c>
      <c r="AA360" s="146">
        <v>0</v>
      </c>
      <c r="AB360" s="146">
        <v>0</v>
      </c>
      <c r="AC360" s="146">
        <v>0</v>
      </c>
      <c r="AD360" s="146">
        <v>0</v>
      </c>
      <c r="AE360" s="146">
        <v>0</v>
      </c>
      <c r="AF360" s="146">
        <v>0</v>
      </c>
      <c r="AG360" s="146">
        <v>0</v>
      </c>
      <c r="AH360" s="146">
        <v>0</v>
      </c>
      <c r="AI360" s="146">
        <v>0</v>
      </c>
      <c r="AJ360" s="146">
        <v>0</v>
      </c>
      <c r="AK360" s="146">
        <v>0</v>
      </c>
      <c r="AL360" s="146"/>
      <c r="AM360" s="146"/>
      <c r="AN360" s="146"/>
      <c r="AO360" s="146"/>
      <c r="AP360" s="146"/>
    </row>
    <row r="361" spans="1:42" ht="14.5" x14ac:dyDescent="0.35">
      <c r="A361" s="200" t="s">
        <v>381</v>
      </c>
      <c r="B361" s="146">
        <v>0</v>
      </c>
      <c r="C361" s="146">
        <v>0</v>
      </c>
      <c r="D361" s="146">
        <v>0</v>
      </c>
      <c r="E361" s="146">
        <v>0</v>
      </c>
      <c r="F361" s="146">
        <v>0</v>
      </c>
      <c r="G361" s="146">
        <v>0</v>
      </c>
      <c r="H361" s="146">
        <v>0</v>
      </c>
      <c r="I361" s="146">
        <v>0</v>
      </c>
      <c r="J361" s="146">
        <v>0</v>
      </c>
      <c r="K361" s="146">
        <v>0</v>
      </c>
      <c r="L361" s="146">
        <v>0</v>
      </c>
      <c r="M361" s="146">
        <v>0</v>
      </c>
      <c r="N361" s="146">
        <v>0</v>
      </c>
      <c r="O361" s="146">
        <v>0</v>
      </c>
      <c r="P361" s="146">
        <v>0</v>
      </c>
      <c r="Q361" s="146">
        <v>0</v>
      </c>
      <c r="R361" s="146">
        <v>0</v>
      </c>
      <c r="S361" s="146">
        <v>0</v>
      </c>
      <c r="T361" s="146">
        <v>0</v>
      </c>
      <c r="U361" s="146">
        <v>0</v>
      </c>
      <c r="V361" s="146">
        <v>0</v>
      </c>
      <c r="W361" s="146">
        <v>0</v>
      </c>
      <c r="X361" s="146">
        <v>0</v>
      </c>
      <c r="Y361" s="146">
        <v>0</v>
      </c>
      <c r="Z361" s="146">
        <v>0</v>
      </c>
      <c r="AA361" s="146">
        <v>0</v>
      </c>
      <c r="AB361" s="146">
        <v>0</v>
      </c>
      <c r="AC361" s="146">
        <v>0</v>
      </c>
      <c r="AD361" s="146">
        <v>0</v>
      </c>
      <c r="AE361" s="146">
        <v>0</v>
      </c>
      <c r="AF361" s="146">
        <v>0</v>
      </c>
      <c r="AG361" s="146">
        <v>0</v>
      </c>
      <c r="AH361" s="146">
        <v>0</v>
      </c>
      <c r="AI361" s="146">
        <v>0</v>
      </c>
      <c r="AJ361" s="146">
        <v>0</v>
      </c>
      <c r="AK361" s="146">
        <v>0</v>
      </c>
      <c r="AL361" s="146"/>
      <c r="AM361" s="146"/>
      <c r="AN361" s="146"/>
      <c r="AO361" s="146"/>
      <c r="AP361" s="144"/>
    </row>
    <row r="362" spans="1:42" ht="14.5" x14ac:dyDescent="0.35">
      <c r="A362" s="199" t="s">
        <v>382</v>
      </c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  <c r="AA362" s="144"/>
      <c r="AB362" s="144"/>
      <c r="AC362" s="144"/>
      <c r="AD362" s="144"/>
      <c r="AE362" s="144"/>
      <c r="AF362" s="144"/>
      <c r="AG362" s="144"/>
      <c r="AH362" s="144"/>
      <c r="AI362" s="144"/>
      <c r="AJ362" s="144"/>
      <c r="AK362" s="144"/>
      <c r="AL362" s="146"/>
      <c r="AM362" s="146"/>
      <c r="AN362" s="146"/>
      <c r="AO362" s="146"/>
      <c r="AP362" s="146"/>
    </row>
    <row r="363" spans="1:42" ht="14.5" x14ac:dyDescent="0.35">
      <c r="A363" s="200" t="s">
        <v>383</v>
      </c>
      <c r="B363" s="146">
        <v>0</v>
      </c>
      <c r="C363" s="146">
        <v>0</v>
      </c>
      <c r="D363" s="146">
        <v>0</v>
      </c>
      <c r="E363" s="146">
        <v>0</v>
      </c>
      <c r="F363" s="146">
        <v>0</v>
      </c>
      <c r="G363" s="146">
        <v>0</v>
      </c>
      <c r="H363" s="146">
        <v>0</v>
      </c>
      <c r="I363" s="146">
        <v>0</v>
      </c>
      <c r="J363" s="146">
        <v>0</v>
      </c>
      <c r="K363" s="146">
        <v>0</v>
      </c>
      <c r="L363" s="146">
        <v>0</v>
      </c>
      <c r="M363" s="146">
        <v>0</v>
      </c>
      <c r="N363" s="146">
        <v>0</v>
      </c>
      <c r="O363" s="146">
        <v>0</v>
      </c>
      <c r="P363" s="146">
        <v>0</v>
      </c>
      <c r="Q363" s="146">
        <v>0</v>
      </c>
      <c r="R363" s="146">
        <v>0</v>
      </c>
      <c r="S363" s="146">
        <v>0</v>
      </c>
      <c r="T363" s="146">
        <v>0</v>
      </c>
      <c r="U363" s="146">
        <v>0</v>
      </c>
      <c r="V363" s="146">
        <v>0</v>
      </c>
      <c r="W363" s="146">
        <v>0</v>
      </c>
      <c r="X363" s="146">
        <v>0</v>
      </c>
      <c r="Y363" s="146">
        <v>0</v>
      </c>
      <c r="Z363" s="146">
        <v>0</v>
      </c>
      <c r="AA363" s="146">
        <v>0</v>
      </c>
      <c r="AB363" s="146">
        <v>0</v>
      </c>
      <c r="AC363" s="146">
        <v>0</v>
      </c>
      <c r="AD363" s="146">
        <v>0</v>
      </c>
      <c r="AE363" s="146">
        <v>0</v>
      </c>
      <c r="AF363" s="146">
        <v>0</v>
      </c>
      <c r="AG363" s="146">
        <v>0</v>
      </c>
      <c r="AH363" s="146">
        <v>0</v>
      </c>
      <c r="AI363" s="146">
        <v>0</v>
      </c>
      <c r="AJ363" s="146">
        <v>0</v>
      </c>
      <c r="AK363" s="146">
        <v>0</v>
      </c>
      <c r="AL363" s="146"/>
      <c r="AM363" s="146"/>
      <c r="AN363" s="146"/>
      <c r="AO363" s="146"/>
      <c r="AP363" s="144"/>
    </row>
    <row r="364" spans="1:42" ht="14.5" x14ac:dyDescent="0.35">
      <c r="A364" s="200" t="s">
        <v>384</v>
      </c>
      <c r="B364" s="146">
        <v>0</v>
      </c>
      <c r="C364" s="146">
        <v>0</v>
      </c>
      <c r="D364" s="146">
        <v>0</v>
      </c>
      <c r="E364" s="146">
        <v>0</v>
      </c>
      <c r="F364" s="146">
        <v>0</v>
      </c>
      <c r="G364" s="146">
        <v>0</v>
      </c>
      <c r="H364" s="146">
        <v>0</v>
      </c>
      <c r="I364" s="146">
        <v>0</v>
      </c>
      <c r="J364" s="146">
        <v>0</v>
      </c>
      <c r="K364" s="146">
        <v>0</v>
      </c>
      <c r="L364" s="146">
        <v>0</v>
      </c>
      <c r="M364" s="146">
        <v>0</v>
      </c>
      <c r="N364" s="146">
        <v>0</v>
      </c>
      <c r="O364" s="146">
        <v>0</v>
      </c>
      <c r="P364" s="146">
        <v>0</v>
      </c>
      <c r="Q364" s="146">
        <v>0</v>
      </c>
      <c r="R364" s="146">
        <v>0</v>
      </c>
      <c r="S364" s="146">
        <v>0</v>
      </c>
      <c r="T364" s="146">
        <v>0</v>
      </c>
      <c r="U364" s="146">
        <v>0</v>
      </c>
      <c r="V364" s="146">
        <v>0</v>
      </c>
      <c r="W364" s="146">
        <v>0</v>
      </c>
      <c r="X364" s="146">
        <v>0</v>
      </c>
      <c r="Y364" s="146">
        <v>0</v>
      </c>
      <c r="Z364" s="146">
        <v>0</v>
      </c>
      <c r="AA364" s="146">
        <v>0</v>
      </c>
      <c r="AB364" s="146">
        <v>0</v>
      </c>
      <c r="AC364" s="146">
        <v>0</v>
      </c>
      <c r="AD364" s="146">
        <v>0</v>
      </c>
      <c r="AE364" s="146">
        <v>0</v>
      </c>
      <c r="AF364" s="146">
        <v>0</v>
      </c>
      <c r="AG364" s="146">
        <v>0</v>
      </c>
      <c r="AH364" s="146">
        <v>0</v>
      </c>
      <c r="AI364" s="146">
        <v>0</v>
      </c>
      <c r="AJ364" s="146">
        <v>0</v>
      </c>
      <c r="AK364" s="146">
        <v>0</v>
      </c>
      <c r="AL364" s="146"/>
      <c r="AM364" s="146"/>
      <c r="AN364" s="146"/>
      <c r="AO364" s="146"/>
      <c r="AP364" s="144"/>
    </row>
    <row r="365" spans="1:42" ht="14.5" x14ac:dyDescent="0.35">
      <c r="A365" s="200" t="s">
        <v>385</v>
      </c>
      <c r="B365" s="146">
        <v>0</v>
      </c>
      <c r="C365" s="146">
        <v>0</v>
      </c>
      <c r="D365" s="146">
        <v>0</v>
      </c>
      <c r="E365" s="146">
        <v>0</v>
      </c>
      <c r="F365" s="146">
        <v>0</v>
      </c>
      <c r="G365" s="146">
        <v>0</v>
      </c>
      <c r="H365" s="146">
        <v>0</v>
      </c>
      <c r="I365" s="146">
        <v>0</v>
      </c>
      <c r="J365" s="146">
        <v>0</v>
      </c>
      <c r="K365" s="146">
        <v>0</v>
      </c>
      <c r="L365" s="146">
        <v>0</v>
      </c>
      <c r="M365" s="146">
        <v>0</v>
      </c>
      <c r="N365" s="146">
        <v>0</v>
      </c>
      <c r="O365" s="146">
        <v>0</v>
      </c>
      <c r="P365" s="146">
        <v>0</v>
      </c>
      <c r="Q365" s="146">
        <v>0</v>
      </c>
      <c r="R365" s="146">
        <v>0</v>
      </c>
      <c r="S365" s="146">
        <v>0</v>
      </c>
      <c r="T365" s="146">
        <v>0</v>
      </c>
      <c r="U365" s="146">
        <v>0</v>
      </c>
      <c r="V365" s="146">
        <v>0</v>
      </c>
      <c r="W365" s="146">
        <v>0</v>
      </c>
      <c r="X365" s="146">
        <v>0</v>
      </c>
      <c r="Y365" s="146">
        <v>0</v>
      </c>
      <c r="Z365" s="146">
        <v>0</v>
      </c>
      <c r="AA365" s="146">
        <v>0</v>
      </c>
      <c r="AB365" s="146">
        <v>0</v>
      </c>
      <c r="AC365" s="146">
        <v>0</v>
      </c>
      <c r="AD365" s="146">
        <v>0</v>
      </c>
      <c r="AE365" s="146">
        <v>0</v>
      </c>
      <c r="AF365" s="146">
        <v>0</v>
      </c>
      <c r="AG365" s="146">
        <v>0</v>
      </c>
      <c r="AH365" s="146">
        <v>0</v>
      </c>
      <c r="AI365" s="146">
        <v>0</v>
      </c>
      <c r="AJ365" s="146">
        <v>0</v>
      </c>
      <c r="AK365" s="146">
        <v>0</v>
      </c>
      <c r="AL365" s="144"/>
      <c r="AM365" s="144"/>
      <c r="AN365" s="144"/>
      <c r="AO365" s="144"/>
      <c r="AP365" s="144"/>
    </row>
    <row r="366" spans="1:42" ht="10.5" x14ac:dyDescent="0.25">
      <c r="A366" s="200" t="s">
        <v>386</v>
      </c>
      <c r="B366" s="146">
        <v>0</v>
      </c>
      <c r="C366" s="146">
        <v>0</v>
      </c>
      <c r="D366" s="146">
        <v>0</v>
      </c>
      <c r="E366" s="146">
        <v>0</v>
      </c>
      <c r="F366" s="146">
        <v>0</v>
      </c>
      <c r="G366" s="146">
        <v>0</v>
      </c>
      <c r="H366" s="146">
        <v>0</v>
      </c>
      <c r="I366" s="146">
        <v>0</v>
      </c>
      <c r="J366" s="146">
        <v>0</v>
      </c>
      <c r="K366" s="146">
        <v>0</v>
      </c>
      <c r="L366" s="146">
        <v>0</v>
      </c>
      <c r="M366" s="146">
        <v>0</v>
      </c>
      <c r="N366" s="146">
        <v>0</v>
      </c>
      <c r="O366" s="146">
        <v>0</v>
      </c>
      <c r="P366" s="146">
        <v>0</v>
      </c>
      <c r="Q366" s="146">
        <v>0</v>
      </c>
      <c r="R366" s="146">
        <v>0</v>
      </c>
      <c r="S366" s="146">
        <v>0</v>
      </c>
      <c r="T366" s="146">
        <v>0</v>
      </c>
      <c r="U366" s="146">
        <v>0</v>
      </c>
      <c r="V366" s="146">
        <v>0</v>
      </c>
      <c r="W366" s="146">
        <v>0</v>
      </c>
      <c r="X366" s="146">
        <v>0</v>
      </c>
      <c r="Y366" s="146">
        <v>0</v>
      </c>
      <c r="Z366" s="146">
        <v>0</v>
      </c>
      <c r="AA366" s="146">
        <v>0</v>
      </c>
      <c r="AB366" s="146">
        <v>0</v>
      </c>
      <c r="AC366" s="146">
        <v>0</v>
      </c>
      <c r="AD366" s="146">
        <v>0</v>
      </c>
      <c r="AE366" s="146">
        <v>0</v>
      </c>
      <c r="AF366" s="146">
        <v>0</v>
      </c>
      <c r="AG366" s="146">
        <v>0</v>
      </c>
      <c r="AH366" s="146">
        <v>0</v>
      </c>
      <c r="AI366" s="146">
        <v>0</v>
      </c>
      <c r="AJ366" s="146">
        <v>0</v>
      </c>
      <c r="AK366" s="146">
        <v>0</v>
      </c>
      <c r="AL366" s="146"/>
      <c r="AM366" s="146"/>
      <c r="AN366" s="146"/>
      <c r="AO366" s="146"/>
      <c r="AP366" s="146"/>
    </row>
    <row r="367" spans="1:42" ht="10.5" x14ac:dyDescent="0.25">
      <c r="A367" s="200" t="s">
        <v>387</v>
      </c>
      <c r="B367" s="146">
        <v>9941.4524953400105</v>
      </c>
      <c r="C367" s="146">
        <v>8796.9286353299995</v>
      </c>
      <c r="D367" s="146">
        <v>1531.9566600149899</v>
      </c>
      <c r="E367" s="146">
        <v>1604.62856233</v>
      </c>
      <c r="F367" s="146">
        <v>5817.3892386649904</v>
      </c>
      <c r="G367" s="146">
        <v>3571.6860360399901</v>
      </c>
      <c r="H367" s="146">
        <v>10586.8846316649</v>
      </c>
      <c r="I367" s="146">
        <v>8900.1484944049898</v>
      </c>
      <c r="J367" s="146">
        <v>1663.2291198800499</v>
      </c>
      <c r="K367" s="146">
        <v>3675.5157336145598</v>
      </c>
      <c r="L367" s="146">
        <v>4996.9465258042501</v>
      </c>
      <c r="M367" s="146">
        <v>4392.9994482890597</v>
      </c>
      <c r="N367" s="146">
        <v>10929.857250233499</v>
      </c>
      <c r="O367" s="146">
        <v>8669.2354354861</v>
      </c>
      <c r="P367" s="146">
        <v>1656.2716628384701</v>
      </c>
      <c r="Q367" s="146">
        <v>2341.8251543926599</v>
      </c>
      <c r="R367" s="146">
        <v>4377.1929685905698</v>
      </c>
      <c r="S367" s="146">
        <v>1480.54649256319</v>
      </c>
      <c r="T367" s="146">
        <v>3129.2106321479901</v>
      </c>
      <c r="U367" s="146">
        <v>2943.9528961358101</v>
      </c>
      <c r="V367" s="146">
        <v>-5074.4582919956101</v>
      </c>
      <c r="W367" s="146">
        <v>-1777.4315935547099</v>
      </c>
      <c r="X367" s="146">
        <v>149.41744686045399</v>
      </c>
      <c r="Y367" s="146">
        <v>-1216.4507869215199</v>
      </c>
      <c r="Z367" s="146">
        <v>6126.4706139188302</v>
      </c>
      <c r="AA367" s="146">
        <v>3870.8706781789101</v>
      </c>
      <c r="AB367" s="146">
        <v>-5450.0819054314197</v>
      </c>
      <c r="AC367" s="146">
        <v>-2243.8544738933001</v>
      </c>
      <c r="AD367" s="146">
        <v>-576.37886894257804</v>
      </c>
      <c r="AE367" s="146">
        <v>-4832.0898120915799</v>
      </c>
      <c r="AF367" s="146">
        <v>3400.2190025966502</v>
      </c>
      <c r="AG367" s="146">
        <v>3011.4610265490001</v>
      </c>
      <c r="AH367" s="146">
        <v>-5155.7241520377202</v>
      </c>
      <c r="AI367" s="146">
        <v>-1682.4494293185501</v>
      </c>
      <c r="AJ367" s="146">
        <v>201.83189586621901</v>
      </c>
      <c r="AK367" s="146">
        <v>-1307.5132808312001</v>
      </c>
      <c r="AL367" s="146"/>
      <c r="AM367" s="146"/>
      <c r="AN367" s="146"/>
      <c r="AO367" s="146"/>
      <c r="AP367" s="146"/>
    </row>
    <row r="368" spans="1:42" ht="10.5" x14ac:dyDescent="0.25">
      <c r="A368" s="200" t="s">
        <v>388</v>
      </c>
      <c r="B368" s="146">
        <v>65479.765581379601</v>
      </c>
      <c r="C368" s="146">
        <v>65479.765581379703</v>
      </c>
      <c r="D368" s="146">
        <v>65479.765581379601</v>
      </c>
      <c r="E368" s="146">
        <v>65479.765581379601</v>
      </c>
      <c r="F368" s="146">
        <v>65479.765581379601</v>
      </c>
      <c r="G368" s="146">
        <v>65479.765581379601</v>
      </c>
      <c r="H368" s="146">
        <v>65479.765581379601</v>
      </c>
      <c r="I368" s="146">
        <v>65479.765581379601</v>
      </c>
      <c r="J368" s="146">
        <v>65479.765581379201</v>
      </c>
      <c r="K368" s="146">
        <v>65479.765581378801</v>
      </c>
      <c r="L368" s="146">
        <v>65479.7655813784</v>
      </c>
      <c r="M368" s="146">
        <v>65479.765581377898</v>
      </c>
      <c r="N368" s="146">
        <v>27609.169266896399</v>
      </c>
      <c r="O368" s="146">
        <v>27609.169266889501</v>
      </c>
      <c r="P368" s="146">
        <v>27609.169266879198</v>
      </c>
      <c r="Q368" s="146">
        <v>27609.1692668705</v>
      </c>
      <c r="R368" s="146">
        <v>27609.169266861099</v>
      </c>
      <c r="S368" s="146">
        <v>27609.169266847301</v>
      </c>
      <c r="T368" s="146">
        <v>27609.169266837202</v>
      </c>
      <c r="U368" s="146">
        <v>27609.169266826801</v>
      </c>
      <c r="V368" s="146">
        <v>27609.169266811801</v>
      </c>
      <c r="W368" s="146">
        <v>27609.169266801699</v>
      </c>
      <c r="X368" s="146">
        <v>27609.169266791501</v>
      </c>
      <c r="Y368" s="146">
        <v>27609.169266776898</v>
      </c>
      <c r="Z368" s="146">
        <v>-4637.2387052593704</v>
      </c>
      <c r="AA368" s="146">
        <v>-4637.2387052713902</v>
      </c>
      <c r="AB368" s="146">
        <v>-4637.2387052822596</v>
      </c>
      <c r="AC368" s="146">
        <v>-4637.2387052960703</v>
      </c>
      <c r="AD368" s="146">
        <v>-4637.2387053110197</v>
      </c>
      <c r="AE368" s="146">
        <v>-4637.2387053295197</v>
      </c>
      <c r="AF368" s="146">
        <v>-4637.2387053439597</v>
      </c>
      <c r="AG368" s="146">
        <v>-4637.2387053586499</v>
      </c>
      <c r="AH368" s="146">
        <v>-4637.2387053820303</v>
      </c>
      <c r="AI368" s="146">
        <v>-4637.2387053961702</v>
      </c>
      <c r="AJ368" s="146">
        <v>-4637.2387054099399</v>
      </c>
      <c r="AK368" s="146">
        <v>-4637.23870543674</v>
      </c>
      <c r="AL368" s="205"/>
      <c r="AM368" s="205"/>
      <c r="AN368" s="205"/>
      <c r="AO368" s="205"/>
      <c r="AP368" s="205"/>
    </row>
    <row r="369" spans="1:42" ht="10.5" x14ac:dyDescent="0.25">
      <c r="A369" s="200" t="s">
        <v>389</v>
      </c>
      <c r="B369" s="146">
        <v>336537.79770134803</v>
      </c>
      <c r="C369" s="146">
        <v>336537.79770134803</v>
      </c>
      <c r="D369" s="146">
        <v>336537.79770134803</v>
      </c>
      <c r="E369" s="146">
        <v>336537.79770134803</v>
      </c>
      <c r="F369" s="146">
        <v>336537.79770134803</v>
      </c>
      <c r="G369" s="146">
        <v>336537.79770134803</v>
      </c>
      <c r="H369" s="146">
        <v>336537.79770134803</v>
      </c>
      <c r="I369" s="146">
        <v>336537.79770134803</v>
      </c>
      <c r="J369" s="146">
        <v>336537.79770134698</v>
      </c>
      <c r="K369" s="146">
        <v>336537.797701345</v>
      </c>
      <c r="L369" s="146">
        <v>336537.79770134401</v>
      </c>
      <c r="M369" s="146">
        <v>336537.79770134197</v>
      </c>
      <c r="N369" s="146">
        <v>193580.24591082899</v>
      </c>
      <c r="O369" s="146">
        <v>193580.24591080099</v>
      </c>
      <c r="P369" s="146">
        <v>193580.24591077</v>
      </c>
      <c r="Q369" s="146">
        <v>193580.24591073499</v>
      </c>
      <c r="R369" s="146">
        <v>193580.24591069799</v>
      </c>
      <c r="S369" s="146">
        <v>193580.245910656</v>
      </c>
      <c r="T369" s="146">
        <v>193580.24591061601</v>
      </c>
      <c r="U369" s="146">
        <v>193580.24591057401</v>
      </c>
      <c r="V369" s="146">
        <v>193580.24591053199</v>
      </c>
      <c r="W369" s="146">
        <v>193580.24591049101</v>
      </c>
      <c r="X369" s="146">
        <v>193580.24591045099</v>
      </c>
      <c r="Y369" s="146">
        <v>193580.245910414</v>
      </c>
      <c r="Z369" s="146">
        <v>80888.9169329008</v>
      </c>
      <c r="AA369" s="146">
        <v>80888.916932852604</v>
      </c>
      <c r="AB369" s="146">
        <v>80888.916932797802</v>
      </c>
      <c r="AC369" s="146">
        <v>80888.916932742402</v>
      </c>
      <c r="AD369" s="146">
        <v>80888.916932682507</v>
      </c>
      <c r="AE369" s="146">
        <v>80888.916932620501</v>
      </c>
      <c r="AF369" s="146">
        <v>80888.916932562599</v>
      </c>
      <c r="AG369" s="146">
        <v>80888.916932503693</v>
      </c>
      <c r="AH369" s="146">
        <v>80888.916932445805</v>
      </c>
      <c r="AI369" s="146">
        <v>80888.916932389096</v>
      </c>
      <c r="AJ369" s="146">
        <v>80888.916932333901</v>
      </c>
      <c r="AK369" s="146">
        <v>80888.916932285007</v>
      </c>
      <c r="AL369" s="146"/>
      <c r="AM369" s="146"/>
      <c r="AN369" s="146"/>
      <c r="AO369" s="146"/>
      <c r="AP369" s="146"/>
    </row>
    <row r="370" spans="1:42" ht="10.5" x14ac:dyDescent="0.25">
      <c r="A370" s="200" t="s">
        <v>390</v>
      </c>
      <c r="B370" s="146">
        <v>0</v>
      </c>
      <c r="C370" s="146">
        <v>0</v>
      </c>
      <c r="D370" s="146">
        <v>0</v>
      </c>
      <c r="E370" s="146">
        <v>0</v>
      </c>
      <c r="F370" s="146">
        <v>0</v>
      </c>
      <c r="G370" s="146">
        <v>0</v>
      </c>
      <c r="H370" s="146">
        <v>0</v>
      </c>
      <c r="I370" s="146">
        <v>0</v>
      </c>
      <c r="J370" s="146">
        <v>0</v>
      </c>
      <c r="K370" s="146">
        <v>0</v>
      </c>
      <c r="L370" s="146">
        <v>0</v>
      </c>
      <c r="M370" s="146">
        <v>0</v>
      </c>
      <c r="N370" s="146">
        <v>0</v>
      </c>
      <c r="O370" s="146">
        <v>0</v>
      </c>
      <c r="P370" s="146">
        <v>0</v>
      </c>
      <c r="Q370" s="146">
        <v>0</v>
      </c>
      <c r="R370" s="146">
        <v>0</v>
      </c>
      <c r="S370" s="146">
        <v>0</v>
      </c>
      <c r="T370" s="146">
        <v>0</v>
      </c>
      <c r="U370" s="146">
        <v>0</v>
      </c>
      <c r="V370" s="146">
        <v>0</v>
      </c>
      <c r="W370" s="146">
        <v>0</v>
      </c>
      <c r="X370" s="146">
        <v>0</v>
      </c>
      <c r="Y370" s="146">
        <v>0</v>
      </c>
      <c r="Z370" s="146">
        <v>0</v>
      </c>
      <c r="AA370" s="146">
        <v>0</v>
      </c>
      <c r="AB370" s="146">
        <v>0</v>
      </c>
      <c r="AC370" s="146">
        <v>0</v>
      </c>
      <c r="AD370" s="146">
        <v>0</v>
      </c>
      <c r="AE370" s="146">
        <v>0</v>
      </c>
      <c r="AF370" s="146">
        <v>0</v>
      </c>
      <c r="AG370" s="146">
        <v>0</v>
      </c>
      <c r="AH370" s="146">
        <v>0</v>
      </c>
      <c r="AI370" s="146">
        <v>0</v>
      </c>
      <c r="AJ370" s="146">
        <v>0</v>
      </c>
      <c r="AK370" s="146">
        <v>0</v>
      </c>
      <c r="AL370" s="146"/>
      <c r="AM370" s="146"/>
      <c r="AN370" s="146"/>
      <c r="AO370" s="146"/>
      <c r="AP370" s="146"/>
    </row>
    <row r="371" spans="1:42" ht="10.5" x14ac:dyDescent="0.25">
      <c r="A371" s="200" t="s">
        <v>391</v>
      </c>
      <c r="B371" s="146">
        <v>0</v>
      </c>
      <c r="C371" s="146">
        <v>0</v>
      </c>
      <c r="D371" s="146">
        <v>0</v>
      </c>
      <c r="E371" s="146">
        <v>0</v>
      </c>
      <c r="F371" s="146">
        <v>0</v>
      </c>
      <c r="G371" s="146">
        <v>0</v>
      </c>
      <c r="H371" s="146">
        <v>0</v>
      </c>
      <c r="I371" s="146">
        <v>0</v>
      </c>
      <c r="J371" s="146">
        <v>0</v>
      </c>
      <c r="K371" s="146">
        <v>0</v>
      </c>
      <c r="L371" s="146">
        <v>0</v>
      </c>
      <c r="M371" s="146">
        <v>0</v>
      </c>
      <c r="N371" s="146">
        <v>0</v>
      </c>
      <c r="O371" s="146">
        <v>0</v>
      </c>
      <c r="P371" s="146">
        <v>0</v>
      </c>
      <c r="Q371" s="146">
        <v>0</v>
      </c>
      <c r="R371" s="146">
        <v>0</v>
      </c>
      <c r="S371" s="146">
        <v>0</v>
      </c>
      <c r="T371" s="146">
        <v>0</v>
      </c>
      <c r="U371" s="146">
        <v>0</v>
      </c>
      <c r="V371" s="146">
        <v>0</v>
      </c>
      <c r="W371" s="146">
        <v>0</v>
      </c>
      <c r="X371" s="146">
        <v>0</v>
      </c>
      <c r="Y371" s="146">
        <v>0</v>
      </c>
      <c r="Z371" s="146">
        <v>0</v>
      </c>
      <c r="AA371" s="146">
        <v>0</v>
      </c>
      <c r="AB371" s="146">
        <v>0</v>
      </c>
      <c r="AC371" s="146">
        <v>0</v>
      </c>
      <c r="AD371" s="146">
        <v>0</v>
      </c>
      <c r="AE371" s="146">
        <v>0</v>
      </c>
      <c r="AF371" s="146">
        <v>0</v>
      </c>
      <c r="AG371" s="146">
        <v>0</v>
      </c>
      <c r="AH371" s="146">
        <v>0</v>
      </c>
      <c r="AI371" s="146">
        <v>0</v>
      </c>
      <c r="AJ371" s="146">
        <v>0</v>
      </c>
      <c r="AK371" s="146">
        <v>0</v>
      </c>
      <c r="AL371" s="205"/>
      <c r="AM371" s="205"/>
      <c r="AN371" s="205"/>
      <c r="AO371" s="205"/>
      <c r="AP371" s="205"/>
    </row>
    <row r="372" spans="1:42" ht="14.5" x14ac:dyDescent="0.35">
      <c r="A372" s="200" t="s">
        <v>392</v>
      </c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  <c r="AA372" s="144"/>
      <c r="AB372" s="144"/>
      <c r="AC372" s="144"/>
      <c r="AD372" s="144"/>
      <c r="AE372" s="144"/>
      <c r="AF372" s="144"/>
      <c r="AG372" s="144"/>
      <c r="AH372" s="144"/>
      <c r="AI372" s="144"/>
      <c r="AJ372" s="144"/>
      <c r="AK372" s="144"/>
      <c r="AL372" s="146"/>
      <c r="AM372" s="146"/>
      <c r="AN372" s="146"/>
      <c r="AO372" s="146"/>
      <c r="AP372" s="146"/>
    </row>
    <row r="373" spans="1:42" ht="10.5" x14ac:dyDescent="0.25">
      <c r="A373" s="200" t="s">
        <v>239</v>
      </c>
      <c r="B373" s="146">
        <v>0</v>
      </c>
      <c r="C373" s="146">
        <v>0</v>
      </c>
      <c r="D373" s="146">
        <v>0</v>
      </c>
      <c r="E373" s="146">
        <v>0</v>
      </c>
      <c r="F373" s="146">
        <v>0</v>
      </c>
      <c r="G373" s="146">
        <v>0</v>
      </c>
      <c r="H373" s="146">
        <v>0</v>
      </c>
      <c r="I373" s="146">
        <v>0</v>
      </c>
      <c r="J373" s="146">
        <v>0</v>
      </c>
      <c r="K373" s="146">
        <v>0</v>
      </c>
      <c r="L373" s="146">
        <v>0</v>
      </c>
      <c r="M373" s="146">
        <v>0</v>
      </c>
      <c r="N373" s="146">
        <v>0</v>
      </c>
      <c r="O373" s="146">
        <v>0</v>
      </c>
      <c r="P373" s="146">
        <v>0</v>
      </c>
      <c r="Q373" s="146">
        <v>0</v>
      </c>
      <c r="R373" s="146">
        <v>0</v>
      </c>
      <c r="S373" s="146">
        <v>0</v>
      </c>
      <c r="T373" s="146">
        <v>0</v>
      </c>
      <c r="U373" s="146">
        <v>0</v>
      </c>
      <c r="V373" s="146">
        <v>0</v>
      </c>
      <c r="W373" s="146">
        <v>0</v>
      </c>
      <c r="X373" s="146">
        <v>0</v>
      </c>
      <c r="Y373" s="146">
        <v>0</v>
      </c>
      <c r="Z373" s="146">
        <v>0</v>
      </c>
      <c r="AA373" s="146">
        <v>0</v>
      </c>
      <c r="AB373" s="146">
        <v>0</v>
      </c>
      <c r="AC373" s="146">
        <v>0</v>
      </c>
      <c r="AD373" s="146">
        <v>0</v>
      </c>
      <c r="AE373" s="146">
        <v>0</v>
      </c>
      <c r="AF373" s="146">
        <v>0</v>
      </c>
      <c r="AG373" s="146">
        <v>0</v>
      </c>
      <c r="AH373" s="146">
        <v>0</v>
      </c>
      <c r="AI373" s="146">
        <v>0</v>
      </c>
      <c r="AJ373" s="146">
        <v>0</v>
      </c>
      <c r="AK373" s="146">
        <v>0</v>
      </c>
      <c r="AL373" s="146"/>
      <c r="AM373" s="146"/>
      <c r="AN373" s="146"/>
      <c r="AO373" s="146"/>
      <c r="AP373" s="146"/>
    </row>
    <row r="374" spans="1:42" ht="14.5" x14ac:dyDescent="0.35">
      <c r="A374" s="200" t="s">
        <v>393</v>
      </c>
      <c r="B374" s="146">
        <v>0</v>
      </c>
      <c r="C374" s="146">
        <v>0</v>
      </c>
      <c r="D374" s="146">
        <v>0</v>
      </c>
      <c r="E374" s="146">
        <v>0</v>
      </c>
      <c r="F374" s="146">
        <v>0</v>
      </c>
      <c r="G374" s="146">
        <v>0</v>
      </c>
      <c r="H374" s="146">
        <v>0</v>
      </c>
      <c r="I374" s="146">
        <v>0</v>
      </c>
      <c r="J374" s="146">
        <v>0</v>
      </c>
      <c r="K374" s="146">
        <v>0</v>
      </c>
      <c r="L374" s="146">
        <v>0</v>
      </c>
      <c r="M374" s="146">
        <v>0</v>
      </c>
      <c r="N374" s="146">
        <v>0</v>
      </c>
      <c r="O374" s="146">
        <v>0</v>
      </c>
      <c r="P374" s="146">
        <v>0</v>
      </c>
      <c r="Q374" s="146">
        <v>0</v>
      </c>
      <c r="R374" s="146">
        <v>0</v>
      </c>
      <c r="S374" s="146">
        <v>0</v>
      </c>
      <c r="T374" s="146">
        <v>0</v>
      </c>
      <c r="U374" s="146">
        <v>0</v>
      </c>
      <c r="V374" s="146">
        <v>0</v>
      </c>
      <c r="W374" s="146">
        <v>0</v>
      </c>
      <c r="X374" s="146">
        <v>0</v>
      </c>
      <c r="Y374" s="146">
        <v>0</v>
      </c>
      <c r="Z374" s="146">
        <v>0</v>
      </c>
      <c r="AA374" s="146">
        <v>0</v>
      </c>
      <c r="AB374" s="146">
        <v>0</v>
      </c>
      <c r="AC374" s="146">
        <v>0</v>
      </c>
      <c r="AD374" s="146">
        <v>0</v>
      </c>
      <c r="AE374" s="146">
        <v>0</v>
      </c>
      <c r="AF374" s="146">
        <v>0</v>
      </c>
      <c r="AG374" s="146">
        <v>0</v>
      </c>
      <c r="AH374" s="146">
        <v>0</v>
      </c>
      <c r="AI374" s="146">
        <v>0</v>
      </c>
      <c r="AJ374" s="146">
        <v>0</v>
      </c>
      <c r="AK374" s="146">
        <v>0</v>
      </c>
      <c r="AL374" s="146"/>
      <c r="AM374" s="146"/>
      <c r="AN374" s="146"/>
      <c r="AO374" s="146"/>
      <c r="AP374" s="144"/>
    </row>
    <row r="375" spans="1:42" ht="14.5" x14ac:dyDescent="0.35">
      <c r="A375" s="200" t="s">
        <v>394</v>
      </c>
      <c r="B375" s="146">
        <v>0</v>
      </c>
      <c r="C375" s="146">
        <v>0</v>
      </c>
      <c r="D375" s="146">
        <v>0</v>
      </c>
      <c r="E375" s="146">
        <v>0</v>
      </c>
      <c r="F375" s="146">
        <v>0</v>
      </c>
      <c r="G375" s="146">
        <v>0</v>
      </c>
      <c r="H375" s="146">
        <v>0</v>
      </c>
      <c r="I375" s="146">
        <v>0</v>
      </c>
      <c r="J375" s="146">
        <v>0</v>
      </c>
      <c r="K375" s="146">
        <v>0</v>
      </c>
      <c r="L375" s="146">
        <v>0</v>
      </c>
      <c r="M375" s="146">
        <v>0</v>
      </c>
      <c r="N375" s="146">
        <v>0</v>
      </c>
      <c r="O375" s="146">
        <v>0</v>
      </c>
      <c r="P375" s="146">
        <v>0</v>
      </c>
      <c r="Q375" s="146">
        <v>0</v>
      </c>
      <c r="R375" s="146">
        <v>0</v>
      </c>
      <c r="S375" s="146">
        <v>0</v>
      </c>
      <c r="T375" s="146">
        <v>0</v>
      </c>
      <c r="U375" s="146">
        <v>0</v>
      </c>
      <c r="V375" s="146">
        <v>0</v>
      </c>
      <c r="W375" s="146">
        <v>0</v>
      </c>
      <c r="X375" s="146">
        <v>0</v>
      </c>
      <c r="Y375" s="146">
        <v>0</v>
      </c>
      <c r="Z375" s="146">
        <v>0</v>
      </c>
      <c r="AA375" s="146">
        <v>0</v>
      </c>
      <c r="AB375" s="146">
        <v>0</v>
      </c>
      <c r="AC375" s="146">
        <v>0</v>
      </c>
      <c r="AD375" s="146">
        <v>0</v>
      </c>
      <c r="AE375" s="146">
        <v>0</v>
      </c>
      <c r="AF375" s="146">
        <v>0</v>
      </c>
      <c r="AG375" s="146">
        <v>0</v>
      </c>
      <c r="AH375" s="146">
        <v>0</v>
      </c>
      <c r="AI375" s="146">
        <v>0</v>
      </c>
      <c r="AJ375" s="146">
        <v>0</v>
      </c>
      <c r="AK375" s="146">
        <v>0</v>
      </c>
      <c r="AL375" s="146"/>
      <c r="AM375" s="146"/>
      <c r="AN375" s="146"/>
      <c r="AO375" s="146"/>
      <c r="AP375" s="144"/>
    </row>
    <row r="376" spans="1:42" ht="14.5" x14ac:dyDescent="0.35">
      <c r="A376" s="200" t="s">
        <v>395</v>
      </c>
      <c r="B376" s="146">
        <v>0</v>
      </c>
      <c r="C376" s="146">
        <v>0</v>
      </c>
      <c r="D376" s="146">
        <v>0</v>
      </c>
      <c r="E376" s="146">
        <v>0</v>
      </c>
      <c r="F376" s="146">
        <v>0</v>
      </c>
      <c r="G376" s="146">
        <v>0</v>
      </c>
      <c r="H376" s="146">
        <v>0</v>
      </c>
      <c r="I376" s="146">
        <v>0</v>
      </c>
      <c r="J376" s="146">
        <v>0</v>
      </c>
      <c r="K376" s="146">
        <v>0</v>
      </c>
      <c r="L376" s="146">
        <v>0</v>
      </c>
      <c r="M376" s="146">
        <v>0</v>
      </c>
      <c r="N376" s="146">
        <v>0</v>
      </c>
      <c r="O376" s="146">
        <v>0</v>
      </c>
      <c r="P376" s="146">
        <v>0</v>
      </c>
      <c r="Q376" s="146">
        <v>0</v>
      </c>
      <c r="R376" s="146">
        <v>0</v>
      </c>
      <c r="S376" s="146">
        <v>0</v>
      </c>
      <c r="T376" s="146">
        <v>0</v>
      </c>
      <c r="U376" s="146">
        <v>0</v>
      </c>
      <c r="V376" s="146">
        <v>0</v>
      </c>
      <c r="W376" s="146">
        <v>0</v>
      </c>
      <c r="X376" s="146">
        <v>0</v>
      </c>
      <c r="Y376" s="146">
        <v>0</v>
      </c>
      <c r="Z376" s="146">
        <v>0</v>
      </c>
      <c r="AA376" s="146">
        <v>0</v>
      </c>
      <c r="AB376" s="146">
        <v>0</v>
      </c>
      <c r="AC376" s="146">
        <v>0</v>
      </c>
      <c r="AD376" s="146">
        <v>0</v>
      </c>
      <c r="AE376" s="146">
        <v>0</v>
      </c>
      <c r="AF376" s="146">
        <v>0</v>
      </c>
      <c r="AG376" s="146">
        <v>0</v>
      </c>
      <c r="AH376" s="146">
        <v>0</v>
      </c>
      <c r="AI376" s="146">
        <v>0</v>
      </c>
      <c r="AJ376" s="146">
        <v>0</v>
      </c>
      <c r="AK376" s="146">
        <v>0</v>
      </c>
      <c r="AL376" s="146"/>
      <c r="AM376" s="146"/>
      <c r="AN376" s="146"/>
      <c r="AO376" s="146"/>
      <c r="AP376" s="144"/>
    </row>
    <row r="377" spans="1:42" ht="14.5" x14ac:dyDescent="0.35">
      <c r="A377" s="206" t="s">
        <v>396</v>
      </c>
      <c r="B377" s="205">
        <v>0</v>
      </c>
      <c r="C377" s="205">
        <v>0</v>
      </c>
      <c r="D377" s="205">
        <v>0</v>
      </c>
      <c r="E377" s="205">
        <v>0</v>
      </c>
      <c r="F377" s="205">
        <v>0</v>
      </c>
      <c r="G377" s="205">
        <v>0</v>
      </c>
      <c r="H377" s="205">
        <v>0</v>
      </c>
      <c r="I377" s="205">
        <v>0</v>
      </c>
      <c r="J377" s="205">
        <v>0</v>
      </c>
      <c r="K377" s="205">
        <v>0</v>
      </c>
      <c r="L377" s="205">
        <v>0</v>
      </c>
      <c r="M377" s="205">
        <v>0</v>
      </c>
      <c r="N377" s="205">
        <v>0</v>
      </c>
      <c r="O377" s="205">
        <v>0</v>
      </c>
      <c r="P377" s="205">
        <v>0</v>
      </c>
      <c r="Q377" s="205">
        <v>0</v>
      </c>
      <c r="R377" s="205">
        <v>0</v>
      </c>
      <c r="S377" s="205">
        <v>0</v>
      </c>
      <c r="T377" s="205">
        <v>0</v>
      </c>
      <c r="U377" s="205">
        <v>0</v>
      </c>
      <c r="V377" s="205">
        <v>0</v>
      </c>
      <c r="W377" s="205">
        <v>0</v>
      </c>
      <c r="X377" s="205">
        <v>0</v>
      </c>
      <c r="Y377" s="205">
        <v>0</v>
      </c>
      <c r="Z377" s="205">
        <v>0</v>
      </c>
      <c r="AA377" s="205">
        <v>0</v>
      </c>
      <c r="AB377" s="205">
        <v>0</v>
      </c>
      <c r="AC377" s="205">
        <v>0</v>
      </c>
      <c r="AD377" s="205">
        <v>0</v>
      </c>
      <c r="AE377" s="205">
        <v>0</v>
      </c>
      <c r="AF377" s="205">
        <v>0</v>
      </c>
      <c r="AG377" s="205">
        <v>0</v>
      </c>
      <c r="AH377" s="205">
        <v>0</v>
      </c>
      <c r="AI377" s="205">
        <v>0</v>
      </c>
      <c r="AJ377" s="205">
        <v>0</v>
      </c>
      <c r="AK377" s="205">
        <v>0</v>
      </c>
      <c r="AL377" s="146"/>
      <c r="AM377" s="146"/>
      <c r="AN377" s="146"/>
      <c r="AO377" s="146"/>
      <c r="AP377" s="144"/>
    </row>
    <row r="378" spans="1:42" ht="14.5" x14ac:dyDescent="0.35">
      <c r="A378" s="206" t="s">
        <v>397</v>
      </c>
      <c r="B378" s="205">
        <v>0</v>
      </c>
      <c r="C378" s="205">
        <v>0</v>
      </c>
      <c r="D378" s="205">
        <v>0</v>
      </c>
      <c r="E378" s="205">
        <v>0</v>
      </c>
      <c r="F378" s="205">
        <v>0</v>
      </c>
      <c r="G378" s="205">
        <v>0</v>
      </c>
      <c r="H378" s="205">
        <v>0</v>
      </c>
      <c r="I378" s="205">
        <v>0</v>
      </c>
      <c r="J378" s="205">
        <v>0</v>
      </c>
      <c r="K378" s="205">
        <v>0</v>
      </c>
      <c r="L378" s="205">
        <v>0</v>
      </c>
      <c r="M378" s="205">
        <v>0</v>
      </c>
      <c r="N378" s="205">
        <v>0</v>
      </c>
      <c r="O378" s="205">
        <v>0</v>
      </c>
      <c r="P378" s="205">
        <v>0</v>
      </c>
      <c r="Q378" s="205">
        <v>0</v>
      </c>
      <c r="R378" s="205">
        <v>0</v>
      </c>
      <c r="S378" s="205">
        <v>0</v>
      </c>
      <c r="T378" s="205">
        <v>0</v>
      </c>
      <c r="U378" s="205">
        <v>0</v>
      </c>
      <c r="V378" s="205">
        <v>0</v>
      </c>
      <c r="W378" s="205">
        <v>0</v>
      </c>
      <c r="X378" s="205">
        <v>0</v>
      </c>
      <c r="Y378" s="205">
        <v>0</v>
      </c>
      <c r="Z378" s="205">
        <v>0</v>
      </c>
      <c r="AA378" s="205">
        <v>0</v>
      </c>
      <c r="AB378" s="205">
        <v>0</v>
      </c>
      <c r="AC378" s="205">
        <v>0</v>
      </c>
      <c r="AD378" s="205">
        <v>0</v>
      </c>
      <c r="AE378" s="205">
        <v>0</v>
      </c>
      <c r="AF378" s="205">
        <v>0</v>
      </c>
      <c r="AG378" s="205">
        <v>0</v>
      </c>
      <c r="AH378" s="205">
        <v>0</v>
      </c>
      <c r="AI378" s="205">
        <v>0</v>
      </c>
      <c r="AJ378" s="205">
        <v>0</v>
      </c>
      <c r="AK378" s="205">
        <v>0</v>
      </c>
      <c r="AL378" s="146"/>
      <c r="AM378" s="146"/>
      <c r="AN378" s="146"/>
      <c r="AO378" s="146"/>
      <c r="AP378" s="144"/>
    </row>
    <row r="379" spans="1:42" ht="14.5" x14ac:dyDescent="0.35">
      <c r="A379" s="200" t="s">
        <v>398</v>
      </c>
      <c r="B379" s="146">
        <v>0</v>
      </c>
      <c r="C379" s="146">
        <v>0</v>
      </c>
      <c r="D379" s="146">
        <v>0</v>
      </c>
      <c r="E379" s="146">
        <v>0</v>
      </c>
      <c r="F379" s="146">
        <v>0</v>
      </c>
      <c r="G379" s="146">
        <v>0</v>
      </c>
      <c r="H379" s="146">
        <v>0</v>
      </c>
      <c r="I379" s="146">
        <v>0</v>
      </c>
      <c r="J379" s="146">
        <v>0</v>
      </c>
      <c r="K379" s="146">
        <v>0</v>
      </c>
      <c r="L379" s="146">
        <v>0</v>
      </c>
      <c r="M379" s="146">
        <v>0</v>
      </c>
      <c r="N379" s="146">
        <v>0</v>
      </c>
      <c r="O379" s="146">
        <v>0</v>
      </c>
      <c r="P379" s="146">
        <v>0</v>
      </c>
      <c r="Q379" s="146">
        <v>0</v>
      </c>
      <c r="R379" s="146">
        <v>0</v>
      </c>
      <c r="S379" s="146">
        <v>0</v>
      </c>
      <c r="T379" s="146">
        <v>0</v>
      </c>
      <c r="U379" s="146">
        <v>0</v>
      </c>
      <c r="V379" s="146">
        <v>0</v>
      </c>
      <c r="W379" s="146">
        <v>0</v>
      </c>
      <c r="X379" s="146">
        <v>0</v>
      </c>
      <c r="Y379" s="146">
        <v>0</v>
      </c>
      <c r="Z379" s="146">
        <v>0</v>
      </c>
      <c r="AA379" s="146">
        <v>0</v>
      </c>
      <c r="AB379" s="146">
        <v>0</v>
      </c>
      <c r="AC379" s="146">
        <v>0</v>
      </c>
      <c r="AD379" s="146">
        <v>0</v>
      </c>
      <c r="AE379" s="146">
        <v>0</v>
      </c>
      <c r="AF379" s="146">
        <v>0</v>
      </c>
      <c r="AG379" s="146">
        <v>0</v>
      </c>
      <c r="AH379" s="146">
        <v>0</v>
      </c>
      <c r="AI379" s="146">
        <v>0</v>
      </c>
      <c r="AJ379" s="146">
        <v>0</v>
      </c>
      <c r="AK379" s="146">
        <v>0</v>
      </c>
      <c r="AL379" s="146"/>
      <c r="AM379" s="146"/>
      <c r="AN379" s="146"/>
      <c r="AO379" s="146"/>
      <c r="AP379" s="144"/>
    </row>
    <row r="380" spans="1:42" ht="14.5" x14ac:dyDescent="0.35">
      <c r="A380" s="200" t="s">
        <v>399</v>
      </c>
      <c r="B380" s="146">
        <v>0</v>
      </c>
      <c r="C380" s="146">
        <v>0</v>
      </c>
      <c r="D380" s="146">
        <v>0</v>
      </c>
      <c r="E380" s="146">
        <v>0</v>
      </c>
      <c r="F380" s="146">
        <v>0</v>
      </c>
      <c r="G380" s="146">
        <v>0</v>
      </c>
      <c r="H380" s="146">
        <v>0</v>
      </c>
      <c r="I380" s="146">
        <v>0</v>
      </c>
      <c r="J380" s="146">
        <v>0</v>
      </c>
      <c r="K380" s="146">
        <v>0</v>
      </c>
      <c r="L380" s="146">
        <v>0</v>
      </c>
      <c r="M380" s="146">
        <v>0</v>
      </c>
      <c r="N380" s="146">
        <v>0</v>
      </c>
      <c r="O380" s="146">
        <v>0</v>
      </c>
      <c r="P380" s="146">
        <v>0</v>
      </c>
      <c r="Q380" s="146">
        <v>0</v>
      </c>
      <c r="R380" s="146">
        <v>0</v>
      </c>
      <c r="S380" s="146">
        <v>0</v>
      </c>
      <c r="T380" s="146">
        <v>0</v>
      </c>
      <c r="U380" s="146">
        <v>0</v>
      </c>
      <c r="V380" s="146">
        <v>0</v>
      </c>
      <c r="W380" s="146">
        <v>0</v>
      </c>
      <c r="X380" s="146">
        <v>0</v>
      </c>
      <c r="Y380" s="146">
        <v>0</v>
      </c>
      <c r="Z380" s="146">
        <v>0</v>
      </c>
      <c r="AA380" s="146">
        <v>0</v>
      </c>
      <c r="AB380" s="146">
        <v>0</v>
      </c>
      <c r="AC380" s="146">
        <v>0</v>
      </c>
      <c r="AD380" s="146">
        <v>0</v>
      </c>
      <c r="AE380" s="146">
        <v>0</v>
      </c>
      <c r="AF380" s="146">
        <v>0</v>
      </c>
      <c r="AG380" s="146">
        <v>0</v>
      </c>
      <c r="AH380" s="146">
        <v>0</v>
      </c>
      <c r="AI380" s="146">
        <v>0</v>
      </c>
      <c r="AJ380" s="146">
        <v>0</v>
      </c>
      <c r="AK380" s="146">
        <v>0</v>
      </c>
      <c r="AL380" s="146"/>
      <c r="AM380" s="146"/>
      <c r="AN380" s="146"/>
      <c r="AO380" s="146"/>
      <c r="AP380" s="144"/>
    </row>
    <row r="381" spans="1:42" ht="14.5" x14ac:dyDescent="0.35">
      <c r="A381" s="200" t="s">
        <v>400</v>
      </c>
      <c r="B381" s="146">
        <v>0</v>
      </c>
      <c r="C381" s="146">
        <v>0</v>
      </c>
      <c r="D381" s="146">
        <v>0</v>
      </c>
      <c r="E381" s="146">
        <v>0</v>
      </c>
      <c r="F381" s="146">
        <v>0</v>
      </c>
      <c r="G381" s="146">
        <v>0</v>
      </c>
      <c r="H381" s="146">
        <v>0</v>
      </c>
      <c r="I381" s="146">
        <v>0</v>
      </c>
      <c r="J381" s="146">
        <v>0</v>
      </c>
      <c r="K381" s="146">
        <v>0</v>
      </c>
      <c r="L381" s="146">
        <v>0</v>
      </c>
      <c r="M381" s="146">
        <v>0</v>
      </c>
      <c r="N381" s="146">
        <v>0</v>
      </c>
      <c r="O381" s="146">
        <v>0</v>
      </c>
      <c r="P381" s="146">
        <v>0</v>
      </c>
      <c r="Q381" s="146">
        <v>0</v>
      </c>
      <c r="R381" s="146">
        <v>0</v>
      </c>
      <c r="S381" s="146">
        <v>0</v>
      </c>
      <c r="T381" s="146">
        <v>0</v>
      </c>
      <c r="U381" s="146">
        <v>0</v>
      </c>
      <c r="V381" s="146">
        <v>0</v>
      </c>
      <c r="W381" s="146">
        <v>0</v>
      </c>
      <c r="X381" s="146">
        <v>0</v>
      </c>
      <c r="Y381" s="146">
        <v>0</v>
      </c>
      <c r="Z381" s="146">
        <v>0</v>
      </c>
      <c r="AA381" s="146">
        <v>0</v>
      </c>
      <c r="AB381" s="146">
        <v>0</v>
      </c>
      <c r="AC381" s="146">
        <v>0</v>
      </c>
      <c r="AD381" s="146">
        <v>0</v>
      </c>
      <c r="AE381" s="146">
        <v>0</v>
      </c>
      <c r="AF381" s="146">
        <v>0</v>
      </c>
      <c r="AG381" s="146">
        <v>0</v>
      </c>
      <c r="AH381" s="146">
        <v>0</v>
      </c>
      <c r="AI381" s="146">
        <v>0</v>
      </c>
      <c r="AJ381" s="146">
        <v>0</v>
      </c>
      <c r="AK381" s="146">
        <v>0</v>
      </c>
      <c r="AL381" s="146"/>
      <c r="AM381" s="146"/>
      <c r="AN381" s="146"/>
      <c r="AO381" s="146"/>
      <c r="AP381" s="144"/>
    </row>
    <row r="382" spans="1:42" ht="14.5" x14ac:dyDescent="0.35">
      <c r="A382" s="200" t="s">
        <v>401</v>
      </c>
      <c r="B382" s="146">
        <v>0</v>
      </c>
      <c r="C382" s="146">
        <v>0</v>
      </c>
      <c r="D382" s="146">
        <v>0</v>
      </c>
      <c r="E382" s="146">
        <v>0</v>
      </c>
      <c r="F382" s="146">
        <v>0</v>
      </c>
      <c r="G382" s="146">
        <v>0</v>
      </c>
      <c r="H382" s="146">
        <v>0</v>
      </c>
      <c r="I382" s="146">
        <v>0</v>
      </c>
      <c r="J382" s="146">
        <v>0</v>
      </c>
      <c r="K382" s="146">
        <v>0</v>
      </c>
      <c r="L382" s="146">
        <v>0</v>
      </c>
      <c r="M382" s="146">
        <v>0</v>
      </c>
      <c r="N382" s="146">
        <v>0</v>
      </c>
      <c r="O382" s="146">
        <v>0</v>
      </c>
      <c r="P382" s="146">
        <v>0</v>
      </c>
      <c r="Q382" s="146">
        <v>0</v>
      </c>
      <c r="R382" s="146">
        <v>0</v>
      </c>
      <c r="S382" s="146">
        <v>0</v>
      </c>
      <c r="T382" s="146">
        <v>0</v>
      </c>
      <c r="U382" s="146">
        <v>0</v>
      </c>
      <c r="V382" s="146">
        <v>0</v>
      </c>
      <c r="W382" s="146">
        <v>0</v>
      </c>
      <c r="X382" s="146">
        <v>0</v>
      </c>
      <c r="Y382" s="146">
        <v>0</v>
      </c>
      <c r="Z382" s="146">
        <v>0</v>
      </c>
      <c r="AA382" s="146">
        <v>0</v>
      </c>
      <c r="AB382" s="146">
        <v>0</v>
      </c>
      <c r="AC382" s="146">
        <v>0</v>
      </c>
      <c r="AD382" s="146">
        <v>0</v>
      </c>
      <c r="AE382" s="146">
        <v>0</v>
      </c>
      <c r="AF382" s="146">
        <v>0</v>
      </c>
      <c r="AG382" s="146">
        <v>0</v>
      </c>
      <c r="AH382" s="146">
        <v>0</v>
      </c>
      <c r="AI382" s="146">
        <v>0</v>
      </c>
      <c r="AJ382" s="146">
        <v>0</v>
      </c>
      <c r="AK382" s="146">
        <v>0</v>
      </c>
      <c r="AL382" s="144"/>
      <c r="AM382" s="144"/>
      <c r="AN382" s="144"/>
      <c r="AO382" s="144"/>
      <c r="AP382" s="144"/>
    </row>
    <row r="383" spans="1:42" ht="14.5" x14ac:dyDescent="0.35">
      <c r="A383" s="200" t="s">
        <v>240</v>
      </c>
      <c r="B383" s="146">
        <v>0</v>
      </c>
      <c r="C383" s="146">
        <v>0</v>
      </c>
      <c r="D383" s="146">
        <v>0</v>
      </c>
      <c r="E383" s="146">
        <v>0</v>
      </c>
      <c r="F383" s="146">
        <v>0</v>
      </c>
      <c r="G383" s="146">
        <v>0</v>
      </c>
      <c r="H383" s="146">
        <v>0</v>
      </c>
      <c r="I383" s="146">
        <v>0</v>
      </c>
      <c r="J383" s="146">
        <v>0</v>
      </c>
      <c r="K383" s="146">
        <v>0</v>
      </c>
      <c r="L383" s="146">
        <v>0</v>
      </c>
      <c r="M383" s="146">
        <v>0</v>
      </c>
      <c r="N383" s="146">
        <v>0</v>
      </c>
      <c r="O383" s="146">
        <v>0</v>
      </c>
      <c r="P383" s="146">
        <v>0</v>
      </c>
      <c r="Q383" s="146">
        <v>0</v>
      </c>
      <c r="R383" s="146">
        <v>0</v>
      </c>
      <c r="S383" s="146">
        <v>0</v>
      </c>
      <c r="T383" s="146">
        <v>0</v>
      </c>
      <c r="U383" s="146">
        <v>0</v>
      </c>
      <c r="V383" s="146">
        <v>0</v>
      </c>
      <c r="W383" s="146">
        <v>0</v>
      </c>
      <c r="X383" s="146">
        <v>0</v>
      </c>
      <c r="Y383" s="146">
        <v>0</v>
      </c>
      <c r="Z383" s="146">
        <v>0</v>
      </c>
      <c r="AA383" s="146">
        <v>0</v>
      </c>
      <c r="AB383" s="146">
        <v>0</v>
      </c>
      <c r="AC383" s="146">
        <v>0</v>
      </c>
      <c r="AD383" s="146">
        <v>0</v>
      </c>
      <c r="AE383" s="146">
        <v>0</v>
      </c>
      <c r="AF383" s="146">
        <v>0</v>
      </c>
      <c r="AG383" s="146">
        <v>0</v>
      </c>
      <c r="AH383" s="146">
        <v>0</v>
      </c>
      <c r="AI383" s="146">
        <v>0</v>
      </c>
      <c r="AJ383" s="146">
        <v>0</v>
      </c>
      <c r="AK383" s="146">
        <v>0</v>
      </c>
      <c r="AL383" s="146"/>
      <c r="AM383" s="146"/>
      <c r="AN383" s="146"/>
      <c r="AO383" s="146"/>
      <c r="AP383" s="144"/>
    </row>
    <row r="384" spans="1:42" ht="14.5" x14ac:dyDescent="0.35">
      <c r="A384" s="200" t="s">
        <v>402</v>
      </c>
      <c r="B384" s="146">
        <v>0</v>
      </c>
      <c r="C384" s="146">
        <v>0</v>
      </c>
      <c r="D384" s="146">
        <v>0</v>
      </c>
      <c r="E384" s="146">
        <v>0</v>
      </c>
      <c r="F384" s="146">
        <v>0</v>
      </c>
      <c r="G384" s="146">
        <v>0</v>
      </c>
      <c r="H384" s="146">
        <v>0</v>
      </c>
      <c r="I384" s="146">
        <v>0</v>
      </c>
      <c r="J384" s="146">
        <v>0</v>
      </c>
      <c r="K384" s="146">
        <v>0</v>
      </c>
      <c r="L384" s="146">
        <v>0</v>
      </c>
      <c r="M384" s="146">
        <v>0</v>
      </c>
      <c r="N384" s="146">
        <v>0</v>
      </c>
      <c r="O384" s="146">
        <v>0</v>
      </c>
      <c r="P384" s="146">
        <v>0</v>
      </c>
      <c r="Q384" s="146">
        <v>0</v>
      </c>
      <c r="R384" s="146">
        <v>0</v>
      </c>
      <c r="S384" s="146">
        <v>0</v>
      </c>
      <c r="T384" s="146">
        <v>0</v>
      </c>
      <c r="U384" s="146">
        <v>0</v>
      </c>
      <c r="V384" s="146">
        <v>0</v>
      </c>
      <c r="W384" s="146">
        <v>0</v>
      </c>
      <c r="X384" s="146">
        <v>0</v>
      </c>
      <c r="Y384" s="146">
        <v>0</v>
      </c>
      <c r="Z384" s="146">
        <v>0</v>
      </c>
      <c r="AA384" s="146">
        <v>0</v>
      </c>
      <c r="AB384" s="146">
        <v>0</v>
      </c>
      <c r="AC384" s="146">
        <v>0</v>
      </c>
      <c r="AD384" s="146">
        <v>0</v>
      </c>
      <c r="AE384" s="146">
        <v>0</v>
      </c>
      <c r="AF384" s="146">
        <v>0</v>
      </c>
      <c r="AG384" s="146">
        <v>0</v>
      </c>
      <c r="AH384" s="146">
        <v>0</v>
      </c>
      <c r="AI384" s="146">
        <v>0</v>
      </c>
      <c r="AJ384" s="146">
        <v>0</v>
      </c>
      <c r="AK384" s="146">
        <v>0</v>
      </c>
      <c r="AL384" s="146"/>
      <c r="AM384" s="146"/>
      <c r="AN384" s="146"/>
      <c r="AO384" s="146"/>
      <c r="AP384" s="144"/>
    </row>
    <row r="385" spans="1:41" ht="10.5" x14ac:dyDescent="0.25">
      <c r="A385" s="200" t="s">
        <v>403</v>
      </c>
      <c r="B385" s="146">
        <v>0</v>
      </c>
      <c r="C385" s="146">
        <v>0</v>
      </c>
      <c r="D385" s="146">
        <v>0</v>
      </c>
      <c r="E385" s="146">
        <v>0</v>
      </c>
      <c r="F385" s="146">
        <v>0</v>
      </c>
      <c r="G385" s="146">
        <v>0</v>
      </c>
      <c r="H385" s="146">
        <v>0</v>
      </c>
      <c r="I385" s="146">
        <v>0</v>
      </c>
      <c r="J385" s="146">
        <v>0</v>
      </c>
      <c r="K385" s="146">
        <v>0</v>
      </c>
      <c r="L385" s="146">
        <v>0</v>
      </c>
      <c r="M385" s="146">
        <v>0</v>
      </c>
      <c r="N385" s="146">
        <v>0</v>
      </c>
      <c r="O385" s="146">
        <v>0</v>
      </c>
      <c r="P385" s="146">
        <v>0</v>
      </c>
      <c r="Q385" s="146">
        <v>0</v>
      </c>
      <c r="R385" s="146">
        <v>0</v>
      </c>
      <c r="S385" s="146">
        <v>0</v>
      </c>
      <c r="T385" s="146">
        <v>0</v>
      </c>
      <c r="U385" s="146">
        <v>0</v>
      </c>
      <c r="V385" s="146">
        <v>0</v>
      </c>
      <c r="W385" s="146">
        <v>0</v>
      </c>
      <c r="X385" s="146">
        <v>0</v>
      </c>
      <c r="Y385" s="146">
        <v>0</v>
      </c>
      <c r="Z385" s="146">
        <v>0</v>
      </c>
      <c r="AA385" s="146">
        <v>0</v>
      </c>
      <c r="AB385" s="146">
        <v>0</v>
      </c>
      <c r="AC385" s="146">
        <v>0</v>
      </c>
      <c r="AD385" s="146">
        <v>0</v>
      </c>
      <c r="AE385" s="146">
        <v>0</v>
      </c>
      <c r="AF385" s="146">
        <v>0</v>
      </c>
      <c r="AG385" s="146">
        <v>0</v>
      </c>
      <c r="AH385" s="146">
        <v>0</v>
      </c>
      <c r="AI385" s="146">
        <v>0</v>
      </c>
      <c r="AJ385" s="146">
        <v>0</v>
      </c>
      <c r="AK385" s="146">
        <v>0</v>
      </c>
      <c r="AL385" s="146"/>
      <c r="AM385" s="146"/>
      <c r="AN385" s="146"/>
      <c r="AO385" s="146"/>
    </row>
    <row r="386" spans="1:41" ht="10.5" x14ac:dyDescent="0.25">
      <c r="A386" s="200" t="s">
        <v>404</v>
      </c>
      <c r="B386" s="146">
        <v>0</v>
      </c>
      <c r="C386" s="146">
        <v>0</v>
      </c>
      <c r="D386" s="146">
        <v>0</v>
      </c>
      <c r="E386" s="146">
        <v>0</v>
      </c>
      <c r="F386" s="146">
        <v>0</v>
      </c>
      <c r="G386" s="146">
        <v>0</v>
      </c>
      <c r="H386" s="146">
        <v>0</v>
      </c>
      <c r="I386" s="146">
        <v>0</v>
      </c>
      <c r="J386" s="146">
        <v>0</v>
      </c>
      <c r="K386" s="146">
        <v>0</v>
      </c>
      <c r="L386" s="146">
        <v>0</v>
      </c>
      <c r="M386" s="146">
        <v>0</v>
      </c>
      <c r="N386" s="146">
        <v>0</v>
      </c>
      <c r="O386" s="146">
        <v>0</v>
      </c>
      <c r="P386" s="146">
        <v>0</v>
      </c>
      <c r="Q386" s="146">
        <v>0</v>
      </c>
      <c r="R386" s="146">
        <v>0</v>
      </c>
      <c r="S386" s="146">
        <v>0</v>
      </c>
      <c r="T386" s="146">
        <v>0</v>
      </c>
      <c r="U386" s="146">
        <v>0</v>
      </c>
      <c r="V386" s="146">
        <v>0</v>
      </c>
      <c r="W386" s="146">
        <v>0</v>
      </c>
      <c r="X386" s="146">
        <v>0</v>
      </c>
      <c r="Y386" s="146">
        <v>0</v>
      </c>
      <c r="Z386" s="146">
        <v>0</v>
      </c>
      <c r="AA386" s="146">
        <v>0</v>
      </c>
      <c r="AB386" s="146">
        <v>0</v>
      </c>
      <c r="AC386" s="146">
        <v>0</v>
      </c>
      <c r="AD386" s="146">
        <v>0</v>
      </c>
      <c r="AE386" s="146">
        <v>0</v>
      </c>
      <c r="AF386" s="146">
        <v>0</v>
      </c>
      <c r="AG386" s="146">
        <v>0</v>
      </c>
      <c r="AH386" s="146">
        <v>0</v>
      </c>
      <c r="AI386" s="146">
        <v>0</v>
      </c>
      <c r="AJ386" s="146">
        <v>0</v>
      </c>
      <c r="AK386" s="146">
        <v>0</v>
      </c>
      <c r="AL386" s="146"/>
      <c r="AM386" s="146"/>
      <c r="AN386" s="146"/>
      <c r="AO386" s="146"/>
    </row>
    <row r="387" spans="1:41" ht="10.5" x14ac:dyDescent="0.25">
      <c r="A387" s="200" t="s">
        <v>405</v>
      </c>
      <c r="B387" s="146">
        <v>0</v>
      </c>
      <c r="C387" s="146">
        <v>0</v>
      </c>
      <c r="D387" s="146">
        <v>0</v>
      </c>
      <c r="E387" s="146">
        <v>0</v>
      </c>
      <c r="F387" s="146">
        <v>0</v>
      </c>
      <c r="G387" s="146">
        <v>0</v>
      </c>
      <c r="H387" s="146">
        <v>0</v>
      </c>
      <c r="I387" s="146">
        <v>0</v>
      </c>
      <c r="J387" s="146">
        <v>0</v>
      </c>
      <c r="K387" s="146">
        <v>0</v>
      </c>
      <c r="L387" s="146">
        <v>0</v>
      </c>
      <c r="M387" s="146">
        <v>0</v>
      </c>
      <c r="N387" s="146">
        <v>0</v>
      </c>
      <c r="O387" s="146">
        <v>0</v>
      </c>
      <c r="P387" s="146">
        <v>0</v>
      </c>
      <c r="Q387" s="146">
        <v>0</v>
      </c>
      <c r="R387" s="146">
        <v>0</v>
      </c>
      <c r="S387" s="146">
        <v>0</v>
      </c>
      <c r="T387" s="146">
        <v>0</v>
      </c>
      <c r="U387" s="146">
        <v>0</v>
      </c>
      <c r="V387" s="146">
        <v>0</v>
      </c>
      <c r="W387" s="146">
        <v>0</v>
      </c>
      <c r="X387" s="146">
        <v>0</v>
      </c>
      <c r="Y387" s="146">
        <v>0</v>
      </c>
      <c r="Z387" s="146">
        <v>0</v>
      </c>
      <c r="AA387" s="146">
        <v>0</v>
      </c>
      <c r="AB387" s="146">
        <v>0</v>
      </c>
      <c r="AC387" s="146">
        <v>0</v>
      </c>
      <c r="AD387" s="146">
        <v>0</v>
      </c>
      <c r="AE387" s="146">
        <v>0</v>
      </c>
      <c r="AF387" s="146">
        <v>0</v>
      </c>
      <c r="AG387" s="146">
        <v>0</v>
      </c>
      <c r="AH387" s="146">
        <v>0</v>
      </c>
      <c r="AI387" s="146">
        <v>0</v>
      </c>
      <c r="AJ387" s="146">
        <v>0</v>
      </c>
      <c r="AK387" s="146">
        <v>0</v>
      </c>
      <c r="AL387" s="146"/>
      <c r="AM387" s="146"/>
      <c r="AN387" s="146"/>
      <c r="AO387" s="146"/>
    </row>
    <row r="388" spans="1:41" ht="10.5" x14ac:dyDescent="0.25">
      <c r="A388" s="200" t="s">
        <v>406</v>
      </c>
      <c r="B388" s="146">
        <v>0</v>
      </c>
      <c r="C388" s="146">
        <v>0</v>
      </c>
      <c r="D388" s="146">
        <v>0</v>
      </c>
      <c r="E388" s="146">
        <v>0</v>
      </c>
      <c r="F388" s="146">
        <v>0</v>
      </c>
      <c r="G388" s="146">
        <v>0</v>
      </c>
      <c r="H388" s="146">
        <v>0</v>
      </c>
      <c r="I388" s="146">
        <v>0</v>
      </c>
      <c r="J388" s="146">
        <v>0</v>
      </c>
      <c r="K388" s="146">
        <v>0</v>
      </c>
      <c r="L388" s="146">
        <v>0</v>
      </c>
      <c r="M388" s="146">
        <v>0</v>
      </c>
      <c r="N388" s="146">
        <v>0</v>
      </c>
      <c r="O388" s="146">
        <v>0</v>
      </c>
      <c r="P388" s="146">
        <v>0</v>
      </c>
      <c r="Q388" s="146">
        <v>0</v>
      </c>
      <c r="R388" s="146">
        <v>0</v>
      </c>
      <c r="S388" s="146">
        <v>0</v>
      </c>
      <c r="T388" s="146">
        <v>0</v>
      </c>
      <c r="U388" s="146">
        <v>0</v>
      </c>
      <c r="V388" s="146">
        <v>0</v>
      </c>
      <c r="W388" s="146">
        <v>0</v>
      </c>
      <c r="X388" s="146">
        <v>0</v>
      </c>
      <c r="Y388" s="146">
        <v>0</v>
      </c>
      <c r="Z388" s="146">
        <v>0</v>
      </c>
      <c r="AA388" s="146">
        <v>0</v>
      </c>
      <c r="AB388" s="146">
        <v>0</v>
      </c>
      <c r="AC388" s="146">
        <v>0</v>
      </c>
      <c r="AD388" s="146">
        <v>0</v>
      </c>
      <c r="AE388" s="146">
        <v>0</v>
      </c>
      <c r="AF388" s="146">
        <v>0</v>
      </c>
      <c r="AG388" s="146">
        <v>0</v>
      </c>
      <c r="AH388" s="146">
        <v>0</v>
      </c>
      <c r="AI388" s="146">
        <v>0</v>
      </c>
      <c r="AJ388" s="146">
        <v>0</v>
      </c>
      <c r="AK388" s="146">
        <v>0</v>
      </c>
      <c r="AL388" s="146"/>
      <c r="AM388" s="146"/>
      <c r="AN388" s="146"/>
      <c r="AO388" s="146"/>
    </row>
    <row r="389" spans="1:41" ht="10.5" x14ac:dyDescent="0.25">
      <c r="A389" s="200" t="s">
        <v>407</v>
      </c>
      <c r="B389" s="146">
        <v>0</v>
      </c>
      <c r="C389" s="146">
        <v>0</v>
      </c>
      <c r="D389" s="146">
        <v>0</v>
      </c>
      <c r="E389" s="146">
        <v>0</v>
      </c>
      <c r="F389" s="146">
        <v>0</v>
      </c>
      <c r="G389" s="146">
        <v>0</v>
      </c>
      <c r="H389" s="146">
        <v>0</v>
      </c>
      <c r="I389" s="146">
        <v>0</v>
      </c>
      <c r="J389" s="146">
        <v>0</v>
      </c>
      <c r="K389" s="146">
        <v>0</v>
      </c>
      <c r="L389" s="146">
        <v>0</v>
      </c>
      <c r="M389" s="146">
        <v>0</v>
      </c>
      <c r="N389" s="146">
        <v>0</v>
      </c>
      <c r="O389" s="146">
        <v>0</v>
      </c>
      <c r="P389" s="146">
        <v>0</v>
      </c>
      <c r="Q389" s="146">
        <v>0</v>
      </c>
      <c r="R389" s="146">
        <v>0</v>
      </c>
      <c r="S389" s="146">
        <v>0</v>
      </c>
      <c r="T389" s="146">
        <v>0</v>
      </c>
      <c r="U389" s="146">
        <v>0</v>
      </c>
      <c r="V389" s="146">
        <v>0</v>
      </c>
      <c r="W389" s="146">
        <v>0</v>
      </c>
      <c r="X389" s="146">
        <v>0</v>
      </c>
      <c r="Y389" s="146">
        <v>0</v>
      </c>
      <c r="Z389" s="146">
        <v>0</v>
      </c>
      <c r="AA389" s="146">
        <v>0</v>
      </c>
      <c r="AB389" s="146">
        <v>0</v>
      </c>
      <c r="AC389" s="146">
        <v>0</v>
      </c>
      <c r="AD389" s="146">
        <v>0</v>
      </c>
      <c r="AE389" s="146">
        <v>0</v>
      </c>
      <c r="AF389" s="146">
        <v>0</v>
      </c>
      <c r="AG389" s="146">
        <v>0</v>
      </c>
      <c r="AH389" s="146">
        <v>0</v>
      </c>
      <c r="AI389" s="146">
        <v>0</v>
      </c>
      <c r="AJ389" s="146">
        <v>0</v>
      </c>
      <c r="AK389" s="146">
        <v>0</v>
      </c>
      <c r="AL389" s="146"/>
      <c r="AM389" s="146"/>
      <c r="AN389" s="146"/>
      <c r="AO389" s="146"/>
    </row>
    <row r="390" spans="1:41" ht="10.5" x14ac:dyDescent="0.25">
      <c r="A390" s="200" t="s">
        <v>408</v>
      </c>
      <c r="B390" s="146">
        <v>0</v>
      </c>
      <c r="C390" s="146">
        <v>0</v>
      </c>
      <c r="D390" s="146">
        <v>0</v>
      </c>
      <c r="E390" s="146">
        <v>0</v>
      </c>
      <c r="F390" s="146">
        <v>0</v>
      </c>
      <c r="G390" s="146">
        <v>0</v>
      </c>
      <c r="H390" s="146">
        <v>0</v>
      </c>
      <c r="I390" s="146">
        <v>0</v>
      </c>
      <c r="J390" s="146">
        <v>0</v>
      </c>
      <c r="K390" s="146">
        <v>0</v>
      </c>
      <c r="L390" s="146">
        <v>0</v>
      </c>
      <c r="M390" s="146">
        <v>0</v>
      </c>
      <c r="N390" s="146">
        <v>0</v>
      </c>
      <c r="O390" s="146">
        <v>0</v>
      </c>
      <c r="P390" s="146">
        <v>0</v>
      </c>
      <c r="Q390" s="146">
        <v>0</v>
      </c>
      <c r="R390" s="146">
        <v>0</v>
      </c>
      <c r="S390" s="146">
        <v>0</v>
      </c>
      <c r="T390" s="146">
        <v>0</v>
      </c>
      <c r="U390" s="146">
        <v>0</v>
      </c>
      <c r="V390" s="146">
        <v>0</v>
      </c>
      <c r="W390" s="146">
        <v>0</v>
      </c>
      <c r="X390" s="146">
        <v>0</v>
      </c>
      <c r="Y390" s="146">
        <v>0</v>
      </c>
      <c r="Z390" s="146">
        <v>0</v>
      </c>
      <c r="AA390" s="146">
        <v>0</v>
      </c>
      <c r="AB390" s="146">
        <v>0</v>
      </c>
      <c r="AC390" s="146">
        <v>0</v>
      </c>
      <c r="AD390" s="146">
        <v>0</v>
      </c>
      <c r="AE390" s="146">
        <v>0</v>
      </c>
      <c r="AF390" s="146">
        <v>0</v>
      </c>
      <c r="AG390" s="146">
        <v>0</v>
      </c>
      <c r="AH390" s="146">
        <v>0</v>
      </c>
      <c r="AI390" s="146">
        <v>0</v>
      </c>
      <c r="AJ390" s="146">
        <v>0</v>
      </c>
      <c r="AK390" s="146">
        <v>0</v>
      </c>
      <c r="AL390" s="146"/>
      <c r="AM390" s="146"/>
      <c r="AN390" s="146"/>
      <c r="AO390" s="146"/>
    </row>
    <row r="391" spans="1:41" ht="10.5" x14ac:dyDescent="0.25">
      <c r="A391" s="200" t="s">
        <v>409</v>
      </c>
      <c r="B391" s="146">
        <v>0</v>
      </c>
      <c r="C391" s="146">
        <v>0</v>
      </c>
      <c r="D391" s="146">
        <v>0</v>
      </c>
      <c r="E391" s="146">
        <v>0</v>
      </c>
      <c r="F391" s="146">
        <v>0</v>
      </c>
      <c r="G391" s="146">
        <v>0</v>
      </c>
      <c r="H391" s="146">
        <v>0</v>
      </c>
      <c r="I391" s="146">
        <v>0</v>
      </c>
      <c r="J391" s="146">
        <v>0</v>
      </c>
      <c r="K391" s="146">
        <v>0</v>
      </c>
      <c r="L391" s="146">
        <v>0</v>
      </c>
      <c r="M391" s="146">
        <v>0</v>
      </c>
      <c r="N391" s="146">
        <v>0</v>
      </c>
      <c r="O391" s="146">
        <v>0</v>
      </c>
      <c r="P391" s="146">
        <v>0</v>
      </c>
      <c r="Q391" s="146">
        <v>0</v>
      </c>
      <c r="R391" s="146">
        <v>0</v>
      </c>
      <c r="S391" s="146">
        <v>0</v>
      </c>
      <c r="T391" s="146">
        <v>0</v>
      </c>
      <c r="U391" s="146">
        <v>0</v>
      </c>
      <c r="V391" s="146">
        <v>0</v>
      </c>
      <c r="W391" s="146">
        <v>0</v>
      </c>
      <c r="X391" s="146">
        <v>0</v>
      </c>
      <c r="Y391" s="146">
        <v>0</v>
      </c>
      <c r="Z391" s="146">
        <v>0</v>
      </c>
      <c r="AA391" s="146">
        <v>0</v>
      </c>
      <c r="AB391" s="146">
        <v>0</v>
      </c>
      <c r="AC391" s="146">
        <v>0</v>
      </c>
      <c r="AD391" s="146">
        <v>0</v>
      </c>
      <c r="AE391" s="146">
        <v>0</v>
      </c>
      <c r="AF391" s="146">
        <v>0</v>
      </c>
      <c r="AG391" s="146">
        <v>0</v>
      </c>
      <c r="AH391" s="146">
        <v>0</v>
      </c>
      <c r="AI391" s="146">
        <v>0</v>
      </c>
      <c r="AJ391" s="146">
        <v>0</v>
      </c>
      <c r="AK391" s="146">
        <v>0</v>
      </c>
      <c r="AL391" s="146"/>
      <c r="AM391" s="146"/>
      <c r="AN391" s="146"/>
      <c r="AO391" s="146"/>
    </row>
    <row r="392" spans="1:41" ht="10.5" x14ac:dyDescent="0.25">
      <c r="A392" s="200" t="s">
        <v>410</v>
      </c>
      <c r="B392" s="146">
        <v>0</v>
      </c>
      <c r="C392" s="146">
        <v>0</v>
      </c>
      <c r="D392" s="146">
        <v>0</v>
      </c>
      <c r="E392" s="146">
        <v>0</v>
      </c>
      <c r="F392" s="146">
        <v>0</v>
      </c>
      <c r="G392" s="146">
        <v>0</v>
      </c>
      <c r="H392" s="146">
        <v>0</v>
      </c>
      <c r="I392" s="146">
        <v>0</v>
      </c>
      <c r="J392" s="146">
        <v>0</v>
      </c>
      <c r="K392" s="146">
        <v>0</v>
      </c>
      <c r="L392" s="146">
        <v>0</v>
      </c>
      <c r="M392" s="146">
        <v>0</v>
      </c>
      <c r="N392" s="146">
        <v>0</v>
      </c>
      <c r="O392" s="146">
        <v>0</v>
      </c>
      <c r="P392" s="146">
        <v>0</v>
      </c>
      <c r="Q392" s="146">
        <v>0</v>
      </c>
      <c r="R392" s="146">
        <v>0</v>
      </c>
      <c r="S392" s="146">
        <v>0</v>
      </c>
      <c r="T392" s="146">
        <v>0</v>
      </c>
      <c r="U392" s="146">
        <v>0</v>
      </c>
      <c r="V392" s="146">
        <v>0</v>
      </c>
      <c r="W392" s="146">
        <v>0</v>
      </c>
      <c r="X392" s="146">
        <v>0</v>
      </c>
      <c r="Y392" s="146">
        <v>0</v>
      </c>
      <c r="Z392" s="146">
        <v>0</v>
      </c>
      <c r="AA392" s="146">
        <v>0</v>
      </c>
      <c r="AB392" s="146">
        <v>0</v>
      </c>
      <c r="AC392" s="146">
        <v>0</v>
      </c>
      <c r="AD392" s="146">
        <v>0</v>
      </c>
      <c r="AE392" s="146">
        <v>0</v>
      </c>
      <c r="AF392" s="146">
        <v>0</v>
      </c>
      <c r="AG392" s="146">
        <v>0</v>
      </c>
      <c r="AH392" s="146">
        <v>0</v>
      </c>
      <c r="AI392" s="146">
        <v>0</v>
      </c>
      <c r="AJ392" s="146">
        <v>0</v>
      </c>
      <c r="AK392" s="146">
        <v>0</v>
      </c>
      <c r="AL392" s="146"/>
      <c r="AM392" s="146"/>
      <c r="AN392" s="146"/>
      <c r="AO392" s="146"/>
    </row>
    <row r="393" spans="1:41" ht="10.5" x14ac:dyDescent="0.25">
      <c r="A393" s="200" t="s">
        <v>411</v>
      </c>
      <c r="B393" s="146">
        <v>0</v>
      </c>
      <c r="C393" s="146">
        <v>0</v>
      </c>
      <c r="D393" s="146">
        <v>0</v>
      </c>
      <c r="E393" s="146">
        <v>0</v>
      </c>
      <c r="F393" s="146">
        <v>0</v>
      </c>
      <c r="G393" s="146">
        <v>0</v>
      </c>
      <c r="H393" s="146">
        <v>0</v>
      </c>
      <c r="I393" s="146">
        <v>0</v>
      </c>
      <c r="J393" s="146">
        <v>0</v>
      </c>
      <c r="K393" s="146">
        <v>0</v>
      </c>
      <c r="L393" s="146">
        <v>0</v>
      </c>
      <c r="M393" s="146">
        <v>0</v>
      </c>
      <c r="N393" s="146">
        <v>0</v>
      </c>
      <c r="O393" s="146">
        <v>0</v>
      </c>
      <c r="P393" s="146">
        <v>0</v>
      </c>
      <c r="Q393" s="146">
        <v>0</v>
      </c>
      <c r="R393" s="146">
        <v>0</v>
      </c>
      <c r="S393" s="146">
        <v>0</v>
      </c>
      <c r="T393" s="146">
        <v>0</v>
      </c>
      <c r="U393" s="146">
        <v>0</v>
      </c>
      <c r="V393" s="146">
        <v>0</v>
      </c>
      <c r="W393" s="146">
        <v>0</v>
      </c>
      <c r="X393" s="146">
        <v>0</v>
      </c>
      <c r="Y393" s="146">
        <v>0</v>
      </c>
      <c r="Z393" s="146">
        <v>0</v>
      </c>
      <c r="AA393" s="146">
        <v>0</v>
      </c>
      <c r="AB393" s="146">
        <v>0</v>
      </c>
      <c r="AC393" s="146">
        <v>0</v>
      </c>
      <c r="AD393" s="146">
        <v>0</v>
      </c>
      <c r="AE393" s="146">
        <v>0</v>
      </c>
      <c r="AF393" s="146">
        <v>0</v>
      </c>
      <c r="AG393" s="146">
        <v>0</v>
      </c>
      <c r="AH393" s="146">
        <v>0</v>
      </c>
      <c r="AI393" s="146">
        <v>0</v>
      </c>
      <c r="AJ393" s="146">
        <v>0</v>
      </c>
      <c r="AK393" s="146">
        <v>0</v>
      </c>
      <c r="AL393" s="146"/>
      <c r="AM393" s="146"/>
      <c r="AN393" s="146"/>
      <c r="AO393" s="146"/>
    </row>
    <row r="394" spans="1:41" ht="10.5" x14ac:dyDescent="0.25">
      <c r="A394" s="200" t="s">
        <v>412</v>
      </c>
      <c r="B394" s="146">
        <v>0</v>
      </c>
      <c r="C394" s="146">
        <v>0</v>
      </c>
      <c r="D394" s="146">
        <v>0</v>
      </c>
      <c r="E394" s="146">
        <v>0</v>
      </c>
      <c r="F394" s="146">
        <v>0</v>
      </c>
      <c r="G394" s="146">
        <v>0</v>
      </c>
      <c r="H394" s="146">
        <v>0</v>
      </c>
      <c r="I394" s="146">
        <v>0</v>
      </c>
      <c r="J394" s="146">
        <v>0</v>
      </c>
      <c r="K394" s="146">
        <v>0</v>
      </c>
      <c r="L394" s="146">
        <v>0</v>
      </c>
      <c r="M394" s="146">
        <v>0</v>
      </c>
      <c r="N394" s="146">
        <v>0</v>
      </c>
      <c r="O394" s="146">
        <v>0</v>
      </c>
      <c r="P394" s="146">
        <v>0</v>
      </c>
      <c r="Q394" s="146">
        <v>0</v>
      </c>
      <c r="R394" s="146">
        <v>0</v>
      </c>
      <c r="S394" s="146">
        <v>0</v>
      </c>
      <c r="T394" s="146">
        <v>0</v>
      </c>
      <c r="U394" s="146">
        <v>0</v>
      </c>
      <c r="V394" s="146">
        <v>0</v>
      </c>
      <c r="W394" s="146">
        <v>0</v>
      </c>
      <c r="X394" s="146">
        <v>0</v>
      </c>
      <c r="Y394" s="146">
        <v>0</v>
      </c>
      <c r="Z394" s="146">
        <v>0</v>
      </c>
      <c r="AA394" s="146">
        <v>0</v>
      </c>
      <c r="AB394" s="146">
        <v>0</v>
      </c>
      <c r="AC394" s="146">
        <v>0</v>
      </c>
      <c r="AD394" s="146">
        <v>0</v>
      </c>
      <c r="AE394" s="146">
        <v>0</v>
      </c>
      <c r="AF394" s="146">
        <v>0</v>
      </c>
      <c r="AG394" s="146">
        <v>0</v>
      </c>
      <c r="AH394" s="146">
        <v>0</v>
      </c>
      <c r="AI394" s="146">
        <v>0</v>
      </c>
      <c r="AJ394" s="146">
        <v>0</v>
      </c>
      <c r="AK394" s="146">
        <v>0</v>
      </c>
      <c r="AL394" s="146"/>
      <c r="AM394" s="146"/>
      <c r="AN394" s="146"/>
      <c r="AO394" s="146"/>
    </row>
    <row r="395" spans="1:41" ht="10.5" x14ac:dyDescent="0.25">
      <c r="A395" s="200" t="s">
        <v>413</v>
      </c>
      <c r="B395" s="146">
        <v>0</v>
      </c>
      <c r="C395" s="146">
        <v>0</v>
      </c>
      <c r="D395" s="146">
        <v>0</v>
      </c>
      <c r="E395" s="146">
        <v>0</v>
      </c>
      <c r="F395" s="146">
        <v>0</v>
      </c>
      <c r="G395" s="146">
        <v>0</v>
      </c>
      <c r="H395" s="146">
        <v>0</v>
      </c>
      <c r="I395" s="146">
        <v>0</v>
      </c>
      <c r="J395" s="146">
        <v>0</v>
      </c>
      <c r="K395" s="146">
        <v>0</v>
      </c>
      <c r="L395" s="146">
        <v>0</v>
      </c>
      <c r="M395" s="146">
        <v>0</v>
      </c>
      <c r="N395" s="146">
        <v>0</v>
      </c>
      <c r="O395" s="146">
        <v>0</v>
      </c>
      <c r="P395" s="146">
        <v>0</v>
      </c>
      <c r="Q395" s="146">
        <v>0</v>
      </c>
      <c r="R395" s="146">
        <v>0</v>
      </c>
      <c r="S395" s="146">
        <v>0</v>
      </c>
      <c r="T395" s="146">
        <v>0</v>
      </c>
      <c r="U395" s="146">
        <v>0</v>
      </c>
      <c r="V395" s="146">
        <v>0</v>
      </c>
      <c r="W395" s="146">
        <v>0</v>
      </c>
      <c r="X395" s="146">
        <v>0</v>
      </c>
      <c r="Y395" s="146">
        <v>0</v>
      </c>
      <c r="Z395" s="146">
        <v>0</v>
      </c>
      <c r="AA395" s="146">
        <v>0</v>
      </c>
      <c r="AB395" s="146">
        <v>0</v>
      </c>
      <c r="AC395" s="146">
        <v>0</v>
      </c>
      <c r="AD395" s="146">
        <v>0</v>
      </c>
      <c r="AE395" s="146">
        <v>0</v>
      </c>
      <c r="AF395" s="146">
        <v>0</v>
      </c>
      <c r="AG395" s="146">
        <v>0</v>
      </c>
      <c r="AH395" s="146">
        <v>0</v>
      </c>
      <c r="AI395" s="146">
        <v>0</v>
      </c>
      <c r="AJ395" s="146">
        <v>0</v>
      </c>
      <c r="AK395" s="146">
        <v>0</v>
      </c>
      <c r="AL395" s="146"/>
      <c r="AM395" s="146"/>
      <c r="AN395" s="146"/>
      <c r="AO395" s="146"/>
    </row>
    <row r="396" spans="1:41" ht="14.5" x14ac:dyDescent="0.35">
      <c r="A396" s="200" t="s">
        <v>414</v>
      </c>
      <c r="B396" s="146">
        <v>0</v>
      </c>
      <c r="C396" s="146">
        <v>0</v>
      </c>
      <c r="D396" s="146">
        <v>0</v>
      </c>
      <c r="E396" s="146">
        <v>0</v>
      </c>
      <c r="F396" s="146">
        <v>0</v>
      </c>
      <c r="G396" s="146">
        <v>0</v>
      </c>
      <c r="H396" s="146">
        <v>0</v>
      </c>
      <c r="I396" s="146">
        <v>0</v>
      </c>
      <c r="J396" s="146">
        <v>0</v>
      </c>
      <c r="K396" s="146">
        <v>0</v>
      </c>
      <c r="L396" s="146">
        <v>0</v>
      </c>
      <c r="M396" s="146">
        <v>0</v>
      </c>
      <c r="N396" s="146">
        <v>0</v>
      </c>
      <c r="O396" s="146">
        <v>0</v>
      </c>
      <c r="P396" s="146">
        <v>0</v>
      </c>
      <c r="Q396" s="146">
        <v>0</v>
      </c>
      <c r="R396" s="146">
        <v>0</v>
      </c>
      <c r="S396" s="146">
        <v>0</v>
      </c>
      <c r="T396" s="146">
        <v>0</v>
      </c>
      <c r="U396" s="146">
        <v>0</v>
      </c>
      <c r="V396" s="146">
        <v>0</v>
      </c>
      <c r="W396" s="146">
        <v>0</v>
      </c>
      <c r="X396" s="146">
        <v>0</v>
      </c>
      <c r="Y396" s="146">
        <v>0</v>
      </c>
      <c r="Z396" s="146">
        <v>0</v>
      </c>
      <c r="AA396" s="146">
        <v>0</v>
      </c>
      <c r="AB396" s="146">
        <v>0</v>
      </c>
      <c r="AC396" s="146">
        <v>0</v>
      </c>
      <c r="AD396" s="146">
        <v>0</v>
      </c>
      <c r="AE396" s="146">
        <v>0</v>
      </c>
      <c r="AF396" s="146">
        <v>0</v>
      </c>
      <c r="AG396" s="146">
        <v>0</v>
      </c>
      <c r="AH396" s="146">
        <v>0</v>
      </c>
      <c r="AI396" s="146">
        <v>0</v>
      </c>
      <c r="AJ396" s="146">
        <v>0</v>
      </c>
      <c r="AK396" s="146">
        <v>0</v>
      </c>
      <c r="AL396" s="144"/>
      <c r="AM396" s="144"/>
      <c r="AN396" s="144"/>
      <c r="AO396" s="144"/>
    </row>
    <row r="397" spans="1:41" ht="14.5" x14ac:dyDescent="0.35">
      <c r="A397" s="200" t="s">
        <v>415</v>
      </c>
      <c r="B397" s="146">
        <v>0</v>
      </c>
      <c r="C397" s="146">
        <v>0</v>
      </c>
      <c r="D397" s="146">
        <v>0</v>
      </c>
      <c r="E397" s="146">
        <v>0</v>
      </c>
      <c r="F397" s="146">
        <v>0</v>
      </c>
      <c r="G397" s="146">
        <v>0</v>
      </c>
      <c r="H397" s="146">
        <v>0</v>
      </c>
      <c r="I397" s="146">
        <v>0</v>
      </c>
      <c r="J397" s="146">
        <v>0</v>
      </c>
      <c r="K397" s="146">
        <v>0</v>
      </c>
      <c r="L397" s="146">
        <v>0</v>
      </c>
      <c r="M397" s="146">
        <v>0</v>
      </c>
      <c r="N397" s="146">
        <v>0</v>
      </c>
      <c r="O397" s="146">
        <v>0</v>
      </c>
      <c r="P397" s="146">
        <v>0</v>
      </c>
      <c r="Q397" s="146">
        <v>0</v>
      </c>
      <c r="R397" s="146">
        <v>0</v>
      </c>
      <c r="S397" s="146">
        <v>0</v>
      </c>
      <c r="T397" s="146">
        <v>0</v>
      </c>
      <c r="U397" s="146">
        <v>0</v>
      </c>
      <c r="V397" s="146">
        <v>0</v>
      </c>
      <c r="W397" s="146">
        <v>0</v>
      </c>
      <c r="X397" s="146">
        <v>0</v>
      </c>
      <c r="Y397" s="146">
        <v>0</v>
      </c>
      <c r="Z397" s="146">
        <v>0</v>
      </c>
      <c r="AA397" s="146">
        <v>0</v>
      </c>
      <c r="AB397" s="146">
        <v>0</v>
      </c>
      <c r="AC397" s="146">
        <v>0</v>
      </c>
      <c r="AD397" s="146">
        <v>0</v>
      </c>
      <c r="AE397" s="146">
        <v>0</v>
      </c>
      <c r="AF397" s="146">
        <v>0</v>
      </c>
      <c r="AG397" s="146">
        <v>0</v>
      </c>
      <c r="AH397" s="146">
        <v>0</v>
      </c>
      <c r="AI397" s="146">
        <v>0</v>
      </c>
      <c r="AJ397" s="146">
        <v>0</v>
      </c>
      <c r="AK397" s="146">
        <v>0</v>
      </c>
      <c r="AL397" s="144"/>
      <c r="AM397" s="144"/>
      <c r="AN397" s="144"/>
      <c r="AO397" s="144"/>
    </row>
    <row r="398" spans="1:41" ht="14.5" x14ac:dyDescent="0.35">
      <c r="A398" s="200" t="s">
        <v>416</v>
      </c>
      <c r="B398" s="146">
        <v>0</v>
      </c>
      <c r="C398" s="146">
        <v>0</v>
      </c>
      <c r="D398" s="146">
        <v>0</v>
      </c>
      <c r="E398" s="146">
        <v>0</v>
      </c>
      <c r="F398" s="146">
        <v>0</v>
      </c>
      <c r="G398" s="146">
        <v>0</v>
      </c>
      <c r="H398" s="146">
        <v>0</v>
      </c>
      <c r="I398" s="146">
        <v>0</v>
      </c>
      <c r="J398" s="146">
        <v>0</v>
      </c>
      <c r="K398" s="146">
        <v>0</v>
      </c>
      <c r="L398" s="146">
        <v>0</v>
      </c>
      <c r="M398" s="146">
        <v>0</v>
      </c>
      <c r="N398" s="146">
        <v>0</v>
      </c>
      <c r="O398" s="146">
        <v>0</v>
      </c>
      <c r="P398" s="146">
        <v>0</v>
      </c>
      <c r="Q398" s="146">
        <v>0</v>
      </c>
      <c r="R398" s="146">
        <v>0</v>
      </c>
      <c r="S398" s="146">
        <v>0</v>
      </c>
      <c r="T398" s="146">
        <v>0</v>
      </c>
      <c r="U398" s="146">
        <v>0</v>
      </c>
      <c r="V398" s="146">
        <v>0</v>
      </c>
      <c r="W398" s="146">
        <v>0</v>
      </c>
      <c r="X398" s="146">
        <v>0</v>
      </c>
      <c r="Y398" s="146">
        <v>0</v>
      </c>
      <c r="Z398" s="146">
        <v>0</v>
      </c>
      <c r="AA398" s="146">
        <v>0</v>
      </c>
      <c r="AB398" s="146">
        <v>0</v>
      </c>
      <c r="AC398" s="146">
        <v>0</v>
      </c>
      <c r="AD398" s="146">
        <v>0</v>
      </c>
      <c r="AE398" s="146">
        <v>0</v>
      </c>
      <c r="AF398" s="146">
        <v>0</v>
      </c>
      <c r="AG398" s="146">
        <v>0</v>
      </c>
      <c r="AH398" s="146">
        <v>0</v>
      </c>
      <c r="AI398" s="146">
        <v>0</v>
      </c>
      <c r="AJ398" s="146">
        <v>0</v>
      </c>
      <c r="AK398" s="146">
        <v>0</v>
      </c>
      <c r="AL398" s="144"/>
      <c r="AM398" s="144"/>
      <c r="AN398" s="144"/>
      <c r="AO398" s="144"/>
    </row>
    <row r="399" spans="1:41" ht="14.5" x14ac:dyDescent="0.35">
      <c r="A399" s="200" t="s">
        <v>417</v>
      </c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  <c r="AA399" s="144"/>
      <c r="AB399" s="144"/>
      <c r="AC399" s="144"/>
      <c r="AD399" s="144"/>
      <c r="AE399" s="144"/>
      <c r="AF399" s="144"/>
      <c r="AG399" s="144"/>
      <c r="AH399" s="144"/>
      <c r="AI399" s="144"/>
      <c r="AJ399" s="144"/>
      <c r="AK399" s="144"/>
      <c r="AL399" s="144"/>
      <c r="AM399" s="144"/>
      <c r="AN399" s="144"/>
      <c r="AO399" s="144"/>
    </row>
    <row r="400" spans="1:41" ht="14.5" x14ac:dyDescent="0.35">
      <c r="A400" s="200" t="s">
        <v>418</v>
      </c>
      <c r="B400" s="146">
        <v>0</v>
      </c>
      <c r="C400" s="146">
        <v>0</v>
      </c>
      <c r="D400" s="146">
        <v>0</v>
      </c>
      <c r="E400" s="146">
        <v>0</v>
      </c>
      <c r="F400" s="146">
        <v>0</v>
      </c>
      <c r="G400" s="146">
        <v>0</v>
      </c>
      <c r="H400" s="146">
        <v>0</v>
      </c>
      <c r="I400" s="146">
        <v>0</v>
      </c>
      <c r="J400" s="146">
        <v>0</v>
      </c>
      <c r="K400" s="146">
        <v>0</v>
      </c>
      <c r="L400" s="146">
        <v>0</v>
      </c>
      <c r="M400" s="146">
        <v>0</v>
      </c>
      <c r="N400" s="146">
        <v>0</v>
      </c>
      <c r="O400" s="146">
        <v>0</v>
      </c>
      <c r="P400" s="146">
        <v>0</v>
      </c>
      <c r="Q400" s="146">
        <v>0</v>
      </c>
      <c r="R400" s="146">
        <v>0</v>
      </c>
      <c r="S400" s="146">
        <v>0</v>
      </c>
      <c r="T400" s="146">
        <v>0</v>
      </c>
      <c r="U400" s="146">
        <v>0</v>
      </c>
      <c r="V400" s="146">
        <v>0</v>
      </c>
      <c r="W400" s="146">
        <v>0</v>
      </c>
      <c r="X400" s="146">
        <v>0</v>
      </c>
      <c r="Y400" s="146">
        <v>0</v>
      </c>
      <c r="Z400" s="146">
        <v>0</v>
      </c>
      <c r="AA400" s="146">
        <v>0</v>
      </c>
      <c r="AB400" s="146">
        <v>0</v>
      </c>
      <c r="AC400" s="146">
        <v>0</v>
      </c>
      <c r="AD400" s="146">
        <v>0</v>
      </c>
      <c r="AE400" s="146">
        <v>0</v>
      </c>
      <c r="AF400" s="146">
        <v>0</v>
      </c>
      <c r="AG400" s="146">
        <v>0</v>
      </c>
      <c r="AH400" s="146">
        <v>0</v>
      </c>
      <c r="AI400" s="146">
        <v>0</v>
      </c>
      <c r="AJ400" s="146">
        <v>0</v>
      </c>
      <c r="AK400" s="146">
        <v>0</v>
      </c>
      <c r="AL400" s="144"/>
      <c r="AM400" s="144"/>
      <c r="AN400" s="144"/>
      <c r="AO400" s="144"/>
    </row>
    <row r="401" spans="1:42" ht="14.5" x14ac:dyDescent="0.35">
      <c r="A401" s="200" t="s">
        <v>419</v>
      </c>
      <c r="B401" s="146">
        <v>0</v>
      </c>
      <c r="C401" s="146">
        <v>0</v>
      </c>
      <c r="D401" s="146">
        <v>0</v>
      </c>
      <c r="E401" s="146">
        <v>0</v>
      </c>
      <c r="F401" s="146">
        <v>0</v>
      </c>
      <c r="G401" s="146">
        <v>0</v>
      </c>
      <c r="H401" s="146">
        <v>0</v>
      </c>
      <c r="I401" s="146">
        <v>0</v>
      </c>
      <c r="J401" s="146">
        <v>0</v>
      </c>
      <c r="K401" s="146">
        <v>0</v>
      </c>
      <c r="L401" s="146">
        <v>0</v>
      </c>
      <c r="M401" s="146">
        <v>0</v>
      </c>
      <c r="N401" s="146">
        <v>0</v>
      </c>
      <c r="O401" s="146">
        <v>0</v>
      </c>
      <c r="P401" s="146">
        <v>0</v>
      </c>
      <c r="Q401" s="146">
        <v>0</v>
      </c>
      <c r="R401" s="146">
        <v>0</v>
      </c>
      <c r="S401" s="146">
        <v>0</v>
      </c>
      <c r="T401" s="146">
        <v>0</v>
      </c>
      <c r="U401" s="146">
        <v>0</v>
      </c>
      <c r="V401" s="146">
        <v>0</v>
      </c>
      <c r="W401" s="146">
        <v>0</v>
      </c>
      <c r="X401" s="146">
        <v>0</v>
      </c>
      <c r="Y401" s="146">
        <v>0</v>
      </c>
      <c r="Z401" s="146">
        <v>0</v>
      </c>
      <c r="AA401" s="146">
        <v>0</v>
      </c>
      <c r="AB401" s="146">
        <v>0</v>
      </c>
      <c r="AC401" s="146">
        <v>0</v>
      </c>
      <c r="AD401" s="146">
        <v>0</v>
      </c>
      <c r="AE401" s="146">
        <v>0</v>
      </c>
      <c r="AF401" s="146">
        <v>0</v>
      </c>
      <c r="AG401" s="146">
        <v>0</v>
      </c>
      <c r="AH401" s="146">
        <v>0</v>
      </c>
      <c r="AI401" s="146">
        <v>0</v>
      </c>
      <c r="AJ401" s="146">
        <v>0</v>
      </c>
      <c r="AK401" s="146">
        <v>0</v>
      </c>
      <c r="AL401" s="144"/>
      <c r="AM401" s="144"/>
      <c r="AN401" s="144"/>
      <c r="AO401" s="144"/>
      <c r="AP401" s="144"/>
    </row>
    <row r="402" spans="1:42" ht="14.5" x14ac:dyDescent="0.35">
      <c r="A402" s="206" t="s">
        <v>420</v>
      </c>
      <c r="B402" s="205">
        <v>0</v>
      </c>
      <c r="C402" s="205">
        <v>0</v>
      </c>
      <c r="D402" s="205">
        <v>0</v>
      </c>
      <c r="E402" s="205">
        <v>0</v>
      </c>
      <c r="F402" s="205">
        <v>0</v>
      </c>
      <c r="G402" s="205">
        <v>0</v>
      </c>
      <c r="H402" s="205">
        <v>0</v>
      </c>
      <c r="I402" s="205">
        <v>0</v>
      </c>
      <c r="J402" s="205">
        <v>0</v>
      </c>
      <c r="K402" s="205">
        <v>0</v>
      </c>
      <c r="L402" s="205">
        <v>0</v>
      </c>
      <c r="M402" s="205">
        <v>0</v>
      </c>
      <c r="N402" s="205">
        <v>0</v>
      </c>
      <c r="O402" s="205">
        <v>0</v>
      </c>
      <c r="P402" s="205">
        <v>0</v>
      </c>
      <c r="Q402" s="205">
        <v>0</v>
      </c>
      <c r="R402" s="205">
        <v>0</v>
      </c>
      <c r="S402" s="205">
        <v>0</v>
      </c>
      <c r="T402" s="205">
        <v>0</v>
      </c>
      <c r="U402" s="205">
        <v>0</v>
      </c>
      <c r="V402" s="205">
        <v>0</v>
      </c>
      <c r="W402" s="205">
        <v>0</v>
      </c>
      <c r="X402" s="205">
        <v>0</v>
      </c>
      <c r="Y402" s="205">
        <v>0</v>
      </c>
      <c r="Z402" s="205">
        <v>0</v>
      </c>
      <c r="AA402" s="205">
        <v>0</v>
      </c>
      <c r="AB402" s="205">
        <v>0</v>
      </c>
      <c r="AC402" s="205">
        <v>0</v>
      </c>
      <c r="AD402" s="205">
        <v>0</v>
      </c>
      <c r="AE402" s="205">
        <v>0</v>
      </c>
      <c r="AF402" s="205">
        <v>0</v>
      </c>
      <c r="AG402" s="205">
        <v>0</v>
      </c>
      <c r="AH402" s="205">
        <v>0</v>
      </c>
      <c r="AI402" s="205">
        <v>0</v>
      </c>
      <c r="AJ402" s="205">
        <v>0</v>
      </c>
      <c r="AK402" s="205">
        <v>0</v>
      </c>
      <c r="AL402" s="144"/>
      <c r="AM402" s="144"/>
      <c r="AN402" s="144"/>
      <c r="AO402" s="144"/>
      <c r="AP402" s="144"/>
    </row>
    <row r="403" spans="1:42" ht="14.5" x14ac:dyDescent="0.35">
      <c r="A403" s="200" t="s">
        <v>421</v>
      </c>
      <c r="B403" s="146">
        <v>0</v>
      </c>
      <c r="C403" s="146">
        <v>0</v>
      </c>
      <c r="D403" s="146">
        <v>0</v>
      </c>
      <c r="E403" s="146">
        <v>0</v>
      </c>
      <c r="F403" s="146">
        <v>0</v>
      </c>
      <c r="G403" s="146">
        <v>0</v>
      </c>
      <c r="H403" s="146">
        <v>0</v>
      </c>
      <c r="I403" s="146">
        <v>0</v>
      </c>
      <c r="J403" s="146">
        <v>0</v>
      </c>
      <c r="K403" s="146">
        <v>0</v>
      </c>
      <c r="L403" s="146">
        <v>0</v>
      </c>
      <c r="M403" s="146">
        <v>0</v>
      </c>
      <c r="N403" s="146">
        <v>0</v>
      </c>
      <c r="O403" s="146">
        <v>0</v>
      </c>
      <c r="P403" s="146">
        <v>0</v>
      </c>
      <c r="Q403" s="146">
        <v>0</v>
      </c>
      <c r="R403" s="146">
        <v>0</v>
      </c>
      <c r="S403" s="146">
        <v>0</v>
      </c>
      <c r="T403" s="146">
        <v>0</v>
      </c>
      <c r="U403" s="146">
        <v>0</v>
      </c>
      <c r="V403" s="146">
        <v>0</v>
      </c>
      <c r="W403" s="146">
        <v>0</v>
      </c>
      <c r="X403" s="146">
        <v>0</v>
      </c>
      <c r="Y403" s="146">
        <v>0</v>
      </c>
      <c r="Z403" s="146">
        <v>0</v>
      </c>
      <c r="AA403" s="146">
        <v>0</v>
      </c>
      <c r="AB403" s="146">
        <v>0</v>
      </c>
      <c r="AC403" s="146">
        <v>0</v>
      </c>
      <c r="AD403" s="146">
        <v>0</v>
      </c>
      <c r="AE403" s="146">
        <v>0</v>
      </c>
      <c r="AF403" s="146">
        <v>0</v>
      </c>
      <c r="AG403" s="146">
        <v>0</v>
      </c>
      <c r="AH403" s="146">
        <v>0</v>
      </c>
      <c r="AI403" s="146">
        <v>0</v>
      </c>
      <c r="AJ403" s="146">
        <v>0</v>
      </c>
      <c r="AK403" s="146">
        <v>0</v>
      </c>
      <c r="AL403" s="144"/>
      <c r="AM403" s="144"/>
      <c r="AN403" s="144"/>
      <c r="AO403" s="144"/>
      <c r="AP403" s="144"/>
    </row>
    <row r="404" spans="1:42" ht="14.5" x14ac:dyDescent="0.35">
      <c r="A404" s="200" t="s">
        <v>422</v>
      </c>
      <c r="B404" s="146">
        <v>0</v>
      </c>
      <c r="C404" s="146">
        <v>0</v>
      </c>
      <c r="D404" s="146">
        <v>0</v>
      </c>
      <c r="E404" s="146">
        <v>0</v>
      </c>
      <c r="F404" s="146">
        <v>0</v>
      </c>
      <c r="G404" s="146">
        <v>0</v>
      </c>
      <c r="H404" s="146">
        <v>0</v>
      </c>
      <c r="I404" s="146">
        <v>0</v>
      </c>
      <c r="J404" s="146">
        <v>0</v>
      </c>
      <c r="K404" s="146">
        <v>0</v>
      </c>
      <c r="L404" s="146">
        <v>0</v>
      </c>
      <c r="M404" s="146">
        <v>0</v>
      </c>
      <c r="N404" s="146">
        <v>0</v>
      </c>
      <c r="O404" s="146">
        <v>0</v>
      </c>
      <c r="P404" s="146">
        <v>0</v>
      </c>
      <c r="Q404" s="146">
        <v>0</v>
      </c>
      <c r="R404" s="146">
        <v>0</v>
      </c>
      <c r="S404" s="146">
        <v>0</v>
      </c>
      <c r="T404" s="146">
        <v>0</v>
      </c>
      <c r="U404" s="146">
        <v>0</v>
      </c>
      <c r="V404" s="146">
        <v>0</v>
      </c>
      <c r="W404" s="146">
        <v>0</v>
      </c>
      <c r="X404" s="146">
        <v>0</v>
      </c>
      <c r="Y404" s="146">
        <v>0</v>
      </c>
      <c r="Z404" s="146">
        <v>0</v>
      </c>
      <c r="AA404" s="146">
        <v>0</v>
      </c>
      <c r="AB404" s="146">
        <v>0</v>
      </c>
      <c r="AC404" s="146">
        <v>0</v>
      </c>
      <c r="AD404" s="146">
        <v>0</v>
      </c>
      <c r="AE404" s="146">
        <v>0</v>
      </c>
      <c r="AF404" s="146">
        <v>0</v>
      </c>
      <c r="AG404" s="146">
        <v>0</v>
      </c>
      <c r="AH404" s="146">
        <v>0</v>
      </c>
      <c r="AI404" s="146">
        <v>0</v>
      </c>
      <c r="AJ404" s="146">
        <v>0</v>
      </c>
      <c r="AK404" s="146">
        <v>0</v>
      </c>
      <c r="AL404" s="144"/>
      <c r="AM404" s="144"/>
      <c r="AN404" s="144"/>
      <c r="AO404" s="144"/>
      <c r="AP404" s="144"/>
    </row>
    <row r="405" spans="1:42" ht="14.5" x14ac:dyDescent="0.35">
      <c r="A405" s="206" t="s">
        <v>423</v>
      </c>
      <c r="B405" s="205">
        <v>0</v>
      </c>
      <c r="C405" s="205">
        <v>0</v>
      </c>
      <c r="D405" s="205">
        <v>0</v>
      </c>
      <c r="E405" s="205">
        <v>0</v>
      </c>
      <c r="F405" s="205">
        <v>0</v>
      </c>
      <c r="G405" s="205">
        <v>0</v>
      </c>
      <c r="H405" s="205">
        <v>0</v>
      </c>
      <c r="I405" s="205">
        <v>0</v>
      </c>
      <c r="J405" s="205">
        <v>0</v>
      </c>
      <c r="K405" s="205">
        <v>0</v>
      </c>
      <c r="L405" s="205">
        <v>0</v>
      </c>
      <c r="M405" s="205">
        <v>0</v>
      </c>
      <c r="N405" s="205">
        <v>0</v>
      </c>
      <c r="O405" s="205">
        <v>0</v>
      </c>
      <c r="P405" s="205">
        <v>0</v>
      </c>
      <c r="Q405" s="205">
        <v>0</v>
      </c>
      <c r="R405" s="205">
        <v>0</v>
      </c>
      <c r="S405" s="205">
        <v>0</v>
      </c>
      <c r="T405" s="205">
        <v>0</v>
      </c>
      <c r="U405" s="205">
        <v>0</v>
      </c>
      <c r="V405" s="205">
        <v>0</v>
      </c>
      <c r="W405" s="205">
        <v>0</v>
      </c>
      <c r="X405" s="205">
        <v>0</v>
      </c>
      <c r="Y405" s="205">
        <v>0</v>
      </c>
      <c r="Z405" s="205">
        <v>0</v>
      </c>
      <c r="AA405" s="205">
        <v>0</v>
      </c>
      <c r="AB405" s="205">
        <v>0</v>
      </c>
      <c r="AC405" s="205">
        <v>0</v>
      </c>
      <c r="AD405" s="205">
        <v>0</v>
      </c>
      <c r="AE405" s="205">
        <v>0</v>
      </c>
      <c r="AF405" s="205">
        <v>0</v>
      </c>
      <c r="AG405" s="205">
        <v>0</v>
      </c>
      <c r="AH405" s="205">
        <v>0</v>
      </c>
      <c r="AI405" s="205">
        <v>0</v>
      </c>
      <c r="AJ405" s="205">
        <v>0</v>
      </c>
      <c r="AK405" s="205">
        <v>0</v>
      </c>
      <c r="AL405" s="144"/>
      <c r="AM405" s="144"/>
      <c r="AN405" s="144"/>
      <c r="AO405" s="144"/>
      <c r="AP405" s="144"/>
    </row>
    <row r="406" spans="1:42" ht="14.5" x14ac:dyDescent="0.35">
      <c r="A406" s="200" t="s">
        <v>424</v>
      </c>
      <c r="B406" s="146">
        <v>0</v>
      </c>
      <c r="C406" s="146">
        <v>0</v>
      </c>
      <c r="D406" s="146">
        <v>0</v>
      </c>
      <c r="E406" s="146">
        <v>0</v>
      </c>
      <c r="F406" s="146">
        <v>0</v>
      </c>
      <c r="G406" s="146">
        <v>0</v>
      </c>
      <c r="H406" s="146">
        <v>0</v>
      </c>
      <c r="I406" s="146">
        <v>0</v>
      </c>
      <c r="J406" s="146">
        <v>0</v>
      </c>
      <c r="K406" s="146">
        <v>0</v>
      </c>
      <c r="L406" s="146">
        <v>0</v>
      </c>
      <c r="M406" s="146">
        <v>0</v>
      </c>
      <c r="N406" s="146">
        <v>0</v>
      </c>
      <c r="O406" s="146">
        <v>0</v>
      </c>
      <c r="P406" s="146">
        <v>0</v>
      </c>
      <c r="Q406" s="146">
        <v>0</v>
      </c>
      <c r="R406" s="146">
        <v>0</v>
      </c>
      <c r="S406" s="146">
        <v>0</v>
      </c>
      <c r="T406" s="146">
        <v>0</v>
      </c>
      <c r="U406" s="146">
        <v>0</v>
      </c>
      <c r="V406" s="146">
        <v>0</v>
      </c>
      <c r="W406" s="146">
        <v>0</v>
      </c>
      <c r="X406" s="146">
        <v>0</v>
      </c>
      <c r="Y406" s="146">
        <v>0</v>
      </c>
      <c r="Z406" s="146">
        <v>0</v>
      </c>
      <c r="AA406" s="146">
        <v>0</v>
      </c>
      <c r="AB406" s="146">
        <v>0</v>
      </c>
      <c r="AC406" s="146">
        <v>0</v>
      </c>
      <c r="AD406" s="146">
        <v>0</v>
      </c>
      <c r="AE406" s="146">
        <v>0</v>
      </c>
      <c r="AF406" s="146">
        <v>0</v>
      </c>
      <c r="AG406" s="146">
        <v>0</v>
      </c>
      <c r="AH406" s="146">
        <v>0</v>
      </c>
      <c r="AI406" s="146">
        <v>0</v>
      </c>
      <c r="AJ406" s="146">
        <v>0</v>
      </c>
      <c r="AK406" s="146">
        <v>0</v>
      </c>
      <c r="AL406" s="144"/>
      <c r="AM406" s="144"/>
      <c r="AN406" s="144"/>
      <c r="AO406" s="144"/>
      <c r="AP406" s="144"/>
    </row>
    <row r="407" spans="1:42" ht="14.5" x14ac:dyDescent="0.35">
      <c r="A407" s="200" t="s">
        <v>425</v>
      </c>
      <c r="B407" s="146">
        <v>0</v>
      </c>
      <c r="C407" s="146">
        <v>0</v>
      </c>
      <c r="D407" s="146">
        <v>0</v>
      </c>
      <c r="E407" s="146">
        <v>0</v>
      </c>
      <c r="F407" s="146">
        <v>0</v>
      </c>
      <c r="G407" s="146">
        <v>0</v>
      </c>
      <c r="H407" s="146">
        <v>0</v>
      </c>
      <c r="I407" s="146">
        <v>0</v>
      </c>
      <c r="J407" s="146">
        <v>0</v>
      </c>
      <c r="K407" s="146">
        <v>0</v>
      </c>
      <c r="L407" s="146">
        <v>0</v>
      </c>
      <c r="M407" s="146">
        <v>0</v>
      </c>
      <c r="N407" s="146">
        <v>0</v>
      </c>
      <c r="O407" s="146">
        <v>0</v>
      </c>
      <c r="P407" s="146">
        <v>0</v>
      </c>
      <c r="Q407" s="146">
        <v>0</v>
      </c>
      <c r="R407" s="146">
        <v>0</v>
      </c>
      <c r="S407" s="146">
        <v>0</v>
      </c>
      <c r="T407" s="146">
        <v>0</v>
      </c>
      <c r="U407" s="146">
        <v>0</v>
      </c>
      <c r="V407" s="146">
        <v>0</v>
      </c>
      <c r="W407" s="146">
        <v>0</v>
      </c>
      <c r="X407" s="146">
        <v>0</v>
      </c>
      <c r="Y407" s="146">
        <v>0</v>
      </c>
      <c r="Z407" s="146">
        <v>0</v>
      </c>
      <c r="AA407" s="146">
        <v>0</v>
      </c>
      <c r="AB407" s="146">
        <v>0</v>
      </c>
      <c r="AC407" s="146">
        <v>0</v>
      </c>
      <c r="AD407" s="146">
        <v>0</v>
      </c>
      <c r="AE407" s="146">
        <v>0</v>
      </c>
      <c r="AF407" s="146">
        <v>0</v>
      </c>
      <c r="AG407" s="146">
        <v>0</v>
      </c>
      <c r="AH407" s="146">
        <v>0</v>
      </c>
      <c r="AI407" s="146">
        <v>0</v>
      </c>
      <c r="AJ407" s="146">
        <v>0</v>
      </c>
      <c r="AK407" s="146">
        <v>0</v>
      </c>
      <c r="AL407" s="144"/>
      <c r="AM407" s="144"/>
      <c r="AN407" s="144"/>
      <c r="AO407" s="144"/>
      <c r="AP407" s="144"/>
    </row>
    <row r="408" spans="1:42" ht="10.5" x14ac:dyDescent="0.25">
      <c r="A408" s="200" t="s">
        <v>426</v>
      </c>
      <c r="B408" s="146">
        <v>0</v>
      </c>
      <c r="C408" s="146">
        <v>0</v>
      </c>
      <c r="D408" s="146">
        <v>0</v>
      </c>
      <c r="E408" s="146">
        <v>0</v>
      </c>
      <c r="F408" s="146">
        <v>0</v>
      </c>
      <c r="G408" s="146">
        <v>0</v>
      </c>
      <c r="H408" s="146">
        <v>0</v>
      </c>
      <c r="I408" s="146">
        <v>0</v>
      </c>
      <c r="J408" s="146">
        <v>0</v>
      </c>
      <c r="K408" s="146">
        <v>0</v>
      </c>
      <c r="L408" s="146">
        <v>0</v>
      </c>
      <c r="M408" s="146">
        <v>0</v>
      </c>
      <c r="N408" s="146">
        <v>0</v>
      </c>
      <c r="O408" s="146">
        <v>0</v>
      </c>
      <c r="P408" s="146">
        <v>0</v>
      </c>
      <c r="Q408" s="146">
        <v>0</v>
      </c>
      <c r="R408" s="146">
        <v>0</v>
      </c>
      <c r="S408" s="146">
        <v>0</v>
      </c>
      <c r="T408" s="146">
        <v>0</v>
      </c>
      <c r="U408" s="146">
        <v>0</v>
      </c>
      <c r="V408" s="146">
        <v>0</v>
      </c>
      <c r="W408" s="146">
        <v>0</v>
      </c>
      <c r="X408" s="146">
        <v>0</v>
      </c>
      <c r="Y408" s="146">
        <v>0</v>
      </c>
      <c r="Z408" s="146">
        <v>0</v>
      </c>
      <c r="AA408" s="146">
        <v>0</v>
      </c>
      <c r="AB408" s="146">
        <v>0</v>
      </c>
      <c r="AC408" s="146">
        <v>0</v>
      </c>
      <c r="AD408" s="146">
        <v>0</v>
      </c>
      <c r="AE408" s="146">
        <v>0</v>
      </c>
      <c r="AF408" s="146">
        <v>0</v>
      </c>
      <c r="AG408" s="146">
        <v>0</v>
      </c>
      <c r="AH408" s="146">
        <v>0</v>
      </c>
      <c r="AI408" s="146">
        <v>0</v>
      </c>
      <c r="AJ408" s="146">
        <v>0</v>
      </c>
      <c r="AK408" s="146">
        <v>0</v>
      </c>
      <c r="AL408" s="146"/>
      <c r="AM408" s="146"/>
      <c r="AN408" s="146"/>
      <c r="AO408" s="146"/>
      <c r="AP408" s="146"/>
    </row>
    <row r="409" spans="1:42" ht="14.5" x14ac:dyDescent="0.35">
      <c r="A409" s="200" t="s">
        <v>427</v>
      </c>
      <c r="B409" s="146">
        <v>0</v>
      </c>
      <c r="C409" s="146">
        <v>0</v>
      </c>
      <c r="D409" s="146">
        <v>0</v>
      </c>
      <c r="E409" s="146">
        <v>0</v>
      </c>
      <c r="F409" s="146">
        <v>0</v>
      </c>
      <c r="G409" s="146">
        <v>0</v>
      </c>
      <c r="H409" s="146">
        <v>0</v>
      </c>
      <c r="I409" s="146">
        <v>0</v>
      </c>
      <c r="J409" s="146">
        <v>0</v>
      </c>
      <c r="K409" s="146">
        <v>0</v>
      </c>
      <c r="L409" s="146">
        <v>0</v>
      </c>
      <c r="M409" s="146">
        <v>0</v>
      </c>
      <c r="N409" s="146">
        <v>0</v>
      </c>
      <c r="O409" s="146">
        <v>0</v>
      </c>
      <c r="P409" s="146">
        <v>0</v>
      </c>
      <c r="Q409" s="146">
        <v>0</v>
      </c>
      <c r="R409" s="146">
        <v>0</v>
      </c>
      <c r="S409" s="146">
        <v>0</v>
      </c>
      <c r="T409" s="146">
        <v>0</v>
      </c>
      <c r="U409" s="146">
        <v>0</v>
      </c>
      <c r="V409" s="146">
        <v>0</v>
      </c>
      <c r="W409" s="146">
        <v>0</v>
      </c>
      <c r="X409" s="146">
        <v>0</v>
      </c>
      <c r="Y409" s="146">
        <v>0</v>
      </c>
      <c r="Z409" s="146">
        <v>0</v>
      </c>
      <c r="AA409" s="146">
        <v>0</v>
      </c>
      <c r="AB409" s="146">
        <v>0</v>
      </c>
      <c r="AC409" s="146">
        <v>0</v>
      </c>
      <c r="AD409" s="146">
        <v>0</v>
      </c>
      <c r="AE409" s="146">
        <v>0</v>
      </c>
      <c r="AF409" s="146">
        <v>0</v>
      </c>
      <c r="AG409" s="146">
        <v>0</v>
      </c>
      <c r="AH409" s="146">
        <v>0</v>
      </c>
      <c r="AI409" s="146">
        <v>0</v>
      </c>
      <c r="AJ409" s="146">
        <v>0</v>
      </c>
      <c r="AK409" s="146">
        <v>0</v>
      </c>
      <c r="AL409" s="144"/>
      <c r="AM409" s="144"/>
      <c r="AN409" s="144"/>
      <c r="AO409" s="144"/>
      <c r="AP409" s="144"/>
    </row>
    <row r="410" spans="1:42" ht="14.5" x14ac:dyDescent="0.35">
      <c r="A410" s="200" t="s">
        <v>428</v>
      </c>
      <c r="B410" s="146">
        <v>0</v>
      </c>
      <c r="C410" s="146">
        <v>0</v>
      </c>
      <c r="D410" s="146">
        <v>0</v>
      </c>
      <c r="E410" s="146">
        <v>0</v>
      </c>
      <c r="F410" s="146">
        <v>0</v>
      </c>
      <c r="G410" s="146">
        <v>0</v>
      </c>
      <c r="H410" s="146">
        <v>0</v>
      </c>
      <c r="I410" s="146">
        <v>0</v>
      </c>
      <c r="J410" s="146">
        <v>0</v>
      </c>
      <c r="K410" s="146">
        <v>0</v>
      </c>
      <c r="L410" s="146">
        <v>0</v>
      </c>
      <c r="M410" s="146">
        <v>0</v>
      </c>
      <c r="N410" s="146">
        <v>0</v>
      </c>
      <c r="O410" s="146">
        <v>0</v>
      </c>
      <c r="P410" s="146">
        <v>0</v>
      </c>
      <c r="Q410" s="146">
        <v>0</v>
      </c>
      <c r="R410" s="146">
        <v>0</v>
      </c>
      <c r="S410" s="146">
        <v>0</v>
      </c>
      <c r="T410" s="146">
        <v>0</v>
      </c>
      <c r="U410" s="146">
        <v>0</v>
      </c>
      <c r="V410" s="146">
        <v>0</v>
      </c>
      <c r="W410" s="146">
        <v>0</v>
      </c>
      <c r="X410" s="146">
        <v>0</v>
      </c>
      <c r="Y410" s="146">
        <v>0</v>
      </c>
      <c r="Z410" s="146">
        <v>0</v>
      </c>
      <c r="AA410" s="146">
        <v>0</v>
      </c>
      <c r="AB410" s="146">
        <v>0</v>
      </c>
      <c r="AC410" s="146">
        <v>0</v>
      </c>
      <c r="AD410" s="146">
        <v>0</v>
      </c>
      <c r="AE410" s="146">
        <v>0</v>
      </c>
      <c r="AF410" s="146">
        <v>0</v>
      </c>
      <c r="AG410" s="146">
        <v>0</v>
      </c>
      <c r="AH410" s="146">
        <v>0</v>
      </c>
      <c r="AI410" s="146">
        <v>0</v>
      </c>
      <c r="AJ410" s="146">
        <v>0</v>
      </c>
      <c r="AK410" s="146">
        <v>0</v>
      </c>
      <c r="AL410" s="146"/>
      <c r="AM410" s="146"/>
      <c r="AN410" s="146"/>
      <c r="AO410" s="146"/>
      <c r="AP410" s="144"/>
    </row>
    <row r="411" spans="1:42" ht="14.5" x14ac:dyDescent="0.35">
      <c r="A411" s="200" t="s">
        <v>429</v>
      </c>
      <c r="B411" s="146">
        <v>0</v>
      </c>
      <c r="C411" s="146">
        <v>0</v>
      </c>
      <c r="D411" s="146">
        <v>0</v>
      </c>
      <c r="E411" s="146">
        <v>0</v>
      </c>
      <c r="F411" s="146">
        <v>0</v>
      </c>
      <c r="G411" s="146">
        <v>0</v>
      </c>
      <c r="H411" s="146">
        <v>0</v>
      </c>
      <c r="I411" s="146">
        <v>0</v>
      </c>
      <c r="J411" s="146">
        <v>0</v>
      </c>
      <c r="K411" s="146">
        <v>0</v>
      </c>
      <c r="L411" s="146">
        <v>0</v>
      </c>
      <c r="M411" s="146">
        <v>0</v>
      </c>
      <c r="N411" s="146">
        <v>0</v>
      </c>
      <c r="O411" s="146">
        <v>0</v>
      </c>
      <c r="P411" s="146">
        <v>0</v>
      </c>
      <c r="Q411" s="146">
        <v>0</v>
      </c>
      <c r="R411" s="146">
        <v>0</v>
      </c>
      <c r="S411" s="146">
        <v>0</v>
      </c>
      <c r="T411" s="146">
        <v>0</v>
      </c>
      <c r="U411" s="146">
        <v>0</v>
      </c>
      <c r="V411" s="146">
        <v>0</v>
      </c>
      <c r="W411" s="146">
        <v>0</v>
      </c>
      <c r="X411" s="146">
        <v>0</v>
      </c>
      <c r="Y411" s="146">
        <v>0</v>
      </c>
      <c r="Z411" s="146">
        <v>0</v>
      </c>
      <c r="AA411" s="146">
        <v>0</v>
      </c>
      <c r="AB411" s="146">
        <v>0</v>
      </c>
      <c r="AC411" s="146">
        <v>0</v>
      </c>
      <c r="AD411" s="146">
        <v>0</v>
      </c>
      <c r="AE411" s="146">
        <v>0</v>
      </c>
      <c r="AF411" s="146">
        <v>0</v>
      </c>
      <c r="AG411" s="146">
        <v>0</v>
      </c>
      <c r="AH411" s="146">
        <v>0</v>
      </c>
      <c r="AI411" s="146">
        <v>0</v>
      </c>
      <c r="AJ411" s="146">
        <v>0</v>
      </c>
      <c r="AK411" s="146">
        <v>0</v>
      </c>
      <c r="AL411" s="144"/>
      <c r="AM411" s="144"/>
      <c r="AN411" s="144"/>
      <c r="AO411" s="144"/>
      <c r="AP411" s="144"/>
    </row>
    <row r="412" spans="1:42" ht="10.5" x14ac:dyDescent="0.25">
      <c r="A412" s="200" t="s">
        <v>430</v>
      </c>
      <c r="B412" s="146">
        <v>0</v>
      </c>
      <c r="C412" s="146">
        <v>0</v>
      </c>
      <c r="D412" s="146">
        <v>0</v>
      </c>
      <c r="E412" s="146">
        <v>0</v>
      </c>
      <c r="F412" s="146">
        <v>0</v>
      </c>
      <c r="G412" s="146">
        <v>0</v>
      </c>
      <c r="H412" s="146">
        <v>0</v>
      </c>
      <c r="I412" s="146">
        <v>0</v>
      </c>
      <c r="J412" s="146">
        <v>0</v>
      </c>
      <c r="K412" s="146">
        <v>0</v>
      </c>
      <c r="L412" s="146">
        <v>0</v>
      </c>
      <c r="M412" s="146">
        <v>0</v>
      </c>
      <c r="N412" s="146">
        <v>0</v>
      </c>
      <c r="O412" s="146">
        <v>0</v>
      </c>
      <c r="P412" s="146">
        <v>0</v>
      </c>
      <c r="Q412" s="146">
        <v>0</v>
      </c>
      <c r="R412" s="146">
        <v>0</v>
      </c>
      <c r="S412" s="146">
        <v>0</v>
      </c>
      <c r="T412" s="146">
        <v>0</v>
      </c>
      <c r="U412" s="146">
        <v>0</v>
      </c>
      <c r="V412" s="146">
        <v>0</v>
      </c>
      <c r="W412" s="146">
        <v>0</v>
      </c>
      <c r="X412" s="146">
        <v>0</v>
      </c>
      <c r="Y412" s="146">
        <v>0</v>
      </c>
      <c r="Z412" s="146">
        <v>0</v>
      </c>
      <c r="AA412" s="146">
        <v>0</v>
      </c>
      <c r="AB412" s="146">
        <v>0</v>
      </c>
      <c r="AC412" s="146">
        <v>0</v>
      </c>
      <c r="AD412" s="146">
        <v>0</v>
      </c>
      <c r="AE412" s="146">
        <v>0</v>
      </c>
      <c r="AF412" s="146">
        <v>0</v>
      </c>
      <c r="AG412" s="146">
        <v>0</v>
      </c>
      <c r="AH412" s="146">
        <v>0</v>
      </c>
      <c r="AI412" s="146">
        <v>0</v>
      </c>
      <c r="AJ412" s="146">
        <v>0</v>
      </c>
      <c r="AK412" s="146">
        <v>0</v>
      </c>
      <c r="AL412" s="146"/>
      <c r="AM412" s="146"/>
      <c r="AN412" s="146"/>
      <c r="AO412" s="146"/>
      <c r="AP412" s="146"/>
    </row>
    <row r="413" spans="1:42" ht="10.5" x14ac:dyDescent="0.25">
      <c r="A413" s="200" t="s">
        <v>431</v>
      </c>
      <c r="B413" s="146">
        <v>0</v>
      </c>
      <c r="C413" s="146">
        <v>0</v>
      </c>
      <c r="D413" s="146">
        <v>0</v>
      </c>
      <c r="E413" s="146">
        <v>0</v>
      </c>
      <c r="F413" s="146">
        <v>0</v>
      </c>
      <c r="G413" s="146">
        <v>0</v>
      </c>
      <c r="H413" s="146">
        <v>0</v>
      </c>
      <c r="I413" s="146">
        <v>0</v>
      </c>
      <c r="J413" s="146">
        <v>0</v>
      </c>
      <c r="K413" s="146">
        <v>0</v>
      </c>
      <c r="L413" s="146">
        <v>0</v>
      </c>
      <c r="M413" s="146">
        <v>0</v>
      </c>
      <c r="N413" s="146">
        <v>0</v>
      </c>
      <c r="O413" s="146">
        <v>0</v>
      </c>
      <c r="P413" s="146">
        <v>0</v>
      </c>
      <c r="Q413" s="146">
        <v>0</v>
      </c>
      <c r="R413" s="146">
        <v>0</v>
      </c>
      <c r="S413" s="146">
        <v>0</v>
      </c>
      <c r="T413" s="146">
        <v>0</v>
      </c>
      <c r="U413" s="146">
        <v>0</v>
      </c>
      <c r="V413" s="146">
        <v>0</v>
      </c>
      <c r="W413" s="146">
        <v>0</v>
      </c>
      <c r="X413" s="146">
        <v>0</v>
      </c>
      <c r="Y413" s="146">
        <v>0</v>
      </c>
      <c r="Z413" s="146">
        <v>0</v>
      </c>
      <c r="AA413" s="146">
        <v>0</v>
      </c>
      <c r="AB413" s="146">
        <v>0</v>
      </c>
      <c r="AC413" s="146">
        <v>0</v>
      </c>
      <c r="AD413" s="146">
        <v>0</v>
      </c>
      <c r="AE413" s="146">
        <v>0</v>
      </c>
      <c r="AF413" s="146">
        <v>0</v>
      </c>
      <c r="AG413" s="146">
        <v>0</v>
      </c>
      <c r="AH413" s="146">
        <v>0</v>
      </c>
      <c r="AI413" s="146">
        <v>0</v>
      </c>
      <c r="AJ413" s="146">
        <v>0</v>
      </c>
      <c r="AK413" s="146">
        <v>0</v>
      </c>
      <c r="AL413" s="146"/>
      <c r="AM413" s="146"/>
      <c r="AN413" s="146"/>
      <c r="AO413" s="146"/>
      <c r="AP413" s="146"/>
    </row>
    <row r="414" spans="1:42" ht="14.5" x14ac:dyDescent="0.35">
      <c r="A414" s="200" t="s">
        <v>432</v>
      </c>
      <c r="B414" s="146">
        <v>0</v>
      </c>
      <c r="C414" s="146">
        <v>0</v>
      </c>
      <c r="D414" s="146">
        <v>0</v>
      </c>
      <c r="E414" s="146">
        <v>0</v>
      </c>
      <c r="F414" s="146">
        <v>0</v>
      </c>
      <c r="G414" s="146">
        <v>0</v>
      </c>
      <c r="H414" s="146">
        <v>0</v>
      </c>
      <c r="I414" s="146">
        <v>0</v>
      </c>
      <c r="J414" s="146">
        <v>0</v>
      </c>
      <c r="K414" s="146">
        <v>0</v>
      </c>
      <c r="L414" s="146">
        <v>0</v>
      </c>
      <c r="M414" s="146">
        <v>0</v>
      </c>
      <c r="N414" s="146">
        <v>0</v>
      </c>
      <c r="O414" s="146">
        <v>0</v>
      </c>
      <c r="P414" s="146">
        <v>0</v>
      </c>
      <c r="Q414" s="146">
        <v>0</v>
      </c>
      <c r="R414" s="146">
        <v>0</v>
      </c>
      <c r="S414" s="146">
        <v>0</v>
      </c>
      <c r="T414" s="146">
        <v>0</v>
      </c>
      <c r="U414" s="146">
        <v>0</v>
      </c>
      <c r="V414" s="146">
        <v>0</v>
      </c>
      <c r="W414" s="146">
        <v>0</v>
      </c>
      <c r="X414" s="146">
        <v>0</v>
      </c>
      <c r="Y414" s="146">
        <v>0</v>
      </c>
      <c r="Z414" s="146">
        <v>0</v>
      </c>
      <c r="AA414" s="146">
        <v>0</v>
      </c>
      <c r="AB414" s="146">
        <v>0</v>
      </c>
      <c r="AC414" s="146">
        <v>0</v>
      </c>
      <c r="AD414" s="146">
        <v>0</v>
      </c>
      <c r="AE414" s="146">
        <v>0</v>
      </c>
      <c r="AF414" s="146">
        <v>0</v>
      </c>
      <c r="AG414" s="146">
        <v>0</v>
      </c>
      <c r="AH414" s="146">
        <v>0</v>
      </c>
      <c r="AI414" s="146">
        <v>0</v>
      </c>
      <c r="AJ414" s="146">
        <v>0</v>
      </c>
      <c r="AK414" s="146">
        <v>0</v>
      </c>
      <c r="AL414" s="144"/>
      <c r="AM414" s="144"/>
      <c r="AN414" s="144"/>
      <c r="AO414" s="144"/>
      <c r="AP414" s="144"/>
    </row>
    <row r="415" spans="1:42" ht="14.5" x14ac:dyDescent="0.35">
      <c r="A415" s="200" t="s">
        <v>433</v>
      </c>
      <c r="B415" s="146">
        <v>0</v>
      </c>
      <c r="C415" s="146">
        <v>0</v>
      </c>
      <c r="D415" s="146">
        <v>0</v>
      </c>
      <c r="E415" s="146">
        <v>0</v>
      </c>
      <c r="F415" s="146">
        <v>0</v>
      </c>
      <c r="G415" s="146">
        <v>0</v>
      </c>
      <c r="H415" s="146">
        <v>0</v>
      </c>
      <c r="I415" s="146">
        <v>0</v>
      </c>
      <c r="J415" s="146">
        <v>0</v>
      </c>
      <c r="K415" s="146">
        <v>0</v>
      </c>
      <c r="L415" s="146">
        <v>0</v>
      </c>
      <c r="M415" s="146">
        <v>0</v>
      </c>
      <c r="N415" s="146">
        <v>0</v>
      </c>
      <c r="O415" s="146">
        <v>0</v>
      </c>
      <c r="P415" s="146">
        <v>0</v>
      </c>
      <c r="Q415" s="146">
        <v>0</v>
      </c>
      <c r="R415" s="146">
        <v>0</v>
      </c>
      <c r="S415" s="146">
        <v>0</v>
      </c>
      <c r="T415" s="146">
        <v>0</v>
      </c>
      <c r="U415" s="146">
        <v>0</v>
      </c>
      <c r="V415" s="146">
        <v>0</v>
      </c>
      <c r="W415" s="146">
        <v>0</v>
      </c>
      <c r="X415" s="146">
        <v>0</v>
      </c>
      <c r="Y415" s="146">
        <v>0</v>
      </c>
      <c r="Z415" s="146">
        <v>0</v>
      </c>
      <c r="AA415" s="146">
        <v>0</v>
      </c>
      <c r="AB415" s="146">
        <v>0</v>
      </c>
      <c r="AC415" s="146">
        <v>0</v>
      </c>
      <c r="AD415" s="146">
        <v>0</v>
      </c>
      <c r="AE415" s="146">
        <v>0</v>
      </c>
      <c r="AF415" s="146">
        <v>0</v>
      </c>
      <c r="AG415" s="146">
        <v>0</v>
      </c>
      <c r="AH415" s="146">
        <v>0</v>
      </c>
      <c r="AI415" s="146">
        <v>0</v>
      </c>
      <c r="AJ415" s="146">
        <v>0</v>
      </c>
      <c r="AK415" s="146">
        <v>0</v>
      </c>
      <c r="AL415" s="146"/>
      <c r="AM415" s="146"/>
      <c r="AN415" s="146"/>
      <c r="AO415" s="146"/>
      <c r="AP415" s="144"/>
    </row>
    <row r="416" spans="1:42" ht="10.5" x14ac:dyDescent="0.25">
      <c r="A416" s="200" t="s">
        <v>434</v>
      </c>
      <c r="B416" s="146">
        <v>0</v>
      </c>
      <c r="C416" s="146">
        <v>0</v>
      </c>
      <c r="D416" s="146">
        <v>0</v>
      </c>
      <c r="E416" s="146">
        <v>0</v>
      </c>
      <c r="F416" s="146">
        <v>0</v>
      </c>
      <c r="G416" s="146">
        <v>0</v>
      </c>
      <c r="H416" s="146">
        <v>0</v>
      </c>
      <c r="I416" s="146">
        <v>0</v>
      </c>
      <c r="J416" s="146">
        <v>0</v>
      </c>
      <c r="K416" s="146">
        <v>0</v>
      </c>
      <c r="L416" s="146">
        <v>0</v>
      </c>
      <c r="M416" s="146">
        <v>0</v>
      </c>
      <c r="N416" s="146">
        <v>0</v>
      </c>
      <c r="O416" s="146">
        <v>0</v>
      </c>
      <c r="P416" s="146">
        <v>0</v>
      </c>
      <c r="Q416" s="146">
        <v>0</v>
      </c>
      <c r="R416" s="146">
        <v>0</v>
      </c>
      <c r="S416" s="146">
        <v>0</v>
      </c>
      <c r="T416" s="146">
        <v>0</v>
      </c>
      <c r="U416" s="146">
        <v>0</v>
      </c>
      <c r="V416" s="146">
        <v>0</v>
      </c>
      <c r="W416" s="146">
        <v>0</v>
      </c>
      <c r="X416" s="146">
        <v>0</v>
      </c>
      <c r="Y416" s="146">
        <v>0</v>
      </c>
      <c r="Z416" s="146">
        <v>0</v>
      </c>
      <c r="AA416" s="146">
        <v>0</v>
      </c>
      <c r="AB416" s="146">
        <v>0</v>
      </c>
      <c r="AC416" s="146">
        <v>0</v>
      </c>
      <c r="AD416" s="146">
        <v>0</v>
      </c>
      <c r="AE416" s="146">
        <v>0</v>
      </c>
      <c r="AF416" s="146">
        <v>0</v>
      </c>
      <c r="AG416" s="146">
        <v>0</v>
      </c>
      <c r="AH416" s="146">
        <v>0</v>
      </c>
      <c r="AI416" s="146">
        <v>0</v>
      </c>
      <c r="AJ416" s="146">
        <v>0</v>
      </c>
      <c r="AK416" s="146">
        <v>0</v>
      </c>
      <c r="AL416" s="146"/>
      <c r="AM416" s="146"/>
      <c r="AN416" s="146"/>
      <c r="AO416" s="146"/>
      <c r="AP416" s="146"/>
    </row>
    <row r="417" spans="1:42" ht="10.5" x14ac:dyDescent="0.25">
      <c r="A417" s="200" t="s">
        <v>435</v>
      </c>
      <c r="B417" s="146">
        <v>0</v>
      </c>
      <c r="C417" s="146">
        <v>0</v>
      </c>
      <c r="D417" s="146">
        <v>0</v>
      </c>
      <c r="E417" s="146">
        <v>0</v>
      </c>
      <c r="F417" s="146">
        <v>0</v>
      </c>
      <c r="G417" s="146">
        <v>0</v>
      </c>
      <c r="H417" s="146">
        <v>0</v>
      </c>
      <c r="I417" s="146">
        <v>0</v>
      </c>
      <c r="J417" s="146">
        <v>0</v>
      </c>
      <c r="K417" s="146">
        <v>0</v>
      </c>
      <c r="L417" s="146">
        <v>0</v>
      </c>
      <c r="M417" s="146">
        <v>0</v>
      </c>
      <c r="N417" s="146">
        <v>0</v>
      </c>
      <c r="O417" s="146">
        <v>0</v>
      </c>
      <c r="P417" s="146">
        <v>0</v>
      </c>
      <c r="Q417" s="146">
        <v>0</v>
      </c>
      <c r="R417" s="146">
        <v>0</v>
      </c>
      <c r="S417" s="146">
        <v>0</v>
      </c>
      <c r="T417" s="146">
        <v>0</v>
      </c>
      <c r="U417" s="146">
        <v>0</v>
      </c>
      <c r="V417" s="146">
        <v>0</v>
      </c>
      <c r="W417" s="146">
        <v>0</v>
      </c>
      <c r="X417" s="146">
        <v>0</v>
      </c>
      <c r="Y417" s="146">
        <v>0</v>
      </c>
      <c r="Z417" s="146">
        <v>0</v>
      </c>
      <c r="AA417" s="146">
        <v>0</v>
      </c>
      <c r="AB417" s="146">
        <v>0</v>
      </c>
      <c r="AC417" s="146">
        <v>0</v>
      </c>
      <c r="AD417" s="146">
        <v>0</v>
      </c>
      <c r="AE417" s="146">
        <v>0</v>
      </c>
      <c r="AF417" s="146">
        <v>0</v>
      </c>
      <c r="AG417" s="146">
        <v>0</v>
      </c>
      <c r="AH417" s="146">
        <v>0</v>
      </c>
      <c r="AI417" s="146">
        <v>0</v>
      </c>
      <c r="AJ417" s="146">
        <v>0</v>
      </c>
      <c r="AK417" s="146">
        <v>0</v>
      </c>
      <c r="AL417" s="146"/>
      <c r="AM417" s="146"/>
      <c r="AN417" s="146"/>
      <c r="AO417" s="146"/>
      <c r="AP417" s="146"/>
    </row>
    <row r="418" spans="1:42" ht="14.5" x14ac:dyDescent="0.35">
      <c r="A418" s="200" t="s">
        <v>436</v>
      </c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  <c r="AA418" s="144"/>
      <c r="AB418" s="144"/>
      <c r="AC418" s="144"/>
      <c r="AD418" s="144"/>
      <c r="AE418" s="144"/>
      <c r="AF418" s="144"/>
      <c r="AG418" s="144"/>
      <c r="AH418" s="144"/>
      <c r="AI418" s="144"/>
      <c r="AJ418" s="144"/>
      <c r="AK418" s="144"/>
      <c r="AL418" s="146"/>
      <c r="AM418" s="146"/>
      <c r="AN418" s="146"/>
      <c r="AO418" s="146"/>
      <c r="AP418" s="146"/>
    </row>
    <row r="419" spans="1:42" ht="10.5" x14ac:dyDescent="0.25">
      <c r="A419" s="200" t="s">
        <v>437</v>
      </c>
      <c r="B419" s="146">
        <v>0</v>
      </c>
      <c r="C419" s="146">
        <v>0</v>
      </c>
      <c r="D419" s="146">
        <v>0</v>
      </c>
      <c r="E419" s="146">
        <v>0</v>
      </c>
      <c r="F419" s="146">
        <v>0</v>
      </c>
      <c r="G419" s="146">
        <v>0</v>
      </c>
      <c r="H419" s="146">
        <v>0</v>
      </c>
      <c r="I419" s="146">
        <v>0</v>
      </c>
      <c r="J419" s="146">
        <v>0</v>
      </c>
      <c r="K419" s="146">
        <v>0</v>
      </c>
      <c r="L419" s="146">
        <v>0</v>
      </c>
      <c r="M419" s="146">
        <v>0</v>
      </c>
      <c r="N419" s="146">
        <v>0</v>
      </c>
      <c r="O419" s="146">
        <v>0</v>
      </c>
      <c r="P419" s="146">
        <v>0</v>
      </c>
      <c r="Q419" s="146">
        <v>0</v>
      </c>
      <c r="R419" s="146">
        <v>0</v>
      </c>
      <c r="S419" s="146">
        <v>0</v>
      </c>
      <c r="T419" s="146">
        <v>0</v>
      </c>
      <c r="U419" s="146">
        <v>0</v>
      </c>
      <c r="V419" s="146">
        <v>0</v>
      </c>
      <c r="W419" s="146">
        <v>0</v>
      </c>
      <c r="X419" s="146">
        <v>0</v>
      </c>
      <c r="Y419" s="146">
        <v>0</v>
      </c>
      <c r="Z419" s="146">
        <v>0</v>
      </c>
      <c r="AA419" s="146">
        <v>0</v>
      </c>
      <c r="AB419" s="146">
        <v>0</v>
      </c>
      <c r="AC419" s="146">
        <v>0</v>
      </c>
      <c r="AD419" s="146">
        <v>0</v>
      </c>
      <c r="AE419" s="146">
        <v>0</v>
      </c>
      <c r="AF419" s="146">
        <v>0</v>
      </c>
      <c r="AG419" s="146">
        <v>0</v>
      </c>
      <c r="AH419" s="146">
        <v>0</v>
      </c>
      <c r="AI419" s="146">
        <v>0</v>
      </c>
      <c r="AJ419" s="146">
        <v>0</v>
      </c>
      <c r="AK419" s="146">
        <v>0</v>
      </c>
      <c r="AL419" s="146"/>
      <c r="AM419" s="146"/>
      <c r="AN419" s="146"/>
      <c r="AO419" s="146"/>
      <c r="AP419" s="146"/>
    </row>
    <row r="420" spans="1:42" ht="14.5" x14ac:dyDescent="0.35">
      <c r="A420" s="200" t="s">
        <v>438</v>
      </c>
      <c r="B420" s="146">
        <v>0</v>
      </c>
      <c r="C420" s="146">
        <v>0</v>
      </c>
      <c r="D420" s="146">
        <v>0</v>
      </c>
      <c r="E420" s="146">
        <v>0</v>
      </c>
      <c r="F420" s="146">
        <v>0</v>
      </c>
      <c r="G420" s="146">
        <v>0</v>
      </c>
      <c r="H420" s="146">
        <v>0</v>
      </c>
      <c r="I420" s="146">
        <v>0</v>
      </c>
      <c r="J420" s="146">
        <v>0</v>
      </c>
      <c r="K420" s="146">
        <v>0</v>
      </c>
      <c r="L420" s="146">
        <v>0</v>
      </c>
      <c r="M420" s="146">
        <v>0</v>
      </c>
      <c r="N420" s="146">
        <v>0</v>
      </c>
      <c r="O420" s="146">
        <v>0</v>
      </c>
      <c r="P420" s="146">
        <v>0</v>
      </c>
      <c r="Q420" s="146">
        <v>0</v>
      </c>
      <c r="R420" s="146">
        <v>0</v>
      </c>
      <c r="S420" s="146">
        <v>0</v>
      </c>
      <c r="T420" s="146">
        <v>0</v>
      </c>
      <c r="U420" s="146">
        <v>0</v>
      </c>
      <c r="V420" s="146">
        <v>0</v>
      </c>
      <c r="W420" s="146">
        <v>0</v>
      </c>
      <c r="X420" s="146">
        <v>0</v>
      </c>
      <c r="Y420" s="146">
        <v>0</v>
      </c>
      <c r="Z420" s="146">
        <v>0</v>
      </c>
      <c r="AA420" s="146">
        <v>0</v>
      </c>
      <c r="AB420" s="146">
        <v>0</v>
      </c>
      <c r="AC420" s="146">
        <v>0</v>
      </c>
      <c r="AD420" s="146">
        <v>0</v>
      </c>
      <c r="AE420" s="146">
        <v>0</v>
      </c>
      <c r="AF420" s="146">
        <v>0</v>
      </c>
      <c r="AG420" s="146">
        <v>0</v>
      </c>
      <c r="AH420" s="146">
        <v>0</v>
      </c>
      <c r="AI420" s="146">
        <v>0</v>
      </c>
      <c r="AJ420" s="146">
        <v>0</v>
      </c>
      <c r="AK420" s="146">
        <v>0</v>
      </c>
      <c r="AL420" s="146"/>
      <c r="AM420" s="146"/>
      <c r="AN420" s="146"/>
      <c r="AO420" s="146"/>
      <c r="AP420" s="144"/>
    </row>
    <row r="421" spans="1:42" ht="14.5" x14ac:dyDescent="0.35">
      <c r="A421" s="200" t="s">
        <v>439</v>
      </c>
      <c r="B421" s="146">
        <v>0</v>
      </c>
      <c r="C421" s="146">
        <v>0</v>
      </c>
      <c r="D421" s="146">
        <v>0</v>
      </c>
      <c r="E421" s="146">
        <v>0</v>
      </c>
      <c r="F421" s="146">
        <v>0</v>
      </c>
      <c r="G421" s="146">
        <v>0</v>
      </c>
      <c r="H421" s="146">
        <v>0</v>
      </c>
      <c r="I421" s="146">
        <v>0</v>
      </c>
      <c r="J421" s="146">
        <v>0</v>
      </c>
      <c r="K421" s="146">
        <v>0</v>
      </c>
      <c r="L421" s="146">
        <v>0</v>
      </c>
      <c r="M421" s="146">
        <v>0</v>
      </c>
      <c r="N421" s="146">
        <v>0</v>
      </c>
      <c r="O421" s="146">
        <v>0</v>
      </c>
      <c r="P421" s="146">
        <v>0</v>
      </c>
      <c r="Q421" s="146">
        <v>0</v>
      </c>
      <c r="R421" s="146">
        <v>0</v>
      </c>
      <c r="S421" s="146">
        <v>0</v>
      </c>
      <c r="T421" s="146">
        <v>0</v>
      </c>
      <c r="U421" s="146">
        <v>0</v>
      </c>
      <c r="V421" s="146">
        <v>0</v>
      </c>
      <c r="W421" s="146">
        <v>0</v>
      </c>
      <c r="X421" s="146">
        <v>0</v>
      </c>
      <c r="Y421" s="146">
        <v>0</v>
      </c>
      <c r="Z421" s="146">
        <v>0</v>
      </c>
      <c r="AA421" s="146">
        <v>0</v>
      </c>
      <c r="AB421" s="146">
        <v>0</v>
      </c>
      <c r="AC421" s="146">
        <v>0</v>
      </c>
      <c r="AD421" s="146">
        <v>0</v>
      </c>
      <c r="AE421" s="146">
        <v>0</v>
      </c>
      <c r="AF421" s="146">
        <v>0</v>
      </c>
      <c r="AG421" s="146">
        <v>0</v>
      </c>
      <c r="AH421" s="146">
        <v>0</v>
      </c>
      <c r="AI421" s="146">
        <v>0</v>
      </c>
      <c r="AJ421" s="146">
        <v>0</v>
      </c>
      <c r="AK421" s="146">
        <v>0</v>
      </c>
      <c r="AL421" s="146"/>
      <c r="AM421" s="146"/>
      <c r="AN421" s="146"/>
      <c r="AO421" s="146"/>
      <c r="AP421" s="144"/>
    </row>
    <row r="422" spans="1:42" ht="14.5" x14ac:dyDescent="0.35">
      <c r="A422" s="200" t="s">
        <v>440</v>
      </c>
      <c r="B422" s="146">
        <v>0</v>
      </c>
      <c r="C422" s="146">
        <v>0</v>
      </c>
      <c r="D422" s="146">
        <v>0</v>
      </c>
      <c r="E422" s="146">
        <v>0</v>
      </c>
      <c r="F422" s="146">
        <v>0</v>
      </c>
      <c r="G422" s="146">
        <v>0</v>
      </c>
      <c r="H422" s="146">
        <v>0</v>
      </c>
      <c r="I422" s="146">
        <v>0</v>
      </c>
      <c r="J422" s="146">
        <v>0</v>
      </c>
      <c r="K422" s="146">
        <v>0</v>
      </c>
      <c r="L422" s="146">
        <v>0</v>
      </c>
      <c r="M422" s="146">
        <v>0</v>
      </c>
      <c r="N422" s="146">
        <v>0</v>
      </c>
      <c r="O422" s="146">
        <v>0</v>
      </c>
      <c r="P422" s="146">
        <v>0</v>
      </c>
      <c r="Q422" s="146">
        <v>0</v>
      </c>
      <c r="R422" s="146">
        <v>0</v>
      </c>
      <c r="S422" s="146">
        <v>0</v>
      </c>
      <c r="T422" s="146">
        <v>0</v>
      </c>
      <c r="U422" s="146">
        <v>0</v>
      </c>
      <c r="V422" s="146">
        <v>0</v>
      </c>
      <c r="W422" s="146">
        <v>0</v>
      </c>
      <c r="X422" s="146">
        <v>0</v>
      </c>
      <c r="Y422" s="146">
        <v>0</v>
      </c>
      <c r="Z422" s="146">
        <v>0</v>
      </c>
      <c r="AA422" s="146">
        <v>0</v>
      </c>
      <c r="AB422" s="146">
        <v>0</v>
      </c>
      <c r="AC422" s="146">
        <v>0</v>
      </c>
      <c r="AD422" s="146">
        <v>0</v>
      </c>
      <c r="AE422" s="146">
        <v>0</v>
      </c>
      <c r="AF422" s="146">
        <v>0</v>
      </c>
      <c r="AG422" s="146">
        <v>0</v>
      </c>
      <c r="AH422" s="146">
        <v>0</v>
      </c>
      <c r="AI422" s="146">
        <v>0</v>
      </c>
      <c r="AJ422" s="146">
        <v>0</v>
      </c>
      <c r="AK422" s="146">
        <v>0</v>
      </c>
      <c r="AL422" s="146"/>
      <c r="AM422" s="146"/>
      <c r="AN422" s="146"/>
      <c r="AO422" s="146"/>
      <c r="AP422" s="144"/>
    </row>
    <row r="423" spans="1:42" ht="14.5" x14ac:dyDescent="0.35">
      <c r="A423" s="200" t="s">
        <v>441</v>
      </c>
      <c r="B423" s="146">
        <v>0</v>
      </c>
      <c r="C423" s="146">
        <v>0</v>
      </c>
      <c r="D423" s="146">
        <v>0</v>
      </c>
      <c r="E423" s="146">
        <v>0</v>
      </c>
      <c r="F423" s="146">
        <v>0</v>
      </c>
      <c r="G423" s="146">
        <v>0</v>
      </c>
      <c r="H423" s="146">
        <v>0</v>
      </c>
      <c r="I423" s="146">
        <v>0</v>
      </c>
      <c r="J423" s="146">
        <v>0</v>
      </c>
      <c r="K423" s="146">
        <v>0</v>
      </c>
      <c r="L423" s="146">
        <v>0</v>
      </c>
      <c r="M423" s="146">
        <v>0</v>
      </c>
      <c r="N423" s="146">
        <v>0</v>
      </c>
      <c r="O423" s="146">
        <v>0</v>
      </c>
      <c r="P423" s="146">
        <v>0</v>
      </c>
      <c r="Q423" s="146">
        <v>0</v>
      </c>
      <c r="R423" s="146">
        <v>0</v>
      </c>
      <c r="S423" s="146">
        <v>0</v>
      </c>
      <c r="T423" s="146">
        <v>0</v>
      </c>
      <c r="U423" s="146">
        <v>0</v>
      </c>
      <c r="V423" s="146">
        <v>0</v>
      </c>
      <c r="W423" s="146">
        <v>0</v>
      </c>
      <c r="X423" s="146">
        <v>0</v>
      </c>
      <c r="Y423" s="146">
        <v>0</v>
      </c>
      <c r="Z423" s="146">
        <v>0</v>
      </c>
      <c r="AA423" s="146">
        <v>0</v>
      </c>
      <c r="AB423" s="146">
        <v>0</v>
      </c>
      <c r="AC423" s="146">
        <v>0</v>
      </c>
      <c r="AD423" s="146">
        <v>0</v>
      </c>
      <c r="AE423" s="146">
        <v>0</v>
      </c>
      <c r="AF423" s="146">
        <v>0</v>
      </c>
      <c r="AG423" s="146">
        <v>0</v>
      </c>
      <c r="AH423" s="146">
        <v>0</v>
      </c>
      <c r="AI423" s="146">
        <v>0</v>
      </c>
      <c r="AJ423" s="146">
        <v>0</v>
      </c>
      <c r="AK423" s="146">
        <v>0</v>
      </c>
      <c r="AL423" s="146"/>
      <c r="AM423" s="146"/>
      <c r="AN423" s="146"/>
      <c r="AO423" s="146"/>
      <c r="AP423" s="144"/>
    </row>
    <row r="424" spans="1:42" ht="14.5" x14ac:dyDescent="0.35">
      <c r="A424" s="200" t="s">
        <v>442</v>
      </c>
      <c r="B424" s="146">
        <v>0</v>
      </c>
      <c r="C424" s="146">
        <v>0</v>
      </c>
      <c r="D424" s="146">
        <v>0</v>
      </c>
      <c r="E424" s="146">
        <v>0</v>
      </c>
      <c r="F424" s="146">
        <v>0</v>
      </c>
      <c r="G424" s="146">
        <v>0</v>
      </c>
      <c r="H424" s="146">
        <v>0</v>
      </c>
      <c r="I424" s="146">
        <v>0</v>
      </c>
      <c r="J424" s="146">
        <v>0</v>
      </c>
      <c r="K424" s="146">
        <v>0</v>
      </c>
      <c r="L424" s="146">
        <v>0</v>
      </c>
      <c r="M424" s="146">
        <v>0</v>
      </c>
      <c r="N424" s="146">
        <v>0</v>
      </c>
      <c r="O424" s="146">
        <v>0</v>
      </c>
      <c r="P424" s="146">
        <v>0</v>
      </c>
      <c r="Q424" s="146">
        <v>0</v>
      </c>
      <c r="R424" s="146">
        <v>0</v>
      </c>
      <c r="S424" s="146">
        <v>0</v>
      </c>
      <c r="T424" s="146">
        <v>0</v>
      </c>
      <c r="U424" s="146">
        <v>0</v>
      </c>
      <c r="V424" s="146">
        <v>0</v>
      </c>
      <c r="W424" s="146">
        <v>0</v>
      </c>
      <c r="X424" s="146">
        <v>0</v>
      </c>
      <c r="Y424" s="146">
        <v>0</v>
      </c>
      <c r="Z424" s="146">
        <v>0</v>
      </c>
      <c r="AA424" s="146">
        <v>0</v>
      </c>
      <c r="AB424" s="146">
        <v>0</v>
      </c>
      <c r="AC424" s="146">
        <v>0</v>
      </c>
      <c r="AD424" s="146">
        <v>0</v>
      </c>
      <c r="AE424" s="146">
        <v>0</v>
      </c>
      <c r="AF424" s="146">
        <v>0</v>
      </c>
      <c r="AG424" s="146">
        <v>0</v>
      </c>
      <c r="AH424" s="146">
        <v>0</v>
      </c>
      <c r="AI424" s="146">
        <v>0</v>
      </c>
      <c r="AJ424" s="146">
        <v>0</v>
      </c>
      <c r="AK424" s="146">
        <v>0</v>
      </c>
      <c r="AL424" s="146"/>
      <c r="AM424" s="146"/>
      <c r="AN424" s="146"/>
      <c r="AO424" s="146"/>
      <c r="AP424" s="144"/>
    </row>
    <row r="425" spans="1:42" ht="14.5" x14ac:dyDescent="0.35">
      <c r="A425" s="200" t="s">
        <v>443</v>
      </c>
      <c r="B425" s="146">
        <v>0</v>
      </c>
      <c r="C425" s="146">
        <v>0</v>
      </c>
      <c r="D425" s="146">
        <v>0</v>
      </c>
      <c r="E425" s="146">
        <v>0</v>
      </c>
      <c r="F425" s="146">
        <v>0</v>
      </c>
      <c r="G425" s="146">
        <v>0</v>
      </c>
      <c r="H425" s="146">
        <v>0</v>
      </c>
      <c r="I425" s="146">
        <v>0</v>
      </c>
      <c r="J425" s="146">
        <v>0</v>
      </c>
      <c r="K425" s="146">
        <v>0</v>
      </c>
      <c r="L425" s="146">
        <v>0</v>
      </c>
      <c r="M425" s="146">
        <v>0</v>
      </c>
      <c r="N425" s="146">
        <v>0</v>
      </c>
      <c r="O425" s="146">
        <v>0</v>
      </c>
      <c r="P425" s="146">
        <v>0</v>
      </c>
      <c r="Q425" s="146">
        <v>0</v>
      </c>
      <c r="R425" s="146">
        <v>0</v>
      </c>
      <c r="S425" s="146">
        <v>0</v>
      </c>
      <c r="T425" s="146">
        <v>0</v>
      </c>
      <c r="U425" s="146">
        <v>0</v>
      </c>
      <c r="V425" s="146">
        <v>0</v>
      </c>
      <c r="W425" s="146">
        <v>0</v>
      </c>
      <c r="X425" s="146">
        <v>0</v>
      </c>
      <c r="Y425" s="146">
        <v>0</v>
      </c>
      <c r="Z425" s="146">
        <v>0</v>
      </c>
      <c r="AA425" s="146">
        <v>0</v>
      </c>
      <c r="AB425" s="146">
        <v>0</v>
      </c>
      <c r="AC425" s="146">
        <v>0</v>
      </c>
      <c r="AD425" s="146">
        <v>0</v>
      </c>
      <c r="AE425" s="146">
        <v>0</v>
      </c>
      <c r="AF425" s="146">
        <v>0</v>
      </c>
      <c r="AG425" s="146">
        <v>0</v>
      </c>
      <c r="AH425" s="146">
        <v>0</v>
      </c>
      <c r="AI425" s="146">
        <v>0</v>
      </c>
      <c r="AJ425" s="146">
        <v>0</v>
      </c>
      <c r="AK425" s="146">
        <v>0</v>
      </c>
      <c r="AL425" s="146"/>
      <c r="AM425" s="146"/>
      <c r="AN425" s="146"/>
      <c r="AO425" s="146"/>
      <c r="AP425" s="144"/>
    </row>
    <row r="426" spans="1:42" ht="14.5" x14ac:dyDescent="0.35">
      <c r="A426" s="200" t="s">
        <v>444</v>
      </c>
      <c r="B426" s="146">
        <v>0</v>
      </c>
      <c r="C426" s="146">
        <v>0</v>
      </c>
      <c r="D426" s="146">
        <v>0</v>
      </c>
      <c r="E426" s="146">
        <v>0</v>
      </c>
      <c r="F426" s="146">
        <v>0</v>
      </c>
      <c r="G426" s="146">
        <v>0</v>
      </c>
      <c r="H426" s="146">
        <v>0</v>
      </c>
      <c r="I426" s="146">
        <v>0</v>
      </c>
      <c r="J426" s="146">
        <v>0</v>
      </c>
      <c r="K426" s="146">
        <v>0</v>
      </c>
      <c r="L426" s="146">
        <v>0</v>
      </c>
      <c r="M426" s="146">
        <v>0</v>
      </c>
      <c r="N426" s="146">
        <v>0</v>
      </c>
      <c r="O426" s="146">
        <v>0</v>
      </c>
      <c r="P426" s="146">
        <v>0</v>
      </c>
      <c r="Q426" s="146">
        <v>0</v>
      </c>
      <c r="R426" s="146">
        <v>0</v>
      </c>
      <c r="S426" s="146">
        <v>0</v>
      </c>
      <c r="T426" s="146">
        <v>0</v>
      </c>
      <c r="U426" s="146">
        <v>0</v>
      </c>
      <c r="V426" s="146">
        <v>0</v>
      </c>
      <c r="W426" s="146">
        <v>0</v>
      </c>
      <c r="X426" s="146">
        <v>0</v>
      </c>
      <c r="Y426" s="146">
        <v>0</v>
      </c>
      <c r="Z426" s="146">
        <v>0</v>
      </c>
      <c r="AA426" s="146">
        <v>0</v>
      </c>
      <c r="AB426" s="146">
        <v>0</v>
      </c>
      <c r="AC426" s="146">
        <v>0</v>
      </c>
      <c r="AD426" s="146">
        <v>0</v>
      </c>
      <c r="AE426" s="146">
        <v>0</v>
      </c>
      <c r="AF426" s="146">
        <v>0</v>
      </c>
      <c r="AG426" s="146">
        <v>0</v>
      </c>
      <c r="AH426" s="146">
        <v>0</v>
      </c>
      <c r="AI426" s="146">
        <v>0</v>
      </c>
      <c r="AJ426" s="146">
        <v>0</v>
      </c>
      <c r="AK426" s="146">
        <v>0</v>
      </c>
      <c r="AL426" s="146"/>
      <c r="AM426" s="146"/>
      <c r="AN426" s="146"/>
      <c r="AO426" s="146"/>
      <c r="AP426" s="144"/>
    </row>
    <row r="427" spans="1:42" ht="14.5" x14ac:dyDescent="0.35">
      <c r="A427" s="200" t="s">
        <v>445</v>
      </c>
      <c r="B427" s="146">
        <v>0</v>
      </c>
      <c r="C427" s="146">
        <v>0</v>
      </c>
      <c r="D427" s="146">
        <v>0</v>
      </c>
      <c r="E427" s="146">
        <v>0</v>
      </c>
      <c r="F427" s="146">
        <v>0</v>
      </c>
      <c r="G427" s="146">
        <v>0</v>
      </c>
      <c r="H427" s="146">
        <v>0</v>
      </c>
      <c r="I427" s="146">
        <v>0</v>
      </c>
      <c r="J427" s="146">
        <v>0</v>
      </c>
      <c r="K427" s="146">
        <v>0</v>
      </c>
      <c r="L427" s="146">
        <v>0</v>
      </c>
      <c r="M427" s="146">
        <v>0</v>
      </c>
      <c r="N427" s="146">
        <v>0</v>
      </c>
      <c r="O427" s="146">
        <v>0</v>
      </c>
      <c r="P427" s="146">
        <v>0</v>
      </c>
      <c r="Q427" s="146">
        <v>0</v>
      </c>
      <c r="R427" s="146">
        <v>0</v>
      </c>
      <c r="S427" s="146">
        <v>0</v>
      </c>
      <c r="T427" s="146">
        <v>0</v>
      </c>
      <c r="U427" s="146">
        <v>0</v>
      </c>
      <c r="V427" s="146">
        <v>0</v>
      </c>
      <c r="W427" s="146">
        <v>0</v>
      </c>
      <c r="X427" s="146">
        <v>0</v>
      </c>
      <c r="Y427" s="146">
        <v>0</v>
      </c>
      <c r="Z427" s="146">
        <v>0</v>
      </c>
      <c r="AA427" s="146">
        <v>0</v>
      </c>
      <c r="AB427" s="146">
        <v>0</v>
      </c>
      <c r="AC427" s="146">
        <v>0</v>
      </c>
      <c r="AD427" s="146">
        <v>0</v>
      </c>
      <c r="AE427" s="146">
        <v>0</v>
      </c>
      <c r="AF427" s="146">
        <v>0</v>
      </c>
      <c r="AG427" s="146">
        <v>0</v>
      </c>
      <c r="AH427" s="146">
        <v>0</v>
      </c>
      <c r="AI427" s="146">
        <v>0</v>
      </c>
      <c r="AJ427" s="146">
        <v>0</v>
      </c>
      <c r="AK427" s="146">
        <v>0</v>
      </c>
      <c r="AL427" s="146"/>
      <c r="AM427" s="146"/>
      <c r="AN427" s="146"/>
      <c r="AO427" s="146"/>
      <c r="AP427" s="144"/>
    </row>
    <row r="428" spans="1:42" ht="14.5" x14ac:dyDescent="0.35">
      <c r="A428" s="200" t="s">
        <v>446</v>
      </c>
      <c r="B428" s="146">
        <v>0</v>
      </c>
      <c r="C428" s="146">
        <v>0</v>
      </c>
      <c r="D428" s="146">
        <v>0</v>
      </c>
      <c r="E428" s="146">
        <v>0</v>
      </c>
      <c r="F428" s="146">
        <v>0</v>
      </c>
      <c r="G428" s="146">
        <v>0</v>
      </c>
      <c r="H428" s="146">
        <v>0</v>
      </c>
      <c r="I428" s="146">
        <v>0</v>
      </c>
      <c r="J428" s="146">
        <v>0</v>
      </c>
      <c r="K428" s="146">
        <v>0</v>
      </c>
      <c r="L428" s="146">
        <v>0</v>
      </c>
      <c r="M428" s="146">
        <v>0</v>
      </c>
      <c r="N428" s="146">
        <v>0</v>
      </c>
      <c r="O428" s="146">
        <v>0</v>
      </c>
      <c r="P428" s="146">
        <v>0</v>
      </c>
      <c r="Q428" s="146">
        <v>0</v>
      </c>
      <c r="R428" s="146">
        <v>0</v>
      </c>
      <c r="S428" s="146">
        <v>0</v>
      </c>
      <c r="T428" s="146">
        <v>0</v>
      </c>
      <c r="U428" s="146">
        <v>0</v>
      </c>
      <c r="V428" s="146">
        <v>0</v>
      </c>
      <c r="W428" s="146">
        <v>0</v>
      </c>
      <c r="X428" s="146">
        <v>0</v>
      </c>
      <c r="Y428" s="146">
        <v>0</v>
      </c>
      <c r="Z428" s="146">
        <v>0</v>
      </c>
      <c r="AA428" s="146">
        <v>0</v>
      </c>
      <c r="AB428" s="146">
        <v>0</v>
      </c>
      <c r="AC428" s="146">
        <v>0</v>
      </c>
      <c r="AD428" s="146">
        <v>0</v>
      </c>
      <c r="AE428" s="146">
        <v>0</v>
      </c>
      <c r="AF428" s="146">
        <v>0</v>
      </c>
      <c r="AG428" s="146">
        <v>0</v>
      </c>
      <c r="AH428" s="146">
        <v>0</v>
      </c>
      <c r="AI428" s="146">
        <v>0</v>
      </c>
      <c r="AJ428" s="146">
        <v>0</v>
      </c>
      <c r="AK428" s="146">
        <v>0</v>
      </c>
      <c r="AL428" s="146"/>
      <c r="AM428" s="146"/>
      <c r="AN428" s="146"/>
      <c r="AO428" s="146"/>
      <c r="AP428" s="144"/>
    </row>
    <row r="429" spans="1:42" ht="14.5" x14ac:dyDescent="0.35">
      <c r="A429" s="200" t="s">
        <v>447</v>
      </c>
      <c r="B429" s="146">
        <v>0</v>
      </c>
      <c r="C429" s="146">
        <v>0</v>
      </c>
      <c r="D429" s="146">
        <v>0</v>
      </c>
      <c r="E429" s="146">
        <v>0</v>
      </c>
      <c r="F429" s="146">
        <v>0</v>
      </c>
      <c r="G429" s="146">
        <v>0</v>
      </c>
      <c r="H429" s="146">
        <v>0</v>
      </c>
      <c r="I429" s="146">
        <v>0</v>
      </c>
      <c r="J429" s="146">
        <v>0</v>
      </c>
      <c r="K429" s="146">
        <v>0</v>
      </c>
      <c r="L429" s="146">
        <v>0</v>
      </c>
      <c r="M429" s="146">
        <v>0</v>
      </c>
      <c r="N429" s="146">
        <v>0</v>
      </c>
      <c r="O429" s="146">
        <v>0</v>
      </c>
      <c r="P429" s="146">
        <v>0</v>
      </c>
      <c r="Q429" s="146">
        <v>0</v>
      </c>
      <c r="R429" s="146">
        <v>0</v>
      </c>
      <c r="S429" s="146">
        <v>0</v>
      </c>
      <c r="T429" s="146">
        <v>0</v>
      </c>
      <c r="U429" s="146">
        <v>0</v>
      </c>
      <c r="V429" s="146">
        <v>0</v>
      </c>
      <c r="W429" s="146">
        <v>0</v>
      </c>
      <c r="X429" s="146">
        <v>0</v>
      </c>
      <c r="Y429" s="146">
        <v>0</v>
      </c>
      <c r="Z429" s="146">
        <v>0</v>
      </c>
      <c r="AA429" s="146">
        <v>0</v>
      </c>
      <c r="AB429" s="146">
        <v>0</v>
      </c>
      <c r="AC429" s="146">
        <v>0</v>
      </c>
      <c r="AD429" s="146">
        <v>0</v>
      </c>
      <c r="AE429" s="146">
        <v>0</v>
      </c>
      <c r="AF429" s="146">
        <v>0</v>
      </c>
      <c r="AG429" s="146">
        <v>0</v>
      </c>
      <c r="AH429" s="146">
        <v>0</v>
      </c>
      <c r="AI429" s="146">
        <v>0</v>
      </c>
      <c r="AJ429" s="146">
        <v>0</v>
      </c>
      <c r="AK429" s="146">
        <v>0</v>
      </c>
      <c r="AL429" s="146"/>
      <c r="AM429" s="146"/>
      <c r="AN429" s="146"/>
      <c r="AO429" s="146"/>
      <c r="AP429" s="144"/>
    </row>
    <row r="430" spans="1:42" ht="14.5" x14ac:dyDescent="0.35">
      <c r="A430" s="200" t="s">
        <v>448</v>
      </c>
      <c r="B430" s="146">
        <v>0</v>
      </c>
      <c r="C430" s="146">
        <v>0</v>
      </c>
      <c r="D430" s="146">
        <v>0</v>
      </c>
      <c r="E430" s="146">
        <v>0</v>
      </c>
      <c r="F430" s="146">
        <v>0</v>
      </c>
      <c r="G430" s="146">
        <v>0</v>
      </c>
      <c r="H430" s="146">
        <v>0</v>
      </c>
      <c r="I430" s="146">
        <v>0</v>
      </c>
      <c r="J430" s="146">
        <v>0</v>
      </c>
      <c r="K430" s="146">
        <v>0</v>
      </c>
      <c r="L430" s="146">
        <v>0</v>
      </c>
      <c r="M430" s="146">
        <v>0</v>
      </c>
      <c r="N430" s="146">
        <v>0</v>
      </c>
      <c r="O430" s="146">
        <v>0</v>
      </c>
      <c r="P430" s="146">
        <v>0</v>
      </c>
      <c r="Q430" s="146">
        <v>0</v>
      </c>
      <c r="R430" s="146">
        <v>0</v>
      </c>
      <c r="S430" s="146">
        <v>0</v>
      </c>
      <c r="T430" s="146">
        <v>0</v>
      </c>
      <c r="U430" s="146">
        <v>0</v>
      </c>
      <c r="V430" s="146">
        <v>0</v>
      </c>
      <c r="W430" s="146">
        <v>0</v>
      </c>
      <c r="X430" s="146">
        <v>0</v>
      </c>
      <c r="Y430" s="146">
        <v>0</v>
      </c>
      <c r="Z430" s="146">
        <v>0</v>
      </c>
      <c r="AA430" s="146">
        <v>0</v>
      </c>
      <c r="AB430" s="146">
        <v>0</v>
      </c>
      <c r="AC430" s="146">
        <v>0</v>
      </c>
      <c r="AD430" s="146">
        <v>0</v>
      </c>
      <c r="AE430" s="146">
        <v>0</v>
      </c>
      <c r="AF430" s="146">
        <v>0</v>
      </c>
      <c r="AG430" s="146">
        <v>0</v>
      </c>
      <c r="AH430" s="146">
        <v>0</v>
      </c>
      <c r="AI430" s="146">
        <v>0</v>
      </c>
      <c r="AJ430" s="146">
        <v>0</v>
      </c>
      <c r="AK430" s="146">
        <v>0</v>
      </c>
      <c r="AL430" s="146"/>
      <c r="AM430" s="146"/>
      <c r="AN430" s="146"/>
      <c r="AO430" s="146"/>
      <c r="AP430" s="144"/>
    </row>
    <row r="431" spans="1:42" ht="10.5" x14ac:dyDescent="0.25">
      <c r="A431" s="200" t="s">
        <v>449</v>
      </c>
      <c r="B431" s="146">
        <v>0</v>
      </c>
      <c r="C431" s="146">
        <v>0</v>
      </c>
      <c r="D431" s="146">
        <v>0</v>
      </c>
      <c r="E431" s="146">
        <v>0</v>
      </c>
      <c r="F431" s="146">
        <v>0</v>
      </c>
      <c r="G431" s="146">
        <v>0</v>
      </c>
      <c r="H431" s="146">
        <v>0</v>
      </c>
      <c r="I431" s="146">
        <v>0</v>
      </c>
      <c r="J431" s="146">
        <v>0</v>
      </c>
      <c r="K431" s="146">
        <v>0</v>
      </c>
      <c r="L431" s="146">
        <v>0</v>
      </c>
      <c r="M431" s="146">
        <v>0</v>
      </c>
      <c r="N431" s="146">
        <v>0</v>
      </c>
      <c r="O431" s="146">
        <v>0</v>
      </c>
      <c r="P431" s="146">
        <v>0</v>
      </c>
      <c r="Q431" s="146">
        <v>0</v>
      </c>
      <c r="R431" s="146">
        <v>0</v>
      </c>
      <c r="S431" s="146">
        <v>0</v>
      </c>
      <c r="T431" s="146">
        <v>0</v>
      </c>
      <c r="U431" s="146">
        <v>0</v>
      </c>
      <c r="V431" s="146">
        <v>0</v>
      </c>
      <c r="W431" s="146">
        <v>0</v>
      </c>
      <c r="X431" s="146">
        <v>0</v>
      </c>
      <c r="Y431" s="146">
        <v>0</v>
      </c>
      <c r="Z431" s="146">
        <v>0</v>
      </c>
      <c r="AA431" s="146">
        <v>0</v>
      </c>
      <c r="AB431" s="146">
        <v>0</v>
      </c>
      <c r="AC431" s="146">
        <v>0</v>
      </c>
      <c r="AD431" s="146">
        <v>0</v>
      </c>
      <c r="AE431" s="146">
        <v>0</v>
      </c>
      <c r="AF431" s="146">
        <v>0</v>
      </c>
      <c r="AG431" s="146">
        <v>0</v>
      </c>
      <c r="AH431" s="146">
        <v>0</v>
      </c>
      <c r="AI431" s="146">
        <v>0</v>
      </c>
      <c r="AJ431" s="146">
        <v>0</v>
      </c>
      <c r="AK431" s="146">
        <v>0</v>
      </c>
      <c r="AL431" s="146"/>
      <c r="AM431" s="146"/>
      <c r="AN431" s="146"/>
      <c r="AO431" s="146"/>
      <c r="AP431" s="146"/>
    </row>
    <row r="432" spans="1:42" ht="14.5" x14ac:dyDescent="0.35">
      <c r="A432" s="200" t="s">
        <v>450</v>
      </c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  <c r="AA432" s="144"/>
      <c r="AB432" s="144"/>
      <c r="AC432" s="144"/>
      <c r="AD432" s="144"/>
      <c r="AE432" s="144"/>
      <c r="AF432" s="144"/>
      <c r="AG432" s="144"/>
      <c r="AH432" s="144"/>
      <c r="AI432" s="144"/>
      <c r="AJ432" s="144"/>
      <c r="AK432" s="144"/>
      <c r="AL432" s="146"/>
      <c r="AM432" s="146"/>
      <c r="AN432" s="146"/>
      <c r="AO432" s="146"/>
      <c r="AP432" s="146"/>
    </row>
    <row r="433" spans="1:42" ht="14.5" x14ac:dyDescent="0.35">
      <c r="A433" s="200" t="s">
        <v>451</v>
      </c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  <c r="AA433" s="144"/>
      <c r="AB433" s="144"/>
      <c r="AC433" s="144"/>
      <c r="AD433" s="144"/>
      <c r="AE433" s="144"/>
      <c r="AF433" s="144"/>
      <c r="AG433" s="144"/>
      <c r="AH433" s="144"/>
      <c r="AI433" s="144"/>
      <c r="AJ433" s="144"/>
      <c r="AK433" s="144"/>
      <c r="AL433" s="146"/>
      <c r="AM433" s="146"/>
      <c r="AN433" s="146"/>
      <c r="AO433" s="146"/>
      <c r="AP433" s="144"/>
    </row>
    <row r="434" spans="1:42" ht="14.5" x14ac:dyDescent="0.35">
      <c r="A434" s="200" t="s">
        <v>452</v>
      </c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  <c r="AA434" s="144"/>
      <c r="AB434" s="144"/>
      <c r="AC434" s="144"/>
      <c r="AD434" s="144"/>
      <c r="AE434" s="144"/>
      <c r="AF434" s="144"/>
      <c r="AG434" s="144"/>
      <c r="AH434" s="144"/>
      <c r="AI434" s="144"/>
      <c r="AJ434" s="144"/>
      <c r="AK434" s="144"/>
      <c r="AL434" s="146"/>
      <c r="AM434" s="146"/>
      <c r="AN434" s="146"/>
      <c r="AO434" s="146"/>
      <c r="AP434" s="146"/>
    </row>
    <row r="435" spans="1:42" ht="14.5" x14ac:dyDescent="0.35">
      <c r="A435" s="200" t="s">
        <v>453</v>
      </c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  <c r="AA435" s="144"/>
      <c r="AB435" s="144"/>
      <c r="AC435" s="144"/>
      <c r="AD435" s="144"/>
      <c r="AE435" s="144"/>
      <c r="AF435" s="144"/>
      <c r="AG435" s="144"/>
      <c r="AH435" s="144"/>
      <c r="AI435" s="144"/>
      <c r="AJ435" s="144"/>
      <c r="AK435" s="144"/>
      <c r="AL435" s="202"/>
      <c r="AM435" s="202"/>
      <c r="AN435" s="202"/>
      <c r="AO435" s="202"/>
      <c r="AP435" s="202"/>
    </row>
    <row r="436" spans="1:42" ht="14.5" x14ac:dyDescent="0.35">
      <c r="A436" s="200" t="s">
        <v>454</v>
      </c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  <c r="AA436" s="144"/>
      <c r="AB436" s="144"/>
      <c r="AC436" s="144"/>
      <c r="AD436" s="144"/>
      <c r="AE436" s="144"/>
      <c r="AF436" s="144"/>
      <c r="AG436" s="144"/>
      <c r="AH436" s="144"/>
      <c r="AI436" s="144"/>
      <c r="AJ436" s="144"/>
      <c r="AK436" s="144"/>
      <c r="AL436" s="146"/>
      <c r="AM436" s="146"/>
      <c r="AN436" s="146"/>
      <c r="AO436" s="146"/>
      <c r="AP436" s="146"/>
    </row>
    <row r="437" spans="1:42" ht="14.5" x14ac:dyDescent="0.35">
      <c r="A437" s="200" t="s">
        <v>455</v>
      </c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  <c r="AA437" s="144"/>
      <c r="AB437" s="144"/>
      <c r="AC437" s="144"/>
      <c r="AD437" s="144"/>
      <c r="AE437" s="144"/>
      <c r="AF437" s="144"/>
      <c r="AG437" s="144"/>
      <c r="AH437" s="144"/>
      <c r="AI437" s="144"/>
      <c r="AJ437" s="144"/>
      <c r="AK437" s="144"/>
      <c r="AL437" s="146"/>
      <c r="AM437" s="146"/>
      <c r="AN437" s="146"/>
      <c r="AO437" s="146"/>
      <c r="AP437" s="146"/>
    </row>
    <row r="438" spans="1:42" ht="14.5" x14ac:dyDescent="0.35">
      <c r="A438" s="200" t="s">
        <v>456</v>
      </c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  <c r="AA438" s="144"/>
      <c r="AB438" s="144"/>
      <c r="AC438" s="144"/>
      <c r="AD438" s="144"/>
      <c r="AE438" s="144"/>
      <c r="AF438" s="144"/>
      <c r="AG438" s="144"/>
      <c r="AH438" s="144"/>
      <c r="AI438" s="144"/>
      <c r="AJ438" s="144"/>
      <c r="AK438" s="144"/>
      <c r="AL438" s="146"/>
      <c r="AM438" s="146"/>
      <c r="AN438" s="146"/>
      <c r="AO438" s="146"/>
      <c r="AP438" s="144"/>
    </row>
    <row r="439" spans="1:42" ht="14.5" x14ac:dyDescent="0.35">
      <c r="A439" s="200" t="s">
        <v>457</v>
      </c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  <c r="AA439" s="144"/>
      <c r="AB439" s="144"/>
      <c r="AC439" s="144"/>
      <c r="AD439" s="144"/>
      <c r="AE439" s="144"/>
      <c r="AF439" s="144"/>
      <c r="AG439" s="144"/>
      <c r="AH439" s="144"/>
      <c r="AI439" s="144"/>
      <c r="AJ439" s="144"/>
      <c r="AK439" s="144"/>
      <c r="AL439" s="146"/>
      <c r="AM439" s="146"/>
      <c r="AN439" s="146"/>
      <c r="AO439" s="146"/>
      <c r="AP439" s="144"/>
    </row>
    <row r="440" spans="1:42" ht="14.5" x14ac:dyDescent="0.35">
      <c r="A440" s="200" t="s">
        <v>458</v>
      </c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  <c r="AA440" s="144"/>
      <c r="AB440" s="144"/>
      <c r="AC440" s="144"/>
      <c r="AD440" s="144"/>
      <c r="AE440" s="144"/>
      <c r="AF440" s="144"/>
      <c r="AG440" s="144"/>
      <c r="AH440" s="144"/>
      <c r="AI440" s="144"/>
      <c r="AJ440" s="144"/>
      <c r="AK440" s="144"/>
      <c r="AL440" s="144"/>
      <c r="AM440" s="144"/>
      <c r="AN440" s="144"/>
      <c r="AO440" s="144"/>
      <c r="AP440" s="144"/>
    </row>
    <row r="441" spans="1:42" ht="14.5" x14ac:dyDescent="0.35">
      <c r="A441" s="200" t="s">
        <v>459</v>
      </c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  <c r="AA441" s="144"/>
      <c r="AB441" s="144"/>
      <c r="AC441" s="144"/>
      <c r="AD441" s="144"/>
      <c r="AE441" s="144"/>
      <c r="AF441" s="144"/>
      <c r="AG441" s="144"/>
      <c r="AH441" s="144"/>
      <c r="AI441" s="144"/>
      <c r="AJ441" s="144"/>
      <c r="AK441" s="144"/>
      <c r="AL441" s="146"/>
      <c r="AM441" s="146"/>
      <c r="AN441" s="146"/>
      <c r="AO441" s="146"/>
      <c r="AP441" s="144"/>
    </row>
    <row r="442" spans="1:42" ht="14.5" x14ac:dyDescent="0.35">
      <c r="A442" s="200" t="s">
        <v>460</v>
      </c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  <c r="AA442" s="144"/>
      <c r="AB442" s="144"/>
      <c r="AC442" s="144"/>
      <c r="AD442" s="144"/>
      <c r="AE442" s="144"/>
      <c r="AF442" s="144"/>
      <c r="AG442" s="144"/>
      <c r="AH442" s="144"/>
      <c r="AI442" s="144"/>
      <c r="AJ442" s="144"/>
      <c r="AK442" s="144"/>
      <c r="AL442" s="146"/>
      <c r="AM442" s="146"/>
      <c r="AN442" s="146"/>
      <c r="AO442" s="146"/>
      <c r="AP442" s="144"/>
    </row>
    <row r="443" spans="1:42" ht="14.5" x14ac:dyDescent="0.35">
      <c r="A443" s="203" t="s">
        <v>461</v>
      </c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  <c r="AA443" s="144"/>
      <c r="AB443" s="144"/>
      <c r="AC443" s="144"/>
      <c r="AD443" s="144"/>
      <c r="AE443" s="144"/>
      <c r="AF443" s="144"/>
      <c r="AG443" s="144"/>
      <c r="AH443" s="144"/>
      <c r="AI443" s="144"/>
      <c r="AJ443" s="144"/>
      <c r="AK443" s="144"/>
      <c r="AL443" s="146"/>
      <c r="AM443" s="146"/>
      <c r="AN443" s="146"/>
      <c r="AO443" s="146"/>
      <c r="AP443" s="144"/>
    </row>
    <row r="444" spans="1:42" ht="14.5" x14ac:dyDescent="0.35">
      <c r="A444" s="200" t="s">
        <v>462</v>
      </c>
      <c r="B444" s="146">
        <v>0</v>
      </c>
      <c r="C444" s="146">
        <v>0</v>
      </c>
      <c r="D444" s="146">
        <v>0</v>
      </c>
      <c r="E444" s="146">
        <v>0</v>
      </c>
      <c r="F444" s="146">
        <v>0</v>
      </c>
      <c r="G444" s="146">
        <v>0</v>
      </c>
      <c r="H444" s="146">
        <v>0</v>
      </c>
      <c r="I444" s="146">
        <v>0</v>
      </c>
      <c r="J444" s="146">
        <v>0</v>
      </c>
      <c r="K444" s="146">
        <v>0</v>
      </c>
      <c r="L444" s="146">
        <v>0</v>
      </c>
      <c r="M444" s="146">
        <v>0</v>
      </c>
      <c r="N444" s="146">
        <v>0</v>
      </c>
      <c r="O444" s="146">
        <v>0</v>
      </c>
      <c r="P444" s="146">
        <v>0</v>
      </c>
      <c r="Q444" s="146">
        <v>0</v>
      </c>
      <c r="R444" s="146">
        <v>0</v>
      </c>
      <c r="S444" s="146">
        <v>0</v>
      </c>
      <c r="T444" s="146">
        <v>0</v>
      </c>
      <c r="U444" s="146">
        <v>0</v>
      </c>
      <c r="V444" s="146">
        <v>0</v>
      </c>
      <c r="W444" s="146">
        <v>0</v>
      </c>
      <c r="X444" s="146">
        <v>0</v>
      </c>
      <c r="Y444" s="146">
        <v>0</v>
      </c>
      <c r="Z444" s="146">
        <v>0</v>
      </c>
      <c r="AA444" s="146">
        <v>0</v>
      </c>
      <c r="AB444" s="146">
        <v>0</v>
      </c>
      <c r="AC444" s="146">
        <v>0</v>
      </c>
      <c r="AD444" s="146">
        <v>0</v>
      </c>
      <c r="AE444" s="146">
        <v>0</v>
      </c>
      <c r="AF444" s="146">
        <v>0</v>
      </c>
      <c r="AG444" s="146">
        <v>0</v>
      </c>
      <c r="AH444" s="146">
        <v>0</v>
      </c>
      <c r="AI444" s="146">
        <v>0</v>
      </c>
      <c r="AJ444" s="146">
        <v>0</v>
      </c>
      <c r="AK444" s="146">
        <v>0</v>
      </c>
      <c r="AL444" s="146"/>
      <c r="AM444" s="146"/>
      <c r="AN444" s="146"/>
      <c r="AO444" s="146"/>
      <c r="AP444" s="144"/>
    </row>
    <row r="445" spans="1:42" ht="14.5" x14ac:dyDescent="0.35">
      <c r="A445" s="200" t="s">
        <v>463</v>
      </c>
      <c r="B445" s="146">
        <v>8131.0211543400001</v>
      </c>
      <c r="C445" s="146">
        <v>7215.86079333</v>
      </c>
      <c r="D445" s="146">
        <v>-2835.3885360815598</v>
      </c>
      <c r="E445" s="146">
        <v>1464.90342033</v>
      </c>
      <c r="F445" s="146">
        <v>4833.42348016499</v>
      </c>
      <c r="G445" s="146">
        <v>-1371.1030505346</v>
      </c>
      <c r="H445" s="146">
        <v>8647.1081731649901</v>
      </c>
      <c r="I445" s="146">
        <v>13355.581431647701</v>
      </c>
      <c r="J445" s="146">
        <v>-8384.7904649741304</v>
      </c>
      <c r="K445" s="146">
        <v>3120.7831424593401</v>
      </c>
      <c r="L445" s="146">
        <v>4177.3981446310499</v>
      </c>
      <c r="M445" s="146">
        <v>-675.76191980599901</v>
      </c>
      <c r="N445" s="146">
        <v>8921.3488040444699</v>
      </c>
      <c r="O445" s="146">
        <v>7113.7574130940902</v>
      </c>
      <c r="P445" s="146">
        <v>2436.9891419785099</v>
      </c>
      <c r="Q445" s="146">
        <v>2054.36522440415</v>
      </c>
      <c r="R445" s="146">
        <v>3681.8436970794401</v>
      </c>
      <c r="S445" s="146">
        <v>2296.47943669488</v>
      </c>
      <c r="T445" s="146">
        <v>2687.7539465271502</v>
      </c>
      <c r="U445" s="146">
        <v>2539.62200931501</v>
      </c>
      <c r="V445" s="146">
        <v>-2069.1694677546302</v>
      </c>
      <c r="W445" s="146">
        <v>-1235.5932439645801</v>
      </c>
      <c r="X445" s="146">
        <v>305.11370418300902</v>
      </c>
      <c r="Y445" s="146">
        <v>1015.6902407182801</v>
      </c>
      <c r="Z445" s="146">
        <v>5084.3606253379003</v>
      </c>
      <c r="AA445" s="146">
        <v>3280.7847248163998</v>
      </c>
      <c r="AB445" s="146">
        <v>1253.4610880392099</v>
      </c>
      <c r="AC445" s="146">
        <v>-1608.5446051972499</v>
      </c>
      <c r="AD445" s="146">
        <v>-275.23244813244202</v>
      </c>
      <c r="AE445" s="146">
        <v>1747.6070705019299</v>
      </c>
      <c r="AF445" s="146">
        <v>2904.4520222967199</v>
      </c>
      <c r="AG445" s="146">
        <v>2593.60145627866</v>
      </c>
      <c r="AH445" s="146">
        <v>1465.3394860686201</v>
      </c>
      <c r="AI445" s="146">
        <v>-1159.6455815793599</v>
      </c>
      <c r="AJ445" s="146">
        <v>347.02425559242801</v>
      </c>
      <c r="AK445" s="146">
        <v>4542.3658139591898</v>
      </c>
      <c r="AL445" s="146"/>
      <c r="AM445" s="146"/>
      <c r="AN445" s="146"/>
      <c r="AO445" s="146"/>
      <c r="AP445" s="144"/>
    </row>
    <row r="446" spans="1:42" ht="14.5" x14ac:dyDescent="0.35">
      <c r="A446" s="200" t="s">
        <v>464</v>
      </c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  <c r="AA446" s="144"/>
      <c r="AB446" s="144"/>
      <c r="AC446" s="144"/>
      <c r="AD446" s="144"/>
      <c r="AE446" s="144"/>
      <c r="AF446" s="144"/>
      <c r="AG446" s="144"/>
      <c r="AH446" s="144"/>
      <c r="AI446" s="144"/>
      <c r="AJ446" s="144"/>
      <c r="AK446" s="144"/>
      <c r="AL446" s="146"/>
      <c r="AM446" s="146"/>
      <c r="AN446" s="146"/>
      <c r="AO446" s="146"/>
      <c r="AP446" s="146"/>
    </row>
    <row r="447" spans="1:42" ht="14.5" x14ac:dyDescent="0.35">
      <c r="A447" s="200" t="s">
        <v>465</v>
      </c>
      <c r="B447" s="146">
        <v>0</v>
      </c>
      <c r="C447" s="146">
        <v>0</v>
      </c>
      <c r="D447" s="146">
        <v>0</v>
      </c>
      <c r="E447" s="146">
        <v>0</v>
      </c>
      <c r="F447" s="146">
        <v>0</v>
      </c>
      <c r="G447" s="146">
        <v>0</v>
      </c>
      <c r="H447" s="146">
        <v>0</v>
      </c>
      <c r="I447" s="146">
        <v>0</v>
      </c>
      <c r="J447" s="146">
        <v>0</v>
      </c>
      <c r="K447" s="146">
        <v>0</v>
      </c>
      <c r="L447" s="146">
        <v>0</v>
      </c>
      <c r="M447" s="146">
        <v>0</v>
      </c>
      <c r="N447" s="146">
        <v>0</v>
      </c>
      <c r="O447" s="146">
        <v>0</v>
      </c>
      <c r="P447" s="146">
        <v>0</v>
      </c>
      <c r="Q447" s="146">
        <v>0</v>
      </c>
      <c r="R447" s="146">
        <v>0</v>
      </c>
      <c r="S447" s="146">
        <v>0</v>
      </c>
      <c r="T447" s="146">
        <v>0</v>
      </c>
      <c r="U447" s="146">
        <v>0</v>
      </c>
      <c r="V447" s="146">
        <v>0</v>
      </c>
      <c r="W447" s="146">
        <v>0</v>
      </c>
      <c r="X447" s="146">
        <v>0</v>
      </c>
      <c r="Y447" s="146">
        <v>0</v>
      </c>
      <c r="Z447" s="146">
        <v>0</v>
      </c>
      <c r="AA447" s="146">
        <v>0</v>
      </c>
      <c r="AB447" s="146">
        <v>0</v>
      </c>
      <c r="AC447" s="146">
        <v>0</v>
      </c>
      <c r="AD447" s="146">
        <v>0</v>
      </c>
      <c r="AE447" s="146">
        <v>0</v>
      </c>
      <c r="AF447" s="146">
        <v>0</v>
      </c>
      <c r="AG447" s="146">
        <v>0</v>
      </c>
      <c r="AH447" s="146">
        <v>0</v>
      </c>
      <c r="AI447" s="146">
        <v>0</v>
      </c>
      <c r="AJ447" s="146">
        <v>0</v>
      </c>
      <c r="AK447" s="146">
        <v>0</v>
      </c>
      <c r="AL447" s="146"/>
      <c r="AM447" s="146"/>
      <c r="AN447" s="146"/>
      <c r="AO447" s="146"/>
      <c r="AP447" s="144"/>
    </row>
    <row r="448" spans="1:42" ht="14.5" x14ac:dyDescent="0.35">
      <c r="A448" s="200" t="s">
        <v>466</v>
      </c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  <c r="AA448" s="144"/>
      <c r="AB448" s="144"/>
      <c r="AC448" s="144"/>
      <c r="AD448" s="144"/>
      <c r="AE448" s="144"/>
      <c r="AF448" s="144"/>
      <c r="AG448" s="144"/>
      <c r="AH448" s="144"/>
      <c r="AI448" s="144"/>
      <c r="AJ448" s="144"/>
      <c r="AK448" s="144"/>
      <c r="AL448" s="146"/>
      <c r="AM448" s="146"/>
      <c r="AN448" s="146"/>
      <c r="AO448" s="146"/>
      <c r="AP448" s="146"/>
    </row>
    <row r="449" spans="1:42" ht="14.5" x14ac:dyDescent="0.35">
      <c r="A449" s="200" t="s">
        <v>467</v>
      </c>
      <c r="B449" s="146">
        <v>8131.0211543400001</v>
      </c>
      <c r="C449" s="146">
        <v>7215.86079333</v>
      </c>
      <c r="D449" s="146">
        <v>-2835.3885360815598</v>
      </c>
      <c r="E449" s="146">
        <v>1464.90342033</v>
      </c>
      <c r="F449" s="146">
        <v>4833.42348016499</v>
      </c>
      <c r="G449" s="146">
        <v>-1371.1030505346</v>
      </c>
      <c r="H449" s="146">
        <v>8647.1081731649901</v>
      </c>
      <c r="I449" s="146">
        <v>13355.581431647701</v>
      </c>
      <c r="J449" s="146">
        <v>-8384.7904649741304</v>
      </c>
      <c r="K449" s="146">
        <v>3120.7831424593401</v>
      </c>
      <c r="L449" s="146">
        <v>4177.3981446310499</v>
      </c>
      <c r="M449" s="146">
        <v>-675.76191980599901</v>
      </c>
      <c r="N449" s="146">
        <v>8921.3488040444699</v>
      </c>
      <c r="O449" s="146">
        <v>7113.7574130940902</v>
      </c>
      <c r="P449" s="146">
        <v>2436.9891419785099</v>
      </c>
      <c r="Q449" s="146">
        <v>2054.36522440415</v>
      </c>
      <c r="R449" s="146">
        <v>3681.8436970794401</v>
      </c>
      <c r="S449" s="146">
        <v>2296.47943669488</v>
      </c>
      <c r="T449" s="146">
        <v>2687.7539465271502</v>
      </c>
      <c r="U449" s="146">
        <v>2539.62200931501</v>
      </c>
      <c r="V449" s="146">
        <v>-2069.1694677546302</v>
      </c>
      <c r="W449" s="146">
        <v>-1235.5932439645801</v>
      </c>
      <c r="X449" s="146">
        <v>305.11370418300902</v>
      </c>
      <c r="Y449" s="146">
        <v>1015.6902407182801</v>
      </c>
      <c r="Z449" s="146">
        <v>5084.3606253379003</v>
      </c>
      <c r="AA449" s="146">
        <v>3280.7847248163998</v>
      </c>
      <c r="AB449" s="146">
        <v>1253.4610880392099</v>
      </c>
      <c r="AC449" s="146">
        <v>-1608.5446051972499</v>
      </c>
      <c r="AD449" s="146">
        <v>-275.23244813244202</v>
      </c>
      <c r="AE449" s="146">
        <v>1747.6070705019299</v>
      </c>
      <c r="AF449" s="146">
        <v>2904.4520222967199</v>
      </c>
      <c r="AG449" s="146">
        <v>2593.60145627866</v>
      </c>
      <c r="AH449" s="146">
        <v>1465.3394860686201</v>
      </c>
      <c r="AI449" s="146">
        <v>-1159.6455815793599</v>
      </c>
      <c r="AJ449" s="146">
        <v>347.02425559242801</v>
      </c>
      <c r="AK449" s="146">
        <v>4542.3658139591898</v>
      </c>
      <c r="AL449" s="144"/>
      <c r="AM449" s="144"/>
      <c r="AN449" s="144"/>
      <c r="AO449" s="144"/>
      <c r="AP449" s="144"/>
    </row>
    <row r="450" spans="1:42" ht="14.5" x14ac:dyDescent="0.35">
      <c r="A450" s="200" t="s">
        <v>468</v>
      </c>
      <c r="B450" s="146">
        <v>8131.0211543400001</v>
      </c>
      <c r="C450" s="146">
        <v>15346.881947669999</v>
      </c>
      <c r="D450" s="146">
        <v>12511.493411588401</v>
      </c>
      <c r="E450" s="146">
        <v>13976.3968319184</v>
      </c>
      <c r="F450" s="146">
        <v>18809.8203120834</v>
      </c>
      <c r="G450" s="146">
        <v>17438.717261548802</v>
      </c>
      <c r="H450" s="146">
        <v>26085.825434713799</v>
      </c>
      <c r="I450" s="146">
        <v>39441.406866361503</v>
      </c>
      <c r="J450" s="146">
        <v>31056.6164013874</v>
      </c>
      <c r="K450" s="146">
        <v>34177.399543846703</v>
      </c>
      <c r="L450" s="146">
        <v>38354.797688477804</v>
      </c>
      <c r="M450" s="146">
        <v>37679.035768671798</v>
      </c>
      <c r="N450" s="146">
        <v>8921.3488040444699</v>
      </c>
      <c r="O450" s="146">
        <v>16035.1062171385</v>
      </c>
      <c r="P450" s="146">
        <v>18472.095359117</v>
      </c>
      <c r="Q450" s="146">
        <v>20526.460583521199</v>
      </c>
      <c r="R450" s="146">
        <v>24208.304280600601</v>
      </c>
      <c r="S450" s="146">
        <v>26504.783717295501</v>
      </c>
      <c r="T450" s="146">
        <v>29192.537663822699</v>
      </c>
      <c r="U450" s="146">
        <v>31732.159673137699</v>
      </c>
      <c r="V450" s="146">
        <v>29662.990205383001</v>
      </c>
      <c r="W450" s="146">
        <v>28427.396961418399</v>
      </c>
      <c r="X450" s="146">
        <v>28732.510665601501</v>
      </c>
      <c r="Y450" s="146">
        <v>29748.2009063197</v>
      </c>
      <c r="Z450" s="146">
        <v>5084.3606253379003</v>
      </c>
      <c r="AA450" s="146">
        <v>8365.1453501543092</v>
      </c>
      <c r="AB450" s="146">
        <v>9618.6064381935194</v>
      </c>
      <c r="AC450" s="146">
        <v>8010.0618329962599</v>
      </c>
      <c r="AD450" s="146">
        <v>7734.8293848638205</v>
      </c>
      <c r="AE450" s="146">
        <v>9482.4364553657506</v>
      </c>
      <c r="AF450" s="146">
        <v>12386.8884776624</v>
      </c>
      <c r="AG450" s="146">
        <v>14980.4899339411</v>
      </c>
      <c r="AH450" s="146">
        <v>16445.829420009701</v>
      </c>
      <c r="AI450" s="146">
        <v>15286.183838430399</v>
      </c>
      <c r="AJ450" s="146">
        <v>15633.208094022801</v>
      </c>
      <c r="AK450" s="146">
        <v>20175.573907982001</v>
      </c>
      <c r="AL450" s="144"/>
      <c r="AM450" s="144"/>
      <c r="AN450" s="144"/>
      <c r="AO450" s="144"/>
      <c r="AP450" s="144"/>
    </row>
    <row r="451" spans="1:42" ht="14.5" x14ac:dyDescent="0.35">
      <c r="A451" s="200" t="s">
        <v>469</v>
      </c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  <c r="AA451" s="144"/>
      <c r="AB451" s="144"/>
      <c r="AC451" s="144"/>
      <c r="AD451" s="144"/>
      <c r="AE451" s="144"/>
      <c r="AF451" s="144"/>
      <c r="AG451" s="144"/>
      <c r="AH451" s="144"/>
      <c r="AI451" s="144"/>
      <c r="AJ451" s="144"/>
      <c r="AK451" s="144"/>
      <c r="AL451" s="146"/>
      <c r="AM451" s="146"/>
      <c r="AN451" s="146"/>
      <c r="AO451" s="146"/>
      <c r="AP451" s="146"/>
    </row>
    <row r="452" spans="1:42" ht="10.5" x14ac:dyDescent="0.25">
      <c r="A452" s="200" t="s">
        <v>470</v>
      </c>
      <c r="B452" s="146">
        <v>0</v>
      </c>
      <c r="C452" s="146">
        <v>0</v>
      </c>
      <c r="D452" s="146">
        <v>0</v>
      </c>
      <c r="E452" s="146">
        <v>12</v>
      </c>
      <c r="F452" s="146">
        <v>0</v>
      </c>
      <c r="G452" s="146">
        <v>12</v>
      </c>
      <c r="H452" s="146">
        <v>0</v>
      </c>
      <c r="I452" s="146">
        <v>0</v>
      </c>
      <c r="J452" s="146">
        <v>12</v>
      </c>
      <c r="K452" s="146">
        <v>0</v>
      </c>
      <c r="L452" s="146">
        <v>0</v>
      </c>
      <c r="M452" s="146">
        <v>12</v>
      </c>
      <c r="N452" s="146">
        <v>0</v>
      </c>
      <c r="O452" s="146">
        <v>0</v>
      </c>
      <c r="P452" s="146">
        <v>0</v>
      </c>
      <c r="Q452" s="146">
        <v>12</v>
      </c>
      <c r="R452" s="146">
        <v>0</v>
      </c>
      <c r="S452" s="146">
        <v>12</v>
      </c>
      <c r="T452" s="146">
        <v>0</v>
      </c>
      <c r="U452" s="146">
        <v>0</v>
      </c>
      <c r="V452" s="146">
        <v>12</v>
      </c>
      <c r="W452" s="146">
        <v>0</v>
      </c>
      <c r="X452" s="146">
        <v>0</v>
      </c>
      <c r="Y452" s="146">
        <v>12</v>
      </c>
      <c r="Z452" s="146">
        <v>0</v>
      </c>
      <c r="AA452" s="146">
        <v>0</v>
      </c>
      <c r="AB452" s="146">
        <v>0</v>
      </c>
      <c r="AC452" s="146">
        <v>12</v>
      </c>
      <c r="AD452" s="146">
        <v>0</v>
      </c>
      <c r="AE452" s="146">
        <v>12</v>
      </c>
      <c r="AF452" s="146">
        <v>0</v>
      </c>
      <c r="AG452" s="146">
        <v>0</v>
      </c>
      <c r="AH452" s="146">
        <v>12</v>
      </c>
      <c r="AI452" s="146">
        <v>0</v>
      </c>
      <c r="AJ452" s="146">
        <v>0</v>
      </c>
      <c r="AK452" s="146">
        <v>12</v>
      </c>
      <c r="AL452" s="146"/>
      <c r="AM452" s="146"/>
      <c r="AN452" s="146"/>
      <c r="AO452" s="146"/>
      <c r="AP452" s="146"/>
    </row>
    <row r="453" spans="1:42" ht="14.5" x14ac:dyDescent="0.35">
      <c r="A453" s="200" t="s">
        <v>471</v>
      </c>
      <c r="B453" s="146">
        <v>40707.31639</v>
      </c>
      <c r="C453" s="146">
        <v>76834.594270000001</v>
      </c>
      <c r="D453" s="146">
        <v>99634.682979999998</v>
      </c>
      <c r="E453" s="146">
        <v>106936.72485</v>
      </c>
      <c r="F453" s="146">
        <v>131131.41508000001</v>
      </c>
      <c r="G453" s="146">
        <v>163935.37224999999</v>
      </c>
      <c r="H453" s="146">
        <v>207229.52056</v>
      </c>
      <c r="I453" s="146">
        <v>243771.36801000001</v>
      </c>
      <c r="J453" s="146">
        <v>266454.32010787801</v>
      </c>
      <c r="K453" s="146">
        <v>282047.68026287702</v>
      </c>
      <c r="L453" s="146">
        <v>302952.69163044699</v>
      </c>
      <c r="M453" s="146">
        <v>336537.79770134197</v>
      </c>
      <c r="N453" s="146">
        <v>44674.681001299003</v>
      </c>
      <c r="O453" s="146">
        <v>80288.4478900752</v>
      </c>
      <c r="P453" s="146">
        <v>103680.981499096</v>
      </c>
      <c r="Q453" s="146">
        <v>113934.88124148</v>
      </c>
      <c r="R453" s="146">
        <v>132347.89159826699</v>
      </c>
      <c r="S453" s="146">
        <v>155038.02675575999</v>
      </c>
      <c r="T453" s="146">
        <v>168473.624204183</v>
      </c>
      <c r="U453" s="146">
        <v>181175.58999666799</v>
      </c>
      <c r="V453" s="146">
        <v>182003.459228269</v>
      </c>
      <c r="W453" s="146">
        <v>175785.29154834599</v>
      </c>
      <c r="X453" s="146">
        <v>177301.56151808501</v>
      </c>
      <c r="Y453" s="146">
        <v>193580.245910414</v>
      </c>
      <c r="Z453" s="146">
        <v>25482.199075041601</v>
      </c>
      <c r="AA453" s="146">
        <v>41930.695797984597</v>
      </c>
      <c r="AB453" s="146">
        <v>43036.524584190403</v>
      </c>
      <c r="AC453" s="146">
        <v>34994.385328802498</v>
      </c>
      <c r="AD453" s="146">
        <v>33642.694404788999</v>
      </c>
      <c r="AE453" s="146">
        <v>37253.4077555603</v>
      </c>
      <c r="AF453" s="146">
        <v>51855.840409812001</v>
      </c>
      <c r="AG453" s="146">
        <v>64905.080518473602</v>
      </c>
      <c r="AH453" s="146">
        <v>67126.399816038305</v>
      </c>
      <c r="AI453" s="146">
        <v>61386.448342930998</v>
      </c>
      <c r="AJ453" s="146">
        <v>63220.122904856602</v>
      </c>
      <c r="AK453" s="146">
        <v>80888.916932285007</v>
      </c>
      <c r="AL453" s="146"/>
      <c r="AM453" s="146"/>
      <c r="AN453" s="146"/>
      <c r="AO453" s="146"/>
      <c r="AP453" s="144"/>
    </row>
    <row r="454" spans="1:42" ht="10.5" x14ac:dyDescent="0.25">
      <c r="A454" s="200" t="s">
        <v>472</v>
      </c>
      <c r="B454" s="146">
        <v>0</v>
      </c>
      <c r="C454" s="146">
        <v>0</v>
      </c>
      <c r="D454" s="146">
        <v>0</v>
      </c>
      <c r="E454" s="146">
        <v>336537.79770134803</v>
      </c>
      <c r="F454" s="146">
        <v>0</v>
      </c>
      <c r="G454" s="146">
        <v>336537.79770134803</v>
      </c>
      <c r="H454" s="146">
        <v>0</v>
      </c>
      <c r="I454" s="146">
        <v>0</v>
      </c>
      <c r="J454" s="146">
        <v>336537.79770134803</v>
      </c>
      <c r="K454" s="146">
        <v>0</v>
      </c>
      <c r="L454" s="146">
        <v>0</v>
      </c>
      <c r="M454" s="146">
        <v>336537.79770134197</v>
      </c>
      <c r="N454" s="146">
        <v>0</v>
      </c>
      <c r="O454" s="146">
        <v>0</v>
      </c>
      <c r="P454" s="146">
        <v>0</v>
      </c>
      <c r="Q454" s="146">
        <v>193580.24591085999</v>
      </c>
      <c r="R454" s="146">
        <v>0</v>
      </c>
      <c r="S454" s="146">
        <v>193580.24591085999</v>
      </c>
      <c r="T454" s="146">
        <v>0</v>
      </c>
      <c r="U454" s="146">
        <v>0</v>
      </c>
      <c r="V454" s="146">
        <v>193580.24591085999</v>
      </c>
      <c r="W454" s="146">
        <v>0</v>
      </c>
      <c r="X454" s="146">
        <v>0</v>
      </c>
      <c r="Y454" s="146">
        <v>193580.245910414</v>
      </c>
      <c r="Z454" s="146">
        <v>0</v>
      </c>
      <c r="AA454" s="146">
        <v>0</v>
      </c>
      <c r="AB454" s="146">
        <v>0</v>
      </c>
      <c r="AC454" s="146">
        <v>80888.916932954395</v>
      </c>
      <c r="AD454" s="146">
        <v>0</v>
      </c>
      <c r="AE454" s="146">
        <v>80888.916932954395</v>
      </c>
      <c r="AF454" s="146">
        <v>0</v>
      </c>
      <c r="AG454" s="146">
        <v>0</v>
      </c>
      <c r="AH454" s="146">
        <v>80888.916932954395</v>
      </c>
      <c r="AI454" s="146">
        <v>0</v>
      </c>
      <c r="AJ454" s="146">
        <v>0</v>
      </c>
      <c r="AK454" s="146">
        <v>80888.916932285007</v>
      </c>
      <c r="AL454" s="146"/>
      <c r="AM454" s="146"/>
      <c r="AN454" s="146"/>
      <c r="AO454" s="146"/>
      <c r="AP454" s="146"/>
    </row>
    <row r="455" spans="1:42" ht="10.5" x14ac:dyDescent="0.25">
      <c r="A455" s="200" t="s">
        <v>473</v>
      </c>
      <c r="B455" s="146">
        <v>8131.0211543400001</v>
      </c>
      <c r="C455" s="146">
        <v>15346.881947669999</v>
      </c>
      <c r="D455" s="146">
        <v>12511.493411588401</v>
      </c>
      <c r="E455" s="146">
        <v>13976.3968319184</v>
      </c>
      <c r="F455" s="146">
        <v>18809.8203120834</v>
      </c>
      <c r="G455" s="146">
        <v>17438.717261548802</v>
      </c>
      <c r="H455" s="146">
        <v>26085.825434713799</v>
      </c>
      <c r="I455" s="146">
        <v>39441.406866361503</v>
      </c>
      <c r="J455" s="146">
        <v>31056.6164013874</v>
      </c>
      <c r="K455" s="146">
        <v>34177.399543846703</v>
      </c>
      <c r="L455" s="146">
        <v>38354.797688477804</v>
      </c>
      <c r="M455" s="146">
        <v>37679.035768671798</v>
      </c>
      <c r="N455" s="146">
        <v>8921.3488040444699</v>
      </c>
      <c r="O455" s="146">
        <v>16035.1062171385</v>
      </c>
      <c r="P455" s="146">
        <v>18472.095359117</v>
      </c>
      <c r="Q455" s="146">
        <v>20526.460583521199</v>
      </c>
      <c r="R455" s="146">
        <v>24208.304280600601</v>
      </c>
      <c r="S455" s="146">
        <v>26504.783717295501</v>
      </c>
      <c r="T455" s="146">
        <v>29192.537663822699</v>
      </c>
      <c r="U455" s="146">
        <v>31732.159673137699</v>
      </c>
      <c r="V455" s="146">
        <v>29662.990205383001</v>
      </c>
      <c r="W455" s="146">
        <v>28427.396961418399</v>
      </c>
      <c r="X455" s="146">
        <v>28732.510665601501</v>
      </c>
      <c r="Y455" s="146">
        <v>29748.2009063197</v>
      </c>
      <c r="Z455" s="146">
        <v>5084.3606253379003</v>
      </c>
      <c r="AA455" s="146">
        <v>8365.1453501543092</v>
      </c>
      <c r="AB455" s="146">
        <v>9618.6064381935194</v>
      </c>
      <c r="AC455" s="146">
        <v>8010.0618329962599</v>
      </c>
      <c r="AD455" s="146">
        <v>7734.8293848638205</v>
      </c>
      <c r="AE455" s="146">
        <v>9482.4364553657506</v>
      </c>
      <c r="AF455" s="146">
        <v>12386.8884776624</v>
      </c>
      <c r="AG455" s="146">
        <v>14980.4899339411</v>
      </c>
      <c r="AH455" s="146">
        <v>16445.829420009701</v>
      </c>
      <c r="AI455" s="146">
        <v>15286.183838430399</v>
      </c>
      <c r="AJ455" s="146">
        <v>15633.208094022801</v>
      </c>
      <c r="AK455" s="146">
        <v>20175.573907982001</v>
      </c>
      <c r="AL455" s="146"/>
      <c r="AM455" s="146"/>
      <c r="AN455" s="146"/>
      <c r="AO455" s="146"/>
      <c r="AP455" s="146"/>
    </row>
    <row r="456" spans="1:42" ht="14.5" x14ac:dyDescent="0.35">
      <c r="A456" s="200" t="s">
        <v>474</v>
      </c>
      <c r="B456" s="146">
        <v>0</v>
      </c>
      <c r="C456" s="146">
        <v>0</v>
      </c>
      <c r="D456" s="146">
        <v>0</v>
      </c>
      <c r="E456" s="146">
        <v>37679.0357686727</v>
      </c>
      <c r="F456" s="146">
        <v>0</v>
      </c>
      <c r="G456" s="146">
        <v>37679.0357686727</v>
      </c>
      <c r="H456" s="146">
        <v>0</v>
      </c>
      <c r="I456" s="146">
        <v>0</v>
      </c>
      <c r="J456" s="146">
        <v>37679.0357686727</v>
      </c>
      <c r="K456" s="146">
        <v>0</v>
      </c>
      <c r="L456" s="146">
        <v>0</v>
      </c>
      <c r="M456" s="146">
        <v>37679.035768671798</v>
      </c>
      <c r="N456" s="146">
        <v>0</v>
      </c>
      <c r="O456" s="146">
        <v>0</v>
      </c>
      <c r="P456" s="146">
        <v>0</v>
      </c>
      <c r="Q456" s="146">
        <v>29748.200906354999</v>
      </c>
      <c r="R456" s="146">
        <v>0</v>
      </c>
      <c r="S456" s="146">
        <v>29748.200906354999</v>
      </c>
      <c r="T456" s="146">
        <v>0</v>
      </c>
      <c r="U456" s="146">
        <v>0</v>
      </c>
      <c r="V456" s="146">
        <v>29748.200906354999</v>
      </c>
      <c r="W456" s="146">
        <v>0</v>
      </c>
      <c r="X456" s="146">
        <v>0</v>
      </c>
      <c r="Y456" s="146">
        <v>29748.2009063197</v>
      </c>
      <c r="Z456" s="146">
        <v>0</v>
      </c>
      <c r="AA456" s="146">
        <v>0</v>
      </c>
      <c r="AB456" s="146">
        <v>0</v>
      </c>
      <c r="AC456" s="146">
        <v>20175.573908070299</v>
      </c>
      <c r="AD456" s="146">
        <v>0</v>
      </c>
      <c r="AE456" s="146">
        <v>20175.573908070299</v>
      </c>
      <c r="AF456" s="146">
        <v>0</v>
      </c>
      <c r="AG456" s="146">
        <v>0</v>
      </c>
      <c r="AH456" s="146">
        <v>20175.573908070299</v>
      </c>
      <c r="AI456" s="146">
        <v>0</v>
      </c>
      <c r="AJ456" s="146">
        <v>0</v>
      </c>
      <c r="AK456" s="146">
        <v>20175.573907982001</v>
      </c>
      <c r="AL456" s="146"/>
      <c r="AM456" s="146"/>
      <c r="AN456" s="146"/>
      <c r="AO456" s="146"/>
      <c r="AP456" s="144"/>
    </row>
    <row r="457" spans="1:42" ht="14.5" x14ac:dyDescent="0.35">
      <c r="A457" s="200" t="s">
        <v>475</v>
      </c>
      <c r="B457" s="146">
        <v>0</v>
      </c>
      <c r="C457" s="146">
        <v>0</v>
      </c>
      <c r="D457" s="146">
        <v>0</v>
      </c>
      <c r="E457" s="146">
        <v>76834.594270000001</v>
      </c>
      <c r="F457" s="146">
        <v>0</v>
      </c>
      <c r="G457" s="146">
        <v>0</v>
      </c>
      <c r="H457" s="146">
        <v>0</v>
      </c>
      <c r="I457" s="146">
        <v>0</v>
      </c>
      <c r="J457" s="146">
        <v>0</v>
      </c>
      <c r="K457" s="146">
        <v>0</v>
      </c>
      <c r="L457" s="146">
        <v>0</v>
      </c>
      <c r="M457" s="146">
        <v>0</v>
      </c>
      <c r="N457" s="146">
        <v>0</v>
      </c>
      <c r="O457" s="146">
        <v>0</v>
      </c>
      <c r="P457" s="146">
        <v>0</v>
      </c>
      <c r="Q457" s="146">
        <v>80288.4478900752</v>
      </c>
      <c r="R457" s="146">
        <v>0</v>
      </c>
      <c r="S457" s="146">
        <v>0</v>
      </c>
      <c r="T457" s="146">
        <v>0</v>
      </c>
      <c r="U457" s="146">
        <v>0</v>
      </c>
      <c r="V457" s="146">
        <v>0</v>
      </c>
      <c r="W457" s="146">
        <v>0</v>
      </c>
      <c r="X457" s="146">
        <v>0</v>
      </c>
      <c r="Y457" s="146">
        <v>0</v>
      </c>
      <c r="Z457" s="146">
        <v>0</v>
      </c>
      <c r="AA457" s="146">
        <v>0</v>
      </c>
      <c r="AB457" s="146">
        <v>0</v>
      </c>
      <c r="AC457" s="146">
        <v>41930.695797984597</v>
      </c>
      <c r="AD457" s="146">
        <v>0</v>
      </c>
      <c r="AE457" s="146">
        <v>0</v>
      </c>
      <c r="AF457" s="146">
        <v>0</v>
      </c>
      <c r="AG457" s="146">
        <v>0</v>
      </c>
      <c r="AH457" s="146">
        <v>0</v>
      </c>
      <c r="AI457" s="146">
        <v>0</v>
      </c>
      <c r="AJ457" s="146">
        <v>0</v>
      </c>
      <c r="AK457" s="146">
        <v>0</v>
      </c>
      <c r="AL457" s="146"/>
      <c r="AM457" s="146"/>
      <c r="AN457" s="146"/>
      <c r="AO457" s="146"/>
      <c r="AP457" s="144"/>
    </row>
    <row r="458" spans="1:42" ht="14.5" x14ac:dyDescent="0.35">
      <c r="A458" s="200" t="s">
        <v>476</v>
      </c>
      <c r="B458" s="146">
        <v>0</v>
      </c>
      <c r="C458" s="146">
        <v>0</v>
      </c>
      <c r="D458" s="146">
        <v>0</v>
      </c>
      <c r="E458" s="146">
        <v>461007.56562000001</v>
      </c>
      <c r="F458" s="146">
        <v>0</v>
      </c>
      <c r="G458" s="146">
        <v>0</v>
      </c>
      <c r="H458" s="146">
        <v>0</v>
      </c>
      <c r="I458" s="146">
        <v>0</v>
      </c>
      <c r="J458" s="146">
        <v>0</v>
      </c>
      <c r="K458" s="146">
        <v>0</v>
      </c>
      <c r="L458" s="146">
        <v>0</v>
      </c>
      <c r="M458" s="146">
        <v>0</v>
      </c>
      <c r="N458" s="146">
        <v>0</v>
      </c>
      <c r="O458" s="146">
        <v>0</v>
      </c>
      <c r="P458" s="146">
        <v>0</v>
      </c>
      <c r="Q458" s="146">
        <v>481730.687340451</v>
      </c>
      <c r="R458" s="146">
        <v>0</v>
      </c>
      <c r="S458" s="146">
        <v>0</v>
      </c>
      <c r="T458" s="146">
        <v>0</v>
      </c>
      <c r="U458" s="146">
        <v>0</v>
      </c>
      <c r="V458" s="146">
        <v>0</v>
      </c>
      <c r="W458" s="146">
        <v>0</v>
      </c>
      <c r="X458" s="146">
        <v>0</v>
      </c>
      <c r="Y458" s="146">
        <v>0</v>
      </c>
      <c r="Z458" s="146">
        <v>0</v>
      </c>
      <c r="AA458" s="146">
        <v>0</v>
      </c>
      <c r="AB458" s="146">
        <v>0</v>
      </c>
      <c r="AC458" s="146">
        <v>251584.17478790801</v>
      </c>
      <c r="AD458" s="146">
        <v>0</v>
      </c>
      <c r="AE458" s="146">
        <v>0</v>
      </c>
      <c r="AF458" s="146">
        <v>0</v>
      </c>
      <c r="AG458" s="146">
        <v>0</v>
      </c>
      <c r="AH458" s="146">
        <v>0</v>
      </c>
      <c r="AI458" s="146">
        <v>0</v>
      </c>
      <c r="AJ458" s="146">
        <v>0</v>
      </c>
      <c r="AK458" s="146">
        <v>0</v>
      </c>
      <c r="AL458" s="146"/>
      <c r="AM458" s="146"/>
      <c r="AN458" s="146"/>
      <c r="AO458" s="146"/>
      <c r="AP458" s="144"/>
    </row>
    <row r="459" spans="1:42" ht="14.5" x14ac:dyDescent="0.35">
      <c r="A459" s="200" t="s">
        <v>477</v>
      </c>
      <c r="B459" s="146">
        <v>0</v>
      </c>
      <c r="C459" s="146">
        <v>0</v>
      </c>
      <c r="D459" s="146">
        <v>0</v>
      </c>
      <c r="E459" s="146">
        <v>63817.687031589601</v>
      </c>
      <c r="F459" s="146">
        <v>0</v>
      </c>
      <c r="G459" s="146">
        <v>0</v>
      </c>
      <c r="H459" s="146">
        <v>0</v>
      </c>
      <c r="I459" s="146">
        <v>0</v>
      </c>
      <c r="J459" s="146">
        <v>0</v>
      </c>
      <c r="K459" s="146">
        <v>0</v>
      </c>
      <c r="L459" s="146">
        <v>0</v>
      </c>
      <c r="M459" s="146">
        <v>0</v>
      </c>
      <c r="N459" s="146">
        <v>0</v>
      </c>
      <c r="O459" s="146">
        <v>0</v>
      </c>
      <c r="P459" s="146">
        <v>0</v>
      </c>
      <c r="Q459" s="146">
        <v>90259.793606569103</v>
      </c>
      <c r="R459" s="146">
        <v>0</v>
      </c>
      <c r="S459" s="146">
        <v>0</v>
      </c>
      <c r="T459" s="146">
        <v>0</v>
      </c>
      <c r="U459" s="146">
        <v>0</v>
      </c>
      <c r="V459" s="146">
        <v>0</v>
      </c>
      <c r="W459" s="146">
        <v>0</v>
      </c>
      <c r="X459" s="146">
        <v>0</v>
      </c>
      <c r="Y459" s="146">
        <v>0</v>
      </c>
      <c r="Z459" s="146">
        <v>0</v>
      </c>
      <c r="AA459" s="146">
        <v>0</v>
      </c>
      <c r="AB459" s="146">
        <v>0</v>
      </c>
      <c r="AC459" s="146">
        <v>56021.578057610597</v>
      </c>
      <c r="AD459" s="146">
        <v>0</v>
      </c>
      <c r="AE459" s="146">
        <v>0</v>
      </c>
      <c r="AF459" s="146">
        <v>0</v>
      </c>
      <c r="AG459" s="146">
        <v>0</v>
      </c>
      <c r="AH459" s="146">
        <v>0</v>
      </c>
      <c r="AI459" s="146">
        <v>0</v>
      </c>
      <c r="AJ459" s="146">
        <v>0</v>
      </c>
      <c r="AK459" s="146">
        <v>0</v>
      </c>
      <c r="AL459" s="146"/>
      <c r="AM459" s="146"/>
      <c r="AN459" s="146"/>
      <c r="AO459" s="146"/>
      <c r="AP459" s="144"/>
    </row>
    <row r="460" spans="1:42" ht="14.5" x14ac:dyDescent="0.35">
      <c r="A460" s="200" t="s">
        <v>478</v>
      </c>
      <c r="B460" s="146">
        <v>0</v>
      </c>
      <c r="C460" s="146">
        <v>0</v>
      </c>
      <c r="D460" s="146">
        <v>0</v>
      </c>
      <c r="E460" s="146">
        <v>0</v>
      </c>
      <c r="F460" s="146">
        <v>0</v>
      </c>
      <c r="G460" s="146">
        <v>106936.72485</v>
      </c>
      <c r="H460" s="146">
        <v>0</v>
      </c>
      <c r="I460" s="146">
        <v>0</v>
      </c>
      <c r="J460" s="146">
        <v>0</v>
      </c>
      <c r="K460" s="146">
        <v>0</v>
      </c>
      <c r="L460" s="146">
        <v>0</v>
      </c>
      <c r="M460" s="146">
        <v>0</v>
      </c>
      <c r="N460" s="146">
        <v>0</v>
      </c>
      <c r="O460" s="146">
        <v>0</v>
      </c>
      <c r="P460" s="146">
        <v>0</v>
      </c>
      <c r="Q460" s="146">
        <v>0</v>
      </c>
      <c r="R460" s="146">
        <v>0</v>
      </c>
      <c r="S460" s="146">
        <v>113934.88124148</v>
      </c>
      <c r="T460" s="146">
        <v>0</v>
      </c>
      <c r="U460" s="146">
        <v>0</v>
      </c>
      <c r="V460" s="146">
        <v>0</v>
      </c>
      <c r="W460" s="146">
        <v>0</v>
      </c>
      <c r="X460" s="146">
        <v>0</v>
      </c>
      <c r="Y460" s="146">
        <v>0</v>
      </c>
      <c r="Z460" s="146">
        <v>0</v>
      </c>
      <c r="AA460" s="146">
        <v>0</v>
      </c>
      <c r="AB460" s="146">
        <v>0</v>
      </c>
      <c r="AC460" s="146">
        <v>0</v>
      </c>
      <c r="AD460" s="146">
        <v>0</v>
      </c>
      <c r="AE460" s="146">
        <v>34994.385328802498</v>
      </c>
      <c r="AF460" s="146">
        <v>0</v>
      </c>
      <c r="AG460" s="146">
        <v>0</v>
      </c>
      <c r="AH460" s="146">
        <v>0</v>
      </c>
      <c r="AI460" s="146">
        <v>0</v>
      </c>
      <c r="AJ460" s="146">
        <v>0</v>
      </c>
      <c r="AK460" s="146">
        <v>0</v>
      </c>
      <c r="AL460" s="146"/>
      <c r="AM460" s="146"/>
      <c r="AN460" s="146"/>
      <c r="AO460" s="146"/>
      <c r="AP460" s="144"/>
    </row>
    <row r="461" spans="1:42" ht="14.5" x14ac:dyDescent="0.35">
      <c r="A461" s="200" t="s">
        <v>479</v>
      </c>
      <c r="B461" s="146">
        <v>0</v>
      </c>
      <c r="C461" s="146">
        <v>0</v>
      </c>
      <c r="D461" s="146">
        <v>0</v>
      </c>
      <c r="E461" s="146">
        <v>0</v>
      </c>
      <c r="F461" s="146">
        <v>0</v>
      </c>
      <c r="G461" s="146">
        <v>320810.17455</v>
      </c>
      <c r="H461" s="146">
        <v>0</v>
      </c>
      <c r="I461" s="146">
        <v>0</v>
      </c>
      <c r="J461" s="146">
        <v>0</v>
      </c>
      <c r="K461" s="146">
        <v>0</v>
      </c>
      <c r="L461" s="146">
        <v>0</v>
      </c>
      <c r="M461" s="146">
        <v>0</v>
      </c>
      <c r="N461" s="146">
        <v>0</v>
      </c>
      <c r="O461" s="146">
        <v>0</v>
      </c>
      <c r="P461" s="146">
        <v>0</v>
      </c>
      <c r="Q461" s="146">
        <v>0</v>
      </c>
      <c r="R461" s="146">
        <v>0</v>
      </c>
      <c r="S461" s="146">
        <v>341804.64372444001</v>
      </c>
      <c r="T461" s="146">
        <v>0</v>
      </c>
      <c r="U461" s="146">
        <v>0</v>
      </c>
      <c r="V461" s="146">
        <v>0</v>
      </c>
      <c r="W461" s="146">
        <v>0</v>
      </c>
      <c r="X461" s="146">
        <v>0</v>
      </c>
      <c r="Y461" s="146">
        <v>0</v>
      </c>
      <c r="Z461" s="146">
        <v>0</v>
      </c>
      <c r="AA461" s="146">
        <v>0</v>
      </c>
      <c r="AB461" s="146">
        <v>0</v>
      </c>
      <c r="AC461" s="146">
        <v>0</v>
      </c>
      <c r="AD461" s="146">
        <v>0</v>
      </c>
      <c r="AE461" s="146">
        <v>104983.155986407</v>
      </c>
      <c r="AF461" s="146">
        <v>0</v>
      </c>
      <c r="AG461" s="146">
        <v>0</v>
      </c>
      <c r="AH461" s="146">
        <v>0</v>
      </c>
      <c r="AI461" s="146">
        <v>0</v>
      </c>
      <c r="AJ461" s="146">
        <v>0</v>
      </c>
      <c r="AK461" s="146">
        <v>0</v>
      </c>
      <c r="AL461" s="146"/>
      <c r="AM461" s="146"/>
      <c r="AN461" s="146"/>
      <c r="AO461" s="146"/>
      <c r="AP461" s="144"/>
    </row>
    <row r="462" spans="1:42" ht="14.5" x14ac:dyDescent="0.35">
      <c r="A462" s="200" t="s">
        <v>480</v>
      </c>
      <c r="B462" s="146">
        <v>0</v>
      </c>
      <c r="C462" s="146">
        <v>0</v>
      </c>
      <c r="D462" s="146">
        <v>0</v>
      </c>
      <c r="E462" s="146">
        <v>0</v>
      </c>
      <c r="F462" s="146">
        <v>0</v>
      </c>
      <c r="G462" s="146">
        <v>34376.234906889498</v>
      </c>
      <c r="H462" s="146">
        <v>0</v>
      </c>
      <c r="I462" s="146">
        <v>0</v>
      </c>
      <c r="J462" s="146">
        <v>0</v>
      </c>
      <c r="K462" s="146">
        <v>0</v>
      </c>
      <c r="L462" s="146">
        <v>0</v>
      </c>
      <c r="M462" s="146">
        <v>0</v>
      </c>
      <c r="N462" s="146">
        <v>0</v>
      </c>
      <c r="O462" s="146">
        <v>0</v>
      </c>
      <c r="P462" s="146">
        <v>0</v>
      </c>
      <c r="Q462" s="146">
        <v>0</v>
      </c>
      <c r="R462" s="146">
        <v>0</v>
      </c>
      <c r="S462" s="146">
        <v>60875.324447206898</v>
      </c>
      <c r="T462" s="146">
        <v>0</v>
      </c>
      <c r="U462" s="146">
        <v>0</v>
      </c>
      <c r="V462" s="146">
        <v>0</v>
      </c>
      <c r="W462" s="146">
        <v>0</v>
      </c>
      <c r="X462" s="146">
        <v>0</v>
      </c>
      <c r="Y462" s="146">
        <v>0</v>
      </c>
      <c r="Z462" s="146">
        <v>0</v>
      </c>
      <c r="AA462" s="146">
        <v>0</v>
      </c>
      <c r="AB462" s="146">
        <v>0</v>
      </c>
      <c r="AC462" s="146">
        <v>0</v>
      </c>
      <c r="AD462" s="146">
        <v>0</v>
      </c>
      <c r="AE462" s="146">
        <v>25235.3641092955</v>
      </c>
      <c r="AF462" s="146">
        <v>0</v>
      </c>
      <c r="AG462" s="146">
        <v>0</v>
      </c>
      <c r="AH462" s="146">
        <v>0</v>
      </c>
      <c r="AI462" s="146">
        <v>0</v>
      </c>
      <c r="AJ462" s="146">
        <v>0</v>
      </c>
      <c r="AK462" s="146">
        <v>0</v>
      </c>
      <c r="AL462" s="146"/>
      <c r="AM462" s="146"/>
      <c r="AN462" s="146"/>
      <c r="AO462" s="146"/>
      <c r="AP462" s="144"/>
    </row>
    <row r="463" spans="1:42" ht="14.5" x14ac:dyDescent="0.35">
      <c r="A463" s="200" t="s">
        <v>481</v>
      </c>
      <c r="B463" s="146">
        <v>0</v>
      </c>
      <c r="C463" s="146">
        <v>0</v>
      </c>
      <c r="D463" s="146">
        <v>0</v>
      </c>
      <c r="E463" s="146">
        <v>0</v>
      </c>
      <c r="F463" s="146">
        <v>0</v>
      </c>
      <c r="G463" s="146">
        <v>0</v>
      </c>
      <c r="H463" s="146">
        <v>0</v>
      </c>
      <c r="I463" s="146">
        <v>0</v>
      </c>
      <c r="J463" s="146">
        <v>1</v>
      </c>
      <c r="K463" s="146">
        <v>0</v>
      </c>
      <c r="L463" s="146">
        <v>0</v>
      </c>
      <c r="M463" s="146">
        <v>0</v>
      </c>
      <c r="N463" s="146">
        <v>0</v>
      </c>
      <c r="O463" s="146">
        <v>0</v>
      </c>
      <c r="P463" s="146">
        <v>0</v>
      </c>
      <c r="Q463" s="146">
        <v>0</v>
      </c>
      <c r="R463" s="146">
        <v>0</v>
      </c>
      <c r="S463" s="146">
        <v>0</v>
      </c>
      <c r="T463" s="146">
        <v>0</v>
      </c>
      <c r="U463" s="146">
        <v>0</v>
      </c>
      <c r="V463" s="146">
        <v>1</v>
      </c>
      <c r="W463" s="146">
        <v>0</v>
      </c>
      <c r="X463" s="146">
        <v>0</v>
      </c>
      <c r="Y463" s="146">
        <v>0</v>
      </c>
      <c r="Z463" s="146">
        <v>0</v>
      </c>
      <c r="AA463" s="146">
        <v>0</v>
      </c>
      <c r="AB463" s="146">
        <v>0</v>
      </c>
      <c r="AC463" s="146">
        <v>0</v>
      </c>
      <c r="AD463" s="146">
        <v>0</v>
      </c>
      <c r="AE463" s="146">
        <v>0</v>
      </c>
      <c r="AF463" s="146">
        <v>0</v>
      </c>
      <c r="AG463" s="146">
        <v>0</v>
      </c>
      <c r="AH463" s="146">
        <v>1</v>
      </c>
      <c r="AI463" s="146">
        <v>0</v>
      </c>
      <c r="AJ463" s="146">
        <v>0</v>
      </c>
      <c r="AK463" s="146">
        <v>0</v>
      </c>
      <c r="AL463" s="146"/>
      <c r="AM463" s="146"/>
      <c r="AN463" s="146"/>
      <c r="AO463" s="146"/>
      <c r="AP463" s="144"/>
    </row>
    <row r="464" spans="1:42" ht="14.5" x14ac:dyDescent="0.35">
      <c r="A464" s="200" t="s">
        <v>482</v>
      </c>
      <c r="B464" s="146">
        <v>0</v>
      </c>
      <c r="C464" s="146">
        <v>0</v>
      </c>
      <c r="D464" s="146">
        <v>0</v>
      </c>
      <c r="E464" s="146">
        <v>0</v>
      </c>
      <c r="F464" s="146">
        <v>0</v>
      </c>
      <c r="G464" s="146">
        <v>0</v>
      </c>
      <c r="H464" s="146">
        <v>0</v>
      </c>
      <c r="I464" s="146">
        <v>0</v>
      </c>
      <c r="J464" s="146">
        <v>207229.52056</v>
      </c>
      <c r="K464" s="146">
        <v>0</v>
      </c>
      <c r="L464" s="146">
        <v>0</v>
      </c>
      <c r="M464" s="146">
        <v>0</v>
      </c>
      <c r="N464" s="146">
        <v>0</v>
      </c>
      <c r="O464" s="146">
        <v>0</v>
      </c>
      <c r="P464" s="146">
        <v>0</v>
      </c>
      <c r="Q464" s="146">
        <v>0</v>
      </c>
      <c r="R464" s="146">
        <v>0</v>
      </c>
      <c r="S464" s="146">
        <v>0</v>
      </c>
      <c r="T464" s="146">
        <v>0</v>
      </c>
      <c r="U464" s="146">
        <v>0</v>
      </c>
      <c r="V464" s="146">
        <v>168473.624204183</v>
      </c>
      <c r="W464" s="146">
        <v>0</v>
      </c>
      <c r="X464" s="146">
        <v>0</v>
      </c>
      <c r="Y464" s="146">
        <v>0</v>
      </c>
      <c r="Z464" s="146">
        <v>0</v>
      </c>
      <c r="AA464" s="146">
        <v>0</v>
      </c>
      <c r="AB464" s="146">
        <v>0</v>
      </c>
      <c r="AC464" s="146">
        <v>0</v>
      </c>
      <c r="AD464" s="146">
        <v>0</v>
      </c>
      <c r="AE464" s="146">
        <v>0</v>
      </c>
      <c r="AF464" s="146">
        <v>0</v>
      </c>
      <c r="AG464" s="146">
        <v>0</v>
      </c>
      <c r="AH464" s="146">
        <v>51855.840409812001</v>
      </c>
      <c r="AI464" s="146">
        <v>0</v>
      </c>
      <c r="AJ464" s="146">
        <v>0</v>
      </c>
      <c r="AK464" s="146">
        <v>0</v>
      </c>
      <c r="AL464" s="146"/>
      <c r="AM464" s="146"/>
      <c r="AN464" s="146"/>
      <c r="AO464" s="146"/>
      <c r="AP464" s="144"/>
    </row>
    <row r="465" spans="1:42" ht="14.5" x14ac:dyDescent="0.35">
      <c r="A465" s="200" t="s">
        <v>483</v>
      </c>
      <c r="B465" s="146">
        <v>0</v>
      </c>
      <c r="C465" s="146">
        <v>0</v>
      </c>
      <c r="D465" s="146">
        <v>0</v>
      </c>
      <c r="E465" s="146">
        <v>0</v>
      </c>
      <c r="F465" s="146">
        <v>0</v>
      </c>
      <c r="G465" s="146">
        <v>0</v>
      </c>
      <c r="H465" s="146">
        <v>0</v>
      </c>
      <c r="I465" s="146">
        <v>0</v>
      </c>
      <c r="J465" s="146">
        <v>355250.60667428502</v>
      </c>
      <c r="K465" s="146">
        <v>0</v>
      </c>
      <c r="L465" s="146">
        <v>0</v>
      </c>
      <c r="M465" s="146">
        <v>0</v>
      </c>
      <c r="N465" s="146">
        <v>0</v>
      </c>
      <c r="O465" s="146">
        <v>0</v>
      </c>
      <c r="P465" s="146">
        <v>0</v>
      </c>
      <c r="Q465" s="146">
        <v>0</v>
      </c>
      <c r="R465" s="146">
        <v>0</v>
      </c>
      <c r="S465" s="146">
        <v>0</v>
      </c>
      <c r="T465" s="146">
        <v>0</v>
      </c>
      <c r="U465" s="146">
        <v>0</v>
      </c>
      <c r="V465" s="146">
        <v>288811.92720717099</v>
      </c>
      <c r="W465" s="146">
        <v>0</v>
      </c>
      <c r="X465" s="146">
        <v>0</v>
      </c>
      <c r="Y465" s="146">
        <v>0</v>
      </c>
      <c r="Z465" s="146">
        <v>0</v>
      </c>
      <c r="AA465" s="146">
        <v>0</v>
      </c>
      <c r="AB465" s="146">
        <v>0</v>
      </c>
      <c r="AC465" s="146">
        <v>0</v>
      </c>
      <c r="AD465" s="146">
        <v>0</v>
      </c>
      <c r="AE465" s="146">
        <v>0</v>
      </c>
      <c r="AF465" s="146">
        <v>0</v>
      </c>
      <c r="AG465" s="146">
        <v>0</v>
      </c>
      <c r="AH465" s="146">
        <v>88895.726416820602</v>
      </c>
      <c r="AI465" s="146">
        <v>0</v>
      </c>
      <c r="AJ465" s="146">
        <v>0</v>
      </c>
      <c r="AK465" s="146">
        <v>0</v>
      </c>
      <c r="AL465" s="146"/>
      <c r="AM465" s="146"/>
      <c r="AN465" s="146"/>
      <c r="AO465" s="146"/>
      <c r="AP465" s="144"/>
    </row>
    <row r="466" spans="1:42" ht="14.5" x14ac:dyDescent="0.35">
      <c r="A466" s="200" t="s">
        <v>484</v>
      </c>
      <c r="B466" s="146">
        <v>0</v>
      </c>
      <c r="C466" s="146">
        <v>0</v>
      </c>
      <c r="D466" s="146">
        <v>0</v>
      </c>
      <c r="E466" s="146">
        <v>0</v>
      </c>
      <c r="F466" s="146">
        <v>0</v>
      </c>
      <c r="G466" s="146">
        <v>0</v>
      </c>
      <c r="H466" s="146">
        <v>0</v>
      </c>
      <c r="I466" s="146">
        <v>0</v>
      </c>
      <c r="J466" s="146">
        <v>41608.725652989502</v>
      </c>
      <c r="K466" s="146">
        <v>0</v>
      </c>
      <c r="L466" s="146">
        <v>0</v>
      </c>
      <c r="M466" s="146">
        <v>0</v>
      </c>
      <c r="N466" s="146">
        <v>0</v>
      </c>
      <c r="O466" s="146">
        <v>0</v>
      </c>
      <c r="P466" s="146">
        <v>0</v>
      </c>
      <c r="Q466" s="146">
        <v>0</v>
      </c>
      <c r="R466" s="146">
        <v>0</v>
      </c>
      <c r="S466" s="146">
        <v>0</v>
      </c>
      <c r="T466" s="146">
        <v>0</v>
      </c>
      <c r="U466" s="146">
        <v>0</v>
      </c>
      <c r="V466" s="146">
        <v>49746.853978580402</v>
      </c>
      <c r="W466" s="146">
        <v>0</v>
      </c>
      <c r="X466" s="146">
        <v>0</v>
      </c>
      <c r="Y466" s="146">
        <v>0</v>
      </c>
      <c r="Z466" s="146">
        <v>0</v>
      </c>
      <c r="AA466" s="146">
        <v>0</v>
      </c>
      <c r="AB466" s="146">
        <v>0</v>
      </c>
      <c r="AC466" s="146">
        <v>0</v>
      </c>
      <c r="AD466" s="146">
        <v>0</v>
      </c>
      <c r="AE466" s="146">
        <v>0</v>
      </c>
      <c r="AF466" s="146">
        <v>0</v>
      </c>
      <c r="AG466" s="146">
        <v>0</v>
      </c>
      <c r="AH466" s="146">
        <v>21857.003899682299</v>
      </c>
      <c r="AI466" s="146">
        <v>0</v>
      </c>
      <c r="AJ466" s="146">
        <v>0</v>
      </c>
      <c r="AK466" s="146">
        <v>0</v>
      </c>
      <c r="AL466" s="146"/>
      <c r="AM466" s="146"/>
      <c r="AN466" s="146"/>
      <c r="AO466" s="146"/>
      <c r="AP466" s="144"/>
    </row>
    <row r="467" spans="1:42" ht="14.5" x14ac:dyDescent="0.35">
      <c r="A467" s="200" t="s">
        <v>485</v>
      </c>
      <c r="B467" s="146">
        <v>0</v>
      </c>
      <c r="C467" s="146">
        <v>0</v>
      </c>
      <c r="D467" s="146">
        <v>0</v>
      </c>
      <c r="E467" s="146">
        <v>0</v>
      </c>
      <c r="F467" s="146">
        <v>0</v>
      </c>
      <c r="G467" s="146">
        <v>0</v>
      </c>
      <c r="H467" s="146">
        <v>0</v>
      </c>
      <c r="I467" s="146">
        <v>0</v>
      </c>
      <c r="J467" s="146">
        <v>0</v>
      </c>
      <c r="K467" s="146">
        <v>0</v>
      </c>
      <c r="L467" s="146">
        <v>0</v>
      </c>
      <c r="M467" s="146">
        <v>1</v>
      </c>
      <c r="N467" s="146">
        <v>0</v>
      </c>
      <c r="O467" s="146">
        <v>0</v>
      </c>
      <c r="P467" s="146">
        <v>0</v>
      </c>
      <c r="Q467" s="146">
        <v>0</v>
      </c>
      <c r="R467" s="146">
        <v>0</v>
      </c>
      <c r="S467" s="146">
        <v>0</v>
      </c>
      <c r="T467" s="146">
        <v>0</v>
      </c>
      <c r="U467" s="146">
        <v>0</v>
      </c>
      <c r="V467" s="146">
        <v>0</v>
      </c>
      <c r="W467" s="146">
        <v>0</v>
      </c>
      <c r="X467" s="146">
        <v>0</v>
      </c>
      <c r="Y467" s="146">
        <v>1</v>
      </c>
      <c r="Z467" s="146">
        <v>0</v>
      </c>
      <c r="AA467" s="146">
        <v>0</v>
      </c>
      <c r="AB467" s="146">
        <v>0</v>
      </c>
      <c r="AC467" s="146">
        <v>0</v>
      </c>
      <c r="AD467" s="146">
        <v>0</v>
      </c>
      <c r="AE467" s="146">
        <v>0</v>
      </c>
      <c r="AF467" s="146">
        <v>0</v>
      </c>
      <c r="AG467" s="146">
        <v>0</v>
      </c>
      <c r="AH467" s="146">
        <v>0</v>
      </c>
      <c r="AI467" s="146">
        <v>0</v>
      </c>
      <c r="AJ467" s="146">
        <v>0</v>
      </c>
      <c r="AK467" s="146">
        <v>1</v>
      </c>
      <c r="AL467" s="146"/>
      <c r="AM467" s="146"/>
      <c r="AN467" s="146"/>
      <c r="AO467" s="146"/>
      <c r="AP467" s="144"/>
    </row>
    <row r="468" spans="1:42" ht="14.5" x14ac:dyDescent="0.35">
      <c r="A468" s="200" t="s">
        <v>486</v>
      </c>
      <c r="B468" s="146">
        <v>0</v>
      </c>
      <c r="C468" s="146">
        <v>0</v>
      </c>
      <c r="D468" s="146">
        <v>0</v>
      </c>
      <c r="E468" s="146">
        <v>0</v>
      </c>
      <c r="F468" s="146">
        <v>0</v>
      </c>
      <c r="G468" s="146">
        <v>0</v>
      </c>
      <c r="H468" s="146">
        <v>0</v>
      </c>
      <c r="I468" s="146">
        <v>0</v>
      </c>
      <c r="J468" s="146">
        <v>0</v>
      </c>
      <c r="K468" s="146">
        <v>0</v>
      </c>
      <c r="L468" s="146">
        <v>0</v>
      </c>
      <c r="M468" s="146">
        <v>37679.035768671798</v>
      </c>
      <c r="N468" s="146">
        <v>0</v>
      </c>
      <c r="O468" s="146">
        <v>0</v>
      </c>
      <c r="P468" s="146">
        <v>0</v>
      </c>
      <c r="Q468" s="146">
        <v>0</v>
      </c>
      <c r="R468" s="146">
        <v>0</v>
      </c>
      <c r="S468" s="146">
        <v>0</v>
      </c>
      <c r="T468" s="146">
        <v>0</v>
      </c>
      <c r="U468" s="146">
        <v>0</v>
      </c>
      <c r="V468" s="146">
        <v>0</v>
      </c>
      <c r="W468" s="146">
        <v>0</v>
      </c>
      <c r="X468" s="146">
        <v>0</v>
      </c>
      <c r="Y468" s="146">
        <v>29748.2009063197</v>
      </c>
      <c r="Z468" s="146">
        <v>0</v>
      </c>
      <c r="AA468" s="146">
        <v>0</v>
      </c>
      <c r="AB468" s="146">
        <v>0</v>
      </c>
      <c r="AC468" s="146">
        <v>0</v>
      </c>
      <c r="AD468" s="146">
        <v>0</v>
      </c>
      <c r="AE468" s="146">
        <v>0</v>
      </c>
      <c r="AF468" s="146">
        <v>0</v>
      </c>
      <c r="AG468" s="146">
        <v>0</v>
      </c>
      <c r="AH468" s="146">
        <v>0</v>
      </c>
      <c r="AI468" s="146">
        <v>0</v>
      </c>
      <c r="AJ468" s="146">
        <v>0</v>
      </c>
      <c r="AK468" s="146">
        <v>20175.573907982001</v>
      </c>
      <c r="AL468" s="146"/>
      <c r="AM468" s="146"/>
      <c r="AN468" s="146"/>
      <c r="AO468" s="146"/>
      <c r="AP468" s="144"/>
    </row>
    <row r="469" spans="1:42" ht="14.5" x14ac:dyDescent="0.35">
      <c r="A469" s="200" t="s">
        <v>487</v>
      </c>
      <c r="B469" s="146">
        <v>0</v>
      </c>
      <c r="C469" s="146">
        <v>0</v>
      </c>
      <c r="D469" s="146">
        <v>0</v>
      </c>
      <c r="E469" s="146">
        <v>0</v>
      </c>
      <c r="F469" s="146">
        <v>0</v>
      </c>
      <c r="G469" s="146">
        <v>0</v>
      </c>
      <c r="H469" s="146">
        <v>0</v>
      </c>
      <c r="I469" s="146">
        <v>0</v>
      </c>
      <c r="J469" s="146">
        <v>0</v>
      </c>
      <c r="K469" s="146">
        <v>0</v>
      </c>
      <c r="L469" s="146">
        <v>0</v>
      </c>
      <c r="M469" s="146">
        <v>37679.035768671798</v>
      </c>
      <c r="N469" s="146">
        <v>0</v>
      </c>
      <c r="O469" s="146">
        <v>0</v>
      </c>
      <c r="P469" s="146">
        <v>0</v>
      </c>
      <c r="Q469" s="146">
        <v>0</v>
      </c>
      <c r="R469" s="146">
        <v>0</v>
      </c>
      <c r="S469" s="146">
        <v>0</v>
      </c>
      <c r="T469" s="146">
        <v>0</v>
      </c>
      <c r="U469" s="146">
        <v>0</v>
      </c>
      <c r="V469" s="146">
        <v>0</v>
      </c>
      <c r="W469" s="146">
        <v>0</v>
      </c>
      <c r="X469" s="146">
        <v>0</v>
      </c>
      <c r="Y469" s="146">
        <v>29748.2009063197</v>
      </c>
      <c r="Z469" s="146">
        <v>0</v>
      </c>
      <c r="AA469" s="146">
        <v>0</v>
      </c>
      <c r="AB469" s="146">
        <v>0</v>
      </c>
      <c r="AC469" s="146">
        <v>0</v>
      </c>
      <c r="AD469" s="146">
        <v>0</v>
      </c>
      <c r="AE469" s="146">
        <v>0</v>
      </c>
      <c r="AF469" s="146">
        <v>0</v>
      </c>
      <c r="AG469" s="146">
        <v>0</v>
      </c>
      <c r="AH469" s="146">
        <v>0</v>
      </c>
      <c r="AI469" s="146">
        <v>0</v>
      </c>
      <c r="AJ469" s="146">
        <v>0</v>
      </c>
      <c r="AK469" s="146">
        <v>20175.573907982001</v>
      </c>
      <c r="AL469" s="146"/>
      <c r="AM469" s="146"/>
      <c r="AN469" s="146"/>
      <c r="AO469" s="146"/>
      <c r="AP469" s="144"/>
    </row>
    <row r="470" spans="1:42" ht="14.5" x14ac:dyDescent="0.35">
      <c r="A470" s="200" t="s">
        <v>488</v>
      </c>
      <c r="B470" s="146">
        <v>0</v>
      </c>
      <c r="C470" s="146">
        <v>0</v>
      </c>
      <c r="D470" s="146">
        <v>0</v>
      </c>
      <c r="E470" s="146">
        <v>0</v>
      </c>
      <c r="F470" s="146">
        <v>0</v>
      </c>
      <c r="G470" s="146">
        <v>0</v>
      </c>
      <c r="H470" s="146">
        <v>0</v>
      </c>
      <c r="I470" s="146">
        <v>0</v>
      </c>
      <c r="J470" s="146">
        <v>0</v>
      </c>
      <c r="K470" s="146">
        <v>0</v>
      </c>
      <c r="L470" s="146">
        <v>0</v>
      </c>
      <c r="M470" s="146">
        <v>0</v>
      </c>
      <c r="N470" s="146">
        <v>0</v>
      </c>
      <c r="O470" s="146">
        <v>0</v>
      </c>
      <c r="P470" s="146">
        <v>0</v>
      </c>
      <c r="Q470" s="146">
        <v>0</v>
      </c>
      <c r="R470" s="146">
        <v>0</v>
      </c>
      <c r="S470" s="146">
        <v>0</v>
      </c>
      <c r="T470" s="146">
        <v>0</v>
      </c>
      <c r="U470" s="146">
        <v>0</v>
      </c>
      <c r="V470" s="146">
        <v>0</v>
      </c>
      <c r="W470" s="146">
        <v>0</v>
      </c>
      <c r="X470" s="146">
        <v>0</v>
      </c>
      <c r="Y470" s="146">
        <v>0</v>
      </c>
      <c r="Z470" s="146">
        <v>0</v>
      </c>
      <c r="AA470" s="146">
        <v>0</v>
      </c>
      <c r="AB470" s="146">
        <v>0</v>
      </c>
      <c r="AC470" s="146">
        <v>0</v>
      </c>
      <c r="AD470" s="146">
        <v>0</v>
      </c>
      <c r="AE470" s="146">
        <v>0</v>
      </c>
      <c r="AF470" s="146">
        <v>0</v>
      </c>
      <c r="AG470" s="146">
        <v>0</v>
      </c>
      <c r="AH470" s="146">
        <v>0</v>
      </c>
      <c r="AI470" s="146">
        <v>0</v>
      </c>
      <c r="AJ470" s="146">
        <v>0</v>
      </c>
      <c r="AK470" s="146">
        <v>0</v>
      </c>
      <c r="AL470" s="146"/>
      <c r="AM470" s="146"/>
      <c r="AN470" s="146"/>
      <c r="AO470" s="146"/>
      <c r="AP470" s="144"/>
    </row>
    <row r="471" spans="1:42" ht="14.5" x14ac:dyDescent="0.35">
      <c r="A471" s="200" t="s">
        <v>489</v>
      </c>
      <c r="B471" s="146">
        <v>0</v>
      </c>
      <c r="C471" s="146">
        <v>0</v>
      </c>
      <c r="D471" s="146">
        <v>0</v>
      </c>
      <c r="E471" s="146">
        <v>63817.687031589601</v>
      </c>
      <c r="F471" s="146">
        <v>0</v>
      </c>
      <c r="G471" s="146">
        <v>34376.234906889498</v>
      </c>
      <c r="H471" s="146">
        <v>0</v>
      </c>
      <c r="I471" s="146">
        <v>0</v>
      </c>
      <c r="J471" s="146">
        <v>41608.725652989502</v>
      </c>
      <c r="K471" s="146">
        <v>0</v>
      </c>
      <c r="L471" s="146">
        <v>0</v>
      </c>
      <c r="M471" s="146">
        <v>37679.035768671798</v>
      </c>
      <c r="N471" s="146">
        <v>0</v>
      </c>
      <c r="O471" s="146">
        <v>0</v>
      </c>
      <c r="P471" s="146">
        <v>0</v>
      </c>
      <c r="Q471" s="146">
        <v>90259.793606569103</v>
      </c>
      <c r="R471" s="146">
        <v>0</v>
      </c>
      <c r="S471" s="146">
        <v>60875.324447206898</v>
      </c>
      <c r="T471" s="146">
        <v>0</v>
      </c>
      <c r="U471" s="146">
        <v>0</v>
      </c>
      <c r="V471" s="146">
        <v>49746.853978580402</v>
      </c>
      <c r="W471" s="146">
        <v>0</v>
      </c>
      <c r="X471" s="146">
        <v>0</v>
      </c>
      <c r="Y471" s="146">
        <v>29748.2009063197</v>
      </c>
      <c r="Z471" s="146">
        <v>0</v>
      </c>
      <c r="AA471" s="146">
        <v>0</v>
      </c>
      <c r="AB471" s="146">
        <v>0</v>
      </c>
      <c r="AC471" s="146">
        <v>56021.578057610597</v>
      </c>
      <c r="AD471" s="146">
        <v>0</v>
      </c>
      <c r="AE471" s="146">
        <v>25235.3641092955</v>
      </c>
      <c r="AF471" s="146">
        <v>0</v>
      </c>
      <c r="AG471" s="146">
        <v>0</v>
      </c>
      <c r="AH471" s="146">
        <v>21857.003899682299</v>
      </c>
      <c r="AI471" s="146">
        <v>0</v>
      </c>
      <c r="AJ471" s="146">
        <v>0</v>
      </c>
      <c r="AK471" s="146">
        <v>20175.573907982001</v>
      </c>
      <c r="AL471" s="146"/>
      <c r="AM471" s="146"/>
      <c r="AN471" s="146"/>
      <c r="AO471" s="146"/>
      <c r="AP471" s="144"/>
    </row>
    <row r="472" spans="1:42" ht="14.5" x14ac:dyDescent="0.35">
      <c r="A472" s="200" t="s">
        <v>490</v>
      </c>
      <c r="B472" s="146">
        <v>0</v>
      </c>
      <c r="C472" s="146">
        <v>0</v>
      </c>
      <c r="D472" s="146">
        <v>0</v>
      </c>
      <c r="E472" s="146">
        <v>1</v>
      </c>
      <c r="F472" s="146">
        <v>0</v>
      </c>
      <c r="G472" s="146">
        <v>0</v>
      </c>
      <c r="H472" s="146">
        <v>0</v>
      </c>
      <c r="I472" s="146">
        <v>0</v>
      </c>
      <c r="J472" s="146">
        <v>0</v>
      </c>
      <c r="K472" s="146">
        <v>0</v>
      </c>
      <c r="L472" s="146">
        <v>0</v>
      </c>
      <c r="M472" s="146">
        <v>0</v>
      </c>
      <c r="N472" s="146">
        <v>0</v>
      </c>
      <c r="O472" s="146">
        <v>0</v>
      </c>
      <c r="P472" s="146">
        <v>0</v>
      </c>
      <c r="Q472" s="146">
        <v>0</v>
      </c>
      <c r="R472" s="146">
        <v>0</v>
      </c>
      <c r="S472" s="146">
        <v>0</v>
      </c>
      <c r="T472" s="146">
        <v>0</v>
      </c>
      <c r="U472" s="146">
        <v>0</v>
      </c>
      <c r="V472" s="146">
        <v>0</v>
      </c>
      <c r="W472" s="146">
        <v>0</v>
      </c>
      <c r="X472" s="146">
        <v>0</v>
      </c>
      <c r="Y472" s="146">
        <v>0</v>
      </c>
      <c r="Z472" s="146">
        <v>0</v>
      </c>
      <c r="AA472" s="146">
        <v>0</v>
      </c>
      <c r="AB472" s="146">
        <v>0</v>
      </c>
      <c r="AC472" s="146">
        <v>0</v>
      </c>
      <c r="AD472" s="146">
        <v>0</v>
      </c>
      <c r="AE472" s="146">
        <v>0</v>
      </c>
      <c r="AF472" s="146">
        <v>0</v>
      </c>
      <c r="AG472" s="146">
        <v>0</v>
      </c>
      <c r="AH472" s="146">
        <v>0</v>
      </c>
      <c r="AI472" s="146">
        <v>0</v>
      </c>
      <c r="AJ472" s="146">
        <v>0</v>
      </c>
      <c r="AK472" s="146">
        <v>0</v>
      </c>
      <c r="AL472" s="146"/>
      <c r="AM472" s="146"/>
      <c r="AN472" s="146"/>
      <c r="AO472" s="146"/>
      <c r="AP472" s="144"/>
    </row>
    <row r="473" spans="1:42" ht="14.5" x14ac:dyDescent="0.35">
      <c r="A473" s="200" t="s">
        <v>491</v>
      </c>
      <c r="B473" s="146">
        <v>0</v>
      </c>
      <c r="C473" s="146">
        <v>0</v>
      </c>
      <c r="D473" s="146">
        <v>0</v>
      </c>
      <c r="E473" s="146">
        <v>0</v>
      </c>
      <c r="F473" s="146">
        <v>0</v>
      </c>
      <c r="G473" s="146">
        <v>0</v>
      </c>
      <c r="H473" s="146">
        <v>0</v>
      </c>
      <c r="I473" s="146">
        <v>0</v>
      </c>
      <c r="J473" s="146">
        <v>0</v>
      </c>
      <c r="K473" s="146">
        <v>0</v>
      </c>
      <c r="L473" s="146">
        <v>0</v>
      </c>
      <c r="M473" s="146">
        <v>0</v>
      </c>
      <c r="N473" s="146">
        <v>0</v>
      </c>
      <c r="O473" s="146">
        <v>0</v>
      </c>
      <c r="P473" s="146">
        <v>0</v>
      </c>
      <c r="Q473" s="146">
        <v>0</v>
      </c>
      <c r="R473" s="146">
        <v>0</v>
      </c>
      <c r="S473" s="146">
        <v>0</v>
      </c>
      <c r="T473" s="146">
        <v>0</v>
      </c>
      <c r="U473" s="146">
        <v>0</v>
      </c>
      <c r="V473" s="146">
        <v>0</v>
      </c>
      <c r="W473" s="146">
        <v>0</v>
      </c>
      <c r="X473" s="146">
        <v>0</v>
      </c>
      <c r="Y473" s="146">
        <v>0</v>
      </c>
      <c r="Z473" s="146">
        <v>0</v>
      </c>
      <c r="AA473" s="146">
        <v>0</v>
      </c>
      <c r="AB473" s="146">
        <v>0</v>
      </c>
      <c r="AC473" s="146">
        <v>0</v>
      </c>
      <c r="AD473" s="146">
        <v>0</v>
      </c>
      <c r="AE473" s="146">
        <v>0</v>
      </c>
      <c r="AF473" s="146">
        <v>0</v>
      </c>
      <c r="AG473" s="146">
        <v>0</v>
      </c>
      <c r="AH473" s="146">
        <v>0</v>
      </c>
      <c r="AI473" s="146">
        <v>0</v>
      </c>
      <c r="AJ473" s="146">
        <v>0</v>
      </c>
      <c r="AK473" s="146">
        <v>0</v>
      </c>
      <c r="AL473" s="146"/>
      <c r="AM473" s="146"/>
      <c r="AN473" s="146"/>
      <c r="AO473" s="146"/>
      <c r="AP473" s="144"/>
    </row>
    <row r="474" spans="1:42" ht="10.5" x14ac:dyDescent="0.25">
      <c r="A474" s="200" t="s">
        <v>492</v>
      </c>
      <c r="B474" s="146">
        <v>0</v>
      </c>
      <c r="C474" s="146">
        <v>0</v>
      </c>
      <c r="D474" s="146">
        <v>0</v>
      </c>
      <c r="E474" s="146">
        <v>0</v>
      </c>
      <c r="F474" s="146">
        <v>0</v>
      </c>
      <c r="G474" s="146">
        <v>1</v>
      </c>
      <c r="H474" s="146">
        <v>0</v>
      </c>
      <c r="I474" s="146">
        <v>0</v>
      </c>
      <c r="J474" s="146">
        <v>1</v>
      </c>
      <c r="K474" s="146">
        <v>0</v>
      </c>
      <c r="L474" s="146">
        <v>0</v>
      </c>
      <c r="M474" s="146">
        <v>1</v>
      </c>
      <c r="N474" s="146">
        <v>0</v>
      </c>
      <c r="O474" s="146">
        <v>0</v>
      </c>
      <c r="P474" s="146">
        <v>0</v>
      </c>
      <c r="Q474" s="146">
        <v>1</v>
      </c>
      <c r="R474" s="146">
        <v>0</v>
      </c>
      <c r="S474" s="146">
        <v>1</v>
      </c>
      <c r="T474" s="146">
        <v>0</v>
      </c>
      <c r="U474" s="146">
        <v>0</v>
      </c>
      <c r="V474" s="146">
        <v>1</v>
      </c>
      <c r="W474" s="146">
        <v>0</v>
      </c>
      <c r="X474" s="146">
        <v>0</v>
      </c>
      <c r="Y474" s="146">
        <v>1</v>
      </c>
      <c r="Z474" s="146">
        <v>0</v>
      </c>
      <c r="AA474" s="146">
        <v>0</v>
      </c>
      <c r="AB474" s="146">
        <v>0</v>
      </c>
      <c r="AC474" s="146">
        <v>1</v>
      </c>
      <c r="AD474" s="146">
        <v>0</v>
      </c>
      <c r="AE474" s="146">
        <v>1</v>
      </c>
      <c r="AF474" s="146">
        <v>0</v>
      </c>
      <c r="AG474" s="146">
        <v>0</v>
      </c>
      <c r="AH474" s="146">
        <v>1</v>
      </c>
      <c r="AI474" s="146">
        <v>0</v>
      </c>
      <c r="AJ474" s="146">
        <v>0</v>
      </c>
      <c r="AK474" s="146">
        <v>1</v>
      </c>
      <c r="AL474" s="146"/>
      <c r="AM474" s="146"/>
      <c r="AN474" s="146"/>
      <c r="AO474" s="146"/>
      <c r="AP474" s="146"/>
    </row>
    <row r="475" spans="1:42" ht="10.5" x14ac:dyDescent="0.25">
      <c r="A475" s="201" t="s">
        <v>493</v>
      </c>
      <c r="B475" s="202">
        <v>0</v>
      </c>
      <c r="C475" s="202">
        <v>0</v>
      </c>
      <c r="D475" s="202">
        <v>0</v>
      </c>
      <c r="E475" s="202">
        <v>0</v>
      </c>
      <c r="F475" s="202">
        <v>0</v>
      </c>
      <c r="G475" s="202">
        <v>0.5</v>
      </c>
      <c r="H475" s="202">
        <v>0</v>
      </c>
      <c r="I475" s="202">
        <v>0</v>
      </c>
      <c r="J475" s="202">
        <v>0.75</v>
      </c>
      <c r="K475" s="202">
        <v>0</v>
      </c>
      <c r="L475" s="202">
        <v>0</v>
      </c>
      <c r="M475" s="202">
        <v>1</v>
      </c>
      <c r="N475" s="202">
        <v>0</v>
      </c>
      <c r="O475" s="202">
        <v>0</v>
      </c>
      <c r="P475" s="202">
        <v>0</v>
      </c>
      <c r="Q475" s="202">
        <v>0.25</v>
      </c>
      <c r="R475" s="202">
        <v>0</v>
      </c>
      <c r="S475" s="202">
        <v>0.5</v>
      </c>
      <c r="T475" s="202">
        <v>0</v>
      </c>
      <c r="U475" s="202">
        <v>0</v>
      </c>
      <c r="V475" s="202">
        <v>0.75</v>
      </c>
      <c r="W475" s="202">
        <v>0</v>
      </c>
      <c r="X475" s="202">
        <v>0</v>
      </c>
      <c r="Y475" s="202">
        <v>1</v>
      </c>
      <c r="Z475" s="202">
        <v>0</v>
      </c>
      <c r="AA475" s="202">
        <v>0</v>
      </c>
      <c r="AB475" s="202">
        <v>0</v>
      </c>
      <c r="AC475" s="202">
        <v>0.25</v>
      </c>
      <c r="AD475" s="202">
        <v>0</v>
      </c>
      <c r="AE475" s="202">
        <v>0.5</v>
      </c>
      <c r="AF475" s="202">
        <v>0</v>
      </c>
      <c r="AG475" s="202">
        <v>0</v>
      </c>
      <c r="AH475" s="202">
        <v>0.75</v>
      </c>
      <c r="AI475" s="202">
        <v>0</v>
      </c>
      <c r="AJ475" s="202">
        <v>0</v>
      </c>
      <c r="AK475" s="202">
        <v>1</v>
      </c>
      <c r="AL475" s="146"/>
      <c r="AM475" s="146"/>
      <c r="AN475" s="146"/>
      <c r="AO475" s="146"/>
      <c r="AP475" s="146"/>
    </row>
    <row r="476" spans="1:42" ht="14.5" x14ac:dyDescent="0.35">
      <c r="A476" s="200" t="s">
        <v>494</v>
      </c>
      <c r="B476" s="146">
        <v>0</v>
      </c>
      <c r="C476" s="146">
        <v>0</v>
      </c>
      <c r="D476" s="146">
        <v>0</v>
      </c>
      <c r="E476" s="146">
        <v>0</v>
      </c>
      <c r="F476" s="146">
        <v>0</v>
      </c>
      <c r="G476" s="146">
        <v>0</v>
      </c>
      <c r="H476" s="146">
        <v>0</v>
      </c>
      <c r="I476" s="146">
        <v>0</v>
      </c>
      <c r="J476" s="146">
        <v>0</v>
      </c>
      <c r="K476" s="146">
        <v>0</v>
      </c>
      <c r="L476" s="146">
        <v>0</v>
      </c>
      <c r="M476" s="146">
        <v>0</v>
      </c>
      <c r="N476" s="146">
        <v>0</v>
      </c>
      <c r="O476" s="146">
        <v>0</v>
      </c>
      <c r="P476" s="146">
        <v>0</v>
      </c>
      <c r="Q476" s="146">
        <v>0</v>
      </c>
      <c r="R476" s="146">
        <v>0</v>
      </c>
      <c r="S476" s="146">
        <v>0</v>
      </c>
      <c r="T476" s="146">
        <v>0</v>
      </c>
      <c r="U476" s="146">
        <v>0</v>
      </c>
      <c r="V476" s="146">
        <v>0</v>
      </c>
      <c r="W476" s="146">
        <v>0</v>
      </c>
      <c r="X476" s="146">
        <v>0</v>
      </c>
      <c r="Y476" s="146">
        <v>0</v>
      </c>
      <c r="Z476" s="146">
        <v>0</v>
      </c>
      <c r="AA476" s="146">
        <v>0</v>
      </c>
      <c r="AB476" s="146">
        <v>0</v>
      </c>
      <c r="AC476" s="146">
        <v>0</v>
      </c>
      <c r="AD476" s="146">
        <v>0</v>
      </c>
      <c r="AE476" s="146">
        <v>0</v>
      </c>
      <c r="AF476" s="146">
        <v>0</v>
      </c>
      <c r="AG476" s="146">
        <v>0</v>
      </c>
      <c r="AH476" s="146">
        <v>0</v>
      </c>
      <c r="AI476" s="146">
        <v>0</v>
      </c>
      <c r="AJ476" s="146">
        <v>0</v>
      </c>
      <c r="AK476" s="146">
        <v>0</v>
      </c>
      <c r="AL476" s="144"/>
      <c r="AM476" s="144"/>
      <c r="AN476" s="144"/>
      <c r="AO476" s="144"/>
      <c r="AP476" s="144"/>
    </row>
    <row r="477" spans="1:42" ht="14.5" x14ac:dyDescent="0.35">
      <c r="A477" s="200" t="s">
        <v>495</v>
      </c>
      <c r="B477" s="146">
        <v>0</v>
      </c>
      <c r="C477" s="146">
        <v>0</v>
      </c>
      <c r="D477" s="146">
        <v>0</v>
      </c>
      <c r="E477" s="146">
        <v>0</v>
      </c>
      <c r="F477" s="146">
        <v>0</v>
      </c>
      <c r="G477" s="146">
        <v>0.5</v>
      </c>
      <c r="H477" s="146">
        <v>0</v>
      </c>
      <c r="I477" s="146">
        <v>0</v>
      </c>
      <c r="J477" s="146">
        <v>0.75</v>
      </c>
      <c r="K477" s="146">
        <v>0</v>
      </c>
      <c r="L477" s="146">
        <v>0</v>
      </c>
      <c r="M477" s="146">
        <v>1</v>
      </c>
      <c r="N477" s="146">
        <v>0</v>
      </c>
      <c r="O477" s="146">
        <v>0</v>
      </c>
      <c r="P477" s="146">
        <v>0</v>
      </c>
      <c r="Q477" s="146">
        <v>0.25</v>
      </c>
      <c r="R477" s="146">
        <v>0</v>
      </c>
      <c r="S477" s="146">
        <v>0.5</v>
      </c>
      <c r="T477" s="146">
        <v>0</v>
      </c>
      <c r="U477" s="146">
        <v>0</v>
      </c>
      <c r="V477" s="146">
        <v>0.75</v>
      </c>
      <c r="W477" s="146">
        <v>0</v>
      </c>
      <c r="X477" s="146">
        <v>0</v>
      </c>
      <c r="Y477" s="146">
        <v>1</v>
      </c>
      <c r="Z477" s="146">
        <v>0</v>
      </c>
      <c r="AA477" s="146">
        <v>0</v>
      </c>
      <c r="AB477" s="146">
        <v>0</v>
      </c>
      <c r="AC477" s="146">
        <v>0.25</v>
      </c>
      <c r="AD477" s="146">
        <v>0</v>
      </c>
      <c r="AE477" s="146">
        <v>0.5</v>
      </c>
      <c r="AF477" s="146">
        <v>0</v>
      </c>
      <c r="AG477" s="146">
        <v>0</v>
      </c>
      <c r="AH477" s="146">
        <v>0.75</v>
      </c>
      <c r="AI477" s="146">
        <v>0</v>
      </c>
      <c r="AJ477" s="146">
        <v>0</v>
      </c>
      <c r="AK477" s="146">
        <v>1</v>
      </c>
      <c r="AL477" s="146"/>
      <c r="AM477" s="146"/>
      <c r="AN477" s="146"/>
      <c r="AO477" s="146"/>
      <c r="AP477" s="144"/>
    </row>
    <row r="478" spans="1:42" ht="14.5" x14ac:dyDescent="0.35">
      <c r="A478" s="200" t="s">
        <v>496</v>
      </c>
      <c r="B478" s="146">
        <v>0</v>
      </c>
      <c r="C478" s="146">
        <v>0</v>
      </c>
      <c r="D478" s="146">
        <v>0</v>
      </c>
      <c r="E478" s="146">
        <v>0</v>
      </c>
      <c r="F478" s="146">
        <v>0</v>
      </c>
      <c r="G478" s="146">
        <v>17188.117453444698</v>
      </c>
      <c r="H478" s="146">
        <v>0</v>
      </c>
      <c r="I478" s="146">
        <v>0</v>
      </c>
      <c r="J478" s="146">
        <v>31206.544239742099</v>
      </c>
      <c r="K478" s="146">
        <v>0</v>
      </c>
      <c r="L478" s="146">
        <v>0</v>
      </c>
      <c r="M478" s="146">
        <v>37679.035768671798</v>
      </c>
      <c r="N478" s="146">
        <v>0</v>
      </c>
      <c r="O478" s="146">
        <v>0</v>
      </c>
      <c r="P478" s="146">
        <v>0</v>
      </c>
      <c r="Q478" s="146">
        <v>22564.948401642199</v>
      </c>
      <c r="R478" s="146">
        <v>0</v>
      </c>
      <c r="S478" s="146">
        <v>30437.662223603402</v>
      </c>
      <c r="T478" s="146">
        <v>0</v>
      </c>
      <c r="U478" s="146">
        <v>0</v>
      </c>
      <c r="V478" s="146">
        <v>37310.140483935298</v>
      </c>
      <c r="W478" s="146">
        <v>0</v>
      </c>
      <c r="X478" s="146">
        <v>0</v>
      </c>
      <c r="Y478" s="146">
        <v>29748.2009063197</v>
      </c>
      <c r="Z478" s="146">
        <v>0</v>
      </c>
      <c r="AA478" s="146">
        <v>0</v>
      </c>
      <c r="AB478" s="146">
        <v>0</v>
      </c>
      <c r="AC478" s="146">
        <v>14005.3945144026</v>
      </c>
      <c r="AD478" s="146">
        <v>0</v>
      </c>
      <c r="AE478" s="146">
        <v>12617.682054647699</v>
      </c>
      <c r="AF478" s="146">
        <v>0</v>
      </c>
      <c r="AG478" s="146">
        <v>0</v>
      </c>
      <c r="AH478" s="146">
        <v>16392.752924761699</v>
      </c>
      <c r="AI478" s="146">
        <v>0</v>
      </c>
      <c r="AJ478" s="146">
        <v>0</v>
      </c>
      <c r="AK478" s="146">
        <v>20175.573907982001</v>
      </c>
      <c r="AL478" s="144"/>
      <c r="AM478" s="144"/>
      <c r="AN478" s="144"/>
      <c r="AO478" s="144"/>
      <c r="AP478" s="144"/>
    </row>
    <row r="479" spans="1:42" ht="14.5" x14ac:dyDescent="0.35">
      <c r="A479" s="200" t="s">
        <v>497</v>
      </c>
      <c r="B479" s="146">
        <v>0</v>
      </c>
      <c r="C479" s="146">
        <v>0</v>
      </c>
      <c r="D479" s="146">
        <v>0</v>
      </c>
      <c r="E479" s="146">
        <v>0</v>
      </c>
      <c r="F479" s="146">
        <v>0</v>
      </c>
      <c r="G479" s="146">
        <v>0</v>
      </c>
      <c r="H479" s="146">
        <v>0</v>
      </c>
      <c r="I479" s="146">
        <v>0</v>
      </c>
      <c r="J479" s="146">
        <v>-30208.007000000001</v>
      </c>
      <c r="K479" s="146">
        <v>0</v>
      </c>
      <c r="L479" s="146">
        <v>0</v>
      </c>
      <c r="M479" s="146">
        <v>-31206.544239742099</v>
      </c>
      <c r="N479" s="146">
        <v>0</v>
      </c>
      <c r="O479" s="146">
        <v>0</v>
      </c>
      <c r="P479" s="146">
        <v>0</v>
      </c>
      <c r="Q479" s="146">
        <v>0</v>
      </c>
      <c r="R479" s="146">
        <v>0</v>
      </c>
      <c r="S479" s="146">
        <v>-22564.948401642199</v>
      </c>
      <c r="T479" s="146">
        <v>0</v>
      </c>
      <c r="U479" s="146">
        <v>0</v>
      </c>
      <c r="V479" s="146">
        <v>-30437.662223603402</v>
      </c>
      <c r="W479" s="146">
        <v>0</v>
      </c>
      <c r="X479" s="146">
        <v>0</v>
      </c>
      <c r="Y479" s="146">
        <v>-37310.140483935298</v>
      </c>
      <c r="Z479" s="146">
        <v>0</v>
      </c>
      <c r="AA479" s="146">
        <v>0</v>
      </c>
      <c r="AB479" s="146">
        <v>0</v>
      </c>
      <c r="AC479" s="146">
        <v>0</v>
      </c>
      <c r="AD479" s="146">
        <v>0</v>
      </c>
      <c r="AE479" s="146">
        <v>-14005.3945144026</v>
      </c>
      <c r="AF479" s="146">
        <v>0</v>
      </c>
      <c r="AG479" s="146">
        <v>0</v>
      </c>
      <c r="AH479" s="146">
        <v>-12617.682054647699</v>
      </c>
      <c r="AI479" s="146">
        <v>0</v>
      </c>
      <c r="AJ479" s="146">
        <v>0</v>
      </c>
      <c r="AK479" s="146">
        <v>-16392.752924761699</v>
      </c>
      <c r="AL479" s="146"/>
      <c r="AM479" s="146"/>
      <c r="AN479" s="146"/>
      <c r="AO479" s="146"/>
      <c r="AP479" s="144"/>
    </row>
    <row r="480" spans="1:42" ht="14.5" x14ac:dyDescent="0.35">
      <c r="A480" s="200" t="s">
        <v>498</v>
      </c>
      <c r="B480" s="146">
        <v>0</v>
      </c>
      <c r="C480" s="146">
        <v>0</v>
      </c>
      <c r="D480" s="146">
        <v>0</v>
      </c>
      <c r="E480" s="146">
        <v>0</v>
      </c>
      <c r="F480" s="146">
        <v>0</v>
      </c>
      <c r="G480" s="146">
        <v>0</v>
      </c>
      <c r="H480" s="146">
        <v>0</v>
      </c>
      <c r="I480" s="146">
        <v>0</v>
      </c>
      <c r="J480" s="146">
        <v>0</v>
      </c>
      <c r="K480" s="146">
        <v>0</v>
      </c>
      <c r="L480" s="146">
        <v>0</v>
      </c>
      <c r="M480" s="146">
        <v>0</v>
      </c>
      <c r="N480" s="146">
        <v>0</v>
      </c>
      <c r="O480" s="146">
        <v>0</v>
      </c>
      <c r="P480" s="146">
        <v>0</v>
      </c>
      <c r="Q480" s="146">
        <v>0</v>
      </c>
      <c r="R480" s="146">
        <v>0</v>
      </c>
      <c r="S480" s="146">
        <v>0</v>
      </c>
      <c r="T480" s="146">
        <v>0</v>
      </c>
      <c r="U480" s="146">
        <v>0</v>
      </c>
      <c r="V480" s="146">
        <v>0</v>
      </c>
      <c r="W480" s="146">
        <v>0</v>
      </c>
      <c r="X480" s="146">
        <v>0</v>
      </c>
      <c r="Y480" s="146">
        <v>0</v>
      </c>
      <c r="Z480" s="146">
        <v>0</v>
      </c>
      <c r="AA480" s="146">
        <v>0</v>
      </c>
      <c r="AB480" s="146">
        <v>0</v>
      </c>
      <c r="AC480" s="146">
        <v>0</v>
      </c>
      <c r="AD480" s="146">
        <v>0</v>
      </c>
      <c r="AE480" s="146">
        <v>0</v>
      </c>
      <c r="AF480" s="146">
        <v>0</v>
      </c>
      <c r="AG480" s="146">
        <v>0</v>
      </c>
      <c r="AH480" s="146">
        <v>0</v>
      </c>
      <c r="AI480" s="146">
        <v>0</v>
      </c>
      <c r="AJ480" s="146">
        <v>0</v>
      </c>
      <c r="AK480" s="146">
        <v>0</v>
      </c>
      <c r="AL480" s="146"/>
      <c r="AM480" s="146"/>
      <c r="AN480" s="146"/>
      <c r="AO480" s="146"/>
      <c r="AP480" s="144"/>
    </row>
    <row r="481" spans="1:42" ht="14.5" x14ac:dyDescent="0.35">
      <c r="A481" s="200" t="s">
        <v>499</v>
      </c>
      <c r="B481" s="146">
        <v>0</v>
      </c>
      <c r="C481" s="146">
        <v>0</v>
      </c>
      <c r="D481" s="146">
        <v>0</v>
      </c>
      <c r="E481" s="146">
        <v>0</v>
      </c>
      <c r="F481" s="146">
        <v>0</v>
      </c>
      <c r="G481" s="146">
        <v>0</v>
      </c>
      <c r="H481" s="146">
        <v>0</v>
      </c>
      <c r="I481" s="146">
        <v>0</v>
      </c>
      <c r="J481" s="146">
        <v>0</v>
      </c>
      <c r="K481" s="146">
        <v>0</v>
      </c>
      <c r="L481" s="146">
        <v>0</v>
      </c>
      <c r="M481" s="146">
        <v>0</v>
      </c>
      <c r="N481" s="146">
        <v>0</v>
      </c>
      <c r="O481" s="146">
        <v>0</v>
      </c>
      <c r="P481" s="146">
        <v>0</v>
      </c>
      <c r="Q481" s="146">
        <v>0</v>
      </c>
      <c r="R481" s="146">
        <v>0</v>
      </c>
      <c r="S481" s="146">
        <v>0</v>
      </c>
      <c r="T481" s="146">
        <v>0</v>
      </c>
      <c r="U481" s="146">
        <v>0</v>
      </c>
      <c r="V481" s="146">
        <v>0</v>
      </c>
      <c r="W481" s="146">
        <v>0</v>
      </c>
      <c r="X481" s="146">
        <v>0</v>
      </c>
      <c r="Y481" s="146">
        <v>0</v>
      </c>
      <c r="Z481" s="146">
        <v>0</v>
      </c>
      <c r="AA481" s="146">
        <v>0</v>
      </c>
      <c r="AB481" s="146">
        <v>0</v>
      </c>
      <c r="AC481" s="146">
        <v>0</v>
      </c>
      <c r="AD481" s="146">
        <v>0</v>
      </c>
      <c r="AE481" s="146">
        <v>0</v>
      </c>
      <c r="AF481" s="146">
        <v>0</v>
      </c>
      <c r="AG481" s="146">
        <v>0</v>
      </c>
      <c r="AH481" s="146">
        <v>0</v>
      </c>
      <c r="AI481" s="146">
        <v>0</v>
      </c>
      <c r="AJ481" s="146">
        <v>0</v>
      </c>
      <c r="AK481" s="146">
        <v>0</v>
      </c>
      <c r="AL481" s="146"/>
      <c r="AM481" s="146"/>
      <c r="AN481" s="146"/>
      <c r="AO481" s="146"/>
      <c r="AP481" s="144"/>
    </row>
    <row r="482" spans="1:42" ht="14.5" x14ac:dyDescent="0.35">
      <c r="A482" s="200" t="s">
        <v>500</v>
      </c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  <c r="AA482" s="144"/>
      <c r="AB482" s="144"/>
      <c r="AC482" s="144"/>
      <c r="AD482" s="144"/>
      <c r="AE482" s="144"/>
      <c r="AF482" s="144"/>
      <c r="AG482" s="144"/>
      <c r="AH482" s="144"/>
      <c r="AI482" s="144"/>
      <c r="AJ482" s="144"/>
      <c r="AK482" s="144"/>
      <c r="AL482" s="146"/>
      <c r="AM482" s="146"/>
      <c r="AN482" s="146"/>
      <c r="AO482" s="146"/>
      <c r="AP482" s="144"/>
    </row>
    <row r="483" spans="1:42" ht="14.5" x14ac:dyDescent="0.35">
      <c r="A483" s="200" t="s">
        <v>501</v>
      </c>
      <c r="B483" s="146">
        <v>0</v>
      </c>
      <c r="C483" s="146">
        <v>0</v>
      </c>
      <c r="D483" s="146">
        <v>0</v>
      </c>
      <c r="E483" s="146">
        <v>0</v>
      </c>
      <c r="F483" s="146">
        <v>0</v>
      </c>
      <c r="G483" s="146">
        <v>0</v>
      </c>
      <c r="H483" s="146">
        <v>0</v>
      </c>
      <c r="I483" s="146">
        <v>0</v>
      </c>
      <c r="J483" s="146">
        <v>0</v>
      </c>
      <c r="K483" s="146">
        <v>0</v>
      </c>
      <c r="L483" s="146">
        <v>0</v>
      </c>
      <c r="M483" s="146">
        <v>0</v>
      </c>
      <c r="N483" s="146">
        <v>0</v>
      </c>
      <c r="O483" s="146">
        <v>0</v>
      </c>
      <c r="P483" s="146">
        <v>0</v>
      </c>
      <c r="Q483" s="146">
        <v>0</v>
      </c>
      <c r="R483" s="146">
        <v>0</v>
      </c>
      <c r="S483" s="146">
        <v>0</v>
      </c>
      <c r="T483" s="146">
        <v>0</v>
      </c>
      <c r="U483" s="146">
        <v>0</v>
      </c>
      <c r="V483" s="146">
        <v>0</v>
      </c>
      <c r="W483" s="146">
        <v>0</v>
      </c>
      <c r="X483" s="146">
        <v>0</v>
      </c>
      <c r="Y483" s="146">
        <v>0</v>
      </c>
      <c r="Z483" s="146">
        <v>0</v>
      </c>
      <c r="AA483" s="146">
        <v>0</v>
      </c>
      <c r="AB483" s="146">
        <v>0</v>
      </c>
      <c r="AC483" s="146">
        <v>0</v>
      </c>
      <c r="AD483" s="146">
        <v>0</v>
      </c>
      <c r="AE483" s="146">
        <v>0</v>
      </c>
      <c r="AF483" s="146">
        <v>0</v>
      </c>
      <c r="AG483" s="146">
        <v>0</v>
      </c>
      <c r="AH483" s="146">
        <v>0</v>
      </c>
      <c r="AI483" s="146">
        <v>0</v>
      </c>
      <c r="AJ483" s="146">
        <v>0</v>
      </c>
      <c r="AK483" s="146">
        <v>0</v>
      </c>
      <c r="AL483" s="146"/>
      <c r="AM483" s="146"/>
      <c r="AN483" s="146"/>
      <c r="AO483" s="146"/>
      <c r="AP483" s="144"/>
    </row>
    <row r="484" spans="1:42" ht="14.5" x14ac:dyDescent="0.35">
      <c r="A484" s="200" t="s">
        <v>502</v>
      </c>
      <c r="B484" s="146">
        <v>0</v>
      </c>
      <c r="C484" s="146">
        <v>0</v>
      </c>
      <c r="D484" s="146">
        <v>0</v>
      </c>
      <c r="E484" s="146">
        <v>0</v>
      </c>
      <c r="F484" s="146">
        <v>0</v>
      </c>
      <c r="G484" s="146">
        <v>0</v>
      </c>
      <c r="H484" s="146">
        <v>0</v>
      </c>
      <c r="I484" s="146">
        <v>0</v>
      </c>
      <c r="J484" s="146">
        <v>0</v>
      </c>
      <c r="K484" s="146">
        <v>0</v>
      </c>
      <c r="L484" s="146">
        <v>0</v>
      </c>
      <c r="M484" s="146">
        <v>0</v>
      </c>
      <c r="N484" s="146">
        <v>0</v>
      </c>
      <c r="O484" s="146">
        <v>0</v>
      </c>
      <c r="P484" s="146">
        <v>0</v>
      </c>
      <c r="Q484" s="146">
        <v>0</v>
      </c>
      <c r="R484" s="146">
        <v>0</v>
      </c>
      <c r="S484" s="146">
        <v>0</v>
      </c>
      <c r="T484" s="146">
        <v>0</v>
      </c>
      <c r="U484" s="146">
        <v>0</v>
      </c>
      <c r="V484" s="146">
        <v>0</v>
      </c>
      <c r="W484" s="146">
        <v>0</v>
      </c>
      <c r="X484" s="146">
        <v>0</v>
      </c>
      <c r="Y484" s="146">
        <v>0</v>
      </c>
      <c r="Z484" s="146">
        <v>0</v>
      </c>
      <c r="AA484" s="146">
        <v>0</v>
      </c>
      <c r="AB484" s="146">
        <v>0</v>
      </c>
      <c r="AC484" s="146">
        <v>0</v>
      </c>
      <c r="AD484" s="146">
        <v>0</v>
      </c>
      <c r="AE484" s="146">
        <v>0</v>
      </c>
      <c r="AF484" s="146">
        <v>0</v>
      </c>
      <c r="AG484" s="146">
        <v>0</v>
      </c>
      <c r="AH484" s="146">
        <v>0</v>
      </c>
      <c r="AI484" s="146">
        <v>0</v>
      </c>
      <c r="AJ484" s="146">
        <v>0</v>
      </c>
      <c r="AK484" s="146">
        <v>0</v>
      </c>
      <c r="AL484" s="146"/>
      <c r="AM484" s="146"/>
      <c r="AN484" s="146"/>
      <c r="AO484" s="146"/>
      <c r="AP484" s="144"/>
    </row>
    <row r="485" spans="1:42" ht="14.5" x14ac:dyDescent="0.35">
      <c r="A485" s="200" t="s">
        <v>503</v>
      </c>
      <c r="B485" s="146">
        <v>0</v>
      </c>
      <c r="C485" s="146">
        <v>0</v>
      </c>
      <c r="D485" s="146">
        <v>0</v>
      </c>
      <c r="E485" s="146">
        <v>0</v>
      </c>
      <c r="F485" s="146">
        <v>0</v>
      </c>
      <c r="G485" s="146">
        <v>0</v>
      </c>
      <c r="H485" s="146">
        <v>0</v>
      </c>
      <c r="I485" s="146">
        <v>0</v>
      </c>
      <c r="J485" s="146">
        <v>0</v>
      </c>
      <c r="K485" s="146">
        <v>0</v>
      </c>
      <c r="L485" s="146">
        <v>0</v>
      </c>
      <c r="M485" s="146">
        <v>0</v>
      </c>
      <c r="N485" s="146">
        <v>0</v>
      </c>
      <c r="O485" s="146">
        <v>0</v>
      </c>
      <c r="P485" s="146">
        <v>0</v>
      </c>
      <c r="Q485" s="146">
        <v>0</v>
      </c>
      <c r="R485" s="146">
        <v>0</v>
      </c>
      <c r="S485" s="146">
        <v>0</v>
      </c>
      <c r="T485" s="146">
        <v>0</v>
      </c>
      <c r="U485" s="146">
        <v>0</v>
      </c>
      <c r="V485" s="146">
        <v>0</v>
      </c>
      <c r="W485" s="146">
        <v>0</v>
      </c>
      <c r="X485" s="146">
        <v>0</v>
      </c>
      <c r="Y485" s="146">
        <v>0</v>
      </c>
      <c r="Z485" s="146">
        <v>0</v>
      </c>
      <c r="AA485" s="146">
        <v>0</v>
      </c>
      <c r="AB485" s="146">
        <v>0</v>
      </c>
      <c r="AC485" s="146">
        <v>0</v>
      </c>
      <c r="AD485" s="146">
        <v>0</v>
      </c>
      <c r="AE485" s="146">
        <v>0</v>
      </c>
      <c r="AF485" s="146">
        <v>0</v>
      </c>
      <c r="AG485" s="146">
        <v>0</v>
      </c>
      <c r="AH485" s="146">
        <v>0</v>
      </c>
      <c r="AI485" s="146">
        <v>0</v>
      </c>
      <c r="AJ485" s="146">
        <v>0</v>
      </c>
      <c r="AK485" s="146">
        <v>0</v>
      </c>
      <c r="AL485" s="146"/>
      <c r="AM485" s="146"/>
      <c r="AN485" s="146"/>
      <c r="AO485" s="146"/>
      <c r="AP485" s="144"/>
    </row>
    <row r="486" spans="1:42" ht="14.5" x14ac:dyDescent="0.35">
      <c r="A486" s="200" t="s">
        <v>504</v>
      </c>
      <c r="B486" s="146">
        <v>0</v>
      </c>
      <c r="C486" s="146">
        <v>0</v>
      </c>
      <c r="D486" s="146">
        <v>0</v>
      </c>
      <c r="E486" s="146">
        <v>0</v>
      </c>
      <c r="F486" s="146">
        <v>0</v>
      </c>
      <c r="G486" s="146">
        <v>0</v>
      </c>
      <c r="H486" s="146">
        <v>0</v>
      </c>
      <c r="I486" s="146">
        <v>0</v>
      </c>
      <c r="J486" s="146">
        <v>0</v>
      </c>
      <c r="K486" s="146">
        <v>0</v>
      </c>
      <c r="L486" s="146">
        <v>0</v>
      </c>
      <c r="M486" s="146">
        <v>0</v>
      </c>
      <c r="N486" s="146">
        <v>0</v>
      </c>
      <c r="O486" s="146">
        <v>0</v>
      </c>
      <c r="P486" s="146">
        <v>0</v>
      </c>
      <c r="Q486" s="146">
        <v>0</v>
      </c>
      <c r="R486" s="146">
        <v>0</v>
      </c>
      <c r="S486" s="146">
        <v>0</v>
      </c>
      <c r="T486" s="146">
        <v>0</v>
      </c>
      <c r="U486" s="146">
        <v>0</v>
      </c>
      <c r="V486" s="146">
        <v>0</v>
      </c>
      <c r="W486" s="146">
        <v>0</v>
      </c>
      <c r="X486" s="146">
        <v>0</v>
      </c>
      <c r="Y486" s="146">
        <v>0</v>
      </c>
      <c r="Z486" s="146">
        <v>0</v>
      </c>
      <c r="AA486" s="146">
        <v>0</v>
      </c>
      <c r="AB486" s="146">
        <v>0</v>
      </c>
      <c r="AC486" s="146">
        <v>0</v>
      </c>
      <c r="AD486" s="146">
        <v>0</v>
      </c>
      <c r="AE486" s="146">
        <v>0</v>
      </c>
      <c r="AF486" s="146">
        <v>0</v>
      </c>
      <c r="AG486" s="146">
        <v>0</v>
      </c>
      <c r="AH486" s="146">
        <v>0</v>
      </c>
      <c r="AI486" s="146">
        <v>0</v>
      </c>
      <c r="AJ486" s="146">
        <v>0</v>
      </c>
      <c r="AK486" s="146">
        <v>0</v>
      </c>
      <c r="AL486" s="146"/>
      <c r="AM486" s="146"/>
      <c r="AN486" s="146"/>
      <c r="AO486" s="146"/>
      <c r="AP486" s="144"/>
    </row>
    <row r="487" spans="1:42" ht="14.5" x14ac:dyDescent="0.35">
      <c r="A487" s="200" t="s">
        <v>505</v>
      </c>
      <c r="B487" s="146">
        <v>1</v>
      </c>
      <c r="C487" s="146">
        <v>1</v>
      </c>
      <c r="D487" s="146">
        <v>1</v>
      </c>
      <c r="E487" s="146">
        <v>1</v>
      </c>
      <c r="F487" s="146">
        <v>1</v>
      </c>
      <c r="G487" s="146">
        <v>1</v>
      </c>
      <c r="H487" s="146">
        <v>1</v>
      </c>
      <c r="I487" s="146">
        <v>1</v>
      </c>
      <c r="J487" s="146">
        <v>1</v>
      </c>
      <c r="K487" s="146">
        <v>1</v>
      </c>
      <c r="L487" s="146">
        <v>1</v>
      </c>
      <c r="M487" s="146">
        <v>1</v>
      </c>
      <c r="N487" s="146">
        <v>1</v>
      </c>
      <c r="O487" s="146">
        <v>1</v>
      </c>
      <c r="P487" s="146">
        <v>1</v>
      </c>
      <c r="Q487" s="146">
        <v>1</v>
      </c>
      <c r="R487" s="146">
        <v>1</v>
      </c>
      <c r="S487" s="146">
        <v>1</v>
      </c>
      <c r="T487" s="146">
        <v>1</v>
      </c>
      <c r="U487" s="146">
        <v>1</v>
      </c>
      <c r="V487" s="146">
        <v>1</v>
      </c>
      <c r="W487" s="146">
        <v>1</v>
      </c>
      <c r="X487" s="146">
        <v>1</v>
      </c>
      <c r="Y487" s="146">
        <v>1</v>
      </c>
      <c r="Z487" s="146">
        <v>1</v>
      </c>
      <c r="AA487" s="146">
        <v>1</v>
      </c>
      <c r="AB487" s="146">
        <v>1</v>
      </c>
      <c r="AC487" s="146">
        <v>1</v>
      </c>
      <c r="AD487" s="146">
        <v>1</v>
      </c>
      <c r="AE487" s="146">
        <v>1</v>
      </c>
      <c r="AF487" s="146">
        <v>1</v>
      </c>
      <c r="AG487" s="146">
        <v>1</v>
      </c>
      <c r="AH487" s="146">
        <v>1</v>
      </c>
      <c r="AI487" s="146">
        <v>1</v>
      </c>
      <c r="AJ487" s="146">
        <v>1</v>
      </c>
      <c r="AK487" s="146">
        <v>1</v>
      </c>
      <c r="AL487" s="146"/>
      <c r="AM487" s="146"/>
      <c r="AN487" s="146"/>
      <c r="AO487" s="146"/>
      <c r="AP487" s="144"/>
    </row>
    <row r="488" spans="1:42" ht="14.5" x14ac:dyDescent="0.35">
      <c r="A488" s="200" t="s">
        <v>506</v>
      </c>
      <c r="B488" s="146">
        <v>0</v>
      </c>
      <c r="C488" s="146">
        <v>0</v>
      </c>
      <c r="D488" s="146">
        <v>0</v>
      </c>
      <c r="E488" s="146">
        <v>0</v>
      </c>
      <c r="F488" s="146">
        <v>0</v>
      </c>
      <c r="G488" s="146">
        <v>17188.117453444698</v>
      </c>
      <c r="H488" s="146">
        <v>0</v>
      </c>
      <c r="I488" s="146">
        <v>0</v>
      </c>
      <c r="J488" s="146">
        <v>998.537239742152</v>
      </c>
      <c r="K488" s="146">
        <v>0</v>
      </c>
      <c r="L488" s="146">
        <v>0</v>
      </c>
      <c r="M488" s="146">
        <v>6472.4915289296796</v>
      </c>
      <c r="N488" s="146">
        <v>0</v>
      </c>
      <c r="O488" s="146">
        <v>0</v>
      </c>
      <c r="P488" s="146">
        <v>0</v>
      </c>
      <c r="Q488" s="146">
        <v>22564.948401642199</v>
      </c>
      <c r="R488" s="146">
        <v>0</v>
      </c>
      <c r="S488" s="146">
        <v>7872.7138219611898</v>
      </c>
      <c r="T488" s="146">
        <v>0</v>
      </c>
      <c r="U488" s="146">
        <v>0</v>
      </c>
      <c r="V488" s="146">
        <v>6872.4782603318399</v>
      </c>
      <c r="W488" s="146">
        <v>0</v>
      </c>
      <c r="X488" s="146">
        <v>0</v>
      </c>
      <c r="Y488" s="146">
        <v>-7561.9395776155397</v>
      </c>
      <c r="Z488" s="146">
        <v>0</v>
      </c>
      <c r="AA488" s="146">
        <v>0</v>
      </c>
      <c r="AB488" s="146">
        <v>0</v>
      </c>
      <c r="AC488" s="146">
        <v>14005.3945144026</v>
      </c>
      <c r="AD488" s="146">
        <v>0</v>
      </c>
      <c r="AE488" s="146">
        <v>-1387.71245975487</v>
      </c>
      <c r="AF488" s="146">
        <v>0</v>
      </c>
      <c r="AG488" s="146">
        <v>0</v>
      </c>
      <c r="AH488" s="146">
        <v>3775.0708701139301</v>
      </c>
      <c r="AI488" s="146">
        <v>0</v>
      </c>
      <c r="AJ488" s="146">
        <v>0</v>
      </c>
      <c r="AK488" s="146">
        <v>3782.8209832203001</v>
      </c>
      <c r="AL488" s="146"/>
      <c r="AM488" s="146"/>
      <c r="AN488" s="146"/>
      <c r="AO488" s="146"/>
      <c r="AP488" s="144"/>
    </row>
    <row r="489" spans="1:42" ht="14.5" x14ac:dyDescent="0.35">
      <c r="A489" s="200" t="s">
        <v>507</v>
      </c>
      <c r="B489" s="146">
        <v>0</v>
      </c>
      <c r="C489" s="146">
        <v>0</v>
      </c>
      <c r="D489" s="146">
        <v>0</v>
      </c>
      <c r="E489" s="146">
        <v>0</v>
      </c>
      <c r="F489" s="146">
        <v>0</v>
      </c>
      <c r="G489" s="146">
        <v>0</v>
      </c>
      <c r="H489" s="146">
        <v>0</v>
      </c>
      <c r="I489" s="146">
        <v>0</v>
      </c>
      <c r="J489" s="146">
        <v>0</v>
      </c>
      <c r="K489" s="146">
        <v>0</v>
      </c>
      <c r="L489" s="146">
        <v>0</v>
      </c>
      <c r="M489" s="146">
        <v>0</v>
      </c>
      <c r="N489" s="146">
        <v>0</v>
      </c>
      <c r="O489" s="146">
        <v>0</v>
      </c>
      <c r="P489" s="146">
        <v>0</v>
      </c>
      <c r="Q489" s="146">
        <v>0</v>
      </c>
      <c r="R489" s="146">
        <v>0</v>
      </c>
      <c r="S489" s="146">
        <v>0</v>
      </c>
      <c r="T489" s="146">
        <v>0</v>
      </c>
      <c r="U489" s="146">
        <v>0</v>
      </c>
      <c r="V489" s="146">
        <v>0</v>
      </c>
      <c r="W489" s="146">
        <v>0</v>
      </c>
      <c r="X489" s="146">
        <v>0</v>
      </c>
      <c r="Y489" s="146">
        <v>0</v>
      </c>
      <c r="Z489" s="146">
        <v>0</v>
      </c>
      <c r="AA489" s="146">
        <v>0</v>
      </c>
      <c r="AB489" s="146">
        <v>0</v>
      </c>
      <c r="AC489" s="146">
        <v>0</v>
      </c>
      <c r="AD489" s="146">
        <v>0</v>
      </c>
      <c r="AE489" s="146">
        <v>0</v>
      </c>
      <c r="AF489" s="146">
        <v>0</v>
      </c>
      <c r="AG489" s="146">
        <v>0</v>
      </c>
      <c r="AH489" s="146">
        <v>0</v>
      </c>
      <c r="AI489" s="146">
        <v>0</v>
      </c>
      <c r="AJ489" s="146">
        <v>0</v>
      </c>
      <c r="AK489" s="146">
        <v>0</v>
      </c>
      <c r="AL489" s="146"/>
      <c r="AM489" s="146"/>
      <c r="AN489" s="146"/>
      <c r="AO489" s="146"/>
      <c r="AP489" s="144"/>
    </row>
    <row r="490" spans="1:42" ht="14.5" x14ac:dyDescent="0.35">
      <c r="A490" s="200" t="s">
        <v>508</v>
      </c>
      <c r="B490" s="146">
        <v>0</v>
      </c>
      <c r="C490" s="146">
        <v>0</v>
      </c>
      <c r="D490" s="146">
        <v>0</v>
      </c>
      <c r="E490" s="146">
        <v>0</v>
      </c>
      <c r="F490" s="146">
        <v>0</v>
      </c>
      <c r="G490" s="146">
        <v>17188.117453444698</v>
      </c>
      <c r="H490" s="146">
        <v>0</v>
      </c>
      <c r="I490" s="146">
        <v>0</v>
      </c>
      <c r="J490" s="146">
        <v>998.537239742152</v>
      </c>
      <c r="K490" s="146">
        <v>0</v>
      </c>
      <c r="L490" s="146">
        <v>0</v>
      </c>
      <c r="M490" s="146">
        <v>6472.4915289296796</v>
      </c>
      <c r="N490" s="146">
        <v>0</v>
      </c>
      <c r="O490" s="146">
        <v>0</v>
      </c>
      <c r="P490" s="146">
        <v>0</v>
      </c>
      <c r="Q490" s="146">
        <v>22564.948401642199</v>
      </c>
      <c r="R490" s="146">
        <v>0</v>
      </c>
      <c r="S490" s="146">
        <v>7872.7138219611898</v>
      </c>
      <c r="T490" s="146">
        <v>0</v>
      </c>
      <c r="U490" s="146">
        <v>0</v>
      </c>
      <c r="V490" s="146">
        <v>6872.4782603318399</v>
      </c>
      <c r="W490" s="146">
        <v>0</v>
      </c>
      <c r="X490" s="146">
        <v>0</v>
      </c>
      <c r="Y490" s="146">
        <v>-7561.9395776155397</v>
      </c>
      <c r="Z490" s="146">
        <v>0</v>
      </c>
      <c r="AA490" s="146">
        <v>0</v>
      </c>
      <c r="AB490" s="146">
        <v>0</v>
      </c>
      <c r="AC490" s="146">
        <v>14005.3945144026</v>
      </c>
      <c r="AD490" s="146">
        <v>0</v>
      </c>
      <c r="AE490" s="146">
        <v>-1387.71245975487</v>
      </c>
      <c r="AF490" s="146">
        <v>0</v>
      </c>
      <c r="AG490" s="146">
        <v>0</v>
      </c>
      <c r="AH490" s="146">
        <v>3775.0708701139301</v>
      </c>
      <c r="AI490" s="146">
        <v>0</v>
      </c>
      <c r="AJ490" s="146">
        <v>0</v>
      </c>
      <c r="AK490" s="146">
        <v>3782.8209832203001</v>
      </c>
      <c r="AL490" s="144"/>
      <c r="AM490" s="144"/>
      <c r="AN490" s="144"/>
      <c r="AO490" s="144"/>
      <c r="AP490" s="144"/>
    </row>
    <row r="491" spans="1:42" ht="14.5" x14ac:dyDescent="0.35">
      <c r="A491" s="200" t="s">
        <v>509</v>
      </c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  <c r="AA491" s="144"/>
      <c r="AB491" s="144"/>
      <c r="AC491" s="144"/>
      <c r="AD491" s="144"/>
      <c r="AE491" s="144"/>
      <c r="AF491" s="144"/>
      <c r="AG491" s="144"/>
      <c r="AH491" s="144"/>
      <c r="AI491" s="144"/>
      <c r="AJ491" s="144"/>
      <c r="AK491" s="144"/>
      <c r="AL491" s="146"/>
      <c r="AM491" s="146"/>
      <c r="AN491" s="146"/>
      <c r="AO491" s="146"/>
      <c r="AP491" s="144"/>
    </row>
    <row r="492" spans="1:42" ht="14.5" x14ac:dyDescent="0.35">
      <c r="A492" s="199" t="s">
        <v>510</v>
      </c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  <c r="AA492" s="144"/>
      <c r="AB492" s="144"/>
      <c r="AC492" s="144"/>
      <c r="AD492" s="144"/>
      <c r="AE492" s="144"/>
      <c r="AF492" s="144"/>
      <c r="AG492" s="144"/>
      <c r="AH492" s="144"/>
      <c r="AI492" s="144"/>
      <c r="AJ492" s="144"/>
      <c r="AK492" s="144"/>
      <c r="AL492" s="146"/>
      <c r="AM492" s="146"/>
      <c r="AN492" s="146"/>
      <c r="AO492" s="146"/>
      <c r="AP492" s="144"/>
    </row>
    <row r="493" spans="1:42" ht="14.5" x14ac:dyDescent="0.35">
      <c r="A493" s="200" t="s">
        <v>511</v>
      </c>
      <c r="B493" s="146">
        <v>37679.0357686727</v>
      </c>
      <c r="C493" s="146">
        <v>37679.0357686727</v>
      </c>
      <c r="D493" s="146">
        <v>37679.0357686727</v>
      </c>
      <c r="E493" s="146">
        <v>37679.0357686727</v>
      </c>
      <c r="F493" s="146">
        <v>37679.0357686727</v>
      </c>
      <c r="G493" s="146">
        <v>37679.0357686727</v>
      </c>
      <c r="H493" s="146">
        <v>37679.0357686727</v>
      </c>
      <c r="I493" s="146">
        <v>37679.0357686727</v>
      </c>
      <c r="J493" s="146">
        <v>37679.0357686727</v>
      </c>
      <c r="K493" s="146">
        <v>37679.0357686727</v>
      </c>
      <c r="L493" s="146">
        <v>37679.0357686727</v>
      </c>
      <c r="M493" s="146">
        <v>37679.035768671798</v>
      </c>
      <c r="N493" s="146">
        <v>29748.200906354999</v>
      </c>
      <c r="O493" s="146">
        <v>29748.200906354999</v>
      </c>
      <c r="P493" s="146">
        <v>29748.200906354999</v>
      </c>
      <c r="Q493" s="146">
        <v>29748.200906354999</v>
      </c>
      <c r="R493" s="146">
        <v>29748.200906354999</v>
      </c>
      <c r="S493" s="146">
        <v>29748.200906354999</v>
      </c>
      <c r="T493" s="146">
        <v>29748.200906354999</v>
      </c>
      <c r="U493" s="146">
        <v>29748.200906354999</v>
      </c>
      <c r="V493" s="146">
        <v>29748.200906354999</v>
      </c>
      <c r="W493" s="146">
        <v>29748.200906354999</v>
      </c>
      <c r="X493" s="146">
        <v>29748.200906354999</v>
      </c>
      <c r="Y493" s="146">
        <v>29748.2009063197</v>
      </c>
      <c r="Z493" s="146">
        <v>20175.573908070299</v>
      </c>
      <c r="AA493" s="146">
        <v>20175.573908070299</v>
      </c>
      <c r="AB493" s="146">
        <v>20175.573908070299</v>
      </c>
      <c r="AC493" s="146">
        <v>20175.573908070299</v>
      </c>
      <c r="AD493" s="146">
        <v>20175.573908070299</v>
      </c>
      <c r="AE493" s="146">
        <v>20175.573908070299</v>
      </c>
      <c r="AF493" s="146">
        <v>20175.573908070299</v>
      </c>
      <c r="AG493" s="146">
        <v>20175.573908070299</v>
      </c>
      <c r="AH493" s="146">
        <v>20175.573908070299</v>
      </c>
      <c r="AI493" s="146">
        <v>20175.573908070299</v>
      </c>
      <c r="AJ493" s="146">
        <v>20175.573908070299</v>
      </c>
      <c r="AK493" s="146">
        <v>20175.573907982001</v>
      </c>
      <c r="AL493" s="146"/>
      <c r="AM493" s="146"/>
      <c r="AN493" s="146"/>
      <c r="AO493" s="146"/>
      <c r="AP493" s="144"/>
    </row>
    <row r="494" spans="1:42" ht="14.5" x14ac:dyDescent="0.35">
      <c r="A494" s="200" t="s">
        <v>512</v>
      </c>
      <c r="B494" s="146">
        <v>37679</v>
      </c>
      <c r="C494" s="146">
        <v>37679</v>
      </c>
      <c r="D494" s="146">
        <v>37679</v>
      </c>
      <c r="E494" s="146">
        <v>37679</v>
      </c>
      <c r="F494" s="146">
        <v>37679</v>
      </c>
      <c r="G494" s="146">
        <v>37679</v>
      </c>
      <c r="H494" s="146">
        <v>37679</v>
      </c>
      <c r="I494" s="146">
        <v>37679</v>
      </c>
      <c r="J494" s="146">
        <v>37679</v>
      </c>
      <c r="K494" s="146">
        <v>37679</v>
      </c>
      <c r="L494" s="146">
        <v>37679</v>
      </c>
      <c r="M494" s="146">
        <v>37679</v>
      </c>
      <c r="N494" s="146">
        <v>29748</v>
      </c>
      <c r="O494" s="146">
        <v>29748</v>
      </c>
      <c r="P494" s="146">
        <v>29748</v>
      </c>
      <c r="Q494" s="146">
        <v>29748</v>
      </c>
      <c r="R494" s="146">
        <v>29748</v>
      </c>
      <c r="S494" s="146">
        <v>29748</v>
      </c>
      <c r="T494" s="146">
        <v>29748</v>
      </c>
      <c r="U494" s="146">
        <v>29748</v>
      </c>
      <c r="V494" s="146">
        <v>29748</v>
      </c>
      <c r="W494" s="146">
        <v>29748</v>
      </c>
      <c r="X494" s="146">
        <v>29748</v>
      </c>
      <c r="Y494" s="146">
        <v>29748</v>
      </c>
      <c r="Z494" s="146">
        <v>20176</v>
      </c>
      <c r="AA494" s="146">
        <v>20176</v>
      </c>
      <c r="AB494" s="146">
        <v>20176</v>
      </c>
      <c r="AC494" s="146">
        <v>20176</v>
      </c>
      <c r="AD494" s="146">
        <v>20176</v>
      </c>
      <c r="AE494" s="146">
        <v>20176</v>
      </c>
      <c r="AF494" s="146">
        <v>20176</v>
      </c>
      <c r="AG494" s="146">
        <v>20176</v>
      </c>
      <c r="AH494" s="146">
        <v>20176</v>
      </c>
      <c r="AI494" s="146">
        <v>20176</v>
      </c>
      <c r="AJ494" s="146">
        <v>20176</v>
      </c>
      <c r="AK494" s="146">
        <v>20176</v>
      </c>
      <c r="AL494" s="146"/>
      <c r="AM494" s="146"/>
      <c r="AN494" s="146"/>
      <c r="AO494" s="146"/>
      <c r="AP494" s="144"/>
    </row>
    <row r="495" spans="1:42" ht="14.5" x14ac:dyDescent="0.35">
      <c r="A495" s="200" t="s">
        <v>513</v>
      </c>
      <c r="B495" s="146">
        <v>0</v>
      </c>
      <c r="C495" s="146">
        <v>0</v>
      </c>
      <c r="D495" s="146">
        <v>0</v>
      </c>
      <c r="E495" s="146">
        <v>0</v>
      </c>
      <c r="F495" s="146">
        <v>0</v>
      </c>
      <c r="G495" s="146">
        <v>0</v>
      </c>
      <c r="H495" s="146">
        <v>0</v>
      </c>
      <c r="I495" s="146">
        <v>0</v>
      </c>
      <c r="J495" s="146">
        <v>0</v>
      </c>
      <c r="K495" s="146">
        <v>0</v>
      </c>
      <c r="L495" s="146">
        <v>0</v>
      </c>
      <c r="M495" s="146">
        <v>0</v>
      </c>
      <c r="N495" s="146">
        <v>0</v>
      </c>
      <c r="O495" s="146">
        <v>0</v>
      </c>
      <c r="P495" s="146">
        <v>0</v>
      </c>
      <c r="Q495" s="146">
        <v>0</v>
      </c>
      <c r="R495" s="146">
        <v>0</v>
      </c>
      <c r="S495" s="146">
        <v>0</v>
      </c>
      <c r="T495" s="146">
        <v>0</v>
      </c>
      <c r="U495" s="146">
        <v>0</v>
      </c>
      <c r="V495" s="146">
        <v>0</v>
      </c>
      <c r="W495" s="146">
        <v>0</v>
      </c>
      <c r="X495" s="146">
        <v>0</v>
      </c>
      <c r="Y495" s="146">
        <v>0</v>
      </c>
      <c r="Z495" s="146">
        <v>0</v>
      </c>
      <c r="AA495" s="146">
        <v>0</v>
      </c>
      <c r="AB495" s="146">
        <v>0</v>
      </c>
      <c r="AC495" s="146">
        <v>0</v>
      </c>
      <c r="AD495" s="146">
        <v>0</v>
      </c>
      <c r="AE495" s="146">
        <v>0</v>
      </c>
      <c r="AF495" s="146">
        <v>0</v>
      </c>
      <c r="AG495" s="146">
        <v>0</v>
      </c>
      <c r="AH495" s="146">
        <v>0</v>
      </c>
      <c r="AI495" s="146">
        <v>0</v>
      </c>
      <c r="AJ495" s="146">
        <v>0</v>
      </c>
      <c r="AK495" s="146">
        <v>0</v>
      </c>
      <c r="AL495" s="146"/>
      <c r="AM495" s="146"/>
      <c r="AN495" s="146"/>
      <c r="AO495" s="146"/>
      <c r="AP495" s="144"/>
    </row>
    <row r="496" spans="1:42" ht="10.5" x14ac:dyDescent="0.25">
      <c r="A496" s="200" t="s">
        <v>514</v>
      </c>
      <c r="B496" s="146">
        <v>0</v>
      </c>
      <c r="C496" s="146">
        <v>0</v>
      </c>
      <c r="D496" s="146">
        <v>0</v>
      </c>
      <c r="E496" s="146">
        <v>0</v>
      </c>
      <c r="F496" s="146">
        <v>0</v>
      </c>
      <c r="G496" s="146">
        <v>0</v>
      </c>
      <c r="H496" s="146">
        <v>0</v>
      </c>
      <c r="I496" s="146">
        <v>0</v>
      </c>
      <c r="J496" s="146">
        <v>998.537239742152</v>
      </c>
      <c r="K496" s="146">
        <v>0</v>
      </c>
      <c r="L496" s="146">
        <v>0</v>
      </c>
      <c r="M496" s="146">
        <v>6472.4915289296796</v>
      </c>
      <c r="N496" s="146">
        <v>0</v>
      </c>
      <c r="O496" s="146">
        <v>0</v>
      </c>
      <c r="P496" s="146">
        <v>0</v>
      </c>
      <c r="Q496" s="146">
        <v>22564.948401642199</v>
      </c>
      <c r="R496" s="146">
        <v>0</v>
      </c>
      <c r="S496" s="146">
        <v>7872.7138219611898</v>
      </c>
      <c r="T496" s="146">
        <v>0</v>
      </c>
      <c r="U496" s="146">
        <v>0</v>
      </c>
      <c r="V496" s="146">
        <v>6872.4782603318399</v>
      </c>
      <c r="W496" s="146">
        <v>0</v>
      </c>
      <c r="X496" s="146">
        <v>0</v>
      </c>
      <c r="Y496" s="146">
        <v>-7561.9395776155397</v>
      </c>
      <c r="Z496" s="146">
        <v>0</v>
      </c>
      <c r="AA496" s="146">
        <v>0</v>
      </c>
      <c r="AB496" s="146">
        <v>0</v>
      </c>
      <c r="AC496" s="146">
        <v>14005.3945144026</v>
      </c>
      <c r="AD496" s="146">
        <v>0</v>
      </c>
      <c r="AE496" s="146">
        <v>-1387.71245975487</v>
      </c>
      <c r="AF496" s="146">
        <v>0</v>
      </c>
      <c r="AG496" s="146">
        <v>0</v>
      </c>
      <c r="AH496" s="146">
        <v>3775.0708701139301</v>
      </c>
      <c r="AI496" s="146">
        <v>0</v>
      </c>
      <c r="AJ496" s="146">
        <v>0</v>
      </c>
      <c r="AK496" s="146">
        <v>3782.8209832203001</v>
      </c>
      <c r="AL496" s="146"/>
      <c r="AM496" s="146"/>
      <c r="AN496" s="146"/>
      <c r="AO496" s="146"/>
      <c r="AP496" s="146"/>
    </row>
    <row r="497" spans="1:42" ht="14.5" x14ac:dyDescent="0.35">
      <c r="A497" s="200" t="s">
        <v>515</v>
      </c>
      <c r="B497" s="146">
        <v>0</v>
      </c>
      <c r="C497" s="146">
        <v>0</v>
      </c>
      <c r="D497" s="146">
        <v>0</v>
      </c>
      <c r="E497" s="146">
        <v>0</v>
      </c>
      <c r="F497" s="146">
        <v>0</v>
      </c>
      <c r="G497" s="146">
        <v>0</v>
      </c>
      <c r="H497" s="146">
        <v>0</v>
      </c>
      <c r="I497" s="146">
        <v>0</v>
      </c>
      <c r="J497" s="146">
        <v>998.537239742152</v>
      </c>
      <c r="K497" s="146">
        <v>0</v>
      </c>
      <c r="L497" s="146">
        <v>0</v>
      </c>
      <c r="M497" s="146">
        <v>6472.4915289296796</v>
      </c>
      <c r="N497" s="146">
        <v>0</v>
      </c>
      <c r="O497" s="146">
        <v>0</v>
      </c>
      <c r="P497" s="146">
        <v>0</v>
      </c>
      <c r="Q497" s="146">
        <v>22564.948401642199</v>
      </c>
      <c r="R497" s="146">
        <v>0</v>
      </c>
      <c r="S497" s="146">
        <v>7872.7138219611898</v>
      </c>
      <c r="T497" s="146">
        <v>0</v>
      </c>
      <c r="U497" s="146">
        <v>0</v>
      </c>
      <c r="V497" s="146">
        <v>6872.4782603318399</v>
      </c>
      <c r="W497" s="146">
        <v>0</v>
      </c>
      <c r="X497" s="146">
        <v>0</v>
      </c>
      <c r="Y497" s="146">
        <v>-7561.9395776155397</v>
      </c>
      <c r="Z497" s="146">
        <v>0</v>
      </c>
      <c r="AA497" s="146">
        <v>0</v>
      </c>
      <c r="AB497" s="146">
        <v>0</v>
      </c>
      <c r="AC497" s="146">
        <v>14005.3945144026</v>
      </c>
      <c r="AD497" s="146">
        <v>0</v>
      </c>
      <c r="AE497" s="146">
        <v>-1387.71245975487</v>
      </c>
      <c r="AF497" s="146">
        <v>0</v>
      </c>
      <c r="AG497" s="146">
        <v>0</v>
      </c>
      <c r="AH497" s="146">
        <v>3775.0708701139301</v>
      </c>
      <c r="AI497" s="146">
        <v>0</v>
      </c>
      <c r="AJ497" s="146">
        <v>0</v>
      </c>
      <c r="AK497" s="146">
        <v>3782.8209832203001</v>
      </c>
      <c r="AL497" s="146"/>
      <c r="AM497" s="146"/>
      <c r="AN497" s="146"/>
      <c r="AO497" s="146"/>
      <c r="AP497" s="144"/>
    </row>
    <row r="498" spans="1:42" ht="10.5" x14ac:dyDescent="0.25">
      <c r="A498" s="200" t="s">
        <v>516</v>
      </c>
      <c r="B498" s="146">
        <v>0</v>
      </c>
      <c r="C498" s="146">
        <v>0</v>
      </c>
      <c r="D498" s="146">
        <v>0</v>
      </c>
      <c r="E498" s="146">
        <v>0</v>
      </c>
      <c r="F498" s="146">
        <v>0</v>
      </c>
      <c r="G498" s="146">
        <v>0</v>
      </c>
      <c r="H498" s="146">
        <v>0</v>
      </c>
      <c r="I498" s="146">
        <v>0</v>
      </c>
      <c r="J498" s="146">
        <v>0</v>
      </c>
      <c r="K498" s="146">
        <v>0</v>
      </c>
      <c r="L498" s="146">
        <v>0</v>
      </c>
      <c r="M498" s="146">
        <v>0</v>
      </c>
      <c r="N498" s="146">
        <v>0</v>
      </c>
      <c r="O498" s="146">
        <v>0</v>
      </c>
      <c r="P498" s="146">
        <v>0</v>
      </c>
      <c r="Q498" s="146">
        <v>0</v>
      </c>
      <c r="R498" s="146">
        <v>0</v>
      </c>
      <c r="S498" s="146">
        <v>0</v>
      </c>
      <c r="T498" s="146">
        <v>0</v>
      </c>
      <c r="U498" s="146">
        <v>0</v>
      </c>
      <c r="V498" s="146">
        <v>0</v>
      </c>
      <c r="W498" s="146">
        <v>0</v>
      </c>
      <c r="X498" s="146">
        <v>0</v>
      </c>
      <c r="Y498" s="146">
        <v>0</v>
      </c>
      <c r="Z498" s="146">
        <v>0</v>
      </c>
      <c r="AA498" s="146">
        <v>0</v>
      </c>
      <c r="AB498" s="146">
        <v>0</v>
      </c>
      <c r="AC498" s="146">
        <v>0</v>
      </c>
      <c r="AD498" s="146">
        <v>0</v>
      </c>
      <c r="AE498" s="146">
        <v>0</v>
      </c>
      <c r="AF498" s="146">
        <v>0</v>
      </c>
      <c r="AG498" s="146">
        <v>0</v>
      </c>
      <c r="AH498" s="146">
        <v>0</v>
      </c>
      <c r="AI498" s="146">
        <v>0</v>
      </c>
      <c r="AJ498" s="146">
        <v>0</v>
      </c>
      <c r="AK498" s="146">
        <v>0</v>
      </c>
      <c r="AL498" s="146"/>
      <c r="AM498" s="146"/>
      <c r="AN498" s="146"/>
      <c r="AO498" s="146"/>
      <c r="AP498" s="146"/>
    </row>
    <row r="499" spans="1:42" ht="14.5" x14ac:dyDescent="0.35">
      <c r="A499" s="200" t="s">
        <v>517</v>
      </c>
      <c r="B499" s="146">
        <v>0</v>
      </c>
      <c r="C499" s="146">
        <v>0</v>
      </c>
      <c r="D499" s="146">
        <v>0</v>
      </c>
      <c r="E499" s="146">
        <v>0</v>
      </c>
      <c r="F499" s="146">
        <v>0</v>
      </c>
      <c r="G499" s="146">
        <v>0</v>
      </c>
      <c r="H499" s="146">
        <v>0</v>
      </c>
      <c r="I499" s="146">
        <v>0</v>
      </c>
      <c r="J499" s="146">
        <v>0</v>
      </c>
      <c r="K499" s="146">
        <v>0</v>
      </c>
      <c r="L499" s="146">
        <v>0</v>
      </c>
      <c r="M499" s="146">
        <v>0</v>
      </c>
      <c r="N499" s="146">
        <v>0</v>
      </c>
      <c r="O499" s="146">
        <v>0</v>
      </c>
      <c r="P499" s="146">
        <v>0</v>
      </c>
      <c r="Q499" s="146">
        <v>0</v>
      </c>
      <c r="R499" s="146">
        <v>0</v>
      </c>
      <c r="S499" s="146">
        <v>0</v>
      </c>
      <c r="T499" s="146">
        <v>0</v>
      </c>
      <c r="U499" s="146">
        <v>0</v>
      </c>
      <c r="V499" s="146">
        <v>0</v>
      </c>
      <c r="W499" s="146">
        <v>0</v>
      </c>
      <c r="X499" s="146">
        <v>0</v>
      </c>
      <c r="Y499" s="146">
        <v>0</v>
      </c>
      <c r="Z499" s="146">
        <v>0</v>
      </c>
      <c r="AA499" s="146">
        <v>0</v>
      </c>
      <c r="AB499" s="146">
        <v>0</v>
      </c>
      <c r="AC499" s="146">
        <v>0</v>
      </c>
      <c r="AD499" s="146">
        <v>0</v>
      </c>
      <c r="AE499" s="146">
        <v>0</v>
      </c>
      <c r="AF499" s="146">
        <v>0</v>
      </c>
      <c r="AG499" s="146">
        <v>0</v>
      </c>
      <c r="AH499" s="146">
        <v>0</v>
      </c>
      <c r="AI499" s="146">
        <v>0</v>
      </c>
      <c r="AJ499" s="146">
        <v>0</v>
      </c>
      <c r="AK499" s="146">
        <v>0</v>
      </c>
      <c r="AL499" s="146"/>
      <c r="AM499" s="146"/>
      <c r="AN499" s="146"/>
      <c r="AO499" s="146"/>
      <c r="AP499" s="144"/>
    </row>
    <row r="500" spans="1:42" ht="14.5" x14ac:dyDescent="0.35">
      <c r="A500" s="200" t="s">
        <v>518</v>
      </c>
      <c r="B500" s="146">
        <v>0</v>
      </c>
      <c r="C500" s="146">
        <v>0</v>
      </c>
      <c r="D500" s="146">
        <v>0</v>
      </c>
      <c r="E500" s="146">
        <v>0</v>
      </c>
      <c r="F500" s="146">
        <v>0</v>
      </c>
      <c r="G500" s="146">
        <v>0</v>
      </c>
      <c r="H500" s="146">
        <v>0</v>
      </c>
      <c r="I500" s="146">
        <v>0</v>
      </c>
      <c r="J500" s="146">
        <v>0</v>
      </c>
      <c r="K500" s="146">
        <v>0</v>
      </c>
      <c r="L500" s="146">
        <v>0</v>
      </c>
      <c r="M500" s="146">
        <v>0</v>
      </c>
      <c r="N500" s="146">
        <v>0</v>
      </c>
      <c r="O500" s="146">
        <v>0</v>
      </c>
      <c r="P500" s="146">
        <v>0</v>
      </c>
      <c r="Q500" s="146">
        <v>0</v>
      </c>
      <c r="R500" s="146">
        <v>0</v>
      </c>
      <c r="S500" s="146">
        <v>0</v>
      </c>
      <c r="T500" s="146">
        <v>0</v>
      </c>
      <c r="U500" s="146">
        <v>0</v>
      </c>
      <c r="V500" s="146">
        <v>0</v>
      </c>
      <c r="W500" s="146">
        <v>0</v>
      </c>
      <c r="X500" s="146">
        <v>0</v>
      </c>
      <c r="Y500" s="146">
        <v>0</v>
      </c>
      <c r="Z500" s="146">
        <v>0</v>
      </c>
      <c r="AA500" s="146">
        <v>0</v>
      </c>
      <c r="AB500" s="146">
        <v>0</v>
      </c>
      <c r="AC500" s="146">
        <v>0</v>
      </c>
      <c r="AD500" s="146">
        <v>0</v>
      </c>
      <c r="AE500" s="146">
        <v>0</v>
      </c>
      <c r="AF500" s="146">
        <v>0</v>
      </c>
      <c r="AG500" s="146">
        <v>0</v>
      </c>
      <c r="AH500" s="146">
        <v>0</v>
      </c>
      <c r="AI500" s="146">
        <v>0</v>
      </c>
      <c r="AJ500" s="146">
        <v>0</v>
      </c>
      <c r="AK500" s="146">
        <v>0</v>
      </c>
      <c r="AL500" s="144"/>
      <c r="AM500" s="144"/>
      <c r="AN500" s="144"/>
      <c r="AO500" s="144"/>
      <c r="AP500" s="144"/>
    </row>
    <row r="501" spans="1:42" ht="14.5" x14ac:dyDescent="0.35">
      <c r="A501" s="200" t="s">
        <v>519</v>
      </c>
      <c r="B501" s="146">
        <v>0</v>
      </c>
      <c r="C501" s="146">
        <v>0</v>
      </c>
      <c r="D501" s="146">
        <v>0</v>
      </c>
      <c r="E501" s="146">
        <v>0</v>
      </c>
      <c r="F501" s="146">
        <v>0</v>
      </c>
      <c r="G501" s="146">
        <v>0</v>
      </c>
      <c r="H501" s="146">
        <v>0</v>
      </c>
      <c r="I501" s="146">
        <v>0</v>
      </c>
      <c r="J501" s="146">
        <v>0</v>
      </c>
      <c r="K501" s="146">
        <v>0</v>
      </c>
      <c r="L501" s="146">
        <v>0</v>
      </c>
      <c r="M501" s="146">
        <v>0</v>
      </c>
      <c r="N501" s="146">
        <v>0</v>
      </c>
      <c r="O501" s="146">
        <v>0</v>
      </c>
      <c r="P501" s="146">
        <v>0</v>
      </c>
      <c r="Q501" s="146">
        <v>0</v>
      </c>
      <c r="R501" s="146">
        <v>0</v>
      </c>
      <c r="S501" s="146">
        <v>0</v>
      </c>
      <c r="T501" s="146">
        <v>0</v>
      </c>
      <c r="U501" s="146">
        <v>0</v>
      </c>
      <c r="V501" s="146">
        <v>0</v>
      </c>
      <c r="W501" s="146">
        <v>0</v>
      </c>
      <c r="X501" s="146">
        <v>0</v>
      </c>
      <c r="Y501" s="146">
        <v>0</v>
      </c>
      <c r="Z501" s="146">
        <v>0</v>
      </c>
      <c r="AA501" s="146">
        <v>0</v>
      </c>
      <c r="AB501" s="146">
        <v>0</v>
      </c>
      <c r="AC501" s="146">
        <v>0</v>
      </c>
      <c r="AD501" s="146">
        <v>0</v>
      </c>
      <c r="AE501" s="146">
        <v>0</v>
      </c>
      <c r="AF501" s="146">
        <v>0</v>
      </c>
      <c r="AG501" s="146">
        <v>0</v>
      </c>
      <c r="AH501" s="146">
        <v>0</v>
      </c>
      <c r="AI501" s="146">
        <v>0</v>
      </c>
      <c r="AJ501" s="146">
        <v>0</v>
      </c>
      <c r="AK501" s="146">
        <v>0</v>
      </c>
      <c r="AL501" s="144"/>
      <c r="AM501" s="144"/>
      <c r="AN501" s="144"/>
      <c r="AO501" s="144"/>
      <c r="AP501" s="144"/>
    </row>
    <row r="502" spans="1:42" ht="10.5" x14ac:dyDescent="0.25">
      <c r="A502" s="200" t="s">
        <v>520</v>
      </c>
      <c r="B502" s="146">
        <v>0</v>
      </c>
      <c r="C502" s="146">
        <v>0</v>
      </c>
      <c r="D502" s="146">
        <v>0</v>
      </c>
      <c r="E502" s="146">
        <v>0</v>
      </c>
      <c r="F502" s="146">
        <v>0</v>
      </c>
      <c r="G502" s="146">
        <v>0</v>
      </c>
      <c r="H502" s="146">
        <v>0</v>
      </c>
      <c r="I502" s="146">
        <v>0</v>
      </c>
      <c r="J502" s="146">
        <v>0</v>
      </c>
      <c r="K502" s="146">
        <v>0</v>
      </c>
      <c r="L502" s="146">
        <v>0</v>
      </c>
      <c r="M502" s="146">
        <v>0</v>
      </c>
      <c r="N502" s="146">
        <v>0</v>
      </c>
      <c r="O502" s="146">
        <v>0</v>
      </c>
      <c r="P502" s="146">
        <v>0</v>
      </c>
      <c r="Q502" s="146">
        <v>0</v>
      </c>
      <c r="R502" s="146">
        <v>0</v>
      </c>
      <c r="S502" s="146">
        <v>0</v>
      </c>
      <c r="T502" s="146">
        <v>0</v>
      </c>
      <c r="U502" s="146">
        <v>0</v>
      </c>
      <c r="V502" s="146">
        <v>0</v>
      </c>
      <c r="W502" s="146">
        <v>0</v>
      </c>
      <c r="X502" s="146">
        <v>0</v>
      </c>
      <c r="Y502" s="146">
        <v>0</v>
      </c>
      <c r="Z502" s="146">
        <v>0</v>
      </c>
      <c r="AA502" s="146">
        <v>0</v>
      </c>
      <c r="AB502" s="146">
        <v>0</v>
      </c>
      <c r="AC502" s="146">
        <v>0</v>
      </c>
      <c r="AD502" s="146">
        <v>0</v>
      </c>
      <c r="AE502" s="146">
        <v>0</v>
      </c>
      <c r="AF502" s="146">
        <v>0</v>
      </c>
      <c r="AG502" s="146">
        <v>0</v>
      </c>
      <c r="AH502" s="146">
        <v>0</v>
      </c>
      <c r="AI502" s="146">
        <v>0</v>
      </c>
      <c r="AJ502" s="146">
        <v>0</v>
      </c>
      <c r="AK502" s="146">
        <v>0</v>
      </c>
    </row>
    <row r="503" spans="1:42" ht="10.5" x14ac:dyDescent="0.25">
      <c r="A503" s="200" t="s">
        <v>521</v>
      </c>
      <c r="B503" s="146">
        <v>0</v>
      </c>
      <c r="C503" s="146">
        <v>0</v>
      </c>
      <c r="D503" s="146">
        <v>0</v>
      </c>
      <c r="E503" s="146">
        <v>0</v>
      </c>
      <c r="F503" s="146">
        <v>0</v>
      </c>
      <c r="G503" s="146">
        <v>0</v>
      </c>
      <c r="H503" s="146">
        <v>0</v>
      </c>
      <c r="I503" s="146">
        <v>0</v>
      </c>
      <c r="J503" s="146">
        <v>0</v>
      </c>
      <c r="K503" s="146">
        <v>0</v>
      </c>
      <c r="L503" s="146">
        <v>0</v>
      </c>
      <c r="M503" s="146">
        <v>0</v>
      </c>
      <c r="N503" s="146">
        <v>0</v>
      </c>
      <c r="O503" s="146">
        <v>0</v>
      </c>
      <c r="P503" s="146">
        <v>0</v>
      </c>
      <c r="Q503" s="146">
        <v>0</v>
      </c>
      <c r="R503" s="146">
        <v>0</v>
      </c>
      <c r="S503" s="146">
        <v>0</v>
      </c>
      <c r="T503" s="146">
        <v>0</v>
      </c>
      <c r="U503" s="146">
        <v>0</v>
      </c>
      <c r="V503" s="146">
        <v>0</v>
      </c>
      <c r="W503" s="146">
        <v>0</v>
      </c>
      <c r="X503" s="146">
        <v>0</v>
      </c>
      <c r="Y503" s="146">
        <v>0</v>
      </c>
      <c r="Z503" s="146">
        <v>0</v>
      </c>
      <c r="AA503" s="146">
        <v>0</v>
      </c>
      <c r="AB503" s="146">
        <v>0</v>
      </c>
      <c r="AC503" s="146">
        <v>0</v>
      </c>
      <c r="AD503" s="146">
        <v>0</v>
      </c>
      <c r="AE503" s="146">
        <v>0</v>
      </c>
      <c r="AF503" s="146">
        <v>0</v>
      </c>
      <c r="AG503" s="146">
        <v>0</v>
      </c>
      <c r="AH503" s="146">
        <v>0</v>
      </c>
      <c r="AI503" s="146">
        <v>0</v>
      </c>
      <c r="AJ503" s="146">
        <v>0</v>
      </c>
      <c r="AK503" s="146">
        <v>0</v>
      </c>
    </row>
    <row r="504" spans="1:42" ht="10.5" x14ac:dyDescent="0.25">
      <c r="A504" s="200" t="s">
        <v>522</v>
      </c>
      <c r="B504" s="146">
        <v>0</v>
      </c>
      <c r="C504" s="146">
        <v>0</v>
      </c>
      <c r="D504" s="146">
        <v>0</v>
      </c>
      <c r="E504" s="146">
        <v>0</v>
      </c>
      <c r="F504" s="146">
        <v>0</v>
      </c>
      <c r="G504" s="146">
        <v>0</v>
      </c>
      <c r="H504" s="146">
        <v>0</v>
      </c>
      <c r="I504" s="146">
        <v>0</v>
      </c>
      <c r="J504" s="146">
        <v>0</v>
      </c>
      <c r="K504" s="146">
        <v>0</v>
      </c>
      <c r="L504" s="146">
        <v>0</v>
      </c>
      <c r="M504" s="146">
        <v>0</v>
      </c>
      <c r="N504" s="146">
        <v>0</v>
      </c>
      <c r="O504" s="146">
        <v>0</v>
      </c>
      <c r="P504" s="146">
        <v>0</v>
      </c>
      <c r="Q504" s="146">
        <v>0</v>
      </c>
      <c r="R504" s="146">
        <v>0</v>
      </c>
      <c r="S504" s="146">
        <v>0</v>
      </c>
      <c r="T504" s="146">
        <v>0</v>
      </c>
      <c r="U504" s="146">
        <v>0</v>
      </c>
      <c r="V504" s="146">
        <v>0</v>
      </c>
      <c r="W504" s="146">
        <v>0</v>
      </c>
      <c r="X504" s="146">
        <v>0</v>
      </c>
      <c r="Y504" s="146">
        <v>0</v>
      </c>
      <c r="Z504" s="146">
        <v>0</v>
      </c>
      <c r="AA504" s="146">
        <v>0</v>
      </c>
      <c r="AB504" s="146">
        <v>0</v>
      </c>
      <c r="AC504" s="146">
        <v>0</v>
      </c>
      <c r="AD504" s="146">
        <v>0</v>
      </c>
      <c r="AE504" s="146">
        <v>0</v>
      </c>
      <c r="AF504" s="146">
        <v>0</v>
      </c>
      <c r="AG504" s="146">
        <v>0</v>
      </c>
      <c r="AH504" s="146">
        <v>0</v>
      </c>
      <c r="AI504" s="146">
        <v>0</v>
      </c>
      <c r="AJ504" s="146">
        <v>0</v>
      </c>
      <c r="AK504" s="146">
        <v>0</v>
      </c>
    </row>
    <row r="505" spans="1:42" ht="10.5" x14ac:dyDescent="0.25">
      <c r="A505" s="200" t="s">
        <v>523</v>
      </c>
      <c r="B505" s="146">
        <v>0</v>
      </c>
      <c r="C505" s="146">
        <v>0</v>
      </c>
      <c r="D505" s="146">
        <v>0</v>
      </c>
      <c r="E505" s="146">
        <v>0</v>
      </c>
      <c r="F505" s="146">
        <v>0</v>
      </c>
      <c r="G505" s="146">
        <v>0</v>
      </c>
      <c r="H505" s="146">
        <v>0</v>
      </c>
      <c r="I505" s="146">
        <v>0</v>
      </c>
      <c r="J505" s="146">
        <v>0</v>
      </c>
      <c r="K505" s="146">
        <v>0</v>
      </c>
      <c r="L505" s="146">
        <v>0</v>
      </c>
      <c r="M505" s="146">
        <v>0</v>
      </c>
      <c r="N505" s="146">
        <v>0</v>
      </c>
      <c r="O505" s="146">
        <v>0</v>
      </c>
      <c r="P505" s="146">
        <v>0</v>
      </c>
      <c r="Q505" s="146">
        <v>0</v>
      </c>
      <c r="R505" s="146">
        <v>0</v>
      </c>
      <c r="S505" s="146">
        <v>0</v>
      </c>
      <c r="T505" s="146">
        <v>0</v>
      </c>
      <c r="U505" s="146">
        <v>0</v>
      </c>
      <c r="V505" s="146">
        <v>0</v>
      </c>
      <c r="W505" s="146">
        <v>0</v>
      </c>
      <c r="X505" s="146">
        <v>0</v>
      </c>
      <c r="Y505" s="146">
        <v>0</v>
      </c>
      <c r="Z505" s="146">
        <v>0</v>
      </c>
      <c r="AA505" s="146">
        <v>0</v>
      </c>
      <c r="AB505" s="146">
        <v>0</v>
      </c>
      <c r="AC505" s="146">
        <v>0</v>
      </c>
      <c r="AD505" s="146">
        <v>0</v>
      </c>
      <c r="AE505" s="146">
        <v>0</v>
      </c>
      <c r="AF505" s="146">
        <v>0</v>
      </c>
      <c r="AG505" s="146">
        <v>0</v>
      </c>
      <c r="AH505" s="146">
        <v>0</v>
      </c>
      <c r="AI505" s="146">
        <v>0</v>
      </c>
      <c r="AJ505" s="146">
        <v>0</v>
      </c>
      <c r="AK505" s="146">
        <v>0</v>
      </c>
    </row>
    <row r="506" spans="1:42" ht="10.5" x14ac:dyDescent="0.25">
      <c r="A506" s="200" t="s">
        <v>524</v>
      </c>
      <c r="B506" s="146">
        <v>0</v>
      </c>
      <c r="C506" s="146">
        <v>0</v>
      </c>
      <c r="D506" s="146">
        <v>0</v>
      </c>
      <c r="E506" s="146">
        <v>0</v>
      </c>
      <c r="F506" s="146">
        <v>0</v>
      </c>
      <c r="G506" s="146">
        <v>0</v>
      </c>
      <c r="H506" s="146">
        <v>0</v>
      </c>
      <c r="I506" s="146">
        <v>0</v>
      </c>
      <c r="J506" s="146">
        <v>0</v>
      </c>
      <c r="K506" s="146">
        <v>0</v>
      </c>
      <c r="L506" s="146">
        <v>0</v>
      </c>
      <c r="M506" s="146">
        <v>0</v>
      </c>
      <c r="N506" s="146">
        <v>0</v>
      </c>
      <c r="O506" s="146">
        <v>0</v>
      </c>
      <c r="P506" s="146">
        <v>0</v>
      </c>
      <c r="Q506" s="146">
        <v>0</v>
      </c>
      <c r="R506" s="146">
        <v>0</v>
      </c>
      <c r="S506" s="146">
        <v>0</v>
      </c>
      <c r="T506" s="146">
        <v>0</v>
      </c>
      <c r="U506" s="146">
        <v>0</v>
      </c>
      <c r="V506" s="146">
        <v>0</v>
      </c>
      <c r="W506" s="146">
        <v>0</v>
      </c>
      <c r="X506" s="146">
        <v>0</v>
      </c>
      <c r="Y506" s="146">
        <v>0</v>
      </c>
      <c r="Z506" s="146">
        <v>0</v>
      </c>
      <c r="AA506" s="146">
        <v>0</v>
      </c>
      <c r="AB506" s="146">
        <v>0</v>
      </c>
      <c r="AC506" s="146">
        <v>0</v>
      </c>
      <c r="AD506" s="146">
        <v>0</v>
      </c>
      <c r="AE506" s="146">
        <v>0</v>
      </c>
      <c r="AF506" s="146">
        <v>0</v>
      </c>
      <c r="AG506" s="146">
        <v>0</v>
      </c>
      <c r="AH506" s="146">
        <v>0</v>
      </c>
      <c r="AI506" s="146">
        <v>0</v>
      </c>
      <c r="AJ506" s="146">
        <v>0</v>
      </c>
      <c r="AK506" s="146">
        <v>0</v>
      </c>
    </row>
    <row r="507" spans="1:42" ht="10.5" x14ac:dyDescent="0.25">
      <c r="A507" s="200" t="s">
        <v>525</v>
      </c>
      <c r="B507" s="146">
        <v>0</v>
      </c>
      <c r="C507" s="146">
        <v>0</v>
      </c>
      <c r="D507" s="146">
        <v>0</v>
      </c>
      <c r="E507" s="146">
        <v>0</v>
      </c>
      <c r="F507" s="146">
        <v>0</v>
      </c>
      <c r="G507" s="146">
        <v>0</v>
      </c>
      <c r="H507" s="146">
        <v>0</v>
      </c>
      <c r="I507" s="146">
        <v>0</v>
      </c>
      <c r="J507" s="146">
        <v>0</v>
      </c>
      <c r="K507" s="146">
        <v>0</v>
      </c>
      <c r="L507" s="146">
        <v>0</v>
      </c>
      <c r="M507" s="146">
        <v>0</v>
      </c>
      <c r="N507" s="146">
        <v>0</v>
      </c>
      <c r="O507" s="146">
        <v>0</v>
      </c>
      <c r="P507" s="146">
        <v>0</v>
      </c>
      <c r="Q507" s="146">
        <v>0</v>
      </c>
      <c r="R507" s="146">
        <v>0</v>
      </c>
      <c r="S507" s="146">
        <v>0</v>
      </c>
      <c r="T507" s="146">
        <v>0</v>
      </c>
      <c r="U507" s="146">
        <v>0</v>
      </c>
      <c r="V507" s="146">
        <v>0</v>
      </c>
      <c r="W507" s="146">
        <v>0</v>
      </c>
      <c r="X507" s="146">
        <v>0</v>
      </c>
      <c r="Y507" s="146">
        <v>0</v>
      </c>
      <c r="Z507" s="146">
        <v>0</v>
      </c>
      <c r="AA507" s="146">
        <v>0</v>
      </c>
      <c r="AB507" s="146">
        <v>0</v>
      </c>
      <c r="AC507" s="146">
        <v>0</v>
      </c>
      <c r="AD507" s="146">
        <v>0</v>
      </c>
      <c r="AE507" s="146">
        <v>0</v>
      </c>
      <c r="AF507" s="146">
        <v>0</v>
      </c>
      <c r="AG507" s="146">
        <v>0</v>
      </c>
      <c r="AH507" s="146">
        <v>0</v>
      </c>
      <c r="AI507" s="146">
        <v>0</v>
      </c>
      <c r="AJ507" s="146">
        <v>0</v>
      </c>
      <c r="AK507" s="146">
        <v>0</v>
      </c>
    </row>
    <row r="508" spans="1:42" ht="10.5" x14ac:dyDescent="0.25">
      <c r="A508" s="200" t="s">
        <v>526</v>
      </c>
      <c r="B508" s="146">
        <v>0</v>
      </c>
      <c r="C508" s="146">
        <v>0</v>
      </c>
      <c r="D508" s="146">
        <v>0</v>
      </c>
      <c r="E508" s="146">
        <v>0</v>
      </c>
      <c r="F508" s="146">
        <v>0</v>
      </c>
      <c r="G508" s="146">
        <v>0</v>
      </c>
      <c r="H508" s="146">
        <v>0</v>
      </c>
      <c r="I508" s="146">
        <v>0</v>
      </c>
      <c r="J508" s="146">
        <v>0</v>
      </c>
      <c r="K508" s="146">
        <v>0</v>
      </c>
      <c r="L508" s="146">
        <v>0</v>
      </c>
      <c r="M508" s="146">
        <v>0</v>
      </c>
      <c r="N508" s="146">
        <v>0</v>
      </c>
      <c r="O508" s="146">
        <v>0</v>
      </c>
      <c r="P508" s="146">
        <v>0</v>
      </c>
      <c r="Q508" s="146">
        <v>0</v>
      </c>
      <c r="R508" s="146">
        <v>0</v>
      </c>
      <c r="S508" s="146">
        <v>0</v>
      </c>
      <c r="T508" s="146">
        <v>0</v>
      </c>
      <c r="U508" s="146">
        <v>0</v>
      </c>
      <c r="V508" s="146">
        <v>0</v>
      </c>
      <c r="W508" s="146">
        <v>0</v>
      </c>
      <c r="X508" s="146">
        <v>0</v>
      </c>
      <c r="Y508" s="146">
        <v>0</v>
      </c>
      <c r="Z508" s="146">
        <v>0</v>
      </c>
      <c r="AA508" s="146">
        <v>0</v>
      </c>
      <c r="AB508" s="146">
        <v>0</v>
      </c>
      <c r="AC508" s="146">
        <v>0</v>
      </c>
      <c r="AD508" s="146">
        <v>0</v>
      </c>
      <c r="AE508" s="146">
        <v>0</v>
      </c>
      <c r="AF508" s="146">
        <v>0</v>
      </c>
      <c r="AG508" s="146">
        <v>0</v>
      </c>
      <c r="AH508" s="146">
        <v>0</v>
      </c>
      <c r="AI508" s="146">
        <v>0</v>
      </c>
      <c r="AJ508" s="146">
        <v>0</v>
      </c>
      <c r="AK508" s="146">
        <v>0</v>
      </c>
    </row>
    <row r="509" spans="1:42" ht="10.5" x14ac:dyDescent="0.25">
      <c r="A509" s="200" t="s">
        <v>527</v>
      </c>
      <c r="B509" s="146">
        <v>0</v>
      </c>
      <c r="C509" s="146">
        <v>0</v>
      </c>
      <c r="D509" s="146">
        <v>0</v>
      </c>
      <c r="E509" s="146">
        <v>0</v>
      </c>
      <c r="F509" s="146">
        <v>0</v>
      </c>
      <c r="G509" s="146">
        <v>1</v>
      </c>
      <c r="H509" s="146">
        <v>1</v>
      </c>
      <c r="I509" s="146">
        <v>0</v>
      </c>
      <c r="J509" s="146">
        <v>0</v>
      </c>
      <c r="K509" s="146">
        <v>0</v>
      </c>
      <c r="L509" s="146">
        <v>0</v>
      </c>
      <c r="M509" s="146">
        <v>0</v>
      </c>
      <c r="N509" s="146">
        <v>0</v>
      </c>
      <c r="O509" s="146">
        <v>0</v>
      </c>
      <c r="P509" s="146">
        <v>0</v>
      </c>
      <c r="Q509" s="146">
        <v>0</v>
      </c>
      <c r="R509" s="146">
        <v>0</v>
      </c>
      <c r="S509" s="146">
        <v>0</v>
      </c>
      <c r="T509" s="146">
        <v>0</v>
      </c>
      <c r="U509" s="146">
        <v>0</v>
      </c>
      <c r="V509" s="146">
        <v>0</v>
      </c>
      <c r="W509" s="146">
        <v>0</v>
      </c>
      <c r="X509" s="146">
        <v>0</v>
      </c>
      <c r="Y509" s="146">
        <v>0</v>
      </c>
      <c r="Z509" s="146">
        <v>0</v>
      </c>
      <c r="AA509" s="146">
        <v>0</v>
      </c>
      <c r="AB509" s="146">
        <v>0</v>
      </c>
      <c r="AC509" s="146">
        <v>0</v>
      </c>
      <c r="AD509" s="146">
        <v>0</v>
      </c>
      <c r="AE509" s="146">
        <v>0</v>
      </c>
      <c r="AF509" s="146">
        <v>0</v>
      </c>
      <c r="AG509" s="146">
        <v>0</v>
      </c>
      <c r="AH509" s="146">
        <v>0</v>
      </c>
      <c r="AI509" s="146">
        <v>0</v>
      </c>
      <c r="AJ509" s="146">
        <v>0</v>
      </c>
      <c r="AK509" s="146">
        <v>0</v>
      </c>
    </row>
    <row r="510" spans="1:42" ht="10.5" x14ac:dyDescent="0.25">
      <c r="A510" s="200" t="s">
        <v>528</v>
      </c>
      <c r="B510" s="146">
        <v>0</v>
      </c>
      <c r="C510" s="146">
        <v>0</v>
      </c>
      <c r="D510" s="146">
        <v>0</v>
      </c>
      <c r="E510" s="146">
        <v>0</v>
      </c>
      <c r="F510" s="146">
        <v>0</v>
      </c>
      <c r="G510" s="146">
        <v>0</v>
      </c>
      <c r="H510" s="146">
        <v>0</v>
      </c>
      <c r="I510" s="146">
        <v>0</v>
      </c>
      <c r="J510" s="146">
        <v>0</v>
      </c>
      <c r="K510" s="146">
        <v>0</v>
      </c>
      <c r="L510" s="146">
        <v>0</v>
      </c>
      <c r="M510" s="146">
        <v>0</v>
      </c>
      <c r="N510" s="146">
        <v>0</v>
      </c>
      <c r="O510" s="146">
        <v>0</v>
      </c>
      <c r="P510" s="146">
        <v>0</v>
      </c>
      <c r="Q510" s="146">
        <v>0</v>
      </c>
      <c r="R510" s="146">
        <v>0</v>
      </c>
      <c r="S510" s="146">
        <v>0</v>
      </c>
      <c r="T510" s="146">
        <v>0</v>
      </c>
      <c r="U510" s="146">
        <v>0</v>
      </c>
      <c r="V510" s="146">
        <v>0</v>
      </c>
      <c r="W510" s="146">
        <v>0</v>
      </c>
      <c r="X510" s="146">
        <v>0</v>
      </c>
      <c r="Y510" s="146">
        <v>0</v>
      </c>
      <c r="Z510" s="146">
        <v>0</v>
      </c>
      <c r="AA510" s="146">
        <v>0</v>
      </c>
      <c r="AB510" s="146">
        <v>0</v>
      </c>
      <c r="AC510" s="146">
        <v>0</v>
      </c>
      <c r="AD510" s="146">
        <v>0</v>
      </c>
      <c r="AE510" s="146">
        <v>0</v>
      </c>
      <c r="AF510" s="146">
        <v>0</v>
      </c>
      <c r="AG510" s="146">
        <v>0</v>
      </c>
      <c r="AH510" s="146">
        <v>0</v>
      </c>
      <c r="AI510" s="146">
        <v>0</v>
      </c>
      <c r="AJ510" s="146">
        <v>0</v>
      </c>
      <c r="AK510" s="146">
        <v>0</v>
      </c>
    </row>
    <row r="511" spans="1:42" ht="10.5" x14ac:dyDescent="0.25">
      <c r="A511" s="200" t="s">
        <v>529</v>
      </c>
      <c r="B511" s="146">
        <v>1</v>
      </c>
      <c r="C511" s="146">
        <v>2</v>
      </c>
      <c r="D511" s="146">
        <v>3</v>
      </c>
      <c r="E511" s="146">
        <v>4</v>
      </c>
      <c r="F511" s="146">
        <v>5</v>
      </c>
      <c r="G511" s="146">
        <v>6</v>
      </c>
      <c r="H511" s="146">
        <v>7</v>
      </c>
      <c r="I511" s="146">
        <v>8</v>
      </c>
      <c r="J511" s="146">
        <v>9</v>
      </c>
      <c r="K511" s="146">
        <v>10</v>
      </c>
      <c r="L511" s="146">
        <v>11</v>
      </c>
      <c r="M511" s="146">
        <v>12</v>
      </c>
      <c r="N511" s="146">
        <v>1</v>
      </c>
      <c r="O511" s="146">
        <v>2</v>
      </c>
      <c r="P511" s="146">
        <v>3</v>
      </c>
      <c r="Q511" s="146">
        <v>4</v>
      </c>
      <c r="R511" s="146">
        <v>5</v>
      </c>
      <c r="S511" s="146">
        <v>6</v>
      </c>
      <c r="T511" s="146">
        <v>7</v>
      </c>
      <c r="U511" s="146">
        <v>8</v>
      </c>
      <c r="V511" s="146">
        <v>9</v>
      </c>
      <c r="W511" s="146">
        <v>10</v>
      </c>
      <c r="X511" s="146">
        <v>11</v>
      </c>
      <c r="Y511" s="146">
        <v>12</v>
      </c>
      <c r="Z511" s="146">
        <v>1</v>
      </c>
      <c r="AA511" s="146">
        <v>2</v>
      </c>
      <c r="AB511" s="146">
        <v>3</v>
      </c>
      <c r="AC511" s="146">
        <v>4</v>
      </c>
      <c r="AD511" s="146">
        <v>5</v>
      </c>
      <c r="AE511" s="146">
        <v>6</v>
      </c>
      <c r="AF511" s="146">
        <v>7</v>
      </c>
      <c r="AG511" s="146">
        <v>8</v>
      </c>
      <c r="AH511" s="146">
        <v>9</v>
      </c>
      <c r="AI511" s="146">
        <v>10</v>
      </c>
      <c r="AJ511" s="146">
        <v>11</v>
      </c>
      <c r="AK511" s="146">
        <v>12</v>
      </c>
    </row>
    <row r="512" spans="1:42" ht="10.5" x14ac:dyDescent="0.25">
      <c r="A512" s="200" t="s">
        <v>530</v>
      </c>
      <c r="B512" s="146">
        <v>0</v>
      </c>
      <c r="C512" s="146">
        <v>0</v>
      </c>
      <c r="D512" s="146">
        <v>0</v>
      </c>
      <c r="E512" s="146">
        <v>0</v>
      </c>
      <c r="F512" s="146">
        <v>0</v>
      </c>
      <c r="G512" s="146">
        <v>0</v>
      </c>
      <c r="H512" s="146">
        <v>0</v>
      </c>
      <c r="I512" s="146">
        <v>0</v>
      </c>
      <c r="J512" s="146">
        <v>0</v>
      </c>
      <c r="K512" s="146">
        <v>0</v>
      </c>
      <c r="L512" s="146">
        <v>0</v>
      </c>
      <c r="M512" s="146">
        <v>0</v>
      </c>
      <c r="N512" s="146">
        <v>0</v>
      </c>
      <c r="O512" s="146">
        <v>0</v>
      </c>
      <c r="P512" s="146">
        <v>0</v>
      </c>
      <c r="Q512" s="146">
        <v>0</v>
      </c>
      <c r="R512" s="146">
        <v>0</v>
      </c>
      <c r="S512" s="146">
        <v>0</v>
      </c>
      <c r="T512" s="146">
        <v>0</v>
      </c>
      <c r="U512" s="146">
        <v>0</v>
      </c>
      <c r="V512" s="146">
        <v>0</v>
      </c>
      <c r="W512" s="146">
        <v>0</v>
      </c>
      <c r="X512" s="146">
        <v>0</v>
      </c>
      <c r="Y512" s="146">
        <v>0</v>
      </c>
      <c r="Z512" s="146">
        <v>0</v>
      </c>
      <c r="AA512" s="146">
        <v>0</v>
      </c>
      <c r="AB512" s="146">
        <v>0</v>
      </c>
      <c r="AC512" s="146">
        <v>0</v>
      </c>
      <c r="AD512" s="146">
        <v>0</v>
      </c>
      <c r="AE512" s="146">
        <v>0</v>
      </c>
      <c r="AF512" s="146">
        <v>0</v>
      </c>
      <c r="AG512" s="146">
        <v>0</v>
      </c>
      <c r="AH512" s="146">
        <v>0</v>
      </c>
      <c r="AI512" s="146">
        <v>0</v>
      </c>
      <c r="AJ512" s="146">
        <v>0</v>
      </c>
      <c r="AK512" s="146">
        <v>0</v>
      </c>
    </row>
    <row r="513" spans="1:37" ht="10.5" x14ac:dyDescent="0.25">
      <c r="A513" s="200" t="s">
        <v>531</v>
      </c>
      <c r="B513" s="146">
        <v>0</v>
      </c>
      <c r="C513" s="146">
        <v>0</v>
      </c>
      <c r="D513" s="146">
        <v>0</v>
      </c>
      <c r="E513" s="146">
        <v>0</v>
      </c>
      <c r="F513" s="146">
        <v>0</v>
      </c>
      <c r="G513" s="146">
        <v>0</v>
      </c>
      <c r="H513" s="146">
        <v>0</v>
      </c>
      <c r="I513" s="146">
        <v>0</v>
      </c>
      <c r="J513" s="146">
        <v>0</v>
      </c>
      <c r="K513" s="146">
        <v>0</v>
      </c>
      <c r="L513" s="146">
        <v>0</v>
      </c>
      <c r="M513" s="146">
        <v>0</v>
      </c>
      <c r="N513" s="146">
        <v>0</v>
      </c>
      <c r="O513" s="146">
        <v>0</v>
      </c>
      <c r="P513" s="146">
        <v>0</v>
      </c>
      <c r="Q513" s="146">
        <v>0</v>
      </c>
      <c r="R513" s="146">
        <v>0</v>
      </c>
      <c r="S513" s="146">
        <v>0</v>
      </c>
      <c r="T513" s="146">
        <v>0</v>
      </c>
      <c r="U513" s="146">
        <v>0</v>
      </c>
      <c r="V513" s="146">
        <v>0</v>
      </c>
      <c r="W513" s="146">
        <v>0</v>
      </c>
      <c r="X513" s="146">
        <v>0</v>
      </c>
      <c r="Y513" s="146">
        <v>0</v>
      </c>
      <c r="Z513" s="146">
        <v>0</v>
      </c>
      <c r="AA513" s="146">
        <v>0</v>
      </c>
      <c r="AB513" s="146">
        <v>0</v>
      </c>
      <c r="AC513" s="146">
        <v>0</v>
      </c>
      <c r="AD513" s="146">
        <v>0</v>
      </c>
      <c r="AE513" s="146">
        <v>0</v>
      </c>
      <c r="AF513" s="146">
        <v>0</v>
      </c>
      <c r="AG513" s="146">
        <v>0</v>
      </c>
      <c r="AH513" s="146">
        <v>0</v>
      </c>
      <c r="AI513" s="146">
        <v>0</v>
      </c>
      <c r="AJ513" s="146">
        <v>0</v>
      </c>
      <c r="AK513" s="146">
        <v>0</v>
      </c>
    </row>
    <row r="514" spans="1:37" ht="10.5" x14ac:dyDescent="0.25">
      <c r="A514" s="200" t="s">
        <v>532</v>
      </c>
      <c r="B514" s="146">
        <v>0</v>
      </c>
      <c r="C514" s="146">
        <v>0</v>
      </c>
      <c r="D514" s="146">
        <v>0</v>
      </c>
      <c r="E514" s="146">
        <v>0</v>
      </c>
      <c r="F514" s="146">
        <v>0</v>
      </c>
      <c r="G514" s="146">
        <v>0</v>
      </c>
      <c r="H514" s="146">
        <v>0</v>
      </c>
      <c r="I514" s="146">
        <v>0</v>
      </c>
      <c r="J514" s="146">
        <v>0</v>
      </c>
      <c r="K514" s="146">
        <v>0</v>
      </c>
      <c r="L514" s="146">
        <v>0</v>
      </c>
      <c r="M514" s="146">
        <v>0</v>
      </c>
      <c r="N514" s="146">
        <v>0</v>
      </c>
      <c r="O514" s="146">
        <v>0</v>
      </c>
      <c r="P514" s="146">
        <v>0</v>
      </c>
      <c r="Q514" s="146">
        <v>0</v>
      </c>
      <c r="R514" s="146">
        <v>0</v>
      </c>
      <c r="S514" s="146">
        <v>0</v>
      </c>
      <c r="T514" s="146">
        <v>0</v>
      </c>
      <c r="U514" s="146">
        <v>0</v>
      </c>
      <c r="V514" s="146">
        <v>0</v>
      </c>
      <c r="W514" s="146">
        <v>0</v>
      </c>
      <c r="X514" s="146">
        <v>0</v>
      </c>
      <c r="Y514" s="146">
        <v>0</v>
      </c>
      <c r="Z514" s="146">
        <v>0</v>
      </c>
      <c r="AA514" s="146">
        <v>0</v>
      </c>
      <c r="AB514" s="146">
        <v>0</v>
      </c>
      <c r="AC514" s="146">
        <v>0</v>
      </c>
      <c r="AD514" s="146">
        <v>0</v>
      </c>
      <c r="AE514" s="146">
        <v>0</v>
      </c>
      <c r="AF514" s="146">
        <v>0</v>
      </c>
      <c r="AG514" s="146">
        <v>0</v>
      </c>
      <c r="AH514" s="146">
        <v>0</v>
      </c>
      <c r="AI514" s="146">
        <v>0</v>
      </c>
      <c r="AJ514" s="146">
        <v>0</v>
      </c>
      <c r="AK514" s="146">
        <v>0</v>
      </c>
    </row>
    <row r="515" spans="1:37" ht="10.5" x14ac:dyDescent="0.25">
      <c r="A515" s="200" t="s">
        <v>227</v>
      </c>
      <c r="B515" s="146">
        <v>0</v>
      </c>
      <c r="C515" s="146">
        <v>0</v>
      </c>
      <c r="D515" s="146">
        <v>0</v>
      </c>
      <c r="E515" s="146">
        <v>0</v>
      </c>
      <c r="F515" s="146">
        <v>0</v>
      </c>
      <c r="G515" s="146">
        <v>0</v>
      </c>
      <c r="H515" s="146">
        <v>0</v>
      </c>
      <c r="I515" s="146">
        <v>0</v>
      </c>
      <c r="J515" s="146">
        <v>0</v>
      </c>
      <c r="K515" s="146">
        <v>0</v>
      </c>
      <c r="L515" s="146">
        <v>0</v>
      </c>
      <c r="M515" s="146">
        <v>0</v>
      </c>
      <c r="N515" s="146">
        <v>0</v>
      </c>
      <c r="O515" s="146">
        <v>0</v>
      </c>
      <c r="P515" s="146">
        <v>0</v>
      </c>
      <c r="Q515" s="146">
        <v>0</v>
      </c>
      <c r="R515" s="146">
        <v>0</v>
      </c>
      <c r="S515" s="146">
        <v>0</v>
      </c>
      <c r="T515" s="146">
        <v>0</v>
      </c>
      <c r="U515" s="146">
        <v>0</v>
      </c>
      <c r="V515" s="146">
        <v>0</v>
      </c>
      <c r="W515" s="146">
        <v>0</v>
      </c>
      <c r="X515" s="146">
        <v>0</v>
      </c>
      <c r="Y515" s="146">
        <v>0</v>
      </c>
      <c r="Z515" s="146">
        <v>0</v>
      </c>
      <c r="AA515" s="146">
        <v>0</v>
      </c>
      <c r="AB515" s="146">
        <v>0</v>
      </c>
      <c r="AC515" s="146">
        <v>0</v>
      </c>
      <c r="AD515" s="146">
        <v>0</v>
      </c>
      <c r="AE515" s="146">
        <v>0</v>
      </c>
      <c r="AF515" s="146">
        <v>0</v>
      </c>
      <c r="AG515" s="146">
        <v>0</v>
      </c>
      <c r="AH515" s="146">
        <v>0</v>
      </c>
      <c r="AI515" s="146">
        <v>0</v>
      </c>
      <c r="AJ515" s="146">
        <v>0</v>
      </c>
      <c r="AK515" s="146">
        <v>0</v>
      </c>
    </row>
    <row r="516" spans="1:37" ht="10.5" x14ac:dyDescent="0.25">
      <c r="A516" s="200" t="s">
        <v>533</v>
      </c>
      <c r="B516" s="146">
        <v>0</v>
      </c>
      <c r="C516" s="146">
        <v>0</v>
      </c>
      <c r="D516" s="146">
        <v>0</v>
      </c>
      <c r="E516" s="146">
        <v>0</v>
      </c>
      <c r="F516" s="146">
        <v>0</v>
      </c>
      <c r="G516" s="146">
        <v>0</v>
      </c>
      <c r="H516" s="146">
        <v>30208.007000000001</v>
      </c>
      <c r="I516" s="146">
        <v>0</v>
      </c>
      <c r="J516" s="146">
        <v>998.537239742152</v>
      </c>
      <c r="K516" s="146">
        <v>0</v>
      </c>
      <c r="L516" s="146">
        <v>0</v>
      </c>
      <c r="M516" s="146">
        <v>6472.4915289296796</v>
      </c>
      <c r="N516" s="146">
        <v>0</v>
      </c>
      <c r="O516" s="146">
        <v>0</v>
      </c>
      <c r="P516" s="146">
        <v>0</v>
      </c>
      <c r="Q516" s="146">
        <v>22564.948401642199</v>
      </c>
      <c r="R516" s="146">
        <v>0</v>
      </c>
      <c r="S516" s="146">
        <v>7872.7138219611898</v>
      </c>
      <c r="T516" s="146">
        <v>0</v>
      </c>
      <c r="U516" s="146">
        <v>0</v>
      </c>
      <c r="V516" s="146">
        <v>6872.4782603318399</v>
      </c>
      <c r="W516" s="146">
        <v>0</v>
      </c>
      <c r="X516" s="146">
        <v>0</v>
      </c>
      <c r="Y516" s="146">
        <v>-7561.9395776155397</v>
      </c>
      <c r="Z516" s="146">
        <v>0</v>
      </c>
      <c r="AA516" s="146">
        <v>0</v>
      </c>
      <c r="AB516" s="146">
        <v>0</v>
      </c>
      <c r="AC516" s="146">
        <v>14005.3945144026</v>
      </c>
      <c r="AD516" s="146">
        <v>0</v>
      </c>
      <c r="AE516" s="146">
        <v>-1387.71245975487</v>
      </c>
      <c r="AF516" s="146">
        <v>0</v>
      </c>
      <c r="AG516" s="146">
        <v>0</v>
      </c>
      <c r="AH516" s="146">
        <v>3775.0708701139301</v>
      </c>
      <c r="AI516" s="146">
        <v>0</v>
      </c>
      <c r="AJ516" s="146">
        <v>0</v>
      </c>
      <c r="AK516" s="146">
        <v>3782.8209832203001</v>
      </c>
    </row>
    <row r="517" spans="1:37" ht="10.5" x14ac:dyDescent="0.25">
      <c r="A517" s="200" t="s">
        <v>534</v>
      </c>
      <c r="B517" s="146">
        <v>0</v>
      </c>
      <c r="C517" s="146">
        <v>0</v>
      </c>
      <c r="D517" s="146">
        <v>0</v>
      </c>
      <c r="E517" s="146">
        <v>0</v>
      </c>
      <c r="F517" s="146">
        <v>0</v>
      </c>
      <c r="G517" s="146">
        <v>0</v>
      </c>
      <c r="H517" s="146">
        <v>30208.007000000001</v>
      </c>
      <c r="I517" s="146">
        <v>30208.007000000001</v>
      </c>
      <c r="J517" s="146">
        <v>31206.544239742099</v>
      </c>
      <c r="K517" s="146">
        <v>31206.544239742099</v>
      </c>
      <c r="L517" s="146">
        <v>31206.544239742099</v>
      </c>
      <c r="M517" s="146">
        <v>37679.035768671798</v>
      </c>
      <c r="N517" s="146">
        <v>0</v>
      </c>
      <c r="O517" s="146">
        <v>0</v>
      </c>
      <c r="P517" s="146">
        <v>0</v>
      </c>
      <c r="Q517" s="146">
        <v>22564.948401642199</v>
      </c>
      <c r="R517" s="146">
        <v>22564.948401642199</v>
      </c>
      <c r="S517" s="146">
        <v>30437.662223603402</v>
      </c>
      <c r="T517" s="146">
        <v>30437.662223603402</v>
      </c>
      <c r="U517" s="146">
        <v>30437.662223603402</v>
      </c>
      <c r="V517" s="146">
        <v>37310.140483935298</v>
      </c>
      <c r="W517" s="146">
        <v>37310.140483935298</v>
      </c>
      <c r="X517" s="146">
        <v>37310.140483935298</v>
      </c>
      <c r="Y517" s="146">
        <v>29748.2009063197</v>
      </c>
      <c r="Z517" s="146">
        <v>0</v>
      </c>
      <c r="AA517" s="146">
        <v>0</v>
      </c>
      <c r="AB517" s="146">
        <v>0</v>
      </c>
      <c r="AC517" s="146">
        <v>14005.3945144026</v>
      </c>
      <c r="AD517" s="146">
        <v>14005.3945144026</v>
      </c>
      <c r="AE517" s="146">
        <v>12617.682054647699</v>
      </c>
      <c r="AF517" s="146">
        <v>12617.682054647699</v>
      </c>
      <c r="AG517" s="146">
        <v>12617.682054647699</v>
      </c>
      <c r="AH517" s="146">
        <v>16392.752924761699</v>
      </c>
      <c r="AI517" s="146">
        <v>16392.752924761699</v>
      </c>
      <c r="AJ517" s="146">
        <v>16392.752924761699</v>
      </c>
      <c r="AK517" s="146">
        <v>20175.573907982001</v>
      </c>
    </row>
    <row r="518" spans="1:37" ht="14.5" x14ac:dyDescent="0.35">
      <c r="A518" s="199" t="s">
        <v>535</v>
      </c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  <c r="AA518" s="144"/>
      <c r="AB518" s="144"/>
      <c r="AC518" s="144"/>
      <c r="AD518" s="144"/>
      <c r="AE518" s="144"/>
      <c r="AF518" s="144"/>
      <c r="AG518" s="144"/>
      <c r="AH518" s="144"/>
      <c r="AI518" s="144"/>
      <c r="AJ518" s="144"/>
      <c r="AK518" s="144"/>
    </row>
    <row r="519" spans="1:37" ht="10.5" x14ac:dyDescent="0.25">
      <c r="A519" s="200" t="s">
        <v>536</v>
      </c>
      <c r="B519" s="146">
        <v>0</v>
      </c>
      <c r="C519" s="146">
        <v>0</v>
      </c>
      <c r="D519" s="146">
        <v>0</v>
      </c>
      <c r="E519" s="146">
        <v>0</v>
      </c>
      <c r="F519" s="146">
        <v>0</v>
      </c>
      <c r="G519" s="146">
        <v>0</v>
      </c>
      <c r="H519" s="146">
        <v>0</v>
      </c>
      <c r="I519" s="146">
        <v>0</v>
      </c>
      <c r="J519" s="146">
        <v>0</v>
      </c>
      <c r="K519" s="146">
        <v>0</v>
      </c>
      <c r="L519" s="146">
        <v>0</v>
      </c>
      <c r="M519" s="146">
        <v>0</v>
      </c>
      <c r="N519" s="146">
        <v>0</v>
      </c>
      <c r="O519" s="146">
        <v>0</v>
      </c>
      <c r="P519" s="146">
        <v>0</v>
      </c>
      <c r="Q519" s="146">
        <v>0</v>
      </c>
      <c r="R519" s="146">
        <v>0</v>
      </c>
      <c r="S519" s="146">
        <v>0</v>
      </c>
      <c r="T519" s="146">
        <v>0</v>
      </c>
      <c r="U519" s="146">
        <v>0</v>
      </c>
      <c r="V519" s="146">
        <v>0</v>
      </c>
      <c r="W519" s="146">
        <v>0</v>
      </c>
      <c r="X519" s="146">
        <v>0</v>
      </c>
      <c r="Y519" s="146">
        <v>0</v>
      </c>
      <c r="Z519" s="146">
        <v>0</v>
      </c>
      <c r="AA519" s="146">
        <v>0</v>
      </c>
      <c r="AB519" s="146">
        <v>0</v>
      </c>
      <c r="AC519" s="146">
        <v>0</v>
      </c>
      <c r="AD519" s="146">
        <v>0</v>
      </c>
      <c r="AE519" s="146">
        <v>0</v>
      </c>
      <c r="AF519" s="146">
        <v>0</v>
      </c>
      <c r="AG519" s="146">
        <v>0</v>
      </c>
      <c r="AH519" s="146">
        <v>0</v>
      </c>
      <c r="AI519" s="146">
        <v>0</v>
      </c>
      <c r="AJ519" s="146">
        <v>0</v>
      </c>
      <c r="AK519" s="146">
        <v>0</v>
      </c>
    </row>
    <row r="520" spans="1:37" ht="14.5" x14ac:dyDescent="0.35">
      <c r="A520" s="200" t="s">
        <v>537</v>
      </c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  <c r="AA520" s="144"/>
      <c r="AB520" s="144"/>
      <c r="AC520" s="144"/>
      <c r="AD520" s="144"/>
      <c r="AE520" s="144"/>
      <c r="AF520" s="144"/>
      <c r="AG520" s="144"/>
      <c r="AH520" s="144"/>
      <c r="AI520" s="144"/>
      <c r="AJ520" s="144"/>
      <c r="AK520" s="144"/>
    </row>
    <row r="521" spans="1:37" ht="10.5" x14ac:dyDescent="0.25">
      <c r="A521" s="200" t="s">
        <v>538</v>
      </c>
      <c r="B521" s="146">
        <v>0</v>
      </c>
      <c r="C521" s="146">
        <v>0</v>
      </c>
      <c r="D521" s="146">
        <v>0</v>
      </c>
      <c r="E521" s="146">
        <v>0</v>
      </c>
      <c r="F521" s="146">
        <v>0</v>
      </c>
      <c r="G521" s="146">
        <v>0</v>
      </c>
      <c r="H521" s="146">
        <v>0</v>
      </c>
      <c r="I521" s="146">
        <v>0</v>
      </c>
      <c r="J521" s="146">
        <v>0</v>
      </c>
      <c r="K521" s="146">
        <v>0</v>
      </c>
      <c r="L521" s="146">
        <v>0</v>
      </c>
      <c r="M521" s="146">
        <v>0</v>
      </c>
      <c r="N521" s="146">
        <v>0</v>
      </c>
      <c r="O521" s="146">
        <v>0</v>
      </c>
      <c r="P521" s="146">
        <v>0</v>
      </c>
      <c r="Q521" s="146">
        <v>0</v>
      </c>
      <c r="R521" s="146">
        <v>0</v>
      </c>
      <c r="S521" s="146">
        <v>0</v>
      </c>
      <c r="T521" s="146">
        <v>0</v>
      </c>
      <c r="U521" s="146">
        <v>0</v>
      </c>
      <c r="V521" s="146">
        <v>0</v>
      </c>
      <c r="W521" s="146">
        <v>0</v>
      </c>
      <c r="X521" s="146">
        <v>0</v>
      </c>
      <c r="Y521" s="146">
        <v>0</v>
      </c>
      <c r="Z521" s="146">
        <v>0</v>
      </c>
      <c r="AA521" s="146">
        <v>0</v>
      </c>
      <c r="AB521" s="146">
        <v>0</v>
      </c>
      <c r="AC521" s="146">
        <v>0</v>
      </c>
      <c r="AD521" s="146">
        <v>0</v>
      </c>
      <c r="AE521" s="146">
        <v>0</v>
      </c>
      <c r="AF521" s="146">
        <v>0</v>
      </c>
      <c r="AG521" s="146">
        <v>0</v>
      </c>
      <c r="AH521" s="146">
        <v>0</v>
      </c>
      <c r="AI521" s="146">
        <v>0</v>
      </c>
      <c r="AJ521" s="146">
        <v>0</v>
      </c>
      <c r="AK521" s="146">
        <v>0</v>
      </c>
    </row>
    <row r="522" spans="1:37" ht="10.5" x14ac:dyDescent="0.25">
      <c r="A522" s="200" t="s">
        <v>539</v>
      </c>
      <c r="B522" s="146">
        <v>0</v>
      </c>
      <c r="C522" s="146">
        <v>0</v>
      </c>
      <c r="D522" s="146">
        <v>0</v>
      </c>
      <c r="E522" s="146">
        <v>0</v>
      </c>
      <c r="F522" s="146">
        <v>0</v>
      </c>
      <c r="G522" s="146">
        <v>0</v>
      </c>
      <c r="H522" s="146">
        <v>0</v>
      </c>
      <c r="I522" s="146">
        <v>0</v>
      </c>
      <c r="J522" s="146">
        <v>0</v>
      </c>
      <c r="K522" s="146">
        <v>0</v>
      </c>
      <c r="L522" s="146">
        <v>0</v>
      </c>
      <c r="M522" s="146">
        <v>1</v>
      </c>
      <c r="N522" s="146">
        <v>0</v>
      </c>
      <c r="O522" s="146">
        <v>0</v>
      </c>
      <c r="P522" s="146">
        <v>0</v>
      </c>
      <c r="Q522" s="146">
        <v>0</v>
      </c>
      <c r="R522" s="146">
        <v>0</v>
      </c>
      <c r="S522" s="146">
        <v>0</v>
      </c>
      <c r="T522" s="146">
        <v>0</v>
      </c>
      <c r="U522" s="146">
        <v>0</v>
      </c>
      <c r="V522" s="146">
        <v>0</v>
      </c>
      <c r="W522" s="146">
        <v>0</v>
      </c>
      <c r="X522" s="146">
        <v>0</v>
      </c>
      <c r="Y522" s="146">
        <v>1</v>
      </c>
      <c r="Z522" s="146">
        <v>0</v>
      </c>
      <c r="AA522" s="146">
        <v>0</v>
      </c>
      <c r="AB522" s="146">
        <v>0</v>
      </c>
      <c r="AC522" s="146">
        <v>0</v>
      </c>
      <c r="AD522" s="146">
        <v>0</v>
      </c>
      <c r="AE522" s="146">
        <v>0</v>
      </c>
      <c r="AF522" s="146">
        <v>0</v>
      </c>
      <c r="AG522" s="146">
        <v>0</v>
      </c>
      <c r="AH522" s="146">
        <v>0</v>
      </c>
      <c r="AI522" s="146">
        <v>0</v>
      </c>
      <c r="AJ522" s="146">
        <v>0</v>
      </c>
      <c r="AK522" s="146">
        <v>1</v>
      </c>
    </row>
    <row r="523" spans="1:37" ht="10.5" x14ac:dyDescent="0.25">
      <c r="A523" s="200" t="s">
        <v>540</v>
      </c>
      <c r="B523" s="146">
        <v>0</v>
      </c>
      <c r="C523" s="146">
        <v>0</v>
      </c>
      <c r="D523" s="146">
        <v>0</v>
      </c>
      <c r="E523" s="146">
        <v>0</v>
      </c>
      <c r="F523" s="146">
        <v>0</v>
      </c>
      <c r="G523" s="146">
        <v>0</v>
      </c>
      <c r="H523" s="146">
        <v>0</v>
      </c>
      <c r="I523" s="146">
        <v>0</v>
      </c>
      <c r="J523" s="146">
        <v>0</v>
      </c>
      <c r="K523" s="146">
        <v>0</v>
      </c>
      <c r="L523" s="146">
        <v>0</v>
      </c>
      <c r="M523" s="146">
        <v>0</v>
      </c>
      <c r="N523" s="146">
        <v>0</v>
      </c>
      <c r="O523" s="146">
        <v>0</v>
      </c>
      <c r="P523" s="146">
        <v>0</v>
      </c>
      <c r="Q523" s="146">
        <v>0</v>
      </c>
      <c r="R523" s="146">
        <v>0</v>
      </c>
      <c r="S523" s="146">
        <v>0</v>
      </c>
      <c r="T523" s="146">
        <v>0</v>
      </c>
      <c r="U523" s="146">
        <v>0</v>
      </c>
      <c r="V523" s="146">
        <v>0</v>
      </c>
      <c r="W523" s="146">
        <v>0</v>
      </c>
      <c r="X523" s="146">
        <v>0</v>
      </c>
      <c r="Y523" s="146">
        <v>0</v>
      </c>
      <c r="Z523" s="146">
        <v>0</v>
      </c>
      <c r="AA523" s="146">
        <v>0</v>
      </c>
      <c r="AB523" s="146">
        <v>0</v>
      </c>
      <c r="AC523" s="146">
        <v>0</v>
      </c>
      <c r="AD523" s="146">
        <v>0</v>
      </c>
      <c r="AE523" s="146">
        <v>0</v>
      </c>
      <c r="AF523" s="146">
        <v>0</v>
      </c>
      <c r="AG523" s="146">
        <v>0</v>
      </c>
      <c r="AH523" s="146">
        <v>0</v>
      </c>
      <c r="AI523" s="146">
        <v>0</v>
      </c>
      <c r="AJ523" s="146">
        <v>0</v>
      </c>
      <c r="AK523" s="146">
        <v>-3.6379788070917101E-12</v>
      </c>
    </row>
    <row r="524" spans="1:37" ht="10.5" x14ac:dyDescent="0.25">
      <c r="A524" s="200" t="s">
        <v>541</v>
      </c>
      <c r="B524" s="146">
        <v>0</v>
      </c>
      <c r="C524" s="146">
        <v>0</v>
      </c>
      <c r="D524" s="146">
        <v>1</v>
      </c>
      <c r="E524" s="146">
        <v>0</v>
      </c>
      <c r="F524" s="146">
        <v>0</v>
      </c>
      <c r="G524" s="146">
        <v>0</v>
      </c>
      <c r="H524" s="146">
        <v>0</v>
      </c>
      <c r="I524" s="146">
        <v>0</v>
      </c>
      <c r="J524" s="146">
        <v>0</v>
      </c>
      <c r="K524" s="146">
        <v>0</v>
      </c>
      <c r="L524" s="146">
        <v>0</v>
      </c>
      <c r="M524" s="146">
        <v>0</v>
      </c>
      <c r="N524" s="146">
        <v>0</v>
      </c>
      <c r="O524" s="146">
        <v>0</v>
      </c>
      <c r="P524" s="146">
        <v>1</v>
      </c>
      <c r="Q524" s="146">
        <v>0</v>
      </c>
      <c r="R524" s="146">
        <v>0</v>
      </c>
      <c r="S524" s="146">
        <v>0</v>
      </c>
      <c r="T524" s="146">
        <v>0</v>
      </c>
      <c r="U524" s="146">
        <v>0</v>
      </c>
      <c r="V524" s="146">
        <v>0</v>
      </c>
      <c r="W524" s="146">
        <v>0</v>
      </c>
      <c r="X524" s="146">
        <v>0</v>
      </c>
      <c r="Y524" s="146">
        <v>0</v>
      </c>
      <c r="Z524" s="146">
        <v>0</v>
      </c>
      <c r="AA524" s="146">
        <v>0</v>
      </c>
      <c r="AB524" s="146">
        <v>1</v>
      </c>
      <c r="AC524" s="146">
        <v>0</v>
      </c>
      <c r="AD524" s="146">
        <v>0</v>
      </c>
      <c r="AE524" s="146">
        <v>0</v>
      </c>
      <c r="AF524" s="146">
        <v>0</v>
      </c>
      <c r="AG524" s="146">
        <v>0</v>
      </c>
      <c r="AH524" s="146">
        <v>0</v>
      </c>
      <c r="AI524" s="146">
        <v>0</v>
      </c>
      <c r="AJ524" s="146">
        <v>0</v>
      </c>
      <c r="AK524" s="146">
        <v>0</v>
      </c>
    </row>
    <row r="525" spans="1:37" ht="10.5" x14ac:dyDescent="0.25">
      <c r="A525" s="200" t="s">
        <v>542</v>
      </c>
      <c r="B525" s="146">
        <v>0</v>
      </c>
      <c r="C525" s="146">
        <v>0</v>
      </c>
      <c r="D525" s="146">
        <v>0</v>
      </c>
      <c r="E525" s="146">
        <v>0</v>
      </c>
      <c r="F525" s="146">
        <v>0</v>
      </c>
      <c r="G525" s="146">
        <v>0</v>
      </c>
      <c r="H525" s="146">
        <v>0</v>
      </c>
      <c r="I525" s="146">
        <v>0</v>
      </c>
      <c r="J525" s="146">
        <v>0</v>
      </c>
      <c r="K525" s="146">
        <v>0</v>
      </c>
      <c r="L525" s="146">
        <v>0</v>
      </c>
      <c r="M525" s="146">
        <v>0</v>
      </c>
      <c r="N525" s="146">
        <v>0</v>
      </c>
      <c r="O525" s="146">
        <v>0</v>
      </c>
      <c r="P525" s="146">
        <v>0</v>
      </c>
      <c r="Q525" s="146">
        <v>0</v>
      </c>
      <c r="R525" s="146">
        <v>0</v>
      </c>
      <c r="S525" s="146">
        <v>0</v>
      </c>
      <c r="T525" s="146">
        <v>0</v>
      </c>
      <c r="U525" s="146">
        <v>0</v>
      </c>
      <c r="V525" s="146">
        <v>0</v>
      </c>
      <c r="W525" s="146">
        <v>0</v>
      </c>
      <c r="X525" s="146">
        <v>0</v>
      </c>
      <c r="Y525" s="146">
        <v>0</v>
      </c>
      <c r="Z525" s="146">
        <v>0</v>
      </c>
      <c r="AA525" s="146">
        <v>0</v>
      </c>
      <c r="AB525" s="146">
        <v>0</v>
      </c>
      <c r="AC525" s="146">
        <v>0</v>
      </c>
      <c r="AD525" s="146">
        <v>0</v>
      </c>
      <c r="AE525" s="146">
        <v>0</v>
      </c>
      <c r="AF525" s="146">
        <v>0</v>
      </c>
      <c r="AG525" s="146">
        <v>0</v>
      </c>
      <c r="AH525" s="146">
        <v>0</v>
      </c>
      <c r="AI525" s="146">
        <v>0</v>
      </c>
      <c r="AJ525" s="146">
        <v>0</v>
      </c>
      <c r="AK525" s="146">
        <v>0</v>
      </c>
    </row>
    <row r="526" spans="1:37" ht="10.5" x14ac:dyDescent="0.25">
      <c r="A526" s="200" t="s">
        <v>543</v>
      </c>
      <c r="B526" s="146">
        <v>0</v>
      </c>
      <c r="C526" s="146">
        <v>0</v>
      </c>
      <c r="D526" s="146">
        <v>0</v>
      </c>
      <c r="E526" s="146">
        <v>0</v>
      </c>
      <c r="F526" s="146">
        <v>0</v>
      </c>
      <c r="G526" s="146">
        <v>0</v>
      </c>
      <c r="H526" s="146">
        <v>0</v>
      </c>
      <c r="I526" s="146">
        <v>0</v>
      </c>
      <c r="J526" s="146">
        <v>0</v>
      </c>
      <c r="K526" s="146">
        <v>0</v>
      </c>
      <c r="L526" s="146">
        <v>0</v>
      </c>
      <c r="M526" s="146">
        <v>0</v>
      </c>
      <c r="N526" s="146">
        <v>0</v>
      </c>
      <c r="O526" s="146">
        <v>0</v>
      </c>
      <c r="P526" s="146">
        <v>0</v>
      </c>
      <c r="Q526" s="146">
        <v>0</v>
      </c>
      <c r="R526" s="146">
        <v>0</v>
      </c>
      <c r="S526" s="146">
        <v>0</v>
      </c>
      <c r="T526" s="146">
        <v>0</v>
      </c>
      <c r="U526" s="146">
        <v>0</v>
      </c>
      <c r="V526" s="146">
        <v>0</v>
      </c>
      <c r="W526" s="146">
        <v>0</v>
      </c>
      <c r="X526" s="146">
        <v>0</v>
      </c>
      <c r="Y526" s="146">
        <v>0</v>
      </c>
      <c r="Z526" s="146">
        <v>0</v>
      </c>
      <c r="AA526" s="146">
        <v>0</v>
      </c>
      <c r="AB526" s="146">
        <v>0</v>
      </c>
      <c r="AC526" s="146">
        <v>0</v>
      </c>
      <c r="AD526" s="146">
        <v>0</v>
      </c>
      <c r="AE526" s="146">
        <v>0</v>
      </c>
      <c r="AF526" s="146">
        <v>0</v>
      </c>
      <c r="AG526" s="146">
        <v>0</v>
      </c>
      <c r="AH526" s="146">
        <v>0</v>
      </c>
      <c r="AI526" s="146">
        <v>0</v>
      </c>
      <c r="AJ526" s="146">
        <v>0</v>
      </c>
      <c r="AK526" s="146">
        <v>0</v>
      </c>
    </row>
    <row r="527" spans="1:37" ht="10.5" x14ac:dyDescent="0.25">
      <c r="A527" s="200" t="s">
        <v>544</v>
      </c>
      <c r="B527" s="146">
        <v>1</v>
      </c>
      <c r="C527" s="146">
        <v>1</v>
      </c>
      <c r="D527" s="146">
        <v>1</v>
      </c>
      <c r="E527" s="146">
        <v>1</v>
      </c>
      <c r="F527" s="146">
        <v>1</v>
      </c>
      <c r="G527" s="146">
        <v>1</v>
      </c>
      <c r="H527" s="146">
        <v>1</v>
      </c>
      <c r="I527" s="146">
        <v>1</v>
      </c>
      <c r="J527" s="146">
        <v>1</v>
      </c>
      <c r="K527" s="146">
        <v>1</v>
      </c>
      <c r="L527" s="146">
        <v>1</v>
      </c>
      <c r="M527" s="146">
        <v>1</v>
      </c>
      <c r="N527" s="146">
        <v>1</v>
      </c>
      <c r="O527" s="146">
        <v>1</v>
      </c>
      <c r="P527" s="146">
        <v>1</v>
      </c>
      <c r="Q527" s="146">
        <v>1</v>
      </c>
      <c r="R527" s="146">
        <v>1</v>
      </c>
      <c r="S527" s="146">
        <v>1</v>
      </c>
      <c r="T527" s="146">
        <v>1</v>
      </c>
      <c r="U527" s="146">
        <v>1</v>
      </c>
      <c r="V527" s="146">
        <v>1</v>
      </c>
      <c r="W527" s="146">
        <v>1</v>
      </c>
      <c r="X527" s="146">
        <v>1</v>
      </c>
      <c r="Y527" s="146">
        <v>1</v>
      </c>
      <c r="Z527" s="146">
        <v>1</v>
      </c>
      <c r="AA527" s="146">
        <v>1</v>
      </c>
      <c r="AB527" s="146">
        <v>1</v>
      </c>
      <c r="AC527" s="146">
        <v>1</v>
      </c>
      <c r="AD527" s="146">
        <v>1</v>
      </c>
      <c r="AE527" s="146">
        <v>1</v>
      </c>
      <c r="AF527" s="146">
        <v>1</v>
      </c>
      <c r="AG527" s="146">
        <v>1</v>
      </c>
      <c r="AH527" s="146">
        <v>1</v>
      </c>
      <c r="AI527" s="146">
        <v>1</v>
      </c>
      <c r="AJ527" s="146">
        <v>1</v>
      </c>
      <c r="AK527" s="146">
        <v>1</v>
      </c>
    </row>
    <row r="528" spans="1:37" ht="10.5" x14ac:dyDescent="0.25">
      <c r="A528" s="200" t="s">
        <v>545</v>
      </c>
      <c r="B528" s="146">
        <v>0</v>
      </c>
      <c r="C528" s="146">
        <v>0</v>
      </c>
      <c r="D528" s="146">
        <v>0</v>
      </c>
      <c r="E528" s="146">
        <v>0</v>
      </c>
      <c r="F528" s="146">
        <v>0</v>
      </c>
      <c r="G528" s="146">
        <v>0</v>
      </c>
      <c r="H528" s="146">
        <v>0</v>
      </c>
      <c r="I528" s="146">
        <v>0</v>
      </c>
      <c r="J528" s="146">
        <v>0</v>
      </c>
      <c r="K528" s="146">
        <v>0</v>
      </c>
      <c r="L528" s="146">
        <v>0</v>
      </c>
      <c r="M528" s="146">
        <v>0</v>
      </c>
      <c r="N528" s="146">
        <v>0</v>
      </c>
      <c r="O528" s="146">
        <v>0</v>
      </c>
      <c r="P528" s="146">
        <v>0</v>
      </c>
      <c r="Q528" s="146">
        <v>0</v>
      </c>
      <c r="R528" s="146">
        <v>0</v>
      </c>
      <c r="S528" s="146">
        <v>0</v>
      </c>
      <c r="T528" s="146">
        <v>0</v>
      </c>
      <c r="U528" s="146">
        <v>0</v>
      </c>
      <c r="V528" s="146">
        <v>0</v>
      </c>
      <c r="W528" s="146">
        <v>0</v>
      </c>
      <c r="X528" s="146">
        <v>0</v>
      </c>
      <c r="Y528" s="146">
        <v>0</v>
      </c>
      <c r="Z528" s="146">
        <v>0</v>
      </c>
      <c r="AA528" s="146">
        <v>0</v>
      </c>
      <c r="AB528" s="146">
        <v>0</v>
      </c>
      <c r="AC528" s="146">
        <v>0</v>
      </c>
      <c r="AD528" s="146">
        <v>0</v>
      </c>
      <c r="AE528" s="146">
        <v>0</v>
      </c>
      <c r="AF528" s="146">
        <v>0</v>
      </c>
      <c r="AG528" s="146">
        <v>0</v>
      </c>
      <c r="AH528" s="146">
        <v>0</v>
      </c>
      <c r="AI528" s="146">
        <v>0</v>
      </c>
      <c r="AJ528" s="146">
        <v>0</v>
      </c>
      <c r="AK528" s="146">
        <v>-3.6379788070917101E-12</v>
      </c>
    </row>
    <row r="529" spans="1:37" ht="10.5" x14ac:dyDescent="0.25">
      <c r="A529" s="200" t="s">
        <v>546</v>
      </c>
      <c r="B529" s="146">
        <v>0</v>
      </c>
      <c r="C529" s="146">
        <v>0</v>
      </c>
      <c r="D529" s="146">
        <v>0</v>
      </c>
      <c r="E529" s="146">
        <v>0</v>
      </c>
      <c r="F529" s="146">
        <v>0</v>
      </c>
      <c r="G529" s="146">
        <v>0</v>
      </c>
      <c r="H529" s="146">
        <v>0</v>
      </c>
      <c r="I529" s="146">
        <v>0</v>
      </c>
      <c r="J529" s="146">
        <v>0</v>
      </c>
      <c r="K529" s="146">
        <v>0</v>
      </c>
      <c r="L529" s="146">
        <v>0</v>
      </c>
      <c r="M529" s="146">
        <v>0</v>
      </c>
      <c r="N529" s="146">
        <v>0</v>
      </c>
      <c r="O529" s="146">
        <v>0</v>
      </c>
      <c r="P529" s="146">
        <v>0</v>
      </c>
      <c r="Q529" s="146">
        <v>0</v>
      </c>
      <c r="R529" s="146">
        <v>0</v>
      </c>
      <c r="S529" s="146">
        <v>0</v>
      </c>
      <c r="T529" s="146">
        <v>0</v>
      </c>
      <c r="U529" s="146">
        <v>0</v>
      </c>
      <c r="V529" s="146">
        <v>0</v>
      </c>
      <c r="W529" s="146">
        <v>0</v>
      </c>
      <c r="X529" s="146">
        <v>0</v>
      </c>
      <c r="Y529" s="146">
        <v>0</v>
      </c>
      <c r="Z529" s="146">
        <v>0</v>
      </c>
      <c r="AA529" s="146">
        <v>0</v>
      </c>
      <c r="AB529" s="146">
        <v>0</v>
      </c>
      <c r="AC529" s="146">
        <v>0</v>
      </c>
      <c r="AD529" s="146">
        <v>0</v>
      </c>
      <c r="AE529" s="146">
        <v>0</v>
      </c>
      <c r="AF529" s="146">
        <v>0</v>
      </c>
      <c r="AG529" s="146">
        <v>0</v>
      </c>
      <c r="AH529" s="146">
        <v>0</v>
      </c>
      <c r="AI529" s="146">
        <v>0</v>
      </c>
      <c r="AJ529" s="146">
        <v>0</v>
      </c>
      <c r="AK529" s="146">
        <v>0</v>
      </c>
    </row>
    <row r="530" spans="1:37" ht="10.5" x14ac:dyDescent="0.25">
      <c r="A530" s="200" t="s">
        <v>547</v>
      </c>
      <c r="B530" s="146">
        <v>0</v>
      </c>
      <c r="C530" s="146">
        <v>0</v>
      </c>
      <c r="D530" s="146">
        <v>0</v>
      </c>
      <c r="E530" s="146">
        <v>0</v>
      </c>
      <c r="F530" s="146">
        <v>0</v>
      </c>
      <c r="G530" s="146">
        <v>0</v>
      </c>
      <c r="H530" s="146">
        <v>0</v>
      </c>
      <c r="I530" s="146">
        <v>0</v>
      </c>
      <c r="J530" s="146">
        <v>0</v>
      </c>
      <c r="K530" s="146">
        <v>0</v>
      </c>
      <c r="L530" s="146">
        <v>0</v>
      </c>
      <c r="M530" s="146">
        <v>0</v>
      </c>
      <c r="N530" s="146">
        <v>0</v>
      </c>
      <c r="O530" s="146">
        <v>0</v>
      </c>
      <c r="P530" s="146">
        <v>0</v>
      </c>
      <c r="Q530" s="146">
        <v>0</v>
      </c>
      <c r="R530" s="146">
        <v>0</v>
      </c>
      <c r="S530" s="146">
        <v>0</v>
      </c>
      <c r="T530" s="146">
        <v>0</v>
      </c>
      <c r="U530" s="146">
        <v>0</v>
      </c>
      <c r="V530" s="146">
        <v>0</v>
      </c>
      <c r="W530" s="146">
        <v>0</v>
      </c>
      <c r="X530" s="146">
        <v>0</v>
      </c>
      <c r="Y530" s="146">
        <v>0</v>
      </c>
      <c r="Z530" s="146">
        <v>0</v>
      </c>
      <c r="AA530" s="146">
        <v>0</v>
      </c>
      <c r="AB530" s="146">
        <v>0</v>
      </c>
      <c r="AC530" s="146">
        <v>0</v>
      </c>
      <c r="AD530" s="146">
        <v>0</v>
      </c>
      <c r="AE530" s="146">
        <v>0</v>
      </c>
      <c r="AF530" s="146">
        <v>0</v>
      </c>
      <c r="AG530" s="146">
        <v>0</v>
      </c>
      <c r="AH530" s="146">
        <v>0</v>
      </c>
      <c r="AI530" s="146">
        <v>0</v>
      </c>
      <c r="AJ530" s="146">
        <v>0</v>
      </c>
      <c r="AK530" s="146">
        <v>0</v>
      </c>
    </row>
    <row r="531" spans="1:37" ht="10.5" x14ac:dyDescent="0.25">
      <c r="A531" s="200" t="s">
        <v>548</v>
      </c>
      <c r="B531" s="146">
        <v>0</v>
      </c>
      <c r="C531" s="146">
        <v>0</v>
      </c>
      <c r="D531" s="146">
        <v>0</v>
      </c>
      <c r="E531" s="146">
        <v>0</v>
      </c>
      <c r="F531" s="146">
        <v>0</v>
      </c>
      <c r="G531" s="146">
        <v>0</v>
      </c>
      <c r="H531" s="146">
        <v>5812.058</v>
      </c>
      <c r="I531" s="146">
        <v>0</v>
      </c>
      <c r="J531" s="146">
        <v>0</v>
      </c>
      <c r="K531" s="146">
        <v>0</v>
      </c>
      <c r="L531" s="146">
        <v>0</v>
      </c>
      <c r="M531" s="146">
        <v>0</v>
      </c>
      <c r="N531" s="146">
        <v>0</v>
      </c>
      <c r="O531" s="146">
        <v>0</v>
      </c>
      <c r="P531" s="146">
        <v>0</v>
      </c>
      <c r="Q531" s="146">
        <v>0</v>
      </c>
      <c r="R531" s="146">
        <v>0</v>
      </c>
      <c r="S531" s="146">
        <v>0</v>
      </c>
      <c r="T531" s="146">
        <v>0</v>
      </c>
      <c r="U531" s="146">
        <v>0</v>
      </c>
      <c r="V531" s="146">
        <v>0</v>
      </c>
      <c r="W531" s="146">
        <v>0</v>
      </c>
      <c r="X531" s="146">
        <v>0</v>
      </c>
      <c r="Y531" s="146">
        <v>0</v>
      </c>
      <c r="Z531" s="146">
        <v>0</v>
      </c>
      <c r="AA531" s="146">
        <v>0</v>
      </c>
      <c r="AB531" s="146">
        <v>0</v>
      </c>
      <c r="AC531" s="146">
        <v>0</v>
      </c>
      <c r="AD531" s="146">
        <v>0</v>
      </c>
      <c r="AE531" s="146">
        <v>0</v>
      </c>
      <c r="AF531" s="146">
        <v>0</v>
      </c>
      <c r="AG531" s="146">
        <v>0</v>
      </c>
      <c r="AH531" s="146">
        <v>0</v>
      </c>
      <c r="AI531" s="146">
        <v>0</v>
      </c>
      <c r="AJ531" s="146">
        <v>0</v>
      </c>
      <c r="AK531" s="146">
        <v>0</v>
      </c>
    </row>
    <row r="532" spans="1:37" ht="14.5" x14ac:dyDescent="0.35">
      <c r="A532" s="200" t="s">
        <v>549</v>
      </c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  <c r="AA532" s="144"/>
      <c r="AB532" s="144"/>
      <c r="AC532" s="144"/>
      <c r="AD532" s="144"/>
      <c r="AE532" s="144"/>
      <c r="AF532" s="144"/>
      <c r="AG532" s="144"/>
      <c r="AH532" s="144"/>
      <c r="AI532" s="144"/>
      <c r="AJ532" s="144"/>
      <c r="AK532" s="144"/>
    </row>
    <row r="533" spans="1:37" ht="10.5" x14ac:dyDescent="0.25">
      <c r="A533" s="200" t="s">
        <v>550</v>
      </c>
      <c r="B533" s="146">
        <v>201801</v>
      </c>
      <c r="C533" s="146">
        <v>201801</v>
      </c>
      <c r="D533" s="146">
        <v>201801</v>
      </c>
      <c r="E533" s="146">
        <v>201801</v>
      </c>
      <c r="F533" s="146">
        <v>201801</v>
      </c>
      <c r="G533" s="146">
        <v>201801</v>
      </c>
      <c r="H533" s="146">
        <v>201801</v>
      </c>
      <c r="I533" s="146">
        <v>201801</v>
      </c>
      <c r="J533" s="146">
        <v>201801</v>
      </c>
      <c r="K533" s="146">
        <v>201801</v>
      </c>
      <c r="L533" s="146">
        <v>201801</v>
      </c>
      <c r="M533" s="146">
        <v>201801</v>
      </c>
      <c r="N533" s="146">
        <v>201801</v>
      </c>
      <c r="O533" s="146">
        <v>201801</v>
      </c>
      <c r="P533" s="146">
        <v>201801</v>
      </c>
      <c r="Q533" s="146">
        <v>201801</v>
      </c>
      <c r="R533" s="146">
        <v>201801</v>
      </c>
      <c r="S533" s="146">
        <v>201801</v>
      </c>
      <c r="T533" s="146">
        <v>201801</v>
      </c>
      <c r="U533" s="146">
        <v>201801</v>
      </c>
      <c r="V533" s="146">
        <v>201801</v>
      </c>
      <c r="W533" s="146">
        <v>201801</v>
      </c>
      <c r="X533" s="146">
        <v>201801</v>
      </c>
      <c r="Y533" s="146">
        <v>201801</v>
      </c>
      <c r="Z533" s="146">
        <v>201801</v>
      </c>
      <c r="AA533" s="146">
        <v>201801</v>
      </c>
      <c r="AB533" s="146">
        <v>201801</v>
      </c>
      <c r="AC533" s="146">
        <v>201801</v>
      </c>
      <c r="AD533" s="146">
        <v>201801</v>
      </c>
      <c r="AE533" s="146">
        <v>201801</v>
      </c>
      <c r="AF533" s="146">
        <v>201801</v>
      </c>
      <c r="AG533" s="146">
        <v>201801</v>
      </c>
      <c r="AH533" s="146">
        <v>201801</v>
      </c>
      <c r="AI533" s="146">
        <v>201801</v>
      </c>
      <c r="AJ533" s="146">
        <v>201801</v>
      </c>
      <c r="AK533" s="146">
        <v>201801</v>
      </c>
    </row>
    <row r="534" spans="1:37" ht="10.5" x14ac:dyDescent="0.25">
      <c r="A534" s="200" t="s">
        <v>551</v>
      </c>
      <c r="B534" s="146">
        <v>202001</v>
      </c>
      <c r="C534" s="146">
        <v>202002</v>
      </c>
      <c r="D534" s="146">
        <v>202003</v>
      </c>
      <c r="E534" s="146">
        <v>202004</v>
      </c>
      <c r="F534" s="146">
        <v>202005</v>
      </c>
      <c r="G534" s="146">
        <v>202006</v>
      </c>
      <c r="H534" s="146">
        <v>202007</v>
      </c>
      <c r="I534" s="146">
        <v>202008</v>
      </c>
      <c r="J534" s="146">
        <v>202009</v>
      </c>
      <c r="K534" s="146">
        <v>202010</v>
      </c>
      <c r="L534" s="146">
        <v>202011</v>
      </c>
      <c r="M534" s="146">
        <v>202012</v>
      </c>
      <c r="N534" s="146">
        <v>202101</v>
      </c>
      <c r="O534" s="146">
        <v>202102</v>
      </c>
      <c r="P534" s="146">
        <v>202103</v>
      </c>
      <c r="Q534" s="146">
        <v>202104</v>
      </c>
      <c r="R534" s="146">
        <v>202105</v>
      </c>
      <c r="S534" s="146">
        <v>202106</v>
      </c>
      <c r="T534" s="146">
        <v>202107</v>
      </c>
      <c r="U534" s="146">
        <v>202108</v>
      </c>
      <c r="V534" s="146">
        <v>202109</v>
      </c>
      <c r="W534" s="146">
        <v>202110</v>
      </c>
      <c r="X534" s="146">
        <v>202111</v>
      </c>
      <c r="Y534" s="146">
        <v>202112</v>
      </c>
      <c r="Z534" s="146">
        <v>202201</v>
      </c>
      <c r="AA534" s="146">
        <v>202202</v>
      </c>
      <c r="AB534" s="146">
        <v>202203</v>
      </c>
      <c r="AC534" s="146">
        <v>202204</v>
      </c>
      <c r="AD534" s="146">
        <v>202205</v>
      </c>
      <c r="AE534" s="146">
        <v>202206</v>
      </c>
      <c r="AF534" s="146">
        <v>202207</v>
      </c>
      <c r="AG534" s="146">
        <v>202208</v>
      </c>
      <c r="AH534" s="146">
        <v>202209</v>
      </c>
      <c r="AI534" s="146">
        <v>202210</v>
      </c>
      <c r="AJ534" s="146">
        <v>202211</v>
      </c>
      <c r="AK534" s="146">
        <v>202212</v>
      </c>
    </row>
    <row r="535" spans="1:37" ht="10.5" x14ac:dyDescent="0.25">
      <c r="A535" s="200" t="s">
        <v>552</v>
      </c>
      <c r="B535" s="146">
        <v>0</v>
      </c>
      <c r="C535" s="146">
        <v>0</v>
      </c>
      <c r="D535" s="146">
        <v>0</v>
      </c>
      <c r="E535" s="146">
        <v>0</v>
      </c>
      <c r="F535" s="146">
        <v>0</v>
      </c>
      <c r="G535" s="146">
        <v>0</v>
      </c>
      <c r="H535" s="146">
        <v>0</v>
      </c>
      <c r="I535" s="146">
        <v>0</v>
      </c>
      <c r="J535" s="146">
        <v>0</v>
      </c>
      <c r="K535" s="146">
        <v>0</v>
      </c>
      <c r="L535" s="146">
        <v>0</v>
      </c>
      <c r="M535" s="146">
        <v>0</v>
      </c>
      <c r="N535" s="146">
        <v>0</v>
      </c>
      <c r="O535" s="146">
        <v>0</v>
      </c>
      <c r="P535" s="146">
        <v>0</v>
      </c>
      <c r="Q535" s="146">
        <v>0</v>
      </c>
      <c r="R535" s="146">
        <v>0</v>
      </c>
      <c r="S535" s="146">
        <v>0</v>
      </c>
      <c r="T535" s="146">
        <v>0</v>
      </c>
      <c r="U535" s="146">
        <v>0</v>
      </c>
      <c r="V535" s="146">
        <v>0</v>
      </c>
      <c r="W535" s="146">
        <v>0</v>
      </c>
      <c r="X535" s="146">
        <v>0</v>
      </c>
      <c r="Y535" s="146">
        <v>0</v>
      </c>
      <c r="Z535" s="146">
        <v>0</v>
      </c>
      <c r="AA535" s="146">
        <v>0</v>
      </c>
      <c r="AB535" s="146">
        <v>0</v>
      </c>
      <c r="AC535" s="146">
        <v>0</v>
      </c>
      <c r="AD535" s="146">
        <v>0</v>
      </c>
      <c r="AE535" s="146">
        <v>0</v>
      </c>
      <c r="AF535" s="146">
        <v>0</v>
      </c>
      <c r="AG535" s="146">
        <v>0</v>
      </c>
      <c r="AH535" s="146">
        <v>0</v>
      </c>
      <c r="AI535" s="146">
        <v>0</v>
      </c>
      <c r="AJ535" s="146">
        <v>0</v>
      </c>
      <c r="AK535" s="146">
        <v>0</v>
      </c>
    </row>
    <row r="536" spans="1:37" ht="10.5" x14ac:dyDescent="0.25">
      <c r="A536" s="200" t="s">
        <v>553</v>
      </c>
      <c r="B536" s="146">
        <v>0</v>
      </c>
      <c r="C536" s="146">
        <v>0</v>
      </c>
      <c r="D536" s="146">
        <v>0</v>
      </c>
      <c r="E536" s="146">
        <v>0</v>
      </c>
      <c r="F536" s="146">
        <v>0</v>
      </c>
      <c r="G536" s="146">
        <v>0</v>
      </c>
      <c r="H536" s="146">
        <v>0</v>
      </c>
      <c r="I536" s="146">
        <v>0</v>
      </c>
      <c r="J536" s="146">
        <v>0</v>
      </c>
      <c r="K536" s="146">
        <v>0</v>
      </c>
      <c r="L536" s="146">
        <v>0</v>
      </c>
      <c r="M536" s="146">
        <v>0</v>
      </c>
      <c r="N536" s="146">
        <v>0</v>
      </c>
      <c r="O536" s="146">
        <v>0</v>
      </c>
      <c r="P536" s="146">
        <v>0</v>
      </c>
      <c r="Q536" s="146">
        <v>0</v>
      </c>
      <c r="R536" s="146">
        <v>0</v>
      </c>
      <c r="S536" s="146">
        <v>0</v>
      </c>
      <c r="T536" s="146">
        <v>0</v>
      </c>
      <c r="U536" s="146">
        <v>0</v>
      </c>
      <c r="V536" s="146">
        <v>0</v>
      </c>
      <c r="W536" s="146">
        <v>0</v>
      </c>
      <c r="X536" s="146">
        <v>0</v>
      </c>
      <c r="Y536" s="146">
        <v>0</v>
      </c>
      <c r="Z536" s="146">
        <v>0</v>
      </c>
      <c r="AA536" s="146">
        <v>0</v>
      </c>
      <c r="AB536" s="146">
        <v>0</v>
      </c>
      <c r="AC536" s="146">
        <v>0</v>
      </c>
      <c r="AD536" s="146">
        <v>0</v>
      </c>
      <c r="AE536" s="146">
        <v>0</v>
      </c>
      <c r="AF536" s="146">
        <v>0</v>
      </c>
      <c r="AG536" s="146">
        <v>0</v>
      </c>
      <c r="AH536" s="146">
        <v>0</v>
      </c>
      <c r="AI536" s="146">
        <v>0</v>
      </c>
      <c r="AJ536" s="146">
        <v>0</v>
      </c>
      <c r="AK536" s="146">
        <v>0</v>
      </c>
    </row>
    <row r="537" spans="1:37" ht="10.5" x14ac:dyDescent="0.25">
      <c r="A537" s="200" t="s">
        <v>554</v>
      </c>
      <c r="B537" s="146">
        <v>1</v>
      </c>
      <c r="C537" s="146">
        <v>1</v>
      </c>
      <c r="D537" s="146">
        <v>1</v>
      </c>
      <c r="E537" s="146">
        <v>1</v>
      </c>
      <c r="F537" s="146">
        <v>1</v>
      </c>
      <c r="G537" s="146">
        <v>1</v>
      </c>
      <c r="H537" s="146">
        <v>1</v>
      </c>
      <c r="I537" s="146">
        <v>1</v>
      </c>
      <c r="J537" s="146">
        <v>1</v>
      </c>
      <c r="K537" s="146">
        <v>1</v>
      </c>
      <c r="L537" s="146">
        <v>1</v>
      </c>
      <c r="M537" s="146">
        <v>1</v>
      </c>
      <c r="N537" s="146">
        <v>1</v>
      </c>
      <c r="O537" s="146">
        <v>1</v>
      </c>
      <c r="P537" s="146">
        <v>1</v>
      </c>
      <c r="Q537" s="146">
        <v>1</v>
      </c>
      <c r="R537" s="146">
        <v>1</v>
      </c>
      <c r="S537" s="146">
        <v>1</v>
      </c>
      <c r="T537" s="146">
        <v>1</v>
      </c>
      <c r="U537" s="146">
        <v>1</v>
      </c>
      <c r="V537" s="146">
        <v>1</v>
      </c>
      <c r="W537" s="146">
        <v>1</v>
      </c>
      <c r="X537" s="146">
        <v>1</v>
      </c>
      <c r="Y537" s="146">
        <v>1</v>
      </c>
      <c r="Z537" s="146">
        <v>1</v>
      </c>
      <c r="AA537" s="146">
        <v>1</v>
      </c>
      <c r="AB537" s="146">
        <v>1</v>
      </c>
      <c r="AC537" s="146">
        <v>1</v>
      </c>
      <c r="AD537" s="146">
        <v>1</v>
      </c>
      <c r="AE537" s="146">
        <v>1</v>
      </c>
      <c r="AF537" s="146">
        <v>1</v>
      </c>
      <c r="AG537" s="146">
        <v>1</v>
      </c>
      <c r="AH537" s="146">
        <v>1</v>
      </c>
      <c r="AI537" s="146">
        <v>1</v>
      </c>
      <c r="AJ537" s="146">
        <v>1</v>
      </c>
      <c r="AK537" s="146">
        <v>1</v>
      </c>
    </row>
    <row r="538" spans="1:37" ht="10.5" x14ac:dyDescent="0.25">
      <c r="A538" s="200" t="s">
        <v>555</v>
      </c>
      <c r="B538" s="146">
        <v>9306.2875399999994</v>
      </c>
      <c r="C538" s="146">
        <v>9226.9416499999897</v>
      </c>
      <c r="D538" s="146">
        <v>9270.7856599999905</v>
      </c>
      <c r="E538" s="146">
        <v>9253.6366199999993</v>
      </c>
      <c r="F538" s="146">
        <v>9249.9132599999994</v>
      </c>
      <c r="G538" s="146">
        <v>10392.869359999901</v>
      </c>
      <c r="H538" s="146">
        <v>10457.81673</v>
      </c>
      <c r="I538" s="146">
        <v>9120.5200399999994</v>
      </c>
      <c r="J538" s="146">
        <v>9119.3340380552108</v>
      </c>
      <c r="K538" s="146">
        <v>9136.6197832931794</v>
      </c>
      <c r="L538" s="146">
        <v>9081.8179275227994</v>
      </c>
      <c r="M538" s="146">
        <v>9104.8404664350401</v>
      </c>
      <c r="N538" s="146">
        <v>9112.8421195599803</v>
      </c>
      <c r="O538" s="146">
        <v>9059.9878622753204</v>
      </c>
      <c r="P538" s="146">
        <v>9094.6542766052498</v>
      </c>
      <c r="Q538" s="146">
        <v>9097.6144082945193</v>
      </c>
      <c r="R538" s="146">
        <v>9120.5819016876103</v>
      </c>
      <c r="S538" s="146">
        <v>9224.2648074024</v>
      </c>
      <c r="T538" s="146">
        <v>9801.8492386829403</v>
      </c>
      <c r="U538" s="146">
        <v>9797.56141337591</v>
      </c>
      <c r="V538" s="146">
        <v>9788.5286615395307</v>
      </c>
      <c r="W538" s="146">
        <v>9808.9904363044006</v>
      </c>
      <c r="X538" s="146">
        <v>9808.81526020622</v>
      </c>
      <c r="Y538" s="146">
        <v>9820.5431644554701</v>
      </c>
      <c r="Z538" s="146">
        <v>9813.3441617481094</v>
      </c>
      <c r="AA538" s="146">
        <v>9770.9804689527391</v>
      </c>
      <c r="AB538" s="146">
        <v>9801.4977461316103</v>
      </c>
      <c r="AC538" s="146">
        <v>9801.4975499349694</v>
      </c>
      <c r="AD538" s="146">
        <v>9818.0662701319307</v>
      </c>
      <c r="AE538" s="146">
        <v>9803.2404528516108</v>
      </c>
      <c r="AF538" s="146">
        <v>9808.9630864096798</v>
      </c>
      <c r="AG538" s="146">
        <v>9798.3044116765595</v>
      </c>
      <c r="AH538" s="146">
        <v>9780.4624208206205</v>
      </c>
      <c r="AI538" s="146">
        <v>9791.9728999458002</v>
      </c>
      <c r="AJ538" s="146">
        <v>9779.9897755422699</v>
      </c>
      <c r="AK538" s="146">
        <v>9784.1952782335793</v>
      </c>
    </row>
    <row r="539" spans="1:37" ht="10.5" x14ac:dyDescent="0.25">
      <c r="A539" s="200" t="s">
        <v>556</v>
      </c>
      <c r="B539" s="146">
        <v>0</v>
      </c>
      <c r="C539" s="146">
        <v>0</v>
      </c>
      <c r="D539" s="146">
        <v>0</v>
      </c>
      <c r="E539" s="146">
        <v>0</v>
      </c>
      <c r="F539" s="146">
        <v>0</v>
      </c>
      <c r="G539" s="146">
        <v>0</v>
      </c>
      <c r="H539" s="146">
        <v>0</v>
      </c>
      <c r="I539" s="146">
        <v>0</v>
      </c>
      <c r="J539" s="146">
        <v>0</v>
      </c>
      <c r="K539" s="146">
        <v>0</v>
      </c>
      <c r="L539" s="146">
        <v>0</v>
      </c>
      <c r="M539" s="146">
        <v>0</v>
      </c>
      <c r="N539" s="146">
        <v>0</v>
      </c>
      <c r="O539" s="146">
        <v>0</v>
      </c>
      <c r="P539" s="146">
        <v>0</v>
      </c>
      <c r="Q539" s="146">
        <v>0</v>
      </c>
      <c r="R539" s="146">
        <v>0</v>
      </c>
      <c r="S539" s="146">
        <v>0</v>
      </c>
      <c r="T539" s="146">
        <v>0</v>
      </c>
      <c r="U539" s="146">
        <v>0</v>
      </c>
      <c r="V539" s="146">
        <v>0</v>
      </c>
      <c r="W539" s="146">
        <v>0</v>
      </c>
      <c r="X539" s="146">
        <v>0</v>
      </c>
      <c r="Y539" s="146">
        <v>0</v>
      </c>
      <c r="Z539" s="146">
        <v>0</v>
      </c>
      <c r="AA539" s="146">
        <v>0</v>
      </c>
      <c r="AB539" s="146">
        <v>0</v>
      </c>
      <c r="AC539" s="146">
        <v>0</v>
      </c>
      <c r="AD539" s="146">
        <v>0</v>
      </c>
      <c r="AE539" s="146">
        <v>0</v>
      </c>
      <c r="AF539" s="146">
        <v>0</v>
      </c>
      <c r="AG539" s="146">
        <v>0</v>
      </c>
      <c r="AH539" s="146">
        <v>0</v>
      </c>
      <c r="AI539" s="146">
        <v>0</v>
      </c>
      <c r="AJ539" s="146">
        <v>0</v>
      </c>
      <c r="AK539" s="146">
        <v>0</v>
      </c>
    </row>
    <row r="540" spans="1:37" ht="10.5" x14ac:dyDescent="0.25">
      <c r="A540" s="200" t="s">
        <v>557</v>
      </c>
      <c r="B540" s="146">
        <v>9306.2875399999994</v>
      </c>
      <c r="C540" s="146">
        <v>9226.9416499999897</v>
      </c>
      <c r="D540" s="146">
        <v>9270.7856599999905</v>
      </c>
      <c r="E540" s="146">
        <v>9253.6366199999993</v>
      </c>
      <c r="F540" s="146">
        <v>9249.9132599999994</v>
      </c>
      <c r="G540" s="146">
        <v>10392.869359999901</v>
      </c>
      <c r="H540" s="146">
        <v>10457.81673</v>
      </c>
      <c r="I540" s="146">
        <v>9120.5200399999994</v>
      </c>
      <c r="J540" s="146">
        <v>9119.3340380552108</v>
      </c>
      <c r="K540" s="146">
        <v>9136.6197832931794</v>
      </c>
      <c r="L540" s="146">
        <v>9081.8179275227994</v>
      </c>
      <c r="M540" s="146">
        <v>9104.8404664350401</v>
      </c>
      <c r="N540" s="146">
        <v>9112.8421195599803</v>
      </c>
      <c r="O540" s="146">
        <v>9059.9878622753204</v>
      </c>
      <c r="P540" s="146">
        <v>9094.6542766052498</v>
      </c>
      <c r="Q540" s="146">
        <v>9097.6144082945193</v>
      </c>
      <c r="R540" s="146">
        <v>9120.5819016876103</v>
      </c>
      <c r="S540" s="146">
        <v>9224.2648074024</v>
      </c>
      <c r="T540" s="146">
        <v>9801.8492386829403</v>
      </c>
      <c r="U540" s="146">
        <v>9797.56141337591</v>
      </c>
      <c r="V540" s="146">
        <v>9788.5286615395307</v>
      </c>
      <c r="W540" s="146">
        <v>9808.9904363044006</v>
      </c>
      <c r="X540" s="146">
        <v>9808.81526020622</v>
      </c>
      <c r="Y540" s="146">
        <v>9820.5431644554701</v>
      </c>
      <c r="Z540" s="146">
        <v>9813.3441617481094</v>
      </c>
      <c r="AA540" s="146">
        <v>9770.9804689527391</v>
      </c>
      <c r="AB540" s="146">
        <v>9801.4977461316103</v>
      </c>
      <c r="AC540" s="146">
        <v>9801.4975499349694</v>
      </c>
      <c r="AD540" s="146">
        <v>9818.0662701319307</v>
      </c>
      <c r="AE540" s="146">
        <v>9803.2404528516108</v>
      </c>
      <c r="AF540" s="146">
        <v>9808.9630864096798</v>
      </c>
      <c r="AG540" s="146">
        <v>9798.3044116765595</v>
      </c>
      <c r="AH540" s="146">
        <v>9780.4624208206205</v>
      </c>
      <c r="AI540" s="146">
        <v>9791.9728999458002</v>
      </c>
      <c r="AJ540" s="146">
        <v>9779.9897755422699</v>
      </c>
      <c r="AK540" s="146">
        <v>9784.1952782335793</v>
      </c>
    </row>
    <row r="541" spans="1:37" ht="10.5" x14ac:dyDescent="0.25">
      <c r="A541" s="200" t="s">
        <v>558</v>
      </c>
      <c r="B541" s="146">
        <v>0</v>
      </c>
      <c r="C541" s="146">
        <v>0</v>
      </c>
      <c r="D541" s="146">
        <v>0</v>
      </c>
      <c r="E541" s="146">
        <v>0</v>
      </c>
      <c r="F541" s="146">
        <v>0</v>
      </c>
      <c r="G541" s="146">
        <v>0</v>
      </c>
      <c r="H541" s="146">
        <v>0</v>
      </c>
      <c r="I541" s="146">
        <v>0</v>
      </c>
      <c r="J541" s="146">
        <v>0</v>
      </c>
      <c r="K541" s="146">
        <v>0</v>
      </c>
      <c r="L541" s="146">
        <v>0</v>
      </c>
      <c r="M541" s="146">
        <v>0</v>
      </c>
      <c r="N541" s="146">
        <v>0</v>
      </c>
      <c r="O541" s="146">
        <v>0</v>
      </c>
      <c r="P541" s="146">
        <v>0</v>
      </c>
      <c r="Q541" s="146">
        <v>0</v>
      </c>
      <c r="R541" s="146">
        <v>0</v>
      </c>
      <c r="S541" s="146">
        <v>0</v>
      </c>
      <c r="T541" s="146">
        <v>0</v>
      </c>
      <c r="U541" s="146">
        <v>0</v>
      </c>
      <c r="V541" s="146">
        <v>0</v>
      </c>
      <c r="W541" s="146">
        <v>0</v>
      </c>
      <c r="X541" s="146">
        <v>0</v>
      </c>
      <c r="Y541" s="146">
        <v>0</v>
      </c>
      <c r="Z541" s="146">
        <v>0</v>
      </c>
      <c r="AA541" s="146">
        <v>0</v>
      </c>
      <c r="AB541" s="146">
        <v>0</v>
      </c>
      <c r="AC541" s="146">
        <v>0</v>
      </c>
      <c r="AD541" s="146">
        <v>0</v>
      </c>
      <c r="AE541" s="146">
        <v>0</v>
      </c>
      <c r="AF541" s="146">
        <v>0</v>
      </c>
      <c r="AG541" s="146">
        <v>0</v>
      </c>
      <c r="AH541" s="146">
        <v>0</v>
      </c>
      <c r="AI541" s="146">
        <v>0</v>
      </c>
      <c r="AJ541" s="146">
        <v>0</v>
      </c>
      <c r="AK541" s="146">
        <v>0</v>
      </c>
    </row>
    <row r="542" spans="1:37" ht="14.5" x14ac:dyDescent="0.35">
      <c r="A542" s="200" t="s">
        <v>559</v>
      </c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  <c r="AA542" s="144"/>
      <c r="AB542" s="144"/>
      <c r="AC542" s="144"/>
      <c r="AD542" s="144"/>
      <c r="AE542" s="144"/>
      <c r="AF542" s="144"/>
      <c r="AG542" s="144"/>
      <c r="AH542" s="144"/>
      <c r="AI542" s="144"/>
      <c r="AJ542" s="144"/>
      <c r="AK542" s="144"/>
    </row>
    <row r="543" spans="1:37" ht="14.5" x14ac:dyDescent="0.35">
      <c r="A543" s="200" t="s">
        <v>560</v>
      </c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  <c r="AA543" s="144"/>
      <c r="AB543" s="144"/>
      <c r="AC543" s="144"/>
      <c r="AD543" s="144"/>
      <c r="AE543" s="144"/>
      <c r="AF543" s="144"/>
      <c r="AG543" s="144"/>
      <c r="AH543" s="144"/>
      <c r="AI543" s="144"/>
      <c r="AJ543" s="144"/>
      <c r="AK543" s="144"/>
    </row>
    <row r="544" spans="1:37" ht="10.5" x14ac:dyDescent="0.25">
      <c r="A544" s="200"/>
      <c r="B544" s="146"/>
      <c r="C544" s="146"/>
      <c r="D544" s="146"/>
      <c r="E544" s="146"/>
      <c r="F544" s="146"/>
      <c r="G544" s="146"/>
      <c r="H544" s="146"/>
      <c r="I544" s="146"/>
      <c r="J544" s="146"/>
      <c r="K544" s="146"/>
      <c r="L544" s="146"/>
      <c r="M544" s="146"/>
      <c r="N544" s="146"/>
      <c r="O544" s="146"/>
      <c r="P544" s="146"/>
      <c r="Q544" s="146"/>
      <c r="R544" s="146"/>
      <c r="S544" s="146"/>
      <c r="T544" s="146"/>
      <c r="U544" s="146"/>
      <c r="V544" s="146"/>
      <c r="W544" s="146"/>
      <c r="X544" s="146"/>
      <c r="Y544" s="146"/>
      <c r="Z544" s="146"/>
      <c r="AA544" s="146"/>
      <c r="AB544" s="146"/>
      <c r="AC544" s="146"/>
      <c r="AD544" s="146"/>
      <c r="AE544" s="146"/>
      <c r="AF544" s="146"/>
      <c r="AG544" s="146"/>
      <c r="AH544" s="146"/>
      <c r="AI544" s="146"/>
      <c r="AJ544" s="146"/>
      <c r="AK544" s="146"/>
    </row>
    <row r="545" spans="1:37" ht="10.5" x14ac:dyDescent="0.25">
      <c r="A545" s="200"/>
      <c r="B545" s="146"/>
      <c r="C545" s="146"/>
      <c r="D545" s="146"/>
      <c r="E545" s="146"/>
      <c r="F545" s="146"/>
      <c r="G545" s="146"/>
      <c r="H545" s="146"/>
      <c r="I545" s="146"/>
      <c r="J545" s="146"/>
      <c r="K545" s="146"/>
      <c r="L545" s="146"/>
      <c r="M545" s="146"/>
      <c r="N545" s="146"/>
      <c r="O545" s="146"/>
      <c r="P545" s="146"/>
      <c r="Q545" s="146"/>
      <c r="R545" s="146"/>
      <c r="S545" s="146"/>
      <c r="T545" s="146"/>
      <c r="U545" s="146"/>
      <c r="V545" s="146"/>
      <c r="W545" s="146"/>
      <c r="X545" s="146"/>
      <c r="Y545" s="146"/>
      <c r="Z545" s="146"/>
      <c r="AA545" s="146"/>
      <c r="AB545" s="146"/>
      <c r="AC545" s="146"/>
      <c r="AD545" s="146"/>
      <c r="AE545" s="146"/>
      <c r="AF545" s="146"/>
      <c r="AG545" s="146"/>
      <c r="AH545" s="146"/>
      <c r="AI545" s="146"/>
      <c r="AJ545" s="146"/>
      <c r="AK545" s="14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5F02-0C74-4341-B26C-64D96A18F0AE}">
  <dimension ref="A1:AK100"/>
  <sheetViews>
    <sheetView zoomScale="90" zoomScaleNormal="90" workbookViewId="0">
      <pane xSplit="1" ySplit="3" topLeftCell="B4" activePane="bottomRight" state="frozen"/>
      <selection activeCell="Z67" sqref="Z67"/>
      <selection pane="topRight" activeCell="Z67" sqref="Z67"/>
      <selection pane="bottomLeft" activeCell="Z67" sqref="Z67"/>
      <selection pane="bottomRight" activeCell="B4" sqref="B4"/>
    </sheetView>
  </sheetViews>
  <sheetFormatPr defaultRowHeight="14.5" x14ac:dyDescent="0.35"/>
  <cols>
    <col min="1" max="1" width="46.81640625" bestFit="1" customWidth="1"/>
  </cols>
  <sheetData>
    <row r="1" spans="1:37" x14ac:dyDescent="0.35">
      <c r="A1" s="129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</row>
    <row r="2" spans="1:37" x14ac:dyDescent="0.35">
      <c r="A2" s="129"/>
      <c r="B2" s="128" t="s">
        <v>287</v>
      </c>
      <c r="C2" s="128" t="s">
        <v>288</v>
      </c>
      <c r="D2" s="128" t="s">
        <v>289</v>
      </c>
      <c r="E2" s="128" t="s">
        <v>290</v>
      </c>
      <c r="F2" s="128" t="s">
        <v>291</v>
      </c>
      <c r="G2" s="128" t="s">
        <v>292</v>
      </c>
      <c r="H2" s="128" t="s">
        <v>293</v>
      </c>
      <c r="I2" s="128" t="s">
        <v>294</v>
      </c>
      <c r="J2" s="128" t="s">
        <v>0</v>
      </c>
      <c r="K2" s="128" t="s">
        <v>1</v>
      </c>
      <c r="L2" s="128" t="s">
        <v>2</v>
      </c>
      <c r="M2" s="128" t="s">
        <v>3</v>
      </c>
      <c r="N2" s="128" t="s">
        <v>62</v>
      </c>
      <c r="O2" s="128" t="s">
        <v>63</v>
      </c>
      <c r="P2" s="128" t="s">
        <v>64</v>
      </c>
      <c r="Q2" s="128" t="s">
        <v>65</v>
      </c>
      <c r="R2" s="128" t="s">
        <v>66</v>
      </c>
      <c r="S2" s="128" t="s">
        <v>67</v>
      </c>
      <c r="T2" s="128" t="s">
        <v>68</v>
      </c>
      <c r="U2" s="128" t="s">
        <v>69</v>
      </c>
      <c r="V2" s="128" t="s">
        <v>70</v>
      </c>
      <c r="W2" s="128" t="s">
        <v>71</v>
      </c>
      <c r="X2" s="128" t="s">
        <v>72</v>
      </c>
      <c r="Y2" s="128" t="s">
        <v>73</v>
      </c>
      <c r="Z2" s="128" t="s">
        <v>186</v>
      </c>
      <c r="AA2" s="128" t="s">
        <v>187</v>
      </c>
      <c r="AB2" s="128" t="s">
        <v>188</v>
      </c>
      <c r="AC2" s="128" t="s">
        <v>189</v>
      </c>
      <c r="AD2" s="128" t="s">
        <v>190</v>
      </c>
      <c r="AE2" s="128" t="s">
        <v>191</v>
      </c>
      <c r="AF2" s="128" t="s">
        <v>192</v>
      </c>
      <c r="AG2" s="128" t="s">
        <v>193</v>
      </c>
      <c r="AH2" s="128" t="s">
        <v>194</v>
      </c>
      <c r="AI2" s="128" t="s">
        <v>195</v>
      </c>
      <c r="AJ2" s="128" t="s">
        <v>196</v>
      </c>
      <c r="AK2" s="128" t="s">
        <v>197</v>
      </c>
    </row>
    <row r="3" spans="1:37" x14ac:dyDescent="0.35">
      <c r="A3" s="129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</row>
    <row r="4" spans="1:37" x14ac:dyDescent="0.35">
      <c r="A4" s="132" t="s">
        <v>212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</row>
    <row r="5" spans="1:37" x14ac:dyDescent="0.35">
      <c r="A5" s="133" t="s">
        <v>156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</row>
    <row r="6" spans="1:37" x14ac:dyDescent="0.35">
      <c r="A6" s="127" t="s">
        <v>612</v>
      </c>
      <c r="B6" s="126">
        <v>0</v>
      </c>
      <c r="C6" s="126">
        <v>0</v>
      </c>
      <c r="D6" s="126">
        <v>0</v>
      </c>
      <c r="E6" s="126">
        <v>0</v>
      </c>
      <c r="F6" s="126">
        <v>0</v>
      </c>
      <c r="G6" s="126">
        <v>0</v>
      </c>
      <c r="H6" s="126">
        <v>0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0</v>
      </c>
      <c r="O6" s="126">
        <v>0</v>
      </c>
      <c r="P6" s="126">
        <v>0</v>
      </c>
      <c r="Q6" s="126">
        <v>0</v>
      </c>
      <c r="R6" s="126">
        <v>0</v>
      </c>
      <c r="S6" s="126">
        <v>0</v>
      </c>
      <c r="T6" s="126">
        <v>0</v>
      </c>
      <c r="U6" s="126">
        <v>0</v>
      </c>
      <c r="V6" s="126">
        <v>0</v>
      </c>
      <c r="W6" s="126">
        <v>0</v>
      </c>
      <c r="X6" s="126">
        <v>0</v>
      </c>
      <c r="Y6" s="126">
        <v>0</v>
      </c>
      <c r="Z6" s="126">
        <v>0</v>
      </c>
      <c r="AA6" s="126">
        <v>0</v>
      </c>
      <c r="AB6" s="126">
        <v>0</v>
      </c>
      <c r="AC6" s="126">
        <v>0</v>
      </c>
      <c r="AD6" s="126">
        <v>0</v>
      </c>
      <c r="AE6" s="126">
        <v>0</v>
      </c>
      <c r="AF6" s="126">
        <v>0</v>
      </c>
      <c r="AG6" s="126">
        <v>0</v>
      </c>
      <c r="AH6" s="126">
        <v>0</v>
      </c>
      <c r="AI6" s="126">
        <v>0</v>
      </c>
      <c r="AJ6" s="126">
        <v>0</v>
      </c>
      <c r="AK6" s="126">
        <v>0</v>
      </c>
    </row>
    <row r="7" spans="1:37" x14ac:dyDescent="0.35">
      <c r="A7" s="130" t="s">
        <v>613</v>
      </c>
      <c r="B7" s="131">
        <v>1</v>
      </c>
      <c r="C7" s="131">
        <v>1</v>
      </c>
      <c r="D7" s="131">
        <v>1</v>
      </c>
      <c r="E7" s="131">
        <v>1</v>
      </c>
      <c r="F7" s="131">
        <v>1</v>
      </c>
      <c r="G7" s="131">
        <v>1</v>
      </c>
      <c r="H7" s="131">
        <v>1</v>
      </c>
      <c r="I7" s="131">
        <v>1</v>
      </c>
      <c r="J7" s="131">
        <v>1</v>
      </c>
      <c r="K7" s="131">
        <v>1</v>
      </c>
      <c r="L7" s="131">
        <v>1</v>
      </c>
      <c r="M7" s="131">
        <v>1</v>
      </c>
      <c r="N7" s="131">
        <v>1</v>
      </c>
      <c r="O7" s="131">
        <v>1</v>
      </c>
      <c r="P7" s="131">
        <v>1</v>
      </c>
      <c r="Q7" s="131">
        <v>1</v>
      </c>
      <c r="R7" s="131">
        <v>1</v>
      </c>
      <c r="S7" s="131">
        <v>1</v>
      </c>
      <c r="T7" s="131">
        <v>1</v>
      </c>
      <c r="U7" s="131">
        <v>1</v>
      </c>
      <c r="V7" s="131">
        <v>1</v>
      </c>
      <c r="W7" s="131">
        <v>1</v>
      </c>
      <c r="X7" s="131">
        <v>1</v>
      </c>
      <c r="Y7" s="131">
        <v>1</v>
      </c>
      <c r="Z7" s="131">
        <v>1</v>
      </c>
      <c r="AA7" s="131">
        <v>1</v>
      </c>
      <c r="AB7" s="131">
        <v>1</v>
      </c>
      <c r="AC7" s="131">
        <v>1</v>
      </c>
      <c r="AD7" s="131">
        <v>1</v>
      </c>
      <c r="AE7" s="131">
        <v>1</v>
      </c>
      <c r="AF7" s="131">
        <v>1</v>
      </c>
      <c r="AG7" s="131">
        <v>1</v>
      </c>
      <c r="AH7" s="131">
        <v>1</v>
      </c>
      <c r="AI7" s="131">
        <v>1</v>
      </c>
      <c r="AJ7" s="131">
        <v>1</v>
      </c>
      <c r="AK7" s="131">
        <v>1</v>
      </c>
    </row>
    <row r="8" spans="1:37" x14ac:dyDescent="0.35">
      <c r="A8" s="127" t="s">
        <v>614</v>
      </c>
      <c r="B8" s="126">
        <v>1</v>
      </c>
      <c r="C8" s="126">
        <v>2</v>
      </c>
      <c r="D8" s="126">
        <v>3</v>
      </c>
      <c r="E8" s="126">
        <v>4</v>
      </c>
      <c r="F8" s="126">
        <v>5</v>
      </c>
      <c r="G8" s="126">
        <v>6</v>
      </c>
      <c r="H8" s="126">
        <v>7</v>
      </c>
      <c r="I8" s="126">
        <v>8</v>
      </c>
      <c r="J8" s="126">
        <v>9</v>
      </c>
      <c r="K8" s="126">
        <v>10</v>
      </c>
      <c r="L8" s="126">
        <v>11</v>
      </c>
      <c r="M8" s="126">
        <v>12</v>
      </c>
      <c r="N8" s="126">
        <v>1</v>
      </c>
      <c r="O8" s="126">
        <v>2</v>
      </c>
      <c r="P8" s="126">
        <v>3</v>
      </c>
      <c r="Q8" s="126">
        <v>4</v>
      </c>
      <c r="R8" s="126">
        <v>5</v>
      </c>
      <c r="S8" s="126">
        <v>6</v>
      </c>
      <c r="T8" s="126">
        <v>7</v>
      </c>
      <c r="U8" s="126">
        <v>8</v>
      </c>
      <c r="V8" s="126">
        <v>9</v>
      </c>
      <c r="W8" s="126">
        <v>10</v>
      </c>
      <c r="X8" s="126">
        <v>11</v>
      </c>
      <c r="Y8" s="126">
        <v>12</v>
      </c>
      <c r="Z8" s="126">
        <v>1</v>
      </c>
      <c r="AA8" s="126">
        <v>2</v>
      </c>
      <c r="AB8" s="126">
        <v>3</v>
      </c>
      <c r="AC8" s="126">
        <v>4</v>
      </c>
      <c r="AD8" s="126">
        <v>5</v>
      </c>
      <c r="AE8" s="126">
        <v>6</v>
      </c>
      <c r="AF8" s="126">
        <v>7</v>
      </c>
      <c r="AG8" s="126">
        <v>8</v>
      </c>
      <c r="AH8" s="126">
        <v>9</v>
      </c>
      <c r="AI8" s="126">
        <v>10</v>
      </c>
      <c r="AJ8" s="126">
        <v>11</v>
      </c>
      <c r="AK8" s="126">
        <v>12</v>
      </c>
    </row>
    <row r="9" spans="1:37" x14ac:dyDescent="0.35">
      <c r="A9" s="127" t="s">
        <v>615</v>
      </c>
      <c r="B9" s="126">
        <v>0</v>
      </c>
      <c r="C9" s="126">
        <v>0</v>
      </c>
      <c r="D9" s="126">
        <v>1</v>
      </c>
      <c r="E9" s="126">
        <v>0</v>
      </c>
      <c r="F9" s="126">
        <v>0</v>
      </c>
      <c r="G9" s="126">
        <v>1</v>
      </c>
      <c r="H9" s="126">
        <v>0</v>
      </c>
      <c r="I9" s="126">
        <v>0</v>
      </c>
      <c r="J9" s="126">
        <v>1</v>
      </c>
      <c r="K9" s="126">
        <v>0</v>
      </c>
      <c r="L9" s="126">
        <v>0</v>
      </c>
      <c r="M9" s="126">
        <v>1</v>
      </c>
      <c r="N9" s="126">
        <v>0</v>
      </c>
      <c r="O9" s="126">
        <v>0</v>
      </c>
      <c r="P9" s="126">
        <v>1</v>
      </c>
      <c r="Q9" s="126">
        <v>0</v>
      </c>
      <c r="R9" s="126">
        <v>0</v>
      </c>
      <c r="S9" s="126">
        <v>1</v>
      </c>
      <c r="T9" s="126">
        <v>0</v>
      </c>
      <c r="U9" s="126">
        <v>0</v>
      </c>
      <c r="V9" s="126">
        <v>1</v>
      </c>
      <c r="W9" s="126">
        <v>0</v>
      </c>
      <c r="X9" s="126">
        <v>0</v>
      </c>
      <c r="Y9" s="126">
        <v>1</v>
      </c>
      <c r="Z9" s="126">
        <v>0</v>
      </c>
      <c r="AA9" s="126">
        <v>0</v>
      </c>
      <c r="AB9" s="126">
        <v>1</v>
      </c>
      <c r="AC9" s="126">
        <v>0</v>
      </c>
      <c r="AD9" s="126">
        <v>0</v>
      </c>
      <c r="AE9" s="126">
        <v>1</v>
      </c>
      <c r="AF9" s="126">
        <v>0</v>
      </c>
      <c r="AG9" s="126">
        <v>0</v>
      </c>
      <c r="AH9" s="126">
        <v>1</v>
      </c>
      <c r="AI9" s="126">
        <v>0</v>
      </c>
      <c r="AJ9" s="126">
        <v>0</v>
      </c>
      <c r="AK9" s="126">
        <v>1</v>
      </c>
    </row>
    <row r="10" spans="1:37" x14ac:dyDescent="0.35">
      <c r="A10" s="127" t="s">
        <v>616</v>
      </c>
      <c r="B10" s="126">
        <v>0</v>
      </c>
      <c r="C10" s="126">
        <v>0</v>
      </c>
      <c r="D10" s="126">
        <v>1</v>
      </c>
      <c r="E10" s="126">
        <v>0</v>
      </c>
      <c r="F10" s="126">
        <v>0</v>
      </c>
      <c r="G10" s="126">
        <v>1</v>
      </c>
      <c r="H10" s="126">
        <v>0</v>
      </c>
      <c r="I10" s="126">
        <v>0</v>
      </c>
      <c r="J10" s="126">
        <v>1</v>
      </c>
      <c r="K10" s="126">
        <v>0</v>
      </c>
      <c r="L10" s="126">
        <v>0</v>
      </c>
      <c r="M10" s="126">
        <v>1</v>
      </c>
      <c r="N10" s="126">
        <v>0</v>
      </c>
      <c r="O10" s="126">
        <v>0</v>
      </c>
      <c r="P10" s="126">
        <v>1</v>
      </c>
      <c r="Q10" s="126">
        <v>0</v>
      </c>
      <c r="R10" s="126">
        <v>0</v>
      </c>
      <c r="S10" s="126">
        <v>1</v>
      </c>
      <c r="T10" s="126">
        <v>0</v>
      </c>
      <c r="U10" s="126">
        <v>0</v>
      </c>
      <c r="V10" s="126">
        <v>1</v>
      </c>
      <c r="W10" s="126">
        <v>0</v>
      </c>
      <c r="X10" s="126">
        <v>0</v>
      </c>
      <c r="Y10" s="126">
        <v>1</v>
      </c>
      <c r="Z10" s="126">
        <v>0</v>
      </c>
      <c r="AA10" s="126">
        <v>0</v>
      </c>
      <c r="AB10" s="126">
        <v>1</v>
      </c>
      <c r="AC10" s="126">
        <v>0</v>
      </c>
      <c r="AD10" s="126">
        <v>0</v>
      </c>
      <c r="AE10" s="126">
        <v>1</v>
      </c>
      <c r="AF10" s="126">
        <v>0</v>
      </c>
      <c r="AG10" s="126">
        <v>0</v>
      </c>
      <c r="AH10" s="126">
        <v>1</v>
      </c>
      <c r="AI10" s="126">
        <v>0</v>
      </c>
      <c r="AJ10" s="126">
        <v>0</v>
      </c>
      <c r="AK10" s="126">
        <v>1</v>
      </c>
    </row>
    <row r="11" spans="1:37" x14ac:dyDescent="0.35">
      <c r="A11" s="127" t="s">
        <v>617</v>
      </c>
      <c r="B11" s="126">
        <v>1</v>
      </c>
      <c r="C11" s="126">
        <v>1</v>
      </c>
      <c r="D11" s="126">
        <v>0</v>
      </c>
      <c r="E11" s="126">
        <v>1</v>
      </c>
      <c r="F11" s="126">
        <v>1</v>
      </c>
      <c r="G11" s="126">
        <v>0</v>
      </c>
      <c r="H11" s="126">
        <v>1</v>
      </c>
      <c r="I11" s="126">
        <v>1</v>
      </c>
      <c r="J11" s="126">
        <v>0</v>
      </c>
      <c r="K11" s="126">
        <v>1</v>
      </c>
      <c r="L11" s="126">
        <v>1</v>
      </c>
      <c r="M11" s="126">
        <v>0</v>
      </c>
      <c r="N11" s="126">
        <v>1</v>
      </c>
      <c r="O11" s="126">
        <v>1</v>
      </c>
      <c r="P11" s="126">
        <v>0</v>
      </c>
      <c r="Q11" s="126">
        <v>1</v>
      </c>
      <c r="R11" s="126">
        <v>1</v>
      </c>
      <c r="S11" s="126">
        <v>0</v>
      </c>
      <c r="T11" s="126">
        <v>1</v>
      </c>
      <c r="U11" s="126">
        <v>1</v>
      </c>
      <c r="V11" s="126">
        <v>0</v>
      </c>
      <c r="W11" s="126">
        <v>1</v>
      </c>
      <c r="X11" s="126">
        <v>1</v>
      </c>
      <c r="Y11" s="126">
        <v>0</v>
      </c>
      <c r="Z11" s="126">
        <v>1</v>
      </c>
      <c r="AA11" s="126">
        <v>1</v>
      </c>
      <c r="AB11" s="126">
        <v>0</v>
      </c>
      <c r="AC11" s="126">
        <v>1</v>
      </c>
      <c r="AD11" s="126">
        <v>1</v>
      </c>
      <c r="AE11" s="126">
        <v>0</v>
      </c>
      <c r="AF11" s="126">
        <v>1</v>
      </c>
      <c r="AG11" s="126">
        <v>1</v>
      </c>
      <c r="AH11" s="126">
        <v>0</v>
      </c>
      <c r="AI11" s="126">
        <v>1</v>
      </c>
      <c r="AJ11" s="126">
        <v>1</v>
      </c>
      <c r="AK11" s="126">
        <v>0</v>
      </c>
    </row>
    <row r="12" spans="1:37" x14ac:dyDescent="0.35">
      <c r="A12" s="127" t="s">
        <v>618</v>
      </c>
      <c r="B12" s="126">
        <v>0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26">
        <v>0</v>
      </c>
      <c r="P12" s="126">
        <v>0</v>
      </c>
      <c r="Q12" s="126">
        <v>0</v>
      </c>
      <c r="R12" s="126">
        <v>0</v>
      </c>
      <c r="S12" s="126">
        <v>0</v>
      </c>
      <c r="T12" s="126">
        <v>0</v>
      </c>
      <c r="U12" s="126">
        <v>0</v>
      </c>
      <c r="V12" s="126">
        <v>0</v>
      </c>
      <c r="W12" s="126">
        <v>0</v>
      </c>
      <c r="X12" s="126">
        <v>0</v>
      </c>
      <c r="Y12" s="126">
        <v>0</v>
      </c>
      <c r="Z12" s="126">
        <v>0</v>
      </c>
      <c r="AA12" s="126">
        <v>0</v>
      </c>
      <c r="AB12" s="126">
        <v>0</v>
      </c>
      <c r="AC12" s="126">
        <v>0</v>
      </c>
      <c r="AD12" s="126">
        <v>0</v>
      </c>
      <c r="AE12" s="126">
        <v>0</v>
      </c>
      <c r="AF12" s="126">
        <v>0</v>
      </c>
      <c r="AG12" s="126">
        <v>0</v>
      </c>
      <c r="AH12" s="126">
        <v>0</v>
      </c>
      <c r="AI12" s="126">
        <v>0</v>
      </c>
      <c r="AJ12" s="126">
        <v>0</v>
      </c>
      <c r="AK12" s="126">
        <v>0</v>
      </c>
    </row>
    <row r="13" spans="1:37" x14ac:dyDescent="0.35">
      <c r="A13" s="127" t="s">
        <v>619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6">
        <v>0</v>
      </c>
      <c r="Y13" s="126">
        <v>0</v>
      </c>
      <c r="Z13" s="126">
        <v>0</v>
      </c>
      <c r="AA13" s="126">
        <v>0</v>
      </c>
      <c r="AB13" s="126">
        <v>0</v>
      </c>
      <c r="AC13" s="126">
        <v>0</v>
      </c>
      <c r="AD13" s="126">
        <v>0</v>
      </c>
      <c r="AE13" s="126">
        <v>0</v>
      </c>
      <c r="AF13" s="126">
        <v>0</v>
      </c>
      <c r="AG13" s="126">
        <v>0</v>
      </c>
      <c r="AH13" s="126">
        <v>0</v>
      </c>
      <c r="AI13" s="126">
        <v>0</v>
      </c>
      <c r="AJ13" s="126">
        <v>0</v>
      </c>
      <c r="AK13" s="126">
        <v>0</v>
      </c>
    </row>
    <row r="14" spans="1:37" x14ac:dyDescent="0.35">
      <c r="A14" s="132" t="s">
        <v>620</v>
      </c>
      <c r="B14" s="126">
        <v>0</v>
      </c>
      <c r="C14" s="126">
        <v>0</v>
      </c>
      <c r="D14" s="126">
        <v>1</v>
      </c>
      <c r="E14" s="126">
        <v>0</v>
      </c>
      <c r="F14" s="126">
        <v>0</v>
      </c>
      <c r="G14" s="126">
        <v>1</v>
      </c>
      <c r="H14" s="126">
        <v>0</v>
      </c>
      <c r="I14" s="126">
        <v>0</v>
      </c>
      <c r="J14" s="126">
        <v>1</v>
      </c>
      <c r="K14" s="126">
        <v>0</v>
      </c>
      <c r="L14" s="126">
        <v>0</v>
      </c>
      <c r="M14" s="126">
        <v>1</v>
      </c>
      <c r="N14" s="126">
        <v>0</v>
      </c>
      <c r="O14" s="126">
        <v>0</v>
      </c>
      <c r="P14" s="126">
        <v>1</v>
      </c>
      <c r="Q14" s="126">
        <v>0</v>
      </c>
      <c r="R14" s="126">
        <v>0</v>
      </c>
      <c r="S14" s="126">
        <v>1</v>
      </c>
      <c r="T14" s="126">
        <v>0</v>
      </c>
      <c r="U14" s="126">
        <v>0</v>
      </c>
      <c r="V14" s="126">
        <v>1</v>
      </c>
      <c r="W14" s="126">
        <v>0</v>
      </c>
      <c r="X14" s="126">
        <v>0</v>
      </c>
      <c r="Y14" s="126">
        <v>1</v>
      </c>
      <c r="Z14" s="126">
        <v>0</v>
      </c>
      <c r="AA14" s="126">
        <v>0</v>
      </c>
      <c r="AB14" s="126">
        <v>1</v>
      </c>
      <c r="AC14" s="126">
        <v>0</v>
      </c>
      <c r="AD14" s="126">
        <v>0</v>
      </c>
      <c r="AE14" s="126">
        <v>1</v>
      </c>
      <c r="AF14" s="126">
        <v>0</v>
      </c>
      <c r="AG14" s="126">
        <v>0</v>
      </c>
      <c r="AH14" s="126">
        <v>1</v>
      </c>
      <c r="AI14" s="126">
        <v>0</v>
      </c>
      <c r="AJ14" s="126">
        <v>0</v>
      </c>
      <c r="AK14" s="126">
        <v>1</v>
      </c>
    </row>
    <row r="15" spans="1:37" x14ac:dyDescent="0.35">
      <c r="A15" s="127" t="s">
        <v>621</v>
      </c>
      <c r="B15" s="126">
        <v>1</v>
      </c>
      <c r="C15" s="126">
        <v>1</v>
      </c>
      <c r="D15" s="126">
        <v>1</v>
      </c>
      <c r="E15" s="126">
        <v>1</v>
      </c>
      <c r="F15" s="126">
        <v>1</v>
      </c>
      <c r="G15" s="126">
        <v>1</v>
      </c>
      <c r="H15" s="126">
        <v>1</v>
      </c>
      <c r="I15" s="126">
        <v>1</v>
      </c>
      <c r="J15" s="126">
        <v>1</v>
      </c>
      <c r="K15" s="126">
        <v>1</v>
      </c>
      <c r="L15" s="126">
        <v>1</v>
      </c>
      <c r="M15" s="126">
        <v>1</v>
      </c>
      <c r="N15" s="126">
        <v>1</v>
      </c>
      <c r="O15" s="126">
        <v>1</v>
      </c>
      <c r="P15" s="126">
        <v>1</v>
      </c>
      <c r="Q15" s="126">
        <v>1</v>
      </c>
      <c r="R15" s="126">
        <v>1</v>
      </c>
      <c r="S15" s="126">
        <v>1</v>
      </c>
      <c r="T15" s="126">
        <v>1</v>
      </c>
      <c r="U15" s="126">
        <v>1</v>
      </c>
      <c r="V15" s="126">
        <v>1</v>
      </c>
      <c r="W15" s="126">
        <v>1</v>
      </c>
      <c r="X15" s="126">
        <v>1</v>
      </c>
      <c r="Y15" s="126">
        <v>1</v>
      </c>
      <c r="Z15" s="126">
        <v>1</v>
      </c>
      <c r="AA15" s="126">
        <v>1</v>
      </c>
      <c r="AB15" s="126">
        <v>1</v>
      </c>
      <c r="AC15" s="126">
        <v>1</v>
      </c>
      <c r="AD15" s="126">
        <v>1</v>
      </c>
      <c r="AE15" s="126">
        <v>1</v>
      </c>
      <c r="AF15" s="126">
        <v>1</v>
      </c>
      <c r="AG15" s="126">
        <v>1</v>
      </c>
      <c r="AH15" s="126">
        <v>1</v>
      </c>
      <c r="AI15" s="126">
        <v>1</v>
      </c>
      <c r="AJ15" s="126">
        <v>1</v>
      </c>
      <c r="AK15" s="126">
        <v>1</v>
      </c>
    </row>
    <row r="16" spans="1:37" x14ac:dyDescent="0.35">
      <c r="A16" s="127" t="s">
        <v>622</v>
      </c>
      <c r="B16" s="126">
        <v>40707.31639</v>
      </c>
      <c r="C16" s="126">
        <v>36127.277880000001</v>
      </c>
      <c r="D16" s="126">
        <v>22800.088709999902</v>
      </c>
      <c r="E16" s="126">
        <v>7302.04187000001</v>
      </c>
      <c r="F16" s="126">
        <v>24194.690229999898</v>
      </c>
      <c r="G16" s="126">
        <v>32803.9571699999</v>
      </c>
      <c r="H16" s="126">
        <v>43294.148309999902</v>
      </c>
      <c r="I16" s="126">
        <v>36541.847449999899</v>
      </c>
      <c r="J16" s="126">
        <v>22682.9520978781</v>
      </c>
      <c r="K16" s="126">
        <v>15593.3601549997</v>
      </c>
      <c r="L16" s="126">
        <v>20905.011367569699</v>
      </c>
      <c r="M16" s="126">
        <v>33585.106070894799</v>
      </c>
      <c r="N16" s="126">
        <v>44674.681001299003</v>
      </c>
      <c r="O16" s="126">
        <v>35613.766888776197</v>
      </c>
      <c r="P16" s="126">
        <v>23392.5336090212</v>
      </c>
      <c r="Q16" s="126">
        <v>10253.899742383799</v>
      </c>
      <c r="R16" s="126">
        <v>18413.010356787599</v>
      </c>
      <c r="S16" s="126">
        <v>22690.135157493001</v>
      </c>
      <c r="T16" s="126">
        <v>13435.597448422401</v>
      </c>
      <c r="U16" s="126">
        <v>12701.9657924846</v>
      </c>
      <c r="V16" s="126">
        <v>827.86923160160404</v>
      </c>
      <c r="W16" s="126">
        <v>-6218.1676799236502</v>
      </c>
      <c r="X16" s="126">
        <v>1516.2699697391699</v>
      </c>
      <c r="Y16" s="126">
        <v>16278.6843923289</v>
      </c>
      <c r="Z16" s="126">
        <v>25482.199075041601</v>
      </c>
      <c r="AA16" s="126">
        <v>16448.496722943</v>
      </c>
      <c r="AB16" s="126">
        <v>1105.82878620575</v>
      </c>
      <c r="AC16" s="126">
        <v>-8042.1392553878704</v>
      </c>
      <c r="AD16" s="126">
        <v>-1351.6909240135601</v>
      </c>
      <c r="AE16" s="126">
        <v>3610.7133507713102</v>
      </c>
      <c r="AF16" s="126">
        <v>14602.432654251699</v>
      </c>
      <c r="AG16" s="126">
        <v>13049.240108661599</v>
      </c>
      <c r="AH16" s="126">
        <v>2221.3192975646498</v>
      </c>
      <c r="AI16" s="126">
        <v>-5739.9514731072604</v>
      </c>
      <c r="AJ16" s="126">
        <v>1833.6745619256101</v>
      </c>
      <c r="AK16" s="126">
        <v>17668.794027428299</v>
      </c>
    </row>
    <row r="17" spans="1:37" x14ac:dyDescent="0.35">
      <c r="A17" s="127" t="s">
        <v>623</v>
      </c>
      <c r="B17" s="126">
        <v>0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6">
        <v>0</v>
      </c>
      <c r="Y17" s="126">
        <v>0</v>
      </c>
      <c r="Z17" s="126">
        <v>0</v>
      </c>
      <c r="AA17" s="126">
        <v>0</v>
      </c>
      <c r="AB17" s="126">
        <v>0</v>
      </c>
      <c r="AC17" s="126">
        <v>0</v>
      </c>
      <c r="AD17" s="126">
        <v>0</v>
      </c>
      <c r="AE17" s="126">
        <v>0</v>
      </c>
      <c r="AF17" s="126">
        <v>0</v>
      </c>
      <c r="AG17" s="126">
        <v>0</v>
      </c>
      <c r="AH17" s="126">
        <v>0</v>
      </c>
      <c r="AI17" s="126">
        <v>0</v>
      </c>
      <c r="AJ17" s="126">
        <v>0</v>
      </c>
      <c r="AK17" s="126">
        <v>0</v>
      </c>
    </row>
    <row r="18" spans="1:37" x14ac:dyDescent="0.35">
      <c r="A18" s="127" t="s">
        <v>624</v>
      </c>
      <c r="B18" s="126">
        <v>0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>
        <v>0</v>
      </c>
      <c r="AB18" s="126">
        <v>0</v>
      </c>
      <c r="AC18" s="126">
        <v>0</v>
      </c>
      <c r="AD18" s="126">
        <v>0</v>
      </c>
      <c r="AE18" s="126">
        <v>0</v>
      </c>
      <c r="AF18" s="126">
        <v>0</v>
      </c>
      <c r="AG18" s="126">
        <v>0</v>
      </c>
      <c r="AH18" s="126">
        <v>0</v>
      </c>
      <c r="AI18" s="126">
        <v>0</v>
      </c>
      <c r="AJ18" s="126">
        <v>0</v>
      </c>
      <c r="AK18" s="126">
        <v>0</v>
      </c>
    </row>
    <row r="19" spans="1:37" x14ac:dyDescent="0.35">
      <c r="A19" s="127" t="s">
        <v>625</v>
      </c>
      <c r="B19" s="126">
        <v>0</v>
      </c>
      <c r="C19" s="126">
        <v>0</v>
      </c>
      <c r="D19" s="126">
        <v>0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  <c r="AC19" s="126">
        <v>0</v>
      </c>
      <c r="AD19" s="126">
        <v>0</v>
      </c>
      <c r="AE19" s="126">
        <v>0</v>
      </c>
      <c r="AF19" s="126">
        <v>0</v>
      </c>
      <c r="AG19" s="126">
        <v>0</v>
      </c>
      <c r="AH19" s="126">
        <v>0</v>
      </c>
      <c r="AI19" s="126">
        <v>0</v>
      </c>
      <c r="AJ19" s="126">
        <v>0</v>
      </c>
      <c r="AK19" s="126">
        <v>0</v>
      </c>
    </row>
    <row r="20" spans="1:37" x14ac:dyDescent="0.35">
      <c r="A20" s="127" t="s">
        <v>626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6">
        <v>0</v>
      </c>
      <c r="U20" s="126">
        <v>0</v>
      </c>
      <c r="V20" s="126">
        <v>0</v>
      </c>
      <c r="W20" s="126">
        <v>0</v>
      </c>
      <c r="X20" s="126">
        <v>0</v>
      </c>
      <c r="Y20" s="126">
        <v>0</v>
      </c>
      <c r="Z20" s="126">
        <v>0</v>
      </c>
      <c r="AA20" s="126">
        <v>0</v>
      </c>
      <c r="AB20" s="126">
        <v>0</v>
      </c>
      <c r="AC20" s="126">
        <v>0</v>
      </c>
      <c r="AD20" s="126">
        <v>0</v>
      </c>
      <c r="AE20" s="126">
        <v>0</v>
      </c>
      <c r="AF20" s="126">
        <v>0</v>
      </c>
      <c r="AG20" s="126">
        <v>0</v>
      </c>
      <c r="AH20" s="126">
        <v>0</v>
      </c>
      <c r="AI20" s="126">
        <v>0</v>
      </c>
      <c r="AJ20" s="126">
        <v>0</v>
      </c>
      <c r="AK20" s="126">
        <v>0</v>
      </c>
    </row>
    <row r="21" spans="1:37" x14ac:dyDescent="0.35">
      <c r="A21" s="127" t="s">
        <v>627</v>
      </c>
      <c r="B21" s="126">
        <v>23385.7879448196</v>
      </c>
      <c r="C21" s="126">
        <v>21077.981081392802</v>
      </c>
      <c r="D21" s="126">
        <v>-3849.3080899593201</v>
      </c>
      <c r="E21" s="126">
        <v>21269.196643443898</v>
      </c>
      <c r="F21" s="126">
        <v>18963.1715520418</v>
      </c>
      <c r="G21" s="126">
        <v>6961.6564457635004</v>
      </c>
      <c r="H21" s="126">
        <v>29712.256584030201</v>
      </c>
      <c r="I21" s="126">
        <v>17290.7486155519</v>
      </c>
      <c r="J21" s="126">
        <v>3615.9036038757899</v>
      </c>
      <c r="K21" s="126">
        <v>17622.924783778399</v>
      </c>
      <c r="L21" s="126">
        <v>27253.7748405983</v>
      </c>
      <c r="M21" s="126">
        <v>6165.5274113031201</v>
      </c>
      <c r="N21" s="126">
        <v>26399.160336223202</v>
      </c>
      <c r="O21" s="126">
        <v>27526.607994728802</v>
      </c>
      <c r="P21" s="126">
        <v>13323.9371733158</v>
      </c>
      <c r="Q21" s="126">
        <v>16372.087251057201</v>
      </c>
      <c r="R21" s="126">
        <v>22769.086036983001</v>
      </c>
      <c r="S21" s="126">
        <v>14850.9793035518</v>
      </c>
      <c r="T21" s="126">
        <v>32229.468850411999</v>
      </c>
      <c r="U21" s="126">
        <v>31338.5456512614</v>
      </c>
      <c r="V21" s="126">
        <v>24875.535666986802</v>
      </c>
      <c r="W21" s="126">
        <v>32104.684300209301</v>
      </c>
      <c r="X21" s="126">
        <v>31779.505672220101</v>
      </c>
      <c r="Y21" s="126">
        <v>23242.870437425801</v>
      </c>
      <c r="Z21" s="126">
        <v>34797.609550797701</v>
      </c>
      <c r="AA21" s="126">
        <v>35201.458882548002</v>
      </c>
      <c r="AB21" s="126">
        <v>19524.522016256298</v>
      </c>
      <c r="AC21" s="126">
        <v>35831.323571495297</v>
      </c>
      <c r="AD21" s="126">
        <v>35024.005224335197</v>
      </c>
      <c r="AE21" s="126">
        <v>22677.6024469025</v>
      </c>
      <c r="AF21" s="126">
        <v>34119.679788601199</v>
      </c>
      <c r="AG21" s="126">
        <v>33258.7229507663</v>
      </c>
      <c r="AH21" s="126">
        <v>23151.308791011899</v>
      </c>
      <c r="AI21" s="126">
        <v>32672.210180863502</v>
      </c>
      <c r="AJ21" s="126">
        <v>38545.743837016802</v>
      </c>
      <c r="AK21" s="126">
        <v>22499.0590426905</v>
      </c>
    </row>
    <row r="22" spans="1:37" x14ac:dyDescent="0.35">
      <c r="A22" s="127" t="s">
        <v>628</v>
      </c>
      <c r="B22" s="126">
        <v>-36330.177084340503</v>
      </c>
      <c r="C22" s="126">
        <v>-36330.177084340503</v>
      </c>
      <c r="D22" s="126">
        <v>-38444.263579340499</v>
      </c>
      <c r="E22" s="126">
        <v>-36330.177084340503</v>
      </c>
      <c r="F22" s="126">
        <v>-36330.177084340503</v>
      </c>
      <c r="G22" s="126">
        <v>-38444.263579340499</v>
      </c>
      <c r="H22" s="126">
        <v>-36330.177084340503</v>
      </c>
      <c r="I22" s="126">
        <v>-36330.177084340503</v>
      </c>
      <c r="J22" s="126">
        <v>-38444.263579340499</v>
      </c>
      <c r="K22" s="126">
        <v>-36330.177084340503</v>
      </c>
      <c r="L22" s="126">
        <v>-36330.177084340503</v>
      </c>
      <c r="M22" s="126">
        <v>-38444.263579340499</v>
      </c>
      <c r="N22" s="126">
        <v>-37114.152244683501</v>
      </c>
      <c r="O22" s="126">
        <v>-37114.152244683501</v>
      </c>
      <c r="P22" s="126">
        <v>-37328.779522183497</v>
      </c>
      <c r="Q22" s="126">
        <v>-37114.152244683501</v>
      </c>
      <c r="R22" s="126">
        <v>-37114.152244683501</v>
      </c>
      <c r="S22" s="126">
        <v>-37328.779522183497</v>
      </c>
      <c r="T22" s="126">
        <v>-37114.152244683501</v>
      </c>
      <c r="U22" s="126">
        <v>-37114.152244683501</v>
      </c>
      <c r="V22" s="126">
        <v>-37328.779522183497</v>
      </c>
      <c r="W22" s="126">
        <v>-37114.152244683501</v>
      </c>
      <c r="X22" s="126">
        <v>-37114.152244683501</v>
      </c>
      <c r="Y22" s="126">
        <v>-37328.779522183497</v>
      </c>
      <c r="Z22" s="126">
        <v>-35781.4867184213</v>
      </c>
      <c r="AA22" s="126">
        <v>-35781.4867184213</v>
      </c>
      <c r="AB22" s="126">
        <v>-36006.1732734213</v>
      </c>
      <c r="AC22" s="126">
        <v>-35781.4867184213</v>
      </c>
      <c r="AD22" s="126">
        <v>-35781.4867184213</v>
      </c>
      <c r="AE22" s="126">
        <v>-36006.1732734213</v>
      </c>
      <c r="AF22" s="126">
        <v>-35781.4867184213</v>
      </c>
      <c r="AG22" s="126">
        <v>-35781.4867184213</v>
      </c>
      <c r="AH22" s="126">
        <v>-36006.1732734213</v>
      </c>
      <c r="AI22" s="126">
        <v>-35781.4867184213</v>
      </c>
      <c r="AJ22" s="126">
        <v>-35781.4867184213</v>
      </c>
      <c r="AK22" s="126">
        <v>-36006.1732734213</v>
      </c>
    </row>
    <row r="23" spans="1:37" x14ac:dyDescent="0.35">
      <c r="A23" s="127" t="s">
        <v>629</v>
      </c>
      <c r="B23" s="126">
        <v>0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6">
        <v>0</v>
      </c>
      <c r="W23" s="126">
        <v>0</v>
      </c>
      <c r="X23" s="126">
        <v>0</v>
      </c>
      <c r="Y23" s="126">
        <v>0</v>
      </c>
      <c r="Z23" s="126">
        <v>0</v>
      </c>
      <c r="AA23" s="126">
        <v>0</v>
      </c>
      <c r="AB23" s="126">
        <v>0</v>
      </c>
      <c r="AC23" s="126">
        <v>0</v>
      </c>
      <c r="AD23" s="126">
        <v>0</v>
      </c>
      <c r="AE23" s="126">
        <v>0</v>
      </c>
      <c r="AF23" s="126">
        <v>0</v>
      </c>
      <c r="AG23" s="126">
        <v>0</v>
      </c>
      <c r="AH23" s="126">
        <v>0</v>
      </c>
      <c r="AI23" s="126">
        <v>0</v>
      </c>
      <c r="AJ23" s="126">
        <v>0</v>
      </c>
      <c r="AK23" s="126">
        <v>0</v>
      </c>
    </row>
    <row r="24" spans="1:37" x14ac:dyDescent="0.35">
      <c r="A24" s="133" t="s">
        <v>630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</row>
    <row r="25" spans="1:37" x14ac:dyDescent="0.35">
      <c r="A25" s="127" t="s">
        <v>631</v>
      </c>
      <c r="B25" s="126">
        <v>40707.31639</v>
      </c>
      <c r="C25" s="126">
        <v>36127.277880000001</v>
      </c>
      <c r="D25" s="126">
        <v>22800.088709999902</v>
      </c>
      <c r="E25" s="126">
        <v>7302.04187000001</v>
      </c>
      <c r="F25" s="126">
        <v>24194.690229999898</v>
      </c>
      <c r="G25" s="126">
        <v>32803.9571699999</v>
      </c>
      <c r="H25" s="126">
        <v>43294.148309999902</v>
      </c>
      <c r="I25" s="126">
        <v>36541.847449999899</v>
      </c>
      <c r="J25" s="126">
        <v>22682.9520978781</v>
      </c>
      <c r="K25" s="126">
        <v>15593.3601549997</v>
      </c>
      <c r="L25" s="126">
        <v>20905.011367569699</v>
      </c>
      <c r="M25" s="126">
        <v>33585.106070894799</v>
      </c>
      <c r="N25" s="126">
        <v>44674.681001299003</v>
      </c>
      <c r="O25" s="126">
        <v>35613.766888776197</v>
      </c>
      <c r="P25" s="126">
        <v>23392.5336090212</v>
      </c>
      <c r="Q25" s="126">
        <v>10253.899742383799</v>
      </c>
      <c r="R25" s="126">
        <v>18413.010356787599</v>
      </c>
      <c r="S25" s="126">
        <v>22690.135157493001</v>
      </c>
      <c r="T25" s="126">
        <v>13435.597448422401</v>
      </c>
      <c r="U25" s="126">
        <v>12701.9657924846</v>
      </c>
      <c r="V25" s="126">
        <v>827.86923160160404</v>
      </c>
      <c r="W25" s="126">
        <v>-6218.1676799236502</v>
      </c>
      <c r="X25" s="126">
        <v>1516.2699697391699</v>
      </c>
      <c r="Y25" s="126">
        <v>16278.6843923289</v>
      </c>
      <c r="Z25" s="126">
        <v>25482.199075041601</v>
      </c>
      <c r="AA25" s="126">
        <v>16448.496722943</v>
      </c>
      <c r="AB25" s="126">
        <v>1105.82878620575</v>
      </c>
      <c r="AC25" s="126">
        <v>-8042.1392553878704</v>
      </c>
      <c r="AD25" s="126">
        <v>-1351.6909240135601</v>
      </c>
      <c r="AE25" s="126">
        <v>3610.7133507713102</v>
      </c>
      <c r="AF25" s="126">
        <v>14602.432654251699</v>
      </c>
      <c r="AG25" s="126">
        <v>13049.240108661599</v>
      </c>
      <c r="AH25" s="126">
        <v>2221.3192975646498</v>
      </c>
      <c r="AI25" s="126">
        <v>-5739.9514731072604</v>
      </c>
      <c r="AJ25" s="126">
        <v>1833.6745619256101</v>
      </c>
      <c r="AK25" s="126">
        <v>17668.794027428299</v>
      </c>
    </row>
    <row r="26" spans="1:37" x14ac:dyDescent="0.35">
      <c r="A26" s="127" t="s">
        <v>632</v>
      </c>
      <c r="B26" s="126">
        <v>-56.897069999999999</v>
      </c>
      <c r="C26" s="126">
        <v>-64.128539999999902</v>
      </c>
      <c r="D26" s="126">
        <v>619.00751000000002</v>
      </c>
      <c r="E26" s="126">
        <v>-65.746530000000007</v>
      </c>
      <c r="F26" s="126">
        <v>-73.582560000000001</v>
      </c>
      <c r="G26" s="126">
        <v>603.21199999999999</v>
      </c>
      <c r="H26" s="126">
        <v>-56.826639999999998</v>
      </c>
      <c r="I26" s="126">
        <v>-64.991259999999997</v>
      </c>
      <c r="J26" s="126">
        <v>613.99932198186605</v>
      </c>
      <c r="K26" s="126">
        <v>-56.915831895279602</v>
      </c>
      <c r="L26" s="126">
        <v>-72.251244105790903</v>
      </c>
      <c r="M26" s="126">
        <v>652.80858908164703</v>
      </c>
      <c r="N26" s="126">
        <v>-62.719577517190601</v>
      </c>
      <c r="O26" s="126">
        <v>-62.413940936148897</v>
      </c>
      <c r="P26" s="126">
        <v>670.49788357197599</v>
      </c>
      <c r="Q26" s="126">
        <v>-62.908642613648901</v>
      </c>
      <c r="R26" s="126">
        <v>-64.232426564898901</v>
      </c>
      <c r="S26" s="126">
        <v>668.58703540509998</v>
      </c>
      <c r="T26" s="126">
        <v>-69.7255360056716</v>
      </c>
      <c r="U26" s="126">
        <v>-78.609856068566501</v>
      </c>
      <c r="V26" s="126">
        <v>647.90105926317096</v>
      </c>
      <c r="W26" s="126">
        <v>-81.861111878798994</v>
      </c>
      <c r="X26" s="126">
        <v>-93.456916190258099</v>
      </c>
      <c r="Y26" s="126">
        <v>660.04183070202396</v>
      </c>
      <c r="Z26" s="126">
        <v>-103.261103423094</v>
      </c>
      <c r="AA26" s="126">
        <v>-110.03945569287301</v>
      </c>
      <c r="AB26" s="126">
        <v>615.445479585459</v>
      </c>
      <c r="AC26" s="126">
        <v>-127.319918533191</v>
      </c>
      <c r="AD26" s="126">
        <v>-134.499292189155</v>
      </c>
      <c r="AE26" s="126">
        <v>587.48313283004495</v>
      </c>
      <c r="AF26" s="126">
        <v>-150.35484825310601</v>
      </c>
      <c r="AG26" s="126">
        <v>-155.31050325478299</v>
      </c>
      <c r="AH26" s="126">
        <v>562.00207604759203</v>
      </c>
      <c r="AI26" s="126">
        <v>-179.38728167650501</v>
      </c>
      <c r="AJ26" s="126">
        <v>-200.78355644977799</v>
      </c>
      <c r="AK26" s="126">
        <v>538.21821275818695</v>
      </c>
    </row>
    <row r="27" spans="1:37" x14ac:dyDescent="0.35">
      <c r="A27" s="127" t="s">
        <v>633</v>
      </c>
      <c r="B27" s="126">
        <v>0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6">
        <v>0</v>
      </c>
      <c r="Q27" s="126">
        <v>0</v>
      </c>
      <c r="R27" s="126">
        <v>0</v>
      </c>
      <c r="S27" s="126">
        <v>0</v>
      </c>
      <c r="T27" s="126">
        <v>0</v>
      </c>
      <c r="U27" s="126">
        <v>0</v>
      </c>
      <c r="V27" s="126">
        <v>0</v>
      </c>
      <c r="W27" s="126">
        <v>0</v>
      </c>
      <c r="X27" s="126">
        <v>0</v>
      </c>
      <c r="Y27" s="126">
        <v>0</v>
      </c>
      <c r="Z27" s="126">
        <v>0</v>
      </c>
      <c r="AA27" s="126">
        <v>0</v>
      </c>
      <c r="AB27" s="126">
        <v>0</v>
      </c>
      <c r="AC27" s="126">
        <v>0</v>
      </c>
      <c r="AD27" s="126">
        <v>0</v>
      </c>
      <c r="AE27" s="126">
        <v>0</v>
      </c>
      <c r="AF27" s="126">
        <v>0</v>
      </c>
      <c r="AG27" s="126">
        <v>0</v>
      </c>
      <c r="AH27" s="126">
        <v>0</v>
      </c>
      <c r="AI27" s="126">
        <v>0</v>
      </c>
      <c r="AJ27" s="126">
        <v>0</v>
      </c>
      <c r="AK27" s="126">
        <v>0</v>
      </c>
    </row>
    <row r="28" spans="1:37" x14ac:dyDescent="0.35">
      <c r="A28" s="127" t="s">
        <v>634</v>
      </c>
      <c r="B28" s="126">
        <v>40650.419320000001</v>
      </c>
      <c r="C28" s="126">
        <v>36063.149340000004</v>
      </c>
      <c r="D28" s="126">
        <v>23419.096219999901</v>
      </c>
      <c r="E28" s="126">
        <v>7236.2953400000097</v>
      </c>
      <c r="F28" s="126">
        <v>24121.107669999899</v>
      </c>
      <c r="G28" s="126">
        <v>33407.169169999899</v>
      </c>
      <c r="H28" s="126">
        <v>43237.321669999903</v>
      </c>
      <c r="I28" s="126">
        <v>36476.856189999897</v>
      </c>
      <c r="J28" s="126">
        <v>23296.951419859899</v>
      </c>
      <c r="K28" s="126">
        <v>15536.444323104401</v>
      </c>
      <c r="L28" s="126">
        <v>20832.760123463901</v>
      </c>
      <c r="M28" s="126">
        <v>34237.914659976399</v>
      </c>
      <c r="N28" s="126">
        <v>44611.961423781802</v>
      </c>
      <c r="O28" s="126">
        <v>35551.352947840001</v>
      </c>
      <c r="P28" s="126">
        <v>24063.0314925932</v>
      </c>
      <c r="Q28" s="126">
        <v>10190.991099770101</v>
      </c>
      <c r="R28" s="126">
        <v>18348.777930222699</v>
      </c>
      <c r="S28" s="126">
        <v>23358.722192898102</v>
      </c>
      <c r="T28" s="126">
        <v>13365.8719124168</v>
      </c>
      <c r="U28" s="126">
        <v>12623.355936416099</v>
      </c>
      <c r="V28" s="126">
        <v>1475.77029086477</v>
      </c>
      <c r="W28" s="126">
        <v>-6300.0287918024496</v>
      </c>
      <c r="X28" s="126">
        <v>1422.8130535489099</v>
      </c>
      <c r="Y28" s="126">
        <v>16938.726223031001</v>
      </c>
      <c r="Z28" s="126">
        <v>25378.937971618499</v>
      </c>
      <c r="AA28" s="126">
        <v>16338.4572672501</v>
      </c>
      <c r="AB28" s="126">
        <v>1721.2742657912099</v>
      </c>
      <c r="AC28" s="126">
        <v>-8169.45917392106</v>
      </c>
      <c r="AD28" s="126">
        <v>-1486.19021620271</v>
      </c>
      <c r="AE28" s="126">
        <v>4198.1964836013503</v>
      </c>
      <c r="AF28" s="126">
        <v>14452.077805998601</v>
      </c>
      <c r="AG28" s="126">
        <v>12893.9296054068</v>
      </c>
      <c r="AH28" s="126">
        <v>2783.3213736122502</v>
      </c>
      <c r="AI28" s="126">
        <v>-5919.3387547837701</v>
      </c>
      <c r="AJ28" s="126">
        <v>1632.8910054758301</v>
      </c>
      <c r="AK28" s="126">
        <v>18207.012240186501</v>
      </c>
    </row>
    <row r="29" spans="1:37" x14ac:dyDescent="0.35">
      <c r="A29" s="127" t="s">
        <v>635</v>
      </c>
      <c r="B29" s="126">
        <v>40650.419320000001</v>
      </c>
      <c r="C29" s="126">
        <v>36063.149340000004</v>
      </c>
      <c r="D29" s="126">
        <v>-40318.116173862603</v>
      </c>
      <c r="E29" s="126">
        <v>7236.2953400000097</v>
      </c>
      <c r="F29" s="126">
        <v>24121.107669999899</v>
      </c>
      <c r="G29" s="126">
        <v>-30330.043223862602</v>
      </c>
      <c r="H29" s="126">
        <v>43237.321669999903</v>
      </c>
      <c r="I29" s="126">
        <v>36476.856189999897</v>
      </c>
      <c r="J29" s="126">
        <v>-40440.2609740025</v>
      </c>
      <c r="K29" s="126">
        <v>15536.444323104401</v>
      </c>
      <c r="L29" s="126">
        <v>20832.760123463901</v>
      </c>
      <c r="M29" s="126">
        <v>-29499.297733886098</v>
      </c>
      <c r="N29" s="126">
        <v>44611.961423781802</v>
      </c>
      <c r="O29" s="126">
        <v>35551.352947840001</v>
      </c>
      <c r="P29" s="126">
        <v>-13290.935350468601</v>
      </c>
      <c r="Q29" s="126">
        <v>10190.991099770101</v>
      </c>
      <c r="R29" s="126">
        <v>18348.777930222699</v>
      </c>
      <c r="S29" s="126">
        <v>-13995.2446501631</v>
      </c>
      <c r="T29" s="126">
        <v>13365.8719124168</v>
      </c>
      <c r="U29" s="126">
        <v>12623.355936416099</v>
      </c>
      <c r="V29" s="126">
        <v>-35878.196552196699</v>
      </c>
      <c r="W29" s="126">
        <v>-6300.0287918024496</v>
      </c>
      <c r="X29" s="126">
        <v>1422.8130535489099</v>
      </c>
      <c r="Y29" s="126">
        <v>-20415.2406200308</v>
      </c>
      <c r="Z29" s="126">
        <v>25378.937971618499</v>
      </c>
      <c r="AA29" s="126">
        <v>16338.4572672501</v>
      </c>
      <c r="AB29" s="126">
        <v>-14022.0608737108</v>
      </c>
      <c r="AC29" s="126">
        <v>-8169.45917392106</v>
      </c>
      <c r="AD29" s="126">
        <v>-1486.19021620271</v>
      </c>
      <c r="AE29" s="126">
        <v>-11545.1386559371</v>
      </c>
      <c r="AF29" s="126">
        <v>14452.077805998601</v>
      </c>
      <c r="AG29" s="126">
        <v>12893.9296054068</v>
      </c>
      <c r="AH29" s="126">
        <v>-12960.0137659622</v>
      </c>
      <c r="AI29" s="126">
        <v>-5919.3387547837701</v>
      </c>
      <c r="AJ29" s="126">
        <v>1632.8910054758301</v>
      </c>
      <c r="AK29" s="126">
        <v>2463.6771005779101</v>
      </c>
    </row>
    <row r="30" spans="1:37" x14ac:dyDescent="0.35">
      <c r="A30" s="130" t="s">
        <v>636</v>
      </c>
      <c r="B30" s="131">
        <v>1</v>
      </c>
      <c r="C30" s="131">
        <v>1</v>
      </c>
      <c r="D30" s="131">
        <v>1</v>
      </c>
      <c r="E30" s="131">
        <v>1</v>
      </c>
      <c r="F30" s="131">
        <v>1</v>
      </c>
      <c r="G30" s="131">
        <v>1</v>
      </c>
      <c r="H30" s="131">
        <v>1</v>
      </c>
      <c r="I30" s="131">
        <v>1</v>
      </c>
      <c r="J30" s="131">
        <v>1</v>
      </c>
      <c r="K30" s="131">
        <v>1</v>
      </c>
      <c r="L30" s="131">
        <v>1</v>
      </c>
      <c r="M30" s="131">
        <v>1</v>
      </c>
      <c r="N30" s="131">
        <v>1</v>
      </c>
      <c r="O30" s="131">
        <v>1</v>
      </c>
      <c r="P30" s="131">
        <v>1</v>
      </c>
      <c r="Q30" s="131">
        <v>1</v>
      </c>
      <c r="R30" s="131">
        <v>1</v>
      </c>
      <c r="S30" s="131">
        <v>1</v>
      </c>
      <c r="T30" s="131">
        <v>1</v>
      </c>
      <c r="U30" s="131">
        <v>1</v>
      </c>
      <c r="V30" s="131">
        <v>1</v>
      </c>
      <c r="W30" s="131">
        <v>1</v>
      </c>
      <c r="X30" s="131">
        <v>1</v>
      </c>
      <c r="Y30" s="131">
        <v>1</v>
      </c>
      <c r="Z30" s="131">
        <v>1</v>
      </c>
      <c r="AA30" s="131">
        <v>1</v>
      </c>
      <c r="AB30" s="131">
        <v>1</v>
      </c>
      <c r="AC30" s="131">
        <v>1</v>
      </c>
      <c r="AD30" s="131">
        <v>1</v>
      </c>
      <c r="AE30" s="131">
        <v>1</v>
      </c>
      <c r="AF30" s="131">
        <v>1</v>
      </c>
      <c r="AG30" s="131">
        <v>1</v>
      </c>
      <c r="AH30" s="131">
        <v>1</v>
      </c>
      <c r="AI30" s="131">
        <v>1</v>
      </c>
      <c r="AJ30" s="131">
        <v>1</v>
      </c>
      <c r="AK30" s="131">
        <v>1</v>
      </c>
    </row>
    <row r="31" spans="1:37" x14ac:dyDescent="0.35">
      <c r="A31" s="127" t="s">
        <v>637</v>
      </c>
      <c r="B31" s="126">
        <v>40650.419320000001</v>
      </c>
      <c r="C31" s="126">
        <v>36063.149340000004</v>
      </c>
      <c r="D31" s="126">
        <v>-40318.116173862603</v>
      </c>
      <c r="E31" s="126">
        <v>7236.2953400000097</v>
      </c>
      <c r="F31" s="126">
        <v>24121.107669999899</v>
      </c>
      <c r="G31" s="126">
        <v>-30330.043223862602</v>
      </c>
      <c r="H31" s="126">
        <v>43237.321669999903</v>
      </c>
      <c r="I31" s="126">
        <v>36476.856189999897</v>
      </c>
      <c r="J31" s="126">
        <v>-40440.2609740025</v>
      </c>
      <c r="K31" s="126">
        <v>15536.444323104401</v>
      </c>
      <c r="L31" s="126">
        <v>20832.760123463901</v>
      </c>
      <c r="M31" s="126">
        <v>-29499.297733886098</v>
      </c>
      <c r="N31" s="126">
        <v>44611.961423781802</v>
      </c>
      <c r="O31" s="126">
        <v>35551.352947840001</v>
      </c>
      <c r="P31" s="126">
        <v>-13290.935350468601</v>
      </c>
      <c r="Q31" s="126">
        <v>10190.991099770101</v>
      </c>
      <c r="R31" s="126">
        <v>18348.777930222699</v>
      </c>
      <c r="S31" s="126">
        <v>-13995.2446501631</v>
      </c>
      <c r="T31" s="126">
        <v>13365.8719124168</v>
      </c>
      <c r="U31" s="126">
        <v>12623.355936416099</v>
      </c>
      <c r="V31" s="126">
        <v>-35878.196552196699</v>
      </c>
      <c r="W31" s="126">
        <v>-6300.0287918024496</v>
      </c>
      <c r="X31" s="126">
        <v>1422.8130535489099</v>
      </c>
      <c r="Y31" s="126">
        <v>-20415.2406200308</v>
      </c>
      <c r="Z31" s="126">
        <v>25378.937971618499</v>
      </c>
      <c r="AA31" s="126">
        <v>16338.4572672501</v>
      </c>
      <c r="AB31" s="126">
        <v>-14022.0608737108</v>
      </c>
      <c r="AC31" s="126">
        <v>-8169.45917392106</v>
      </c>
      <c r="AD31" s="126">
        <v>-1486.19021620271</v>
      </c>
      <c r="AE31" s="126">
        <v>-11545.1386559371</v>
      </c>
      <c r="AF31" s="126">
        <v>14452.077805998601</v>
      </c>
      <c r="AG31" s="126">
        <v>12893.9296054068</v>
      </c>
      <c r="AH31" s="126">
        <v>-12960.0137659622</v>
      </c>
      <c r="AI31" s="126">
        <v>-5919.3387547837701</v>
      </c>
      <c r="AJ31" s="126">
        <v>1632.8910054758301</v>
      </c>
      <c r="AK31" s="126">
        <v>2463.6771005779101</v>
      </c>
    </row>
    <row r="32" spans="1:37" x14ac:dyDescent="0.35">
      <c r="A32" s="127" t="s">
        <v>638</v>
      </c>
      <c r="B32" s="126">
        <v>0</v>
      </c>
      <c r="C32" s="126">
        <v>0</v>
      </c>
      <c r="D32" s="126">
        <v>0</v>
      </c>
      <c r="E32" s="126">
        <v>0</v>
      </c>
      <c r="F32" s="126">
        <v>0</v>
      </c>
      <c r="G32" s="126">
        <v>0</v>
      </c>
      <c r="H32" s="126">
        <v>0</v>
      </c>
      <c r="I32" s="126">
        <v>0</v>
      </c>
      <c r="J32" s="126">
        <v>0</v>
      </c>
      <c r="K32" s="126">
        <v>0</v>
      </c>
      <c r="L32" s="126">
        <v>0</v>
      </c>
      <c r="M32" s="126">
        <v>0</v>
      </c>
      <c r="N32" s="126">
        <v>0</v>
      </c>
      <c r="O32" s="126">
        <v>0</v>
      </c>
      <c r="P32" s="126">
        <v>0</v>
      </c>
      <c r="Q32" s="126">
        <v>0</v>
      </c>
      <c r="R32" s="126">
        <v>0</v>
      </c>
      <c r="S32" s="126">
        <v>0</v>
      </c>
      <c r="T32" s="126">
        <v>0</v>
      </c>
      <c r="U32" s="126">
        <v>0</v>
      </c>
      <c r="V32" s="126">
        <v>0</v>
      </c>
      <c r="W32" s="126">
        <v>0</v>
      </c>
      <c r="X32" s="126">
        <v>0</v>
      </c>
      <c r="Y32" s="126">
        <v>0</v>
      </c>
      <c r="Z32" s="126">
        <v>0</v>
      </c>
      <c r="AA32" s="126">
        <v>0</v>
      </c>
      <c r="AB32" s="126">
        <v>0</v>
      </c>
      <c r="AC32" s="126">
        <v>0</v>
      </c>
      <c r="AD32" s="126">
        <v>0</v>
      </c>
      <c r="AE32" s="126">
        <v>0</v>
      </c>
      <c r="AF32" s="126">
        <v>0</v>
      </c>
      <c r="AG32" s="126">
        <v>0</v>
      </c>
      <c r="AH32" s="126">
        <v>0</v>
      </c>
      <c r="AI32" s="126">
        <v>0</v>
      </c>
      <c r="AJ32" s="126">
        <v>0</v>
      </c>
      <c r="AK32" s="126">
        <v>0</v>
      </c>
    </row>
    <row r="33" spans="1:37" x14ac:dyDescent="0.35">
      <c r="A33" s="127" t="s">
        <v>639</v>
      </c>
      <c r="B33" s="126">
        <v>40650.419320000001</v>
      </c>
      <c r="C33" s="126">
        <v>36063.149340000004</v>
      </c>
      <c r="D33" s="126">
        <v>-40318.116173862603</v>
      </c>
      <c r="E33" s="126">
        <v>7236.2953400000097</v>
      </c>
      <c r="F33" s="126">
        <v>24121.107669999899</v>
      </c>
      <c r="G33" s="126">
        <v>-30330.043223862602</v>
      </c>
      <c r="H33" s="126">
        <v>43237.321669999903</v>
      </c>
      <c r="I33" s="126">
        <v>36476.856189999897</v>
      </c>
      <c r="J33" s="126">
        <v>-40440.2609740025</v>
      </c>
      <c r="K33" s="126">
        <v>15536.444323104401</v>
      </c>
      <c r="L33" s="126">
        <v>20832.760123463901</v>
      </c>
      <c r="M33" s="126">
        <v>-29499.297733886098</v>
      </c>
      <c r="N33" s="126">
        <v>44611.961423781802</v>
      </c>
      <c r="O33" s="126">
        <v>35551.352947840001</v>
      </c>
      <c r="P33" s="126">
        <v>-13290.935350468601</v>
      </c>
      <c r="Q33" s="126">
        <v>10190.991099770101</v>
      </c>
      <c r="R33" s="126">
        <v>18348.777930222699</v>
      </c>
      <c r="S33" s="126">
        <v>-13995.2446501631</v>
      </c>
      <c r="T33" s="126">
        <v>13365.8719124168</v>
      </c>
      <c r="U33" s="126">
        <v>12623.355936416099</v>
      </c>
      <c r="V33" s="126">
        <v>-35878.196552196699</v>
      </c>
      <c r="W33" s="126">
        <v>-6300.0287918024496</v>
      </c>
      <c r="X33" s="126">
        <v>1422.8130535489099</v>
      </c>
      <c r="Y33" s="126">
        <v>-20415.2406200308</v>
      </c>
      <c r="Z33" s="126">
        <v>25378.937971618499</v>
      </c>
      <c r="AA33" s="126">
        <v>16338.4572672501</v>
      </c>
      <c r="AB33" s="126">
        <v>-14022.0608737108</v>
      </c>
      <c r="AC33" s="126">
        <v>-8169.45917392106</v>
      </c>
      <c r="AD33" s="126">
        <v>-1486.19021620271</v>
      </c>
      <c r="AE33" s="126">
        <v>-11545.1386559371</v>
      </c>
      <c r="AF33" s="126">
        <v>14452.077805998601</v>
      </c>
      <c r="AG33" s="126">
        <v>12893.9296054068</v>
      </c>
      <c r="AH33" s="126">
        <v>-12960.0137659622</v>
      </c>
      <c r="AI33" s="126">
        <v>-5919.3387547837701</v>
      </c>
      <c r="AJ33" s="126">
        <v>1632.8910054758301</v>
      </c>
      <c r="AK33" s="126">
        <v>2463.6771005779101</v>
      </c>
    </row>
    <row r="34" spans="1:37" x14ac:dyDescent="0.35">
      <c r="A34" s="130" t="s">
        <v>640</v>
      </c>
      <c r="B34" s="131">
        <v>0.05</v>
      </c>
      <c r="C34" s="131">
        <v>0.05</v>
      </c>
      <c r="D34" s="131">
        <v>0.05</v>
      </c>
      <c r="E34" s="131">
        <v>0.05</v>
      </c>
      <c r="F34" s="131">
        <v>0.05</v>
      </c>
      <c r="G34" s="131">
        <v>0.05</v>
      </c>
      <c r="H34" s="131">
        <v>0.05</v>
      </c>
      <c r="I34" s="131">
        <v>0.05</v>
      </c>
      <c r="J34" s="131">
        <v>0.05</v>
      </c>
      <c r="K34" s="131">
        <v>0.05</v>
      </c>
      <c r="L34" s="131">
        <v>0.05</v>
      </c>
      <c r="M34" s="131">
        <v>0.05</v>
      </c>
      <c r="N34" s="131">
        <v>0.05</v>
      </c>
      <c r="O34" s="131">
        <v>0.05</v>
      </c>
      <c r="P34" s="131">
        <v>0.05</v>
      </c>
      <c r="Q34" s="131">
        <v>0.05</v>
      </c>
      <c r="R34" s="131">
        <v>0.05</v>
      </c>
      <c r="S34" s="131">
        <v>0.05</v>
      </c>
      <c r="T34" s="131">
        <v>0.05</v>
      </c>
      <c r="U34" s="131">
        <v>0.05</v>
      </c>
      <c r="V34" s="131">
        <v>0.05</v>
      </c>
      <c r="W34" s="131">
        <v>0.05</v>
      </c>
      <c r="X34" s="131">
        <v>0.05</v>
      </c>
      <c r="Y34" s="131">
        <v>0.05</v>
      </c>
      <c r="Z34" s="131">
        <v>0.05</v>
      </c>
      <c r="AA34" s="131">
        <v>0.05</v>
      </c>
      <c r="AB34" s="131">
        <v>0.05</v>
      </c>
      <c r="AC34" s="131">
        <v>0.05</v>
      </c>
      <c r="AD34" s="131">
        <v>0.05</v>
      </c>
      <c r="AE34" s="131">
        <v>0.05</v>
      </c>
      <c r="AF34" s="131">
        <v>0.05</v>
      </c>
      <c r="AG34" s="131">
        <v>0.05</v>
      </c>
      <c r="AH34" s="131">
        <v>0.05</v>
      </c>
      <c r="AI34" s="131">
        <v>0.05</v>
      </c>
      <c r="AJ34" s="131">
        <v>0.05</v>
      </c>
      <c r="AK34" s="131">
        <v>0.05</v>
      </c>
    </row>
    <row r="35" spans="1:37" x14ac:dyDescent="0.35">
      <c r="A35" s="127" t="s">
        <v>641</v>
      </c>
      <c r="B35" s="126">
        <v>2032.520966</v>
      </c>
      <c r="C35" s="126">
        <v>1803.157467</v>
      </c>
      <c r="D35" s="126">
        <v>-2015.90580869313</v>
      </c>
      <c r="E35" s="126">
        <v>361.81476700000002</v>
      </c>
      <c r="F35" s="126">
        <v>1206.0553834999901</v>
      </c>
      <c r="G35" s="126">
        <v>-1516.50216119313</v>
      </c>
      <c r="H35" s="126">
        <v>2161.8660834999901</v>
      </c>
      <c r="I35" s="126">
        <v>1823.8428094999899</v>
      </c>
      <c r="J35" s="126">
        <v>-2022.01304870012</v>
      </c>
      <c r="K35" s="126">
        <v>776.82221615522303</v>
      </c>
      <c r="L35" s="126">
        <v>1041.63800617319</v>
      </c>
      <c r="M35" s="126">
        <v>-1474.9648866943</v>
      </c>
      <c r="N35" s="126">
        <v>2230.5980711890902</v>
      </c>
      <c r="O35" s="126">
        <v>1777.567647392</v>
      </c>
      <c r="P35" s="126">
        <v>-664.54676752343198</v>
      </c>
      <c r="Q35" s="126">
        <v>509.54955498850899</v>
      </c>
      <c r="R35" s="126">
        <v>917.43889651113795</v>
      </c>
      <c r="S35" s="126">
        <v>-699.76223250815497</v>
      </c>
      <c r="T35" s="126">
        <v>668.29359562084005</v>
      </c>
      <c r="U35" s="126">
        <v>631.16779682080505</v>
      </c>
      <c r="V35" s="126">
        <v>-1793.90982760983</v>
      </c>
      <c r="W35" s="126">
        <v>-315.001439590122</v>
      </c>
      <c r="X35" s="126">
        <v>71.1406526774459</v>
      </c>
      <c r="Y35" s="126">
        <v>-1020.76203100154</v>
      </c>
      <c r="Z35" s="126">
        <v>1268.9468985809201</v>
      </c>
      <c r="AA35" s="126">
        <v>816.922863362508</v>
      </c>
      <c r="AB35" s="126">
        <v>-701.10304368554</v>
      </c>
      <c r="AC35" s="126">
        <v>-408.47295869605301</v>
      </c>
      <c r="AD35" s="126">
        <v>-74.309510810135905</v>
      </c>
      <c r="AE35" s="126">
        <v>-577.25693279685902</v>
      </c>
      <c r="AF35" s="126">
        <v>722.60389029993098</v>
      </c>
      <c r="AG35" s="126">
        <v>644.69648027034202</v>
      </c>
      <c r="AH35" s="126">
        <v>-648.00068829811403</v>
      </c>
      <c r="AI35" s="126">
        <v>-295.96693773918798</v>
      </c>
      <c r="AJ35" s="126">
        <v>81.644550273791594</v>
      </c>
      <c r="AK35" s="126">
        <v>123.183855028895</v>
      </c>
    </row>
    <row r="36" spans="1:37" x14ac:dyDescent="0.35">
      <c r="A36" s="127" t="s">
        <v>642</v>
      </c>
      <c r="B36" s="126">
        <v>0</v>
      </c>
      <c r="C36" s="126">
        <v>0</v>
      </c>
      <c r="D36" s="126">
        <v>0</v>
      </c>
      <c r="E36" s="126">
        <v>0</v>
      </c>
      <c r="F36" s="126">
        <v>0</v>
      </c>
      <c r="G36" s="126">
        <v>0</v>
      </c>
      <c r="H36" s="126">
        <v>0</v>
      </c>
      <c r="I36" s="126">
        <v>0</v>
      </c>
      <c r="J36" s="126">
        <v>0</v>
      </c>
      <c r="K36" s="126">
        <v>0</v>
      </c>
      <c r="L36" s="126">
        <v>0</v>
      </c>
      <c r="M36" s="126">
        <v>0</v>
      </c>
      <c r="N36" s="126">
        <v>0</v>
      </c>
      <c r="O36" s="126">
        <v>0</v>
      </c>
      <c r="P36" s="126">
        <v>0</v>
      </c>
      <c r="Q36" s="126">
        <v>0</v>
      </c>
      <c r="R36" s="126">
        <v>0</v>
      </c>
      <c r="S36" s="126">
        <v>0</v>
      </c>
      <c r="T36" s="126">
        <v>0</v>
      </c>
      <c r="U36" s="126">
        <v>0</v>
      </c>
      <c r="V36" s="126">
        <v>0</v>
      </c>
      <c r="W36" s="126">
        <v>0</v>
      </c>
      <c r="X36" s="126">
        <v>0</v>
      </c>
      <c r="Y36" s="126">
        <v>0</v>
      </c>
      <c r="Z36" s="126">
        <v>0</v>
      </c>
      <c r="AA36" s="126">
        <v>0</v>
      </c>
      <c r="AB36" s="126">
        <v>0</v>
      </c>
      <c r="AC36" s="126">
        <v>0</v>
      </c>
      <c r="AD36" s="126">
        <v>0</v>
      </c>
      <c r="AE36" s="126">
        <v>0</v>
      </c>
      <c r="AF36" s="126">
        <v>0</v>
      </c>
      <c r="AG36" s="126">
        <v>0</v>
      </c>
      <c r="AH36" s="126">
        <v>0</v>
      </c>
      <c r="AI36" s="126">
        <v>0</v>
      </c>
      <c r="AJ36" s="126">
        <v>0</v>
      </c>
      <c r="AK36" s="126">
        <v>0</v>
      </c>
    </row>
    <row r="37" spans="1:37" x14ac:dyDescent="0.35">
      <c r="A37" s="127" t="s">
        <v>643</v>
      </c>
      <c r="B37" s="126">
        <v>-101.25</v>
      </c>
      <c r="C37" s="126">
        <v>-101.25</v>
      </c>
      <c r="D37" s="126">
        <v>-101.25</v>
      </c>
      <c r="E37" s="126">
        <v>-101.25</v>
      </c>
      <c r="F37" s="126">
        <v>-101.25</v>
      </c>
      <c r="G37" s="126">
        <v>-101.25</v>
      </c>
      <c r="H37" s="126">
        <v>-101.25</v>
      </c>
      <c r="I37" s="126">
        <v>-101.25</v>
      </c>
      <c r="J37" s="126">
        <v>-101.25</v>
      </c>
      <c r="K37" s="126">
        <v>-101.25</v>
      </c>
      <c r="L37" s="126">
        <v>-101.25</v>
      </c>
      <c r="M37" s="126">
        <v>-101.25</v>
      </c>
      <c r="N37" s="126">
        <v>-101.25</v>
      </c>
      <c r="O37" s="126">
        <v>-101.25</v>
      </c>
      <c r="P37" s="126">
        <v>-101.25</v>
      </c>
      <c r="Q37" s="126">
        <v>-101.25</v>
      </c>
      <c r="R37" s="126">
        <v>-101.25</v>
      </c>
      <c r="S37" s="126">
        <v>-101.25</v>
      </c>
      <c r="T37" s="126">
        <v>-101.25</v>
      </c>
      <c r="U37" s="126">
        <v>-101.25</v>
      </c>
      <c r="V37" s="126">
        <v>-101.25</v>
      </c>
      <c r="W37" s="126">
        <v>-101.25</v>
      </c>
      <c r="X37" s="126">
        <v>-101.25</v>
      </c>
      <c r="Y37" s="126">
        <v>-101.25</v>
      </c>
      <c r="Z37" s="126">
        <v>-101.25</v>
      </c>
      <c r="AA37" s="126">
        <v>-101.25</v>
      </c>
      <c r="AB37" s="126">
        <v>-101.25</v>
      </c>
      <c r="AC37" s="126">
        <v>-101.25</v>
      </c>
      <c r="AD37" s="126">
        <v>-101.25</v>
      </c>
      <c r="AE37" s="126">
        <v>-101.25</v>
      </c>
      <c r="AF37" s="126">
        <v>-101.25</v>
      </c>
      <c r="AG37" s="126">
        <v>-101.25</v>
      </c>
      <c r="AH37" s="126">
        <v>-101.25</v>
      </c>
      <c r="AI37" s="126">
        <v>-101.25</v>
      </c>
      <c r="AJ37" s="126">
        <v>-101.25</v>
      </c>
      <c r="AK37" s="126">
        <v>-101.25</v>
      </c>
    </row>
    <row r="38" spans="1:37" x14ac:dyDescent="0.35">
      <c r="A38" s="127" t="s">
        <v>644</v>
      </c>
      <c r="B38" s="126">
        <v>0</v>
      </c>
      <c r="C38" s="126">
        <v>0</v>
      </c>
      <c r="D38" s="126">
        <v>0</v>
      </c>
      <c r="E38" s="126">
        <v>0</v>
      </c>
      <c r="F38" s="126">
        <v>0</v>
      </c>
      <c r="G38" s="126">
        <v>-12.1175</v>
      </c>
      <c r="H38" s="126">
        <v>0</v>
      </c>
      <c r="I38" s="126">
        <v>0</v>
      </c>
      <c r="J38" s="126">
        <v>-6.0587499999999999</v>
      </c>
      <c r="K38" s="126">
        <v>0</v>
      </c>
      <c r="L38" s="126">
        <v>0</v>
      </c>
      <c r="M38" s="126">
        <v>-6.0587499999999999</v>
      </c>
      <c r="N38" s="126">
        <v>0</v>
      </c>
      <c r="O38" s="126">
        <v>0</v>
      </c>
      <c r="P38" s="126">
        <v>-7.5</v>
      </c>
      <c r="Q38" s="126">
        <v>0</v>
      </c>
      <c r="R38" s="126">
        <v>0</v>
      </c>
      <c r="S38" s="126">
        <v>-7.5</v>
      </c>
      <c r="T38" s="126">
        <v>0</v>
      </c>
      <c r="U38" s="126">
        <v>0</v>
      </c>
      <c r="V38" s="126">
        <v>-7.5</v>
      </c>
      <c r="W38" s="126">
        <v>0</v>
      </c>
      <c r="X38" s="126">
        <v>0</v>
      </c>
      <c r="Y38" s="126">
        <v>-7.5</v>
      </c>
      <c r="Z38" s="126">
        <v>0</v>
      </c>
      <c r="AA38" s="126">
        <v>0</v>
      </c>
      <c r="AB38" s="126">
        <v>-7.5</v>
      </c>
      <c r="AC38" s="126">
        <v>0</v>
      </c>
      <c r="AD38" s="126">
        <v>0</v>
      </c>
      <c r="AE38" s="126">
        <v>-7.5</v>
      </c>
      <c r="AF38" s="126">
        <v>0</v>
      </c>
      <c r="AG38" s="126">
        <v>0</v>
      </c>
      <c r="AH38" s="126">
        <v>-7.5</v>
      </c>
      <c r="AI38" s="126">
        <v>0</v>
      </c>
      <c r="AJ38" s="126">
        <v>0</v>
      </c>
      <c r="AK38" s="126">
        <v>-7.5</v>
      </c>
    </row>
    <row r="39" spans="1:37" x14ac:dyDescent="0.35">
      <c r="A39" s="127" t="s">
        <v>645</v>
      </c>
      <c r="B39" s="126">
        <v>1931.270966</v>
      </c>
      <c r="C39" s="126">
        <v>1701.907467</v>
      </c>
      <c r="D39" s="126">
        <v>-2117.15580869313</v>
      </c>
      <c r="E39" s="126">
        <v>260.56476700000002</v>
      </c>
      <c r="F39" s="126">
        <v>1104.8053834999901</v>
      </c>
      <c r="G39" s="126">
        <v>-1629.86966119313</v>
      </c>
      <c r="H39" s="126">
        <v>2060.6160834999901</v>
      </c>
      <c r="I39" s="126">
        <v>1722.5928094999899</v>
      </c>
      <c r="J39" s="126">
        <v>-2129.3217987001299</v>
      </c>
      <c r="K39" s="126">
        <v>675.57221615522303</v>
      </c>
      <c r="L39" s="126">
        <v>940.38800617319703</v>
      </c>
      <c r="M39" s="126">
        <v>-1582.2736366943</v>
      </c>
      <c r="N39" s="126">
        <v>2129.3480711890902</v>
      </c>
      <c r="O39" s="126">
        <v>1676.317647392</v>
      </c>
      <c r="P39" s="126">
        <v>-773.29676752343198</v>
      </c>
      <c r="Q39" s="126">
        <v>408.29955498850899</v>
      </c>
      <c r="R39" s="126">
        <v>816.18889651113795</v>
      </c>
      <c r="S39" s="126">
        <v>-808.51223250815497</v>
      </c>
      <c r="T39" s="126">
        <v>567.04359562084005</v>
      </c>
      <c r="U39" s="126">
        <v>529.91779682080505</v>
      </c>
      <c r="V39" s="126">
        <v>-1902.65982760983</v>
      </c>
      <c r="W39" s="126">
        <v>-416.251439590122</v>
      </c>
      <c r="X39" s="126">
        <v>-30.109347322554001</v>
      </c>
      <c r="Y39" s="126">
        <v>-1129.51203100154</v>
      </c>
      <c r="Z39" s="126">
        <v>1167.6968985809201</v>
      </c>
      <c r="AA39" s="126">
        <v>715.672863362508</v>
      </c>
      <c r="AB39" s="126">
        <v>-809.85304368554</v>
      </c>
      <c r="AC39" s="126">
        <v>-509.72295869605301</v>
      </c>
      <c r="AD39" s="126">
        <v>-175.55951081013501</v>
      </c>
      <c r="AE39" s="126">
        <v>-686.00693279685902</v>
      </c>
      <c r="AF39" s="126">
        <v>621.35389029993098</v>
      </c>
      <c r="AG39" s="126">
        <v>543.44648027034202</v>
      </c>
      <c r="AH39" s="126">
        <v>-756.75068829811403</v>
      </c>
      <c r="AI39" s="126">
        <v>-397.21693773918798</v>
      </c>
      <c r="AJ39" s="126">
        <v>-19.605449726208398</v>
      </c>
      <c r="AK39" s="126">
        <v>14.4338550288959</v>
      </c>
    </row>
    <row r="40" spans="1:37" x14ac:dyDescent="0.35">
      <c r="A40" s="127" t="s">
        <v>646</v>
      </c>
      <c r="B40" s="126">
        <v>0</v>
      </c>
      <c r="C40" s="126">
        <v>0</v>
      </c>
      <c r="D40" s="126">
        <v>0</v>
      </c>
      <c r="E40" s="126">
        <v>0</v>
      </c>
      <c r="F40" s="126">
        <v>0</v>
      </c>
      <c r="G40" s="126">
        <v>0</v>
      </c>
      <c r="H40" s="126">
        <v>0</v>
      </c>
      <c r="I40" s="126">
        <v>0</v>
      </c>
      <c r="J40" s="126">
        <v>0</v>
      </c>
      <c r="K40" s="126">
        <v>0</v>
      </c>
      <c r="L40" s="126">
        <v>0</v>
      </c>
      <c r="M40" s="126">
        <v>0</v>
      </c>
      <c r="N40" s="126">
        <v>0</v>
      </c>
      <c r="O40" s="126">
        <v>0</v>
      </c>
      <c r="P40" s="126">
        <v>0</v>
      </c>
      <c r="Q40" s="126">
        <v>0</v>
      </c>
      <c r="R40" s="126">
        <v>0</v>
      </c>
      <c r="S40" s="126">
        <v>0</v>
      </c>
      <c r="T40" s="126">
        <v>0</v>
      </c>
      <c r="U40" s="126">
        <v>0</v>
      </c>
      <c r="V40" s="126">
        <v>0</v>
      </c>
      <c r="W40" s="126">
        <v>0</v>
      </c>
      <c r="X40" s="126">
        <v>0</v>
      </c>
      <c r="Y40" s="126">
        <v>0</v>
      </c>
      <c r="Z40" s="126">
        <v>0</v>
      </c>
      <c r="AA40" s="126">
        <v>0</v>
      </c>
      <c r="AB40" s="126">
        <v>0</v>
      </c>
      <c r="AC40" s="126">
        <v>0</v>
      </c>
      <c r="AD40" s="126">
        <v>0</v>
      </c>
      <c r="AE40" s="126">
        <v>0</v>
      </c>
      <c r="AF40" s="126">
        <v>0</v>
      </c>
      <c r="AG40" s="126">
        <v>0</v>
      </c>
      <c r="AH40" s="126">
        <v>0</v>
      </c>
      <c r="AI40" s="126">
        <v>0</v>
      </c>
      <c r="AJ40" s="126">
        <v>0</v>
      </c>
      <c r="AK40" s="126">
        <v>0</v>
      </c>
    </row>
    <row r="41" spans="1:37" x14ac:dyDescent="0.35">
      <c r="A41" s="133" t="s">
        <v>647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</row>
    <row r="42" spans="1:37" x14ac:dyDescent="0.35">
      <c r="A42" s="127" t="s">
        <v>648</v>
      </c>
      <c r="B42" s="126">
        <v>-12944.389139520799</v>
      </c>
      <c r="C42" s="126">
        <v>-15252.196002947599</v>
      </c>
      <c r="D42" s="126">
        <v>-42293.571669299803</v>
      </c>
      <c r="E42" s="126">
        <v>-15060.980440896499</v>
      </c>
      <c r="F42" s="126">
        <v>-17367.005532298601</v>
      </c>
      <c r="G42" s="126">
        <v>-31482.607133576999</v>
      </c>
      <c r="H42" s="126">
        <v>-6617.9205003102898</v>
      </c>
      <c r="I42" s="126">
        <v>-19039.428468788501</v>
      </c>
      <c r="J42" s="126">
        <v>-34828.3599754647</v>
      </c>
      <c r="K42" s="126">
        <v>-18707.252300561999</v>
      </c>
      <c r="L42" s="126">
        <v>-9076.4022437421099</v>
      </c>
      <c r="M42" s="126">
        <v>-32278.7361680373</v>
      </c>
      <c r="N42" s="126">
        <v>-10714.991908460201</v>
      </c>
      <c r="O42" s="126">
        <v>-9587.5442499547098</v>
      </c>
      <c r="P42" s="126">
        <v>-24004.842348867602</v>
      </c>
      <c r="Q42" s="126">
        <v>-20742.064993626202</v>
      </c>
      <c r="R42" s="126">
        <v>-14345.0662077004</v>
      </c>
      <c r="S42" s="126">
        <v>-22477.800218631601</v>
      </c>
      <c r="T42" s="126">
        <v>-4884.6833942714202</v>
      </c>
      <c r="U42" s="126">
        <v>-5775.6065934220496</v>
      </c>
      <c r="V42" s="126">
        <v>-12453.243855196601</v>
      </c>
      <c r="W42" s="126">
        <v>-5009.4679444742096</v>
      </c>
      <c r="X42" s="126">
        <v>-5334.6465724633599</v>
      </c>
      <c r="Y42" s="126">
        <v>-14085.909084757601</v>
      </c>
      <c r="Z42" s="126">
        <v>-983.87716762356195</v>
      </c>
      <c r="AA42" s="126">
        <v>-580.02783587331203</v>
      </c>
      <c r="AB42" s="126">
        <v>-16481.6512571649</v>
      </c>
      <c r="AC42" s="126">
        <v>49.836853074077197</v>
      </c>
      <c r="AD42" s="126">
        <v>-757.48149408607401</v>
      </c>
      <c r="AE42" s="126">
        <v>-13328.5708265187</v>
      </c>
      <c r="AF42" s="126">
        <v>-1661.8069298200901</v>
      </c>
      <c r="AG42" s="126">
        <v>-2522.7637676549898</v>
      </c>
      <c r="AH42" s="126">
        <v>-12854.864482409301</v>
      </c>
      <c r="AI42" s="126">
        <v>-3109.2765375577801</v>
      </c>
      <c r="AJ42" s="126">
        <v>2764.2571185954798</v>
      </c>
      <c r="AK42" s="126">
        <v>-13507.1142307307</v>
      </c>
    </row>
    <row r="43" spans="1:37" x14ac:dyDescent="0.35">
      <c r="A43" s="127" t="s">
        <v>649</v>
      </c>
      <c r="B43" s="126">
        <v>-254948.84957545</v>
      </c>
      <c r="C43" s="126">
        <v>-254948.84957545</v>
      </c>
      <c r="D43" s="126">
        <v>-254948.84957545</v>
      </c>
      <c r="E43" s="126">
        <v>-254948.84957545</v>
      </c>
      <c r="F43" s="126">
        <v>-254948.84957545</v>
      </c>
      <c r="G43" s="126">
        <v>-254948.84957545</v>
      </c>
      <c r="H43" s="126">
        <v>-254948.84957545</v>
      </c>
      <c r="I43" s="126">
        <v>-254948.84957545</v>
      </c>
      <c r="J43" s="126">
        <v>-254948.84957544901</v>
      </c>
      <c r="K43" s="126">
        <v>-254948.84957544701</v>
      </c>
      <c r="L43" s="126">
        <v>-254948.84957544599</v>
      </c>
      <c r="M43" s="126">
        <v>-254948.849575445</v>
      </c>
      <c r="N43" s="126">
        <v>-149415.86737221599</v>
      </c>
      <c r="O43" s="126">
        <v>-149415.86737218901</v>
      </c>
      <c r="P43" s="126">
        <v>-149415.86737215801</v>
      </c>
      <c r="Q43" s="126">
        <v>-149415.86737212501</v>
      </c>
      <c r="R43" s="126">
        <v>-149415.86737208901</v>
      </c>
      <c r="S43" s="126">
        <v>-149415.86737205199</v>
      </c>
      <c r="T43" s="126">
        <v>-149415.86737201401</v>
      </c>
      <c r="U43" s="126">
        <v>-149415.86737197399</v>
      </c>
      <c r="V43" s="126">
        <v>-149415.86737193601</v>
      </c>
      <c r="W43" s="126">
        <v>-149415.867371898</v>
      </c>
      <c r="X43" s="126">
        <v>-149415.86737185999</v>
      </c>
      <c r="Y43" s="126">
        <v>-149415.867371826</v>
      </c>
      <c r="Z43" s="126">
        <v>-62973.340558382799</v>
      </c>
      <c r="AA43" s="126">
        <v>-62973.340558336102</v>
      </c>
      <c r="AB43" s="126">
        <v>-62973.340558284202</v>
      </c>
      <c r="AC43" s="126">
        <v>-62973.340558229298</v>
      </c>
      <c r="AD43" s="126">
        <v>-62973.340558169803</v>
      </c>
      <c r="AE43" s="126">
        <v>-62973.340558108699</v>
      </c>
      <c r="AF43" s="126">
        <v>-62973.340558050797</v>
      </c>
      <c r="AG43" s="126">
        <v>-62973.340557992</v>
      </c>
      <c r="AH43" s="126">
        <v>-62973.340557934498</v>
      </c>
      <c r="AI43" s="126">
        <v>-62973.3405578772</v>
      </c>
      <c r="AJ43" s="126">
        <v>-62973.340557821401</v>
      </c>
      <c r="AK43" s="126">
        <v>-62973.340557770098</v>
      </c>
    </row>
    <row r="44" spans="1:37" x14ac:dyDescent="0.35">
      <c r="A44" s="127" t="s">
        <v>650</v>
      </c>
      <c r="B44" s="126">
        <v>0</v>
      </c>
      <c r="C44" s="126">
        <v>0</v>
      </c>
      <c r="D44" s="126">
        <v>1</v>
      </c>
      <c r="E44" s="126">
        <v>0</v>
      </c>
      <c r="F44" s="126">
        <v>0</v>
      </c>
      <c r="G44" s="126">
        <v>1</v>
      </c>
      <c r="H44" s="126">
        <v>0</v>
      </c>
      <c r="I44" s="126">
        <v>0</v>
      </c>
      <c r="J44" s="126">
        <v>1</v>
      </c>
      <c r="K44" s="126">
        <v>0</v>
      </c>
      <c r="L44" s="126">
        <v>0</v>
      </c>
      <c r="M44" s="126">
        <v>1</v>
      </c>
      <c r="N44" s="126">
        <v>0</v>
      </c>
      <c r="O44" s="126">
        <v>0</v>
      </c>
      <c r="P44" s="126">
        <v>1</v>
      </c>
      <c r="Q44" s="126">
        <v>0</v>
      </c>
      <c r="R44" s="126">
        <v>0</v>
      </c>
      <c r="S44" s="126">
        <v>1</v>
      </c>
      <c r="T44" s="126">
        <v>0</v>
      </c>
      <c r="U44" s="126">
        <v>0</v>
      </c>
      <c r="V44" s="126">
        <v>1</v>
      </c>
      <c r="W44" s="126">
        <v>0</v>
      </c>
      <c r="X44" s="126">
        <v>0</v>
      </c>
      <c r="Y44" s="126">
        <v>1</v>
      </c>
      <c r="Z44" s="126">
        <v>0</v>
      </c>
      <c r="AA44" s="126">
        <v>0</v>
      </c>
      <c r="AB44" s="126">
        <v>1</v>
      </c>
      <c r="AC44" s="126">
        <v>0</v>
      </c>
      <c r="AD44" s="126">
        <v>0</v>
      </c>
      <c r="AE44" s="126">
        <v>1</v>
      </c>
      <c r="AF44" s="126">
        <v>0</v>
      </c>
      <c r="AG44" s="126">
        <v>0</v>
      </c>
      <c r="AH44" s="126">
        <v>1</v>
      </c>
      <c r="AI44" s="126">
        <v>0</v>
      </c>
      <c r="AJ44" s="126">
        <v>0</v>
      </c>
      <c r="AK44" s="126">
        <v>1</v>
      </c>
    </row>
    <row r="45" spans="1:37" x14ac:dyDescent="0.35">
      <c r="A45" s="127" t="s">
        <v>651</v>
      </c>
      <c r="B45" s="126">
        <v>0</v>
      </c>
      <c r="C45" s="126">
        <v>0</v>
      </c>
      <c r="D45" s="126">
        <v>-63737.212393862603</v>
      </c>
      <c r="E45" s="126">
        <v>0</v>
      </c>
      <c r="F45" s="126">
        <v>0</v>
      </c>
      <c r="G45" s="126">
        <v>-63737.212393862603</v>
      </c>
      <c r="H45" s="126">
        <v>0</v>
      </c>
      <c r="I45" s="126">
        <v>0</v>
      </c>
      <c r="J45" s="126">
        <v>-63737.212393862297</v>
      </c>
      <c r="K45" s="126">
        <v>0</v>
      </c>
      <c r="L45" s="126">
        <v>0</v>
      </c>
      <c r="M45" s="126">
        <v>-63737.212393861402</v>
      </c>
      <c r="N45" s="126">
        <v>0</v>
      </c>
      <c r="O45" s="126">
        <v>0</v>
      </c>
      <c r="P45" s="126">
        <v>-37353.966843039598</v>
      </c>
      <c r="Q45" s="126">
        <v>0</v>
      </c>
      <c r="R45" s="126">
        <v>0</v>
      </c>
      <c r="S45" s="126">
        <v>-37353.966843013099</v>
      </c>
      <c r="T45" s="126">
        <v>0</v>
      </c>
      <c r="U45" s="126">
        <v>0</v>
      </c>
      <c r="V45" s="126">
        <v>-37353.966842984002</v>
      </c>
      <c r="W45" s="126">
        <v>0</v>
      </c>
      <c r="X45" s="126">
        <v>0</v>
      </c>
      <c r="Y45" s="126">
        <v>-37353.966842956601</v>
      </c>
      <c r="Z45" s="126">
        <v>0</v>
      </c>
      <c r="AA45" s="126">
        <v>0</v>
      </c>
      <c r="AB45" s="126">
        <v>-15743.335139571</v>
      </c>
      <c r="AC45" s="126">
        <v>0</v>
      </c>
      <c r="AD45" s="126">
        <v>0</v>
      </c>
      <c r="AE45" s="126">
        <v>-15743.3351395271</v>
      </c>
      <c r="AF45" s="126">
        <v>0</v>
      </c>
      <c r="AG45" s="126">
        <v>0</v>
      </c>
      <c r="AH45" s="126">
        <v>-15743.335139483601</v>
      </c>
      <c r="AI45" s="126">
        <v>0</v>
      </c>
      <c r="AJ45" s="126">
        <v>0</v>
      </c>
      <c r="AK45" s="126">
        <v>-15743.335139442501</v>
      </c>
    </row>
    <row r="46" spans="1:37" x14ac:dyDescent="0.35">
      <c r="A46" s="127" t="s">
        <v>652</v>
      </c>
      <c r="B46" s="126">
        <v>0</v>
      </c>
      <c r="C46" s="126">
        <v>0</v>
      </c>
      <c r="D46" s="126">
        <v>0</v>
      </c>
      <c r="E46" s="126">
        <v>0</v>
      </c>
      <c r="F46" s="126">
        <v>0</v>
      </c>
      <c r="G46" s="126">
        <v>0</v>
      </c>
      <c r="H46" s="126">
        <v>0</v>
      </c>
      <c r="I46" s="126">
        <v>0</v>
      </c>
      <c r="J46" s="126">
        <v>0</v>
      </c>
      <c r="K46" s="126">
        <v>0</v>
      </c>
      <c r="L46" s="126">
        <v>0</v>
      </c>
      <c r="M46" s="126">
        <v>0</v>
      </c>
      <c r="N46" s="126">
        <v>0</v>
      </c>
      <c r="O46" s="126">
        <v>0</v>
      </c>
      <c r="P46" s="126">
        <v>0</v>
      </c>
      <c r="Q46" s="126">
        <v>0</v>
      </c>
      <c r="R46" s="126">
        <v>0</v>
      </c>
      <c r="S46" s="126">
        <v>0</v>
      </c>
      <c r="T46" s="126">
        <v>0</v>
      </c>
      <c r="U46" s="126">
        <v>0</v>
      </c>
      <c r="V46" s="126">
        <v>0</v>
      </c>
      <c r="W46" s="126">
        <v>0</v>
      </c>
      <c r="X46" s="126">
        <v>0</v>
      </c>
      <c r="Y46" s="126">
        <v>0</v>
      </c>
      <c r="Z46" s="126">
        <v>0</v>
      </c>
      <c r="AA46" s="126">
        <v>0</v>
      </c>
      <c r="AB46" s="126">
        <v>0</v>
      </c>
      <c r="AC46" s="126">
        <v>0</v>
      </c>
      <c r="AD46" s="126">
        <v>0</v>
      </c>
      <c r="AE46" s="126">
        <v>0</v>
      </c>
      <c r="AF46" s="126">
        <v>0</v>
      </c>
      <c r="AG46" s="126">
        <v>0</v>
      </c>
      <c r="AH46" s="126">
        <v>0</v>
      </c>
      <c r="AI46" s="126">
        <v>0</v>
      </c>
      <c r="AJ46" s="126">
        <v>0</v>
      </c>
      <c r="AK46" s="126">
        <v>0</v>
      </c>
    </row>
    <row r="47" spans="1:37" x14ac:dyDescent="0.35">
      <c r="A47" s="130" t="s">
        <v>653</v>
      </c>
      <c r="B47" s="131">
        <v>1</v>
      </c>
      <c r="C47" s="131">
        <v>1</v>
      </c>
      <c r="D47" s="131">
        <v>1</v>
      </c>
      <c r="E47" s="131">
        <v>1</v>
      </c>
      <c r="F47" s="131">
        <v>1</v>
      </c>
      <c r="G47" s="131">
        <v>1</v>
      </c>
      <c r="H47" s="131">
        <v>1</v>
      </c>
      <c r="I47" s="131">
        <v>1</v>
      </c>
      <c r="J47" s="131">
        <v>1</v>
      </c>
      <c r="K47" s="131">
        <v>1</v>
      </c>
      <c r="L47" s="131">
        <v>1</v>
      </c>
      <c r="M47" s="131">
        <v>1</v>
      </c>
      <c r="N47" s="131">
        <v>1</v>
      </c>
      <c r="O47" s="131">
        <v>1</v>
      </c>
      <c r="P47" s="131">
        <v>1</v>
      </c>
      <c r="Q47" s="131">
        <v>1</v>
      </c>
      <c r="R47" s="131">
        <v>1</v>
      </c>
      <c r="S47" s="131">
        <v>1</v>
      </c>
      <c r="T47" s="131">
        <v>1</v>
      </c>
      <c r="U47" s="131">
        <v>1</v>
      </c>
      <c r="V47" s="131">
        <v>1</v>
      </c>
      <c r="W47" s="131">
        <v>1</v>
      </c>
      <c r="X47" s="131">
        <v>1</v>
      </c>
      <c r="Y47" s="131">
        <v>1</v>
      </c>
      <c r="Z47" s="131">
        <v>1</v>
      </c>
      <c r="AA47" s="131">
        <v>1</v>
      </c>
      <c r="AB47" s="131">
        <v>1</v>
      </c>
      <c r="AC47" s="131">
        <v>1</v>
      </c>
      <c r="AD47" s="131">
        <v>1</v>
      </c>
      <c r="AE47" s="131">
        <v>1</v>
      </c>
      <c r="AF47" s="131">
        <v>1</v>
      </c>
      <c r="AG47" s="131">
        <v>1</v>
      </c>
      <c r="AH47" s="131">
        <v>1</v>
      </c>
      <c r="AI47" s="131">
        <v>1</v>
      </c>
      <c r="AJ47" s="131">
        <v>1</v>
      </c>
      <c r="AK47" s="131">
        <v>1</v>
      </c>
    </row>
    <row r="48" spans="1:37" x14ac:dyDescent="0.35">
      <c r="A48" s="127" t="s">
        <v>654</v>
      </c>
      <c r="B48" s="126">
        <v>0</v>
      </c>
      <c r="C48" s="126">
        <v>0</v>
      </c>
      <c r="D48" s="126">
        <v>-63737.212393862603</v>
      </c>
      <c r="E48" s="126">
        <v>0</v>
      </c>
      <c r="F48" s="126">
        <v>0</v>
      </c>
      <c r="G48" s="126">
        <v>-63737.212393862603</v>
      </c>
      <c r="H48" s="126">
        <v>0</v>
      </c>
      <c r="I48" s="126">
        <v>0</v>
      </c>
      <c r="J48" s="126">
        <v>-63737.212393862297</v>
      </c>
      <c r="K48" s="126">
        <v>0</v>
      </c>
      <c r="L48" s="126">
        <v>0</v>
      </c>
      <c r="M48" s="126">
        <v>-63737.212393861402</v>
      </c>
      <c r="N48" s="126">
        <v>0</v>
      </c>
      <c r="O48" s="126">
        <v>0</v>
      </c>
      <c r="P48" s="126">
        <v>-37353.966843039598</v>
      </c>
      <c r="Q48" s="126">
        <v>0</v>
      </c>
      <c r="R48" s="126">
        <v>0</v>
      </c>
      <c r="S48" s="126">
        <v>-37353.966843013099</v>
      </c>
      <c r="T48" s="126">
        <v>0</v>
      </c>
      <c r="U48" s="126">
        <v>0</v>
      </c>
      <c r="V48" s="126">
        <v>-37353.966842984002</v>
      </c>
      <c r="W48" s="126">
        <v>0</v>
      </c>
      <c r="X48" s="126">
        <v>0</v>
      </c>
      <c r="Y48" s="126">
        <v>-37353.966842956601</v>
      </c>
      <c r="Z48" s="126">
        <v>0</v>
      </c>
      <c r="AA48" s="126">
        <v>0</v>
      </c>
      <c r="AB48" s="126">
        <v>-15743.335139571</v>
      </c>
      <c r="AC48" s="126">
        <v>0</v>
      </c>
      <c r="AD48" s="126">
        <v>0</v>
      </c>
      <c r="AE48" s="126">
        <v>-15743.3351395271</v>
      </c>
      <c r="AF48" s="126">
        <v>0</v>
      </c>
      <c r="AG48" s="126">
        <v>0</v>
      </c>
      <c r="AH48" s="126">
        <v>-15743.335139483601</v>
      </c>
      <c r="AI48" s="126">
        <v>0</v>
      </c>
      <c r="AJ48" s="126">
        <v>0</v>
      </c>
      <c r="AK48" s="126">
        <v>-15743.335139442501</v>
      </c>
    </row>
    <row r="49" spans="1:37" x14ac:dyDescent="0.35">
      <c r="A49" s="127" t="s">
        <v>655</v>
      </c>
      <c r="B49" s="126">
        <v>0</v>
      </c>
      <c r="C49" s="126">
        <v>0</v>
      </c>
      <c r="D49" s="126">
        <v>3186.86061969313</v>
      </c>
      <c r="E49" s="126">
        <v>0</v>
      </c>
      <c r="F49" s="126">
        <v>0</v>
      </c>
      <c r="G49" s="126">
        <v>3186.86061969313</v>
      </c>
      <c r="H49" s="126">
        <v>0</v>
      </c>
      <c r="I49" s="126">
        <v>0</v>
      </c>
      <c r="J49" s="126">
        <v>3186.86061969311</v>
      </c>
      <c r="K49" s="126">
        <v>0</v>
      </c>
      <c r="L49" s="126">
        <v>0</v>
      </c>
      <c r="M49" s="126">
        <v>3186.86061969307</v>
      </c>
      <c r="N49" s="126">
        <v>0</v>
      </c>
      <c r="O49" s="126">
        <v>0</v>
      </c>
      <c r="P49" s="126">
        <v>1867.6983421519799</v>
      </c>
      <c r="Q49" s="126">
        <v>0</v>
      </c>
      <c r="R49" s="126">
        <v>0</v>
      </c>
      <c r="S49" s="126">
        <v>1867.69834215065</v>
      </c>
      <c r="T49" s="126">
        <v>0</v>
      </c>
      <c r="U49" s="126">
        <v>0</v>
      </c>
      <c r="V49" s="126">
        <v>1867.6983421492</v>
      </c>
      <c r="W49" s="126">
        <v>0</v>
      </c>
      <c r="X49" s="126">
        <v>0</v>
      </c>
      <c r="Y49" s="126">
        <v>1867.6983421478301</v>
      </c>
      <c r="Z49" s="126">
        <v>0</v>
      </c>
      <c r="AA49" s="126">
        <v>0</v>
      </c>
      <c r="AB49" s="126">
        <v>787.16675697855203</v>
      </c>
      <c r="AC49" s="126">
        <v>0</v>
      </c>
      <c r="AD49" s="126">
        <v>0</v>
      </c>
      <c r="AE49" s="126">
        <v>787.16675697635799</v>
      </c>
      <c r="AF49" s="126">
        <v>0</v>
      </c>
      <c r="AG49" s="126">
        <v>0</v>
      </c>
      <c r="AH49" s="126">
        <v>787.16675697418202</v>
      </c>
      <c r="AI49" s="126">
        <v>0</v>
      </c>
      <c r="AJ49" s="126">
        <v>0</v>
      </c>
      <c r="AK49" s="126">
        <v>787.166756972126</v>
      </c>
    </row>
    <row r="50" spans="1:37" x14ac:dyDescent="0.35">
      <c r="A50" s="127" t="s">
        <v>656</v>
      </c>
      <c r="B50" s="126">
        <v>0</v>
      </c>
      <c r="C50" s="126">
        <v>0</v>
      </c>
      <c r="D50" s="126">
        <v>0</v>
      </c>
      <c r="E50" s="126">
        <v>0</v>
      </c>
      <c r="F50" s="126">
        <v>0</v>
      </c>
      <c r="G50" s="126">
        <v>0</v>
      </c>
      <c r="H50" s="126">
        <v>0</v>
      </c>
      <c r="I50" s="126">
        <v>0</v>
      </c>
      <c r="J50" s="126">
        <v>0</v>
      </c>
      <c r="K50" s="126">
        <v>0</v>
      </c>
      <c r="L50" s="126">
        <v>0</v>
      </c>
      <c r="M50" s="126">
        <v>0</v>
      </c>
      <c r="N50" s="126">
        <v>0</v>
      </c>
      <c r="O50" s="126">
        <v>0</v>
      </c>
      <c r="P50" s="126">
        <v>0</v>
      </c>
      <c r="Q50" s="126">
        <v>0</v>
      </c>
      <c r="R50" s="126">
        <v>0</v>
      </c>
      <c r="S50" s="126">
        <v>0</v>
      </c>
      <c r="T50" s="126">
        <v>0</v>
      </c>
      <c r="U50" s="126">
        <v>0</v>
      </c>
      <c r="V50" s="126">
        <v>0</v>
      </c>
      <c r="W50" s="126">
        <v>0</v>
      </c>
      <c r="X50" s="126">
        <v>0</v>
      </c>
      <c r="Y50" s="126">
        <v>0</v>
      </c>
      <c r="Z50" s="126">
        <v>0</v>
      </c>
      <c r="AA50" s="126">
        <v>0</v>
      </c>
      <c r="AB50" s="126">
        <v>0</v>
      </c>
      <c r="AC50" s="126">
        <v>0</v>
      </c>
      <c r="AD50" s="126">
        <v>0</v>
      </c>
      <c r="AE50" s="126">
        <v>0</v>
      </c>
      <c r="AF50" s="126">
        <v>0</v>
      </c>
      <c r="AG50" s="126">
        <v>0</v>
      </c>
      <c r="AH50" s="126">
        <v>0</v>
      </c>
      <c r="AI50" s="126">
        <v>0</v>
      </c>
      <c r="AJ50" s="126">
        <v>0</v>
      </c>
      <c r="AK50" s="126">
        <v>0</v>
      </c>
    </row>
    <row r="51" spans="1:37" x14ac:dyDescent="0.35">
      <c r="A51" s="127" t="s">
        <v>657</v>
      </c>
      <c r="B51" s="126">
        <v>0</v>
      </c>
      <c r="C51" s="126">
        <v>0</v>
      </c>
      <c r="D51" s="126">
        <v>-338.81</v>
      </c>
      <c r="E51" s="126">
        <v>0</v>
      </c>
      <c r="F51" s="126">
        <v>0</v>
      </c>
      <c r="G51" s="126">
        <v>-360.16300000000001</v>
      </c>
      <c r="H51" s="126">
        <v>0</v>
      </c>
      <c r="I51" s="126">
        <v>0</v>
      </c>
      <c r="J51" s="126">
        <v>-325.916</v>
      </c>
      <c r="K51" s="126">
        <v>0</v>
      </c>
      <c r="L51" s="126">
        <v>0</v>
      </c>
      <c r="M51" s="126">
        <v>-325.916</v>
      </c>
      <c r="N51" s="126">
        <v>0</v>
      </c>
      <c r="O51" s="126">
        <v>0</v>
      </c>
      <c r="P51" s="126">
        <v>-299.56</v>
      </c>
      <c r="Q51" s="126">
        <v>0</v>
      </c>
      <c r="R51" s="126">
        <v>0</v>
      </c>
      <c r="S51" s="126">
        <v>-299.56</v>
      </c>
      <c r="T51" s="126">
        <v>0</v>
      </c>
      <c r="U51" s="126">
        <v>0</v>
      </c>
      <c r="V51" s="126">
        <v>-533.67100000000005</v>
      </c>
      <c r="W51" s="126">
        <v>0</v>
      </c>
      <c r="X51" s="126">
        <v>0</v>
      </c>
      <c r="Y51" s="126">
        <v>-533.67100000000005</v>
      </c>
      <c r="Z51" s="126">
        <v>0</v>
      </c>
      <c r="AA51" s="126">
        <v>0</v>
      </c>
      <c r="AB51" s="126">
        <v>-530.39099999999996</v>
      </c>
      <c r="AC51" s="126">
        <v>0</v>
      </c>
      <c r="AD51" s="126">
        <v>0</v>
      </c>
      <c r="AE51" s="126">
        <v>-530.39099999999996</v>
      </c>
      <c r="AF51" s="126">
        <v>0</v>
      </c>
      <c r="AG51" s="126">
        <v>0</v>
      </c>
      <c r="AH51" s="126">
        <v>-390.49700000000001</v>
      </c>
      <c r="AI51" s="126">
        <v>0</v>
      </c>
      <c r="AJ51" s="126">
        <v>0</v>
      </c>
      <c r="AK51" s="126">
        <v>-390.49700000000001</v>
      </c>
    </row>
    <row r="52" spans="1:37" x14ac:dyDescent="0.35">
      <c r="A52" s="127" t="s">
        <v>658</v>
      </c>
      <c r="B52" s="126">
        <v>0</v>
      </c>
      <c r="C52" s="126">
        <v>0</v>
      </c>
      <c r="D52" s="126">
        <v>0</v>
      </c>
      <c r="E52" s="126">
        <v>0</v>
      </c>
      <c r="F52" s="126">
        <v>0</v>
      </c>
      <c r="G52" s="126">
        <v>0</v>
      </c>
      <c r="H52" s="126">
        <v>0</v>
      </c>
      <c r="I52" s="126">
        <v>0</v>
      </c>
      <c r="J52" s="126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6">
        <v>0</v>
      </c>
      <c r="W52" s="126">
        <v>0</v>
      </c>
      <c r="X52" s="126">
        <v>0</v>
      </c>
      <c r="Y52" s="126">
        <v>0</v>
      </c>
      <c r="Z52" s="126">
        <v>0</v>
      </c>
      <c r="AA52" s="126">
        <v>0</v>
      </c>
      <c r="AB52" s="126">
        <v>0</v>
      </c>
      <c r="AC52" s="126">
        <v>0</v>
      </c>
      <c r="AD52" s="126">
        <v>0</v>
      </c>
      <c r="AE52" s="126">
        <v>0</v>
      </c>
      <c r="AF52" s="126">
        <v>0</v>
      </c>
      <c r="AG52" s="126">
        <v>0</v>
      </c>
      <c r="AH52" s="126">
        <v>0</v>
      </c>
      <c r="AI52" s="126">
        <v>0</v>
      </c>
      <c r="AJ52" s="126">
        <v>0</v>
      </c>
      <c r="AK52" s="126">
        <v>0</v>
      </c>
    </row>
    <row r="53" spans="1:37" x14ac:dyDescent="0.35">
      <c r="A53" s="127" t="s">
        <v>659</v>
      </c>
      <c r="B53" s="126">
        <v>0</v>
      </c>
      <c r="C53" s="126">
        <v>0</v>
      </c>
      <c r="D53" s="126">
        <v>0</v>
      </c>
      <c r="E53" s="126">
        <v>0</v>
      </c>
      <c r="F53" s="126">
        <v>0</v>
      </c>
      <c r="G53" s="126">
        <v>0</v>
      </c>
      <c r="H53" s="126">
        <v>0</v>
      </c>
      <c r="I53" s="126">
        <v>0</v>
      </c>
      <c r="J53" s="126">
        <v>0</v>
      </c>
      <c r="K53" s="126">
        <v>0</v>
      </c>
      <c r="L53" s="126">
        <v>0</v>
      </c>
      <c r="M53" s="126">
        <v>0</v>
      </c>
      <c r="N53" s="126">
        <v>0</v>
      </c>
      <c r="O53" s="126">
        <v>0</v>
      </c>
      <c r="P53" s="126">
        <v>0</v>
      </c>
      <c r="Q53" s="126">
        <v>0</v>
      </c>
      <c r="R53" s="126">
        <v>0</v>
      </c>
      <c r="S53" s="126">
        <v>0</v>
      </c>
      <c r="T53" s="126">
        <v>0</v>
      </c>
      <c r="U53" s="126">
        <v>0</v>
      </c>
      <c r="V53" s="126">
        <v>0</v>
      </c>
      <c r="W53" s="126">
        <v>0</v>
      </c>
      <c r="X53" s="126">
        <v>0</v>
      </c>
      <c r="Y53" s="126">
        <v>0</v>
      </c>
      <c r="Z53" s="126">
        <v>0</v>
      </c>
      <c r="AA53" s="126">
        <v>0</v>
      </c>
      <c r="AB53" s="126">
        <v>0</v>
      </c>
      <c r="AC53" s="126">
        <v>0</v>
      </c>
      <c r="AD53" s="126">
        <v>0</v>
      </c>
      <c r="AE53" s="126">
        <v>0</v>
      </c>
      <c r="AF53" s="126">
        <v>0</v>
      </c>
      <c r="AG53" s="126">
        <v>0</v>
      </c>
      <c r="AH53" s="126">
        <v>0</v>
      </c>
      <c r="AI53" s="126">
        <v>0</v>
      </c>
      <c r="AJ53" s="126">
        <v>0</v>
      </c>
      <c r="AK53" s="126">
        <v>0</v>
      </c>
    </row>
    <row r="54" spans="1:37" x14ac:dyDescent="0.35">
      <c r="A54" s="127" t="s">
        <v>660</v>
      </c>
      <c r="B54" s="126">
        <v>6.5432291666666504</v>
      </c>
      <c r="C54" s="126">
        <v>6.5432291666666504</v>
      </c>
      <c r="D54" s="126">
        <v>6.5432291666666504</v>
      </c>
      <c r="E54" s="126">
        <v>6.5432291666666504</v>
      </c>
      <c r="F54" s="126">
        <v>6.5432291666666504</v>
      </c>
      <c r="G54" s="126">
        <v>6.5432291666666504</v>
      </c>
      <c r="H54" s="126">
        <v>6.5432291666666504</v>
      </c>
      <c r="I54" s="126">
        <v>6.5432291666666504</v>
      </c>
      <c r="J54" s="126">
        <v>6.5432291666666504</v>
      </c>
      <c r="K54" s="126">
        <v>6.5432291666666504</v>
      </c>
      <c r="L54" s="126">
        <v>6.5432291666666504</v>
      </c>
      <c r="M54" s="126">
        <v>6.5432291666666504</v>
      </c>
      <c r="N54" s="126">
        <v>6.5432291666666504</v>
      </c>
      <c r="O54" s="126">
        <v>6.5432291666666504</v>
      </c>
      <c r="P54" s="126">
        <v>6.5432291666666504</v>
      </c>
      <c r="Q54" s="126">
        <v>6.5432291666666504</v>
      </c>
      <c r="R54" s="126">
        <v>6.5432291666666504</v>
      </c>
      <c r="S54" s="126">
        <v>6.5432291666666504</v>
      </c>
      <c r="T54" s="126">
        <v>6.8506583333333397</v>
      </c>
      <c r="U54" s="126">
        <v>6.8506583333333397</v>
      </c>
      <c r="V54" s="126">
        <v>6.8506583333333397</v>
      </c>
      <c r="W54" s="126">
        <v>6.8506583333333397</v>
      </c>
      <c r="X54" s="126">
        <v>6.8506583333333397</v>
      </c>
      <c r="Y54" s="126">
        <v>6.8506583333333397</v>
      </c>
      <c r="Z54" s="126">
        <v>6.8506583333333397</v>
      </c>
      <c r="AA54" s="126">
        <v>6.8506583333333397</v>
      </c>
      <c r="AB54" s="126">
        <v>6.8506583333333397</v>
      </c>
      <c r="AC54" s="126">
        <v>6.8506583333333397</v>
      </c>
      <c r="AD54" s="126">
        <v>6.8506583333333397</v>
      </c>
      <c r="AE54" s="126">
        <v>6.8506583333333397</v>
      </c>
      <c r="AF54" s="126">
        <v>6.8506583333333397</v>
      </c>
      <c r="AG54" s="126">
        <v>6.8506583333333397</v>
      </c>
      <c r="AH54" s="126">
        <v>6.8506583333333397</v>
      </c>
      <c r="AI54" s="126">
        <v>6.8506583333333397</v>
      </c>
      <c r="AJ54" s="126">
        <v>6.8506583333333397</v>
      </c>
      <c r="AK54" s="126">
        <v>6.8506583333333397</v>
      </c>
    </row>
    <row r="55" spans="1:37" x14ac:dyDescent="0.35">
      <c r="A55" s="127" t="s">
        <v>661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</row>
    <row r="56" spans="1:37" x14ac:dyDescent="0.35">
      <c r="A56" s="127" t="s">
        <v>662</v>
      </c>
      <c r="B56" s="126">
        <v>6.5432291666666504</v>
      </c>
      <c r="C56" s="126">
        <v>6.5432291666666504</v>
      </c>
      <c r="D56" s="126">
        <v>2854.5938488597899</v>
      </c>
      <c r="E56" s="126">
        <v>6.5432291666666504</v>
      </c>
      <c r="F56" s="126">
        <v>6.5432291666666504</v>
      </c>
      <c r="G56" s="126">
        <v>2833.2408488597898</v>
      </c>
      <c r="H56" s="126">
        <v>6.5432291666666504</v>
      </c>
      <c r="I56" s="126">
        <v>6.5432291666666504</v>
      </c>
      <c r="J56" s="126">
        <v>2867.4878488597801</v>
      </c>
      <c r="K56" s="126">
        <v>6.5432291666666504</v>
      </c>
      <c r="L56" s="126">
        <v>6.5432291666666504</v>
      </c>
      <c r="M56" s="126">
        <v>2867.4878488597301</v>
      </c>
      <c r="N56" s="126">
        <v>6.5432291666666504</v>
      </c>
      <c r="O56" s="126">
        <v>6.5432291666666504</v>
      </c>
      <c r="P56" s="126">
        <v>1574.68157131864</v>
      </c>
      <c r="Q56" s="126">
        <v>6.5432291666666504</v>
      </c>
      <c r="R56" s="126">
        <v>6.5432291666666504</v>
      </c>
      <c r="S56" s="126">
        <v>1574.68157131732</v>
      </c>
      <c r="T56" s="126">
        <v>6.8506583333333397</v>
      </c>
      <c r="U56" s="126">
        <v>6.8506583333333397</v>
      </c>
      <c r="V56" s="126">
        <v>1340.8780004825301</v>
      </c>
      <c r="W56" s="126">
        <v>6.8506583333333397</v>
      </c>
      <c r="X56" s="126">
        <v>6.8506583333333397</v>
      </c>
      <c r="Y56" s="126">
        <v>1340.8780004811599</v>
      </c>
      <c r="Z56" s="126">
        <v>6.8506583333333397</v>
      </c>
      <c r="AA56" s="126">
        <v>6.8506583333333397</v>
      </c>
      <c r="AB56" s="126">
        <v>263.62641531188598</v>
      </c>
      <c r="AC56" s="126">
        <v>6.8506583333333397</v>
      </c>
      <c r="AD56" s="126">
        <v>6.8506583333333397</v>
      </c>
      <c r="AE56" s="126">
        <v>263.62641530969199</v>
      </c>
      <c r="AF56" s="126">
        <v>6.8506583333333397</v>
      </c>
      <c r="AG56" s="126">
        <v>6.8506583333333397</v>
      </c>
      <c r="AH56" s="126">
        <v>403.52041530751501</v>
      </c>
      <c r="AI56" s="126">
        <v>6.8506583333333397</v>
      </c>
      <c r="AJ56" s="126">
        <v>6.8506583333333397</v>
      </c>
      <c r="AK56" s="126">
        <v>403.52041530545898</v>
      </c>
    </row>
    <row r="57" spans="1:37" x14ac:dyDescent="0.35">
      <c r="A57" s="127" t="s">
        <v>663</v>
      </c>
      <c r="B57" s="126">
        <v>0</v>
      </c>
      <c r="C57" s="126">
        <v>0</v>
      </c>
      <c r="D57" s="126">
        <v>0</v>
      </c>
      <c r="E57" s="126">
        <v>0</v>
      </c>
      <c r="F57" s="126">
        <v>0</v>
      </c>
      <c r="G57" s="126">
        <v>0</v>
      </c>
      <c r="H57" s="126">
        <v>0</v>
      </c>
      <c r="I57" s="126">
        <v>0</v>
      </c>
      <c r="J57" s="126">
        <v>0</v>
      </c>
      <c r="K57" s="126">
        <v>0</v>
      </c>
      <c r="L57" s="126">
        <v>0</v>
      </c>
      <c r="M57" s="126">
        <v>0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v>0</v>
      </c>
      <c r="V57" s="126">
        <v>0</v>
      </c>
      <c r="W57" s="126">
        <v>0</v>
      </c>
      <c r="X57" s="126">
        <v>0</v>
      </c>
      <c r="Y57" s="126">
        <v>0</v>
      </c>
      <c r="Z57" s="126">
        <v>0</v>
      </c>
      <c r="AA57" s="126">
        <v>0</v>
      </c>
      <c r="AB57" s="126">
        <v>0</v>
      </c>
      <c r="AC57" s="126">
        <v>0</v>
      </c>
      <c r="AD57" s="126">
        <v>0</v>
      </c>
      <c r="AE57" s="126">
        <v>0</v>
      </c>
      <c r="AF57" s="126">
        <v>0</v>
      </c>
      <c r="AG57" s="126">
        <v>0</v>
      </c>
      <c r="AH57" s="126">
        <v>0</v>
      </c>
      <c r="AI57" s="126">
        <v>0</v>
      </c>
      <c r="AJ57" s="126">
        <v>0</v>
      </c>
      <c r="AK57" s="126">
        <v>0</v>
      </c>
    </row>
    <row r="58" spans="1:37" x14ac:dyDescent="0.35">
      <c r="A58" s="127" t="s">
        <v>664</v>
      </c>
      <c r="B58" s="126">
        <v>0</v>
      </c>
      <c r="C58" s="126">
        <v>0</v>
      </c>
      <c r="D58" s="126">
        <v>0</v>
      </c>
      <c r="E58" s="126">
        <v>0</v>
      </c>
      <c r="F58" s="126">
        <v>0</v>
      </c>
      <c r="G58" s="126">
        <v>0</v>
      </c>
      <c r="H58" s="126">
        <v>0</v>
      </c>
      <c r="I58" s="126">
        <v>0</v>
      </c>
      <c r="J58" s="126">
        <v>0</v>
      </c>
      <c r="K58" s="126">
        <v>0</v>
      </c>
      <c r="L58" s="126">
        <v>0</v>
      </c>
      <c r="M58" s="126">
        <v>0</v>
      </c>
      <c r="N58" s="126">
        <v>0</v>
      </c>
      <c r="O58" s="126">
        <v>0</v>
      </c>
      <c r="P58" s="126">
        <v>0</v>
      </c>
      <c r="Q58" s="126">
        <v>0</v>
      </c>
      <c r="R58" s="126">
        <v>0</v>
      </c>
      <c r="S58" s="126">
        <v>0</v>
      </c>
      <c r="T58" s="126">
        <v>0</v>
      </c>
      <c r="U58" s="126">
        <v>0</v>
      </c>
      <c r="V58" s="126">
        <v>0</v>
      </c>
      <c r="W58" s="126">
        <v>0</v>
      </c>
      <c r="X58" s="126">
        <v>0</v>
      </c>
      <c r="Y58" s="126">
        <v>0</v>
      </c>
      <c r="Z58" s="126">
        <v>0</v>
      </c>
      <c r="AA58" s="126">
        <v>0</v>
      </c>
      <c r="AB58" s="126">
        <v>0</v>
      </c>
      <c r="AC58" s="126">
        <v>0</v>
      </c>
      <c r="AD58" s="126">
        <v>0</v>
      </c>
      <c r="AE58" s="126">
        <v>0</v>
      </c>
      <c r="AF58" s="126">
        <v>0</v>
      </c>
      <c r="AG58" s="126">
        <v>0</v>
      </c>
      <c r="AH58" s="126">
        <v>0</v>
      </c>
      <c r="AI58" s="126">
        <v>0</v>
      </c>
      <c r="AJ58" s="126">
        <v>0</v>
      </c>
      <c r="AK58" s="126">
        <v>0</v>
      </c>
    </row>
    <row r="59" spans="1:37" x14ac:dyDescent="0.35">
      <c r="A59" s="133" t="s">
        <v>665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</row>
    <row r="60" spans="1:37" x14ac:dyDescent="0.35">
      <c r="A60" s="127" t="s">
        <v>666</v>
      </c>
      <c r="B60" s="126">
        <v>0</v>
      </c>
      <c r="C60" s="126">
        <v>0</v>
      </c>
      <c r="D60" s="126">
        <v>0</v>
      </c>
      <c r="E60" s="126">
        <v>0</v>
      </c>
      <c r="F60" s="126">
        <v>0</v>
      </c>
      <c r="G60" s="126">
        <v>0</v>
      </c>
      <c r="H60" s="126">
        <v>0</v>
      </c>
      <c r="I60" s="126">
        <v>0</v>
      </c>
      <c r="J60" s="126">
        <v>0</v>
      </c>
      <c r="K60" s="126">
        <v>0</v>
      </c>
      <c r="L60" s="126">
        <v>0</v>
      </c>
      <c r="M60" s="126">
        <v>0</v>
      </c>
      <c r="N60" s="126">
        <v>0</v>
      </c>
      <c r="O60" s="126">
        <v>0</v>
      </c>
      <c r="P60" s="126">
        <v>0</v>
      </c>
      <c r="Q60" s="126">
        <v>0</v>
      </c>
      <c r="R60" s="126">
        <v>0</v>
      </c>
      <c r="S60" s="126">
        <v>0</v>
      </c>
      <c r="T60" s="126">
        <v>0</v>
      </c>
      <c r="U60" s="126">
        <v>0</v>
      </c>
      <c r="V60" s="126">
        <v>0</v>
      </c>
      <c r="W60" s="126">
        <v>0</v>
      </c>
      <c r="X60" s="126">
        <v>0</v>
      </c>
      <c r="Y60" s="126">
        <v>0</v>
      </c>
      <c r="Z60" s="126">
        <v>0</v>
      </c>
      <c r="AA60" s="126">
        <v>0</v>
      </c>
      <c r="AB60" s="126">
        <v>0</v>
      </c>
      <c r="AC60" s="126">
        <v>0</v>
      </c>
      <c r="AD60" s="126">
        <v>0</v>
      </c>
      <c r="AE60" s="126">
        <v>0</v>
      </c>
      <c r="AF60" s="126">
        <v>0</v>
      </c>
      <c r="AG60" s="126">
        <v>0</v>
      </c>
      <c r="AH60" s="126">
        <v>0</v>
      </c>
      <c r="AI60" s="126">
        <v>0</v>
      </c>
      <c r="AJ60" s="126">
        <v>0</v>
      </c>
      <c r="AK60" s="126">
        <v>0</v>
      </c>
    </row>
    <row r="61" spans="1:37" x14ac:dyDescent="0.35">
      <c r="A61" s="127" t="s">
        <v>667</v>
      </c>
      <c r="B61" s="126">
        <v>202001</v>
      </c>
      <c r="C61" s="126">
        <v>202002</v>
      </c>
      <c r="D61" s="126">
        <v>202003</v>
      </c>
      <c r="E61" s="126">
        <v>202004</v>
      </c>
      <c r="F61" s="126">
        <v>202005</v>
      </c>
      <c r="G61" s="126">
        <v>202006</v>
      </c>
      <c r="H61" s="126">
        <v>202007</v>
      </c>
      <c r="I61" s="126">
        <v>202008</v>
      </c>
      <c r="J61" s="126">
        <v>202009</v>
      </c>
      <c r="K61" s="126">
        <v>202010</v>
      </c>
      <c r="L61" s="126">
        <v>202011</v>
      </c>
      <c r="M61" s="126">
        <v>202012</v>
      </c>
      <c r="N61" s="126">
        <v>202101</v>
      </c>
      <c r="O61" s="126">
        <v>202102</v>
      </c>
      <c r="P61" s="126">
        <v>202103</v>
      </c>
      <c r="Q61" s="126">
        <v>202104</v>
      </c>
      <c r="R61" s="126">
        <v>202105</v>
      </c>
      <c r="S61" s="126">
        <v>202106</v>
      </c>
      <c r="T61" s="126">
        <v>202107</v>
      </c>
      <c r="U61" s="126">
        <v>202108</v>
      </c>
      <c r="V61" s="126">
        <v>202109</v>
      </c>
      <c r="W61" s="126">
        <v>202110</v>
      </c>
      <c r="X61" s="126">
        <v>202111</v>
      </c>
      <c r="Y61" s="126">
        <v>202112</v>
      </c>
      <c r="Z61" s="126">
        <v>202201</v>
      </c>
      <c r="AA61" s="126">
        <v>202202</v>
      </c>
      <c r="AB61" s="126">
        <v>202203</v>
      </c>
      <c r="AC61" s="126">
        <v>202204</v>
      </c>
      <c r="AD61" s="126">
        <v>202205</v>
      </c>
      <c r="AE61" s="126">
        <v>202206</v>
      </c>
      <c r="AF61" s="126">
        <v>202207</v>
      </c>
      <c r="AG61" s="126">
        <v>202208</v>
      </c>
      <c r="AH61" s="126">
        <v>202209</v>
      </c>
      <c r="AI61" s="126">
        <v>202210</v>
      </c>
      <c r="AJ61" s="126">
        <v>202211</v>
      </c>
      <c r="AK61" s="126">
        <v>202212</v>
      </c>
    </row>
    <row r="62" spans="1:37" x14ac:dyDescent="0.35">
      <c r="A62" s="127" t="s">
        <v>668</v>
      </c>
      <c r="B62" s="126">
        <v>1931.270966</v>
      </c>
      <c r="C62" s="126">
        <v>1701.907467</v>
      </c>
      <c r="D62" s="126">
        <v>-2117.15580869313</v>
      </c>
      <c r="E62" s="126">
        <v>260.56476700000002</v>
      </c>
      <c r="F62" s="126">
        <v>1104.8053834999901</v>
      </c>
      <c r="G62" s="126">
        <v>-1629.86966119313</v>
      </c>
      <c r="H62" s="126">
        <v>2060.6160834999901</v>
      </c>
      <c r="I62" s="126">
        <v>1722.5928094999899</v>
      </c>
      <c r="J62" s="126">
        <v>-2129.3217987001299</v>
      </c>
      <c r="K62" s="126">
        <v>675.57221615522303</v>
      </c>
      <c r="L62" s="126">
        <v>940.38800617319703</v>
      </c>
      <c r="M62" s="126">
        <v>-1582.2736366943</v>
      </c>
      <c r="N62" s="126">
        <v>2129.3480711890902</v>
      </c>
      <c r="O62" s="126">
        <v>1676.317647392</v>
      </c>
      <c r="P62" s="126">
        <v>-773.29676752343198</v>
      </c>
      <c r="Q62" s="126">
        <v>408.29955498850899</v>
      </c>
      <c r="R62" s="126">
        <v>816.18889651113795</v>
      </c>
      <c r="S62" s="126">
        <v>-808.51223250815497</v>
      </c>
      <c r="T62" s="126">
        <v>567.04359562084005</v>
      </c>
      <c r="U62" s="126">
        <v>529.91779682080505</v>
      </c>
      <c r="V62" s="126">
        <v>-1902.65982760983</v>
      </c>
      <c r="W62" s="126">
        <v>-416.251439590122</v>
      </c>
      <c r="X62" s="126">
        <v>-30.109347322554001</v>
      </c>
      <c r="Y62" s="126">
        <v>-1129.51203100154</v>
      </c>
      <c r="Z62" s="126">
        <v>1167.6968985809201</v>
      </c>
      <c r="AA62" s="126">
        <v>715.672863362508</v>
      </c>
      <c r="AB62" s="126">
        <v>-809.85304368554</v>
      </c>
      <c r="AC62" s="126">
        <v>-509.72295869605301</v>
      </c>
      <c r="AD62" s="126">
        <v>-175.55951081013501</v>
      </c>
      <c r="AE62" s="126">
        <v>-686.00693279685902</v>
      </c>
      <c r="AF62" s="126">
        <v>621.35389029993098</v>
      </c>
      <c r="AG62" s="126">
        <v>543.44648027034202</v>
      </c>
      <c r="AH62" s="126">
        <v>-756.75068829811403</v>
      </c>
      <c r="AI62" s="126">
        <v>-397.21693773918798</v>
      </c>
      <c r="AJ62" s="126">
        <v>-19.605449726208398</v>
      </c>
      <c r="AK62" s="126">
        <v>14.4338550288959</v>
      </c>
    </row>
    <row r="63" spans="1:37" x14ac:dyDescent="0.35">
      <c r="A63" s="127" t="s">
        <v>669</v>
      </c>
      <c r="B63" s="126">
        <v>1931.270966</v>
      </c>
      <c r="C63" s="126">
        <v>3633.178433</v>
      </c>
      <c r="D63" s="126">
        <v>1516.0226243068701</v>
      </c>
      <c r="E63" s="126">
        <v>1776.5873913068699</v>
      </c>
      <c r="F63" s="126">
        <v>2881.39277480687</v>
      </c>
      <c r="G63" s="126">
        <v>1251.5231136137299</v>
      </c>
      <c r="H63" s="126">
        <v>3312.13919711373</v>
      </c>
      <c r="I63" s="126">
        <v>5034.7320066137299</v>
      </c>
      <c r="J63" s="126">
        <v>2905.4102079136001</v>
      </c>
      <c r="K63" s="126">
        <v>3580.9824240688199</v>
      </c>
      <c r="L63" s="126">
        <v>4521.3704302420201</v>
      </c>
      <c r="M63" s="126">
        <v>2939.0967935477101</v>
      </c>
      <c r="N63" s="126">
        <v>2129.3480711890902</v>
      </c>
      <c r="O63" s="126">
        <v>3805.66571858109</v>
      </c>
      <c r="P63" s="126">
        <v>3032.3689510576601</v>
      </c>
      <c r="Q63" s="126">
        <v>3440.66850604617</v>
      </c>
      <c r="R63" s="126">
        <v>4256.8574025573098</v>
      </c>
      <c r="S63" s="126">
        <v>3448.3451700491501</v>
      </c>
      <c r="T63" s="126">
        <v>4015.3887656699899</v>
      </c>
      <c r="U63" s="126">
        <v>4545.3065624908004</v>
      </c>
      <c r="V63" s="126">
        <v>2642.6467348809601</v>
      </c>
      <c r="W63" s="126">
        <v>2226.3952952908398</v>
      </c>
      <c r="X63" s="126">
        <v>2196.2859479682802</v>
      </c>
      <c r="Y63" s="126">
        <v>1066.77391696674</v>
      </c>
      <c r="Z63" s="126">
        <v>1167.6968985809201</v>
      </c>
      <c r="AA63" s="126">
        <v>1883.3697619434299</v>
      </c>
      <c r="AB63" s="126">
        <v>1073.51671825789</v>
      </c>
      <c r="AC63" s="126">
        <v>563.79375956184197</v>
      </c>
      <c r="AD63" s="126">
        <v>388.23424875170701</v>
      </c>
      <c r="AE63" s="126">
        <v>-297.772684045152</v>
      </c>
      <c r="AF63" s="126">
        <v>323.58120625477898</v>
      </c>
      <c r="AG63" s="126">
        <v>867.027686525121</v>
      </c>
      <c r="AH63" s="126">
        <v>110.276998227007</v>
      </c>
      <c r="AI63" s="126">
        <v>-286.93993951218101</v>
      </c>
      <c r="AJ63" s="126">
        <v>-306.54538923838999</v>
      </c>
      <c r="AK63" s="126">
        <v>-292.11153420949302</v>
      </c>
    </row>
    <row r="64" spans="1:37" x14ac:dyDescent="0.35">
      <c r="A64" s="127" t="s">
        <v>670</v>
      </c>
      <c r="B64" s="126">
        <v>0</v>
      </c>
      <c r="C64" s="126">
        <v>0</v>
      </c>
      <c r="D64" s="126">
        <v>0</v>
      </c>
      <c r="E64" s="126">
        <v>12</v>
      </c>
      <c r="F64" s="126">
        <v>0</v>
      </c>
      <c r="G64" s="126">
        <v>12</v>
      </c>
      <c r="H64" s="126">
        <v>0</v>
      </c>
      <c r="I64" s="126">
        <v>0</v>
      </c>
      <c r="J64" s="126">
        <v>12</v>
      </c>
      <c r="K64" s="126">
        <v>0</v>
      </c>
      <c r="L64" s="126">
        <v>0</v>
      </c>
      <c r="M64" s="126">
        <v>12</v>
      </c>
      <c r="N64" s="126">
        <v>0</v>
      </c>
      <c r="O64" s="126">
        <v>0</v>
      </c>
      <c r="P64" s="126">
        <v>0</v>
      </c>
      <c r="Q64" s="126">
        <v>12</v>
      </c>
      <c r="R64" s="126">
        <v>0</v>
      </c>
      <c r="S64" s="126">
        <v>12</v>
      </c>
      <c r="T64" s="126">
        <v>0</v>
      </c>
      <c r="U64" s="126">
        <v>0</v>
      </c>
      <c r="V64" s="126">
        <v>12</v>
      </c>
      <c r="W64" s="126">
        <v>0</v>
      </c>
      <c r="X64" s="126">
        <v>0</v>
      </c>
      <c r="Y64" s="126">
        <v>12</v>
      </c>
      <c r="Z64" s="126">
        <v>0</v>
      </c>
      <c r="AA64" s="126">
        <v>0</v>
      </c>
      <c r="AB64" s="126">
        <v>0</v>
      </c>
      <c r="AC64" s="126">
        <v>12</v>
      </c>
      <c r="AD64" s="126">
        <v>0</v>
      </c>
      <c r="AE64" s="126">
        <v>12</v>
      </c>
      <c r="AF64" s="126">
        <v>0</v>
      </c>
      <c r="AG64" s="126">
        <v>0</v>
      </c>
      <c r="AH64" s="126">
        <v>12</v>
      </c>
      <c r="AI64" s="126">
        <v>0</v>
      </c>
      <c r="AJ64" s="126">
        <v>0</v>
      </c>
      <c r="AK64" s="126">
        <v>12</v>
      </c>
    </row>
    <row r="65" spans="1:37" x14ac:dyDescent="0.35">
      <c r="A65" s="127" t="s">
        <v>671</v>
      </c>
      <c r="B65" s="126">
        <v>0</v>
      </c>
      <c r="C65" s="126">
        <v>0</v>
      </c>
      <c r="D65" s="126">
        <v>0</v>
      </c>
      <c r="E65" s="126">
        <v>1</v>
      </c>
      <c r="F65" s="126">
        <v>0</v>
      </c>
      <c r="G65" s="126">
        <v>1</v>
      </c>
      <c r="H65" s="126">
        <v>0</v>
      </c>
      <c r="I65" s="126">
        <v>0</v>
      </c>
      <c r="J65" s="126">
        <v>1</v>
      </c>
      <c r="K65" s="126">
        <v>0</v>
      </c>
      <c r="L65" s="126">
        <v>0</v>
      </c>
      <c r="M65" s="126">
        <v>1</v>
      </c>
      <c r="N65" s="126">
        <v>0</v>
      </c>
      <c r="O65" s="126">
        <v>0</v>
      </c>
      <c r="P65" s="126">
        <v>0</v>
      </c>
      <c r="Q65" s="126">
        <v>1</v>
      </c>
      <c r="R65" s="126">
        <v>0</v>
      </c>
      <c r="S65" s="126">
        <v>1</v>
      </c>
      <c r="T65" s="126">
        <v>0</v>
      </c>
      <c r="U65" s="126">
        <v>0</v>
      </c>
      <c r="V65" s="126">
        <v>1</v>
      </c>
      <c r="W65" s="126">
        <v>0</v>
      </c>
      <c r="X65" s="126">
        <v>0</v>
      </c>
      <c r="Y65" s="126">
        <v>1</v>
      </c>
      <c r="Z65" s="126">
        <v>0</v>
      </c>
      <c r="AA65" s="126">
        <v>0</v>
      </c>
      <c r="AB65" s="126">
        <v>0</v>
      </c>
      <c r="AC65" s="126">
        <v>1</v>
      </c>
      <c r="AD65" s="126">
        <v>0</v>
      </c>
      <c r="AE65" s="126">
        <v>1</v>
      </c>
      <c r="AF65" s="126">
        <v>0</v>
      </c>
      <c r="AG65" s="126">
        <v>0</v>
      </c>
      <c r="AH65" s="126">
        <v>1</v>
      </c>
      <c r="AI65" s="126">
        <v>0</v>
      </c>
      <c r="AJ65" s="126">
        <v>0</v>
      </c>
      <c r="AK65" s="126">
        <v>1</v>
      </c>
    </row>
    <row r="66" spans="1:37" x14ac:dyDescent="0.35">
      <c r="A66" s="127" t="s">
        <v>672</v>
      </c>
      <c r="B66" s="126">
        <v>0</v>
      </c>
      <c r="C66" s="126">
        <v>0</v>
      </c>
      <c r="D66" s="126">
        <v>0</v>
      </c>
      <c r="E66" s="126">
        <v>2939.0967935481099</v>
      </c>
      <c r="F66" s="126">
        <v>0</v>
      </c>
      <c r="G66" s="126">
        <v>2939.0967935481099</v>
      </c>
      <c r="H66" s="126">
        <v>0</v>
      </c>
      <c r="I66" s="126">
        <v>0</v>
      </c>
      <c r="J66" s="126">
        <v>2939.0967935481099</v>
      </c>
      <c r="K66" s="126">
        <v>0</v>
      </c>
      <c r="L66" s="126">
        <v>0</v>
      </c>
      <c r="M66" s="126">
        <v>2939.0967935477101</v>
      </c>
      <c r="N66" s="126">
        <v>0</v>
      </c>
      <c r="O66" s="126">
        <v>0</v>
      </c>
      <c r="P66" s="126">
        <v>0</v>
      </c>
      <c r="Q66" s="126">
        <v>1066.77391699185</v>
      </c>
      <c r="R66" s="126">
        <v>0</v>
      </c>
      <c r="S66" s="126">
        <v>1066.77391699185</v>
      </c>
      <c r="T66" s="126">
        <v>0</v>
      </c>
      <c r="U66" s="126">
        <v>0</v>
      </c>
      <c r="V66" s="126">
        <v>1066.77391699185</v>
      </c>
      <c r="W66" s="126">
        <v>0</v>
      </c>
      <c r="X66" s="126">
        <v>0</v>
      </c>
      <c r="Y66" s="126">
        <v>1066.77391696674</v>
      </c>
      <c r="Z66" s="126">
        <v>0</v>
      </c>
      <c r="AA66" s="126">
        <v>0</v>
      </c>
      <c r="AB66" s="126">
        <v>0</v>
      </c>
      <c r="AC66" s="126">
        <v>-292.11153416025297</v>
      </c>
      <c r="AD66" s="126">
        <v>0</v>
      </c>
      <c r="AE66" s="126">
        <v>-292.11153416025297</v>
      </c>
      <c r="AF66" s="126">
        <v>0</v>
      </c>
      <c r="AG66" s="126">
        <v>0</v>
      </c>
      <c r="AH66" s="126">
        <v>-292.11153416025297</v>
      </c>
      <c r="AI66" s="126">
        <v>0</v>
      </c>
      <c r="AJ66" s="126">
        <v>0</v>
      </c>
      <c r="AK66" s="126">
        <v>-292.11153420949302</v>
      </c>
    </row>
    <row r="67" spans="1:37" x14ac:dyDescent="0.35">
      <c r="A67" s="127" t="s">
        <v>673</v>
      </c>
      <c r="B67" s="126">
        <v>0</v>
      </c>
      <c r="C67" s="126">
        <v>0</v>
      </c>
      <c r="D67" s="126">
        <v>0</v>
      </c>
      <c r="E67" s="126">
        <v>2939.0967935481099</v>
      </c>
      <c r="F67" s="126">
        <v>0</v>
      </c>
      <c r="G67" s="126">
        <v>2939.0967935481099</v>
      </c>
      <c r="H67" s="126">
        <v>0</v>
      </c>
      <c r="I67" s="126">
        <v>0</v>
      </c>
      <c r="J67" s="126">
        <v>2939.0967935481099</v>
      </c>
      <c r="K67" s="126">
        <v>0</v>
      </c>
      <c r="L67" s="126">
        <v>0</v>
      </c>
      <c r="M67" s="126">
        <v>2939.0967935477101</v>
      </c>
      <c r="N67" s="126">
        <v>0</v>
      </c>
      <c r="O67" s="126">
        <v>0</v>
      </c>
      <c r="P67" s="126">
        <v>0</v>
      </c>
      <c r="Q67" s="126">
        <v>1066.77391699185</v>
      </c>
      <c r="R67" s="126">
        <v>0</v>
      </c>
      <c r="S67" s="126">
        <v>1066.77391699185</v>
      </c>
      <c r="T67" s="126">
        <v>0</v>
      </c>
      <c r="U67" s="126">
        <v>0</v>
      </c>
      <c r="V67" s="126">
        <v>1066.77391699185</v>
      </c>
      <c r="W67" s="126">
        <v>0</v>
      </c>
      <c r="X67" s="126">
        <v>0</v>
      </c>
      <c r="Y67" s="126">
        <v>1066.77391696674</v>
      </c>
      <c r="Z67" s="126">
        <v>0</v>
      </c>
      <c r="AA67" s="126">
        <v>0</v>
      </c>
      <c r="AB67" s="126">
        <v>0</v>
      </c>
      <c r="AC67" s="126">
        <v>-292.11153416025297</v>
      </c>
      <c r="AD67" s="126">
        <v>0</v>
      </c>
      <c r="AE67" s="126">
        <v>-292.11153416025297</v>
      </c>
      <c r="AF67" s="126">
        <v>0</v>
      </c>
      <c r="AG67" s="126">
        <v>0</v>
      </c>
      <c r="AH67" s="126">
        <v>-292.11153416025297</v>
      </c>
      <c r="AI67" s="126">
        <v>0</v>
      </c>
      <c r="AJ67" s="126">
        <v>0</v>
      </c>
      <c r="AK67" s="126">
        <v>-292.11153420949302</v>
      </c>
    </row>
    <row r="68" spans="1:37" x14ac:dyDescent="0.35">
      <c r="A68" s="127" t="s">
        <v>674</v>
      </c>
      <c r="B68" s="126">
        <v>0</v>
      </c>
      <c r="C68" s="126">
        <v>0</v>
      </c>
      <c r="D68" s="126">
        <v>0</v>
      </c>
      <c r="E68" s="126">
        <v>1</v>
      </c>
      <c r="F68" s="126">
        <v>0</v>
      </c>
      <c r="G68" s="126">
        <v>0</v>
      </c>
      <c r="H68" s="126">
        <v>0</v>
      </c>
      <c r="I68" s="126">
        <v>0</v>
      </c>
      <c r="J68" s="126">
        <v>0</v>
      </c>
      <c r="K68" s="126">
        <v>0</v>
      </c>
      <c r="L68" s="126">
        <v>0</v>
      </c>
      <c r="M68" s="126">
        <v>0</v>
      </c>
      <c r="N68" s="126">
        <v>0</v>
      </c>
      <c r="O68" s="126">
        <v>0</v>
      </c>
      <c r="P68" s="126">
        <v>0</v>
      </c>
      <c r="Q68" s="126">
        <v>0</v>
      </c>
      <c r="R68" s="126">
        <v>0</v>
      </c>
      <c r="S68" s="126">
        <v>0</v>
      </c>
      <c r="T68" s="126">
        <v>0</v>
      </c>
      <c r="U68" s="126">
        <v>0</v>
      </c>
      <c r="V68" s="126">
        <v>0</v>
      </c>
      <c r="W68" s="126">
        <v>0</v>
      </c>
      <c r="X68" s="126">
        <v>0</v>
      </c>
      <c r="Y68" s="126">
        <v>0</v>
      </c>
      <c r="Z68" s="126">
        <v>0</v>
      </c>
      <c r="AA68" s="126">
        <v>0</v>
      </c>
      <c r="AB68" s="126">
        <v>0</v>
      </c>
      <c r="AC68" s="126">
        <v>0</v>
      </c>
      <c r="AD68" s="126">
        <v>0</v>
      </c>
      <c r="AE68" s="126">
        <v>0</v>
      </c>
      <c r="AF68" s="126">
        <v>0</v>
      </c>
      <c r="AG68" s="126">
        <v>0</v>
      </c>
      <c r="AH68" s="126">
        <v>0</v>
      </c>
      <c r="AI68" s="126">
        <v>0</v>
      </c>
      <c r="AJ68" s="126">
        <v>0</v>
      </c>
      <c r="AK68" s="126">
        <v>0</v>
      </c>
    </row>
    <row r="69" spans="1:37" x14ac:dyDescent="0.35">
      <c r="A69" s="127" t="s">
        <v>675</v>
      </c>
      <c r="B69" s="126">
        <v>0</v>
      </c>
      <c r="C69" s="126">
        <v>0</v>
      </c>
      <c r="D69" s="126">
        <v>0</v>
      </c>
      <c r="E69" s="126">
        <v>0</v>
      </c>
      <c r="F69" s="126">
        <v>0</v>
      </c>
      <c r="G69" s="126">
        <v>0</v>
      </c>
      <c r="H69" s="126">
        <v>0</v>
      </c>
      <c r="I69" s="126">
        <v>0</v>
      </c>
      <c r="J69" s="126">
        <v>0</v>
      </c>
      <c r="K69" s="126">
        <v>0</v>
      </c>
      <c r="L69" s="126">
        <v>0</v>
      </c>
      <c r="M69" s="126">
        <v>0</v>
      </c>
      <c r="N69" s="126">
        <v>0</v>
      </c>
      <c r="O69" s="126">
        <v>0</v>
      </c>
      <c r="P69" s="126">
        <v>0</v>
      </c>
      <c r="Q69" s="126">
        <v>0</v>
      </c>
      <c r="R69" s="126">
        <v>0</v>
      </c>
      <c r="S69" s="126">
        <v>0</v>
      </c>
      <c r="T69" s="126">
        <v>0</v>
      </c>
      <c r="U69" s="126">
        <v>0</v>
      </c>
      <c r="V69" s="126">
        <v>0</v>
      </c>
      <c r="W69" s="126">
        <v>0</v>
      </c>
      <c r="X69" s="126">
        <v>0</v>
      </c>
      <c r="Y69" s="126">
        <v>0</v>
      </c>
      <c r="Z69" s="126">
        <v>0</v>
      </c>
      <c r="AA69" s="126">
        <v>0</v>
      </c>
      <c r="AB69" s="126">
        <v>0</v>
      </c>
      <c r="AC69" s="126">
        <v>0</v>
      </c>
      <c r="AD69" s="126">
        <v>0</v>
      </c>
      <c r="AE69" s="126">
        <v>0</v>
      </c>
      <c r="AF69" s="126">
        <v>0</v>
      </c>
      <c r="AG69" s="126">
        <v>0</v>
      </c>
      <c r="AH69" s="126">
        <v>0</v>
      </c>
      <c r="AI69" s="126">
        <v>0</v>
      </c>
      <c r="AJ69" s="126">
        <v>0</v>
      </c>
      <c r="AK69" s="126">
        <v>0</v>
      </c>
    </row>
    <row r="70" spans="1:37" x14ac:dyDescent="0.35">
      <c r="A70" s="127" t="s">
        <v>676</v>
      </c>
      <c r="B70" s="126">
        <v>0</v>
      </c>
      <c r="C70" s="126">
        <v>0</v>
      </c>
      <c r="D70" s="126">
        <v>0</v>
      </c>
      <c r="E70" s="126">
        <v>0</v>
      </c>
      <c r="F70" s="126">
        <v>0</v>
      </c>
      <c r="G70" s="126">
        <v>1</v>
      </c>
      <c r="H70" s="126">
        <v>0</v>
      </c>
      <c r="I70" s="126">
        <v>0</v>
      </c>
      <c r="J70" s="126">
        <v>1</v>
      </c>
      <c r="K70" s="126">
        <v>0</v>
      </c>
      <c r="L70" s="126">
        <v>0</v>
      </c>
      <c r="M70" s="126">
        <v>1</v>
      </c>
      <c r="N70" s="126">
        <v>0</v>
      </c>
      <c r="O70" s="126">
        <v>0</v>
      </c>
      <c r="P70" s="126">
        <v>0</v>
      </c>
      <c r="Q70" s="126">
        <v>1</v>
      </c>
      <c r="R70" s="126">
        <v>0</v>
      </c>
      <c r="S70" s="126">
        <v>1</v>
      </c>
      <c r="T70" s="126">
        <v>0</v>
      </c>
      <c r="U70" s="126">
        <v>0</v>
      </c>
      <c r="V70" s="126">
        <v>1</v>
      </c>
      <c r="W70" s="126">
        <v>0</v>
      </c>
      <c r="X70" s="126">
        <v>0</v>
      </c>
      <c r="Y70" s="126">
        <v>1</v>
      </c>
      <c r="Z70" s="126">
        <v>0</v>
      </c>
      <c r="AA70" s="126">
        <v>0</v>
      </c>
      <c r="AB70" s="126">
        <v>0</v>
      </c>
      <c r="AC70" s="126">
        <v>1</v>
      </c>
      <c r="AD70" s="126">
        <v>0</v>
      </c>
      <c r="AE70" s="126">
        <v>1</v>
      </c>
      <c r="AF70" s="126">
        <v>0</v>
      </c>
      <c r="AG70" s="126">
        <v>0</v>
      </c>
      <c r="AH70" s="126">
        <v>1</v>
      </c>
      <c r="AI70" s="126">
        <v>0</v>
      </c>
      <c r="AJ70" s="126">
        <v>0</v>
      </c>
      <c r="AK70" s="126">
        <v>1</v>
      </c>
    </row>
    <row r="71" spans="1:37" x14ac:dyDescent="0.35">
      <c r="A71" s="130" t="s">
        <v>677</v>
      </c>
      <c r="B71" s="131">
        <v>0</v>
      </c>
      <c r="C71" s="131">
        <v>0</v>
      </c>
      <c r="D71" s="131">
        <v>0</v>
      </c>
      <c r="E71" s="131">
        <v>0</v>
      </c>
      <c r="F71" s="131">
        <v>0</v>
      </c>
      <c r="G71" s="131">
        <v>0.5</v>
      </c>
      <c r="H71" s="131">
        <v>0</v>
      </c>
      <c r="I71" s="131">
        <v>0</v>
      </c>
      <c r="J71" s="131">
        <v>0.75</v>
      </c>
      <c r="K71" s="131">
        <v>0</v>
      </c>
      <c r="L71" s="131">
        <v>0</v>
      </c>
      <c r="M71" s="131">
        <v>1</v>
      </c>
      <c r="N71" s="131">
        <v>0</v>
      </c>
      <c r="O71" s="131">
        <v>0</v>
      </c>
      <c r="P71" s="131">
        <v>0</v>
      </c>
      <c r="Q71" s="131">
        <v>0.25</v>
      </c>
      <c r="R71" s="131">
        <v>0</v>
      </c>
      <c r="S71" s="131">
        <v>0.5</v>
      </c>
      <c r="T71" s="131">
        <v>0</v>
      </c>
      <c r="U71" s="131">
        <v>0</v>
      </c>
      <c r="V71" s="131">
        <v>0.75</v>
      </c>
      <c r="W71" s="131">
        <v>0</v>
      </c>
      <c r="X71" s="131">
        <v>0</v>
      </c>
      <c r="Y71" s="131">
        <v>1</v>
      </c>
      <c r="Z71" s="131">
        <v>0</v>
      </c>
      <c r="AA71" s="131">
        <v>0</v>
      </c>
      <c r="AB71" s="131">
        <v>0</v>
      </c>
      <c r="AC71" s="131">
        <v>0.25</v>
      </c>
      <c r="AD71" s="131">
        <v>0</v>
      </c>
      <c r="AE71" s="131">
        <v>0.5</v>
      </c>
      <c r="AF71" s="131">
        <v>0</v>
      </c>
      <c r="AG71" s="131">
        <v>0</v>
      </c>
      <c r="AH71" s="131">
        <v>0.75</v>
      </c>
      <c r="AI71" s="131">
        <v>0</v>
      </c>
      <c r="AJ71" s="131">
        <v>0</v>
      </c>
      <c r="AK71" s="131">
        <v>1</v>
      </c>
    </row>
    <row r="72" spans="1:37" x14ac:dyDescent="0.35">
      <c r="A72" s="127" t="s">
        <v>678</v>
      </c>
      <c r="B72" s="126">
        <v>0</v>
      </c>
      <c r="C72" s="126">
        <v>0</v>
      </c>
      <c r="D72" s="126">
        <v>0</v>
      </c>
      <c r="E72" s="126">
        <v>0</v>
      </c>
      <c r="F72" s="126">
        <v>0</v>
      </c>
      <c r="G72" s="126">
        <v>0</v>
      </c>
      <c r="H72" s="126">
        <v>0</v>
      </c>
      <c r="I72" s="126">
        <v>0</v>
      </c>
      <c r="J72" s="126">
        <v>0</v>
      </c>
      <c r="K72" s="126">
        <v>0</v>
      </c>
      <c r="L72" s="126">
        <v>0</v>
      </c>
      <c r="M72" s="126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6">
        <v>0</v>
      </c>
      <c r="W72" s="126">
        <v>0</v>
      </c>
      <c r="X72" s="126">
        <v>0</v>
      </c>
      <c r="Y72" s="126">
        <v>0</v>
      </c>
      <c r="Z72" s="126">
        <v>0</v>
      </c>
      <c r="AA72" s="126">
        <v>0</v>
      </c>
      <c r="AB72" s="126">
        <v>0</v>
      </c>
      <c r="AC72" s="126">
        <v>0</v>
      </c>
      <c r="AD72" s="126">
        <v>0</v>
      </c>
      <c r="AE72" s="126">
        <v>0</v>
      </c>
      <c r="AF72" s="126">
        <v>0</v>
      </c>
      <c r="AG72" s="126">
        <v>0</v>
      </c>
      <c r="AH72" s="126">
        <v>0</v>
      </c>
      <c r="AI72" s="126">
        <v>0</v>
      </c>
      <c r="AJ72" s="126">
        <v>0</v>
      </c>
      <c r="AK72" s="126">
        <v>0</v>
      </c>
    </row>
    <row r="73" spans="1:37" x14ac:dyDescent="0.35">
      <c r="A73" s="127" t="s">
        <v>679</v>
      </c>
      <c r="B73" s="126">
        <v>0</v>
      </c>
      <c r="C73" s="126">
        <v>0</v>
      </c>
      <c r="D73" s="126">
        <v>0</v>
      </c>
      <c r="E73" s="126">
        <v>0</v>
      </c>
      <c r="F73" s="126">
        <v>0</v>
      </c>
      <c r="G73" s="126">
        <v>0.5</v>
      </c>
      <c r="H73" s="126">
        <v>0</v>
      </c>
      <c r="I73" s="126">
        <v>0</v>
      </c>
      <c r="J73" s="126">
        <v>0.75</v>
      </c>
      <c r="K73" s="126">
        <v>0</v>
      </c>
      <c r="L73" s="126">
        <v>0</v>
      </c>
      <c r="M73" s="126">
        <v>1</v>
      </c>
      <c r="N73" s="126">
        <v>0</v>
      </c>
      <c r="O73" s="126">
        <v>0</v>
      </c>
      <c r="P73" s="126">
        <v>0</v>
      </c>
      <c r="Q73" s="126">
        <v>0.25</v>
      </c>
      <c r="R73" s="126">
        <v>0</v>
      </c>
      <c r="S73" s="126">
        <v>0.5</v>
      </c>
      <c r="T73" s="126">
        <v>0</v>
      </c>
      <c r="U73" s="126">
        <v>0</v>
      </c>
      <c r="V73" s="126">
        <v>0.75</v>
      </c>
      <c r="W73" s="126">
        <v>0</v>
      </c>
      <c r="X73" s="126">
        <v>0</v>
      </c>
      <c r="Y73" s="126">
        <v>1</v>
      </c>
      <c r="Z73" s="126">
        <v>0</v>
      </c>
      <c r="AA73" s="126">
        <v>0</v>
      </c>
      <c r="AB73" s="126">
        <v>0</v>
      </c>
      <c r="AC73" s="126">
        <v>0.25</v>
      </c>
      <c r="AD73" s="126">
        <v>0</v>
      </c>
      <c r="AE73" s="126">
        <v>0.5</v>
      </c>
      <c r="AF73" s="126">
        <v>0</v>
      </c>
      <c r="AG73" s="126">
        <v>0</v>
      </c>
      <c r="AH73" s="126">
        <v>0.75</v>
      </c>
      <c r="AI73" s="126">
        <v>0</v>
      </c>
      <c r="AJ73" s="126">
        <v>0</v>
      </c>
      <c r="AK73" s="126">
        <v>1</v>
      </c>
    </row>
    <row r="74" spans="1:37" x14ac:dyDescent="0.35">
      <c r="A74" s="127" t="s">
        <v>680</v>
      </c>
      <c r="B74" s="126">
        <v>0</v>
      </c>
      <c r="C74" s="126">
        <v>0</v>
      </c>
      <c r="D74" s="126">
        <v>0</v>
      </c>
      <c r="E74" s="126">
        <v>0</v>
      </c>
      <c r="F74" s="126">
        <v>0</v>
      </c>
      <c r="G74" s="126">
        <v>1469.5483967740499</v>
      </c>
      <c r="H74" s="126">
        <v>0</v>
      </c>
      <c r="I74" s="126">
        <v>0</v>
      </c>
      <c r="J74" s="126">
        <v>2204.3225951610798</v>
      </c>
      <c r="K74" s="126">
        <v>0</v>
      </c>
      <c r="L74" s="126">
        <v>0</v>
      </c>
      <c r="M74" s="126">
        <v>2939.0967935477101</v>
      </c>
      <c r="N74" s="126">
        <v>0</v>
      </c>
      <c r="O74" s="126">
        <v>0</v>
      </c>
      <c r="P74" s="126">
        <v>0</v>
      </c>
      <c r="Q74" s="126">
        <v>266.69347924796199</v>
      </c>
      <c r="R74" s="126">
        <v>0</v>
      </c>
      <c r="S74" s="126">
        <v>533.386958495925</v>
      </c>
      <c r="T74" s="126">
        <v>0</v>
      </c>
      <c r="U74" s="126">
        <v>0</v>
      </c>
      <c r="V74" s="126">
        <v>800.08043774388705</v>
      </c>
      <c r="W74" s="126">
        <v>0</v>
      </c>
      <c r="X74" s="126">
        <v>0</v>
      </c>
      <c r="Y74" s="126">
        <v>1066.77391696674</v>
      </c>
      <c r="Z74" s="126">
        <v>0</v>
      </c>
      <c r="AA74" s="126">
        <v>0</v>
      </c>
      <c r="AB74" s="126">
        <v>0</v>
      </c>
      <c r="AC74" s="126">
        <v>-73.0278835400632</v>
      </c>
      <c r="AD74" s="126">
        <v>0</v>
      </c>
      <c r="AE74" s="126">
        <v>-146.055767080126</v>
      </c>
      <c r="AF74" s="126">
        <v>0</v>
      </c>
      <c r="AG74" s="126">
        <v>0</v>
      </c>
      <c r="AH74" s="126">
        <v>-219.08365062018899</v>
      </c>
      <c r="AI74" s="126">
        <v>0</v>
      </c>
      <c r="AJ74" s="126">
        <v>0</v>
      </c>
      <c r="AK74" s="126">
        <v>-292.11153420949302</v>
      </c>
    </row>
    <row r="75" spans="1:37" x14ac:dyDescent="0.35">
      <c r="A75" s="127" t="s">
        <v>681</v>
      </c>
      <c r="B75" s="126">
        <v>0</v>
      </c>
      <c r="C75" s="126">
        <v>0</v>
      </c>
      <c r="D75" s="126">
        <v>0</v>
      </c>
      <c r="E75" s="126">
        <v>0</v>
      </c>
      <c r="F75" s="126">
        <v>0</v>
      </c>
      <c r="G75" s="126">
        <v>0</v>
      </c>
      <c r="H75" s="126">
        <v>0</v>
      </c>
      <c r="I75" s="126">
        <v>0</v>
      </c>
      <c r="J75" s="126">
        <v>-2345.5709999999999</v>
      </c>
      <c r="K75" s="126">
        <v>0</v>
      </c>
      <c r="L75" s="126">
        <v>0</v>
      </c>
      <c r="M75" s="126">
        <v>-2204.3225951610798</v>
      </c>
      <c r="N75" s="126">
        <v>0</v>
      </c>
      <c r="O75" s="126">
        <v>0</v>
      </c>
      <c r="P75" s="126">
        <v>0</v>
      </c>
      <c r="Q75" s="126">
        <v>0</v>
      </c>
      <c r="R75" s="126">
        <v>0</v>
      </c>
      <c r="S75" s="126">
        <v>-266.69347924796199</v>
      </c>
      <c r="T75" s="126">
        <v>0</v>
      </c>
      <c r="U75" s="126">
        <v>0</v>
      </c>
      <c r="V75" s="126">
        <v>-533.386958495925</v>
      </c>
      <c r="W75" s="126">
        <v>0</v>
      </c>
      <c r="X75" s="126">
        <v>0</v>
      </c>
      <c r="Y75" s="126">
        <v>-800.08043774388705</v>
      </c>
      <c r="Z75" s="126">
        <v>0</v>
      </c>
      <c r="AA75" s="126">
        <v>0</v>
      </c>
      <c r="AB75" s="126">
        <v>0</v>
      </c>
      <c r="AC75" s="126">
        <v>0</v>
      </c>
      <c r="AD75" s="126">
        <v>0</v>
      </c>
      <c r="AE75" s="126">
        <v>73.0278835400632</v>
      </c>
      <c r="AF75" s="126">
        <v>0</v>
      </c>
      <c r="AG75" s="126">
        <v>0</v>
      </c>
      <c r="AH75" s="126">
        <v>146.055767080126</v>
      </c>
      <c r="AI75" s="126">
        <v>0</v>
      </c>
      <c r="AJ75" s="126">
        <v>0</v>
      </c>
      <c r="AK75" s="126">
        <v>219.08365062018899</v>
      </c>
    </row>
    <row r="76" spans="1:37" x14ac:dyDescent="0.35">
      <c r="A76" s="127" t="s">
        <v>682</v>
      </c>
      <c r="B76" s="126">
        <v>0</v>
      </c>
      <c r="C76" s="126">
        <v>0</v>
      </c>
      <c r="D76" s="126">
        <v>0</v>
      </c>
      <c r="E76" s="126">
        <v>0</v>
      </c>
      <c r="F76" s="126">
        <v>0</v>
      </c>
      <c r="G76" s="126">
        <v>1469.5483967740499</v>
      </c>
      <c r="H76" s="126">
        <v>0</v>
      </c>
      <c r="I76" s="126">
        <v>0</v>
      </c>
      <c r="J76" s="126">
        <v>-141.24840483891401</v>
      </c>
      <c r="K76" s="126">
        <v>0</v>
      </c>
      <c r="L76" s="126">
        <v>0</v>
      </c>
      <c r="M76" s="126">
        <v>734.77419838663297</v>
      </c>
      <c r="N76" s="126">
        <v>0</v>
      </c>
      <c r="O76" s="126">
        <v>0</v>
      </c>
      <c r="P76" s="126">
        <v>0</v>
      </c>
      <c r="Q76" s="126">
        <v>266.69347924796199</v>
      </c>
      <c r="R76" s="126">
        <v>0</v>
      </c>
      <c r="S76" s="126">
        <v>266.69347924796199</v>
      </c>
      <c r="T76" s="126">
        <v>0</v>
      </c>
      <c r="U76" s="126">
        <v>0</v>
      </c>
      <c r="V76" s="126">
        <v>266.69347924796199</v>
      </c>
      <c r="W76" s="126">
        <v>0</v>
      </c>
      <c r="X76" s="126">
        <v>0</v>
      </c>
      <c r="Y76" s="126">
        <v>266.69347922285601</v>
      </c>
      <c r="Z76" s="126">
        <v>0</v>
      </c>
      <c r="AA76" s="126">
        <v>0</v>
      </c>
      <c r="AB76" s="126">
        <v>0</v>
      </c>
      <c r="AC76" s="126">
        <v>-73.0278835400632</v>
      </c>
      <c r="AD76" s="126">
        <v>0</v>
      </c>
      <c r="AE76" s="126">
        <v>-73.0278835400632</v>
      </c>
      <c r="AF76" s="126">
        <v>0</v>
      </c>
      <c r="AG76" s="126">
        <v>0</v>
      </c>
      <c r="AH76" s="126">
        <v>-73.0278835400632</v>
      </c>
      <c r="AI76" s="126">
        <v>0</v>
      </c>
      <c r="AJ76" s="126">
        <v>0</v>
      </c>
      <c r="AK76" s="126">
        <v>-73.027883589303997</v>
      </c>
    </row>
    <row r="77" spans="1:37" x14ac:dyDescent="0.35">
      <c r="A77" s="127" t="s">
        <v>683</v>
      </c>
      <c r="B77" s="126">
        <v>0</v>
      </c>
      <c r="C77" s="126">
        <v>0</v>
      </c>
      <c r="D77" s="126">
        <v>0</v>
      </c>
      <c r="E77" s="126">
        <v>0</v>
      </c>
      <c r="F77" s="126">
        <v>0</v>
      </c>
      <c r="G77" s="126">
        <v>0</v>
      </c>
      <c r="H77" s="126">
        <v>0</v>
      </c>
      <c r="I77" s="126">
        <v>0</v>
      </c>
      <c r="J77" s="126">
        <v>0</v>
      </c>
      <c r="K77" s="126">
        <v>0</v>
      </c>
      <c r="L77" s="126">
        <v>0</v>
      </c>
      <c r="M77" s="126">
        <v>0</v>
      </c>
      <c r="N77" s="126">
        <v>0</v>
      </c>
      <c r="O77" s="126">
        <v>0</v>
      </c>
      <c r="P77" s="126">
        <v>0</v>
      </c>
      <c r="Q77" s="126">
        <v>0</v>
      </c>
      <c r="R77" s="126">
        <v>0</v>
      </c>
      <c r="S77" s="126">
        <v>0</v>
      </c>
      <c r="T77" s="126">
        <v>0</v>
      </c>
      <c r="U77" s="126">
        <v>0</v>
      </c>
      <c r="V77" s="126">
        <v>0</v>
      </c>
      <c r="W77" s="126">
        <v>0</v>
      </c>
      <c r="X77" s="126">
        <v>0</v>
      </c>
      <c r="Y77" s="126">
        <v>0</v>
      </c>
      <c r="Z77" s="126">
        <v>0</v>
      </c>
      <c r="AA77" s="126">
        <v>0</v>
      </c>
      <c r="AB77" s="126">
        <v>0</v>
      </c>
      <c r="AC77" s="126">
        <v>0</v>
      </c>
      <c r="AD77" s="126">
        <v>0</v>
      </c>
      <c r="AE77" s="126">
        <v>0</v>
      </c>
      <c r="AF77" s="126">
        <v>0</v>
      </c>
      <c r="AG77" s="126">
        <v>0</v>
      </c>
      <c r="AH77" s="126">
        <v>0</v>
      </c>
      <c r="AI77" s="126">
        <v>0</v>
      </c>
      <c r="AJ77" s="126">
        <v>0</v>
      </c>
      <c r="AK77" s="126">
        <v>0</v>
      </c>
    </row>
    <row r="78" spans="1:37" x14ac:dyDescent="0.35">
      <c r="A78" s="127" t="s">
        <v>684</v>
      </c>
      <c r="B78" s="126">
        <v>0</v>
      </c>
      <c r="C78" s="126">
        <v>0</v>
      </c>
      <c r="D78" s="126">
        <v>0</v>
      </c>
      <c r="E78" s="126">
        <v>0</v>
      </c>
      <c r="F78" s="126">
        <v>0</v>
      </c>
      <c r="G78" s="126">
        <v>1</v>
      </c>
      <c r="H78" s="126">
        <v>1</v>
      </c>
      <c r="I78" s="126">
        <v>0</v>
      </c>
      <c r="J78" s="126">
        <v>0</v>
      </c>
      <c r="K78" s="126">
        <v>0</v>
      </c>
      <c r="L78" s="126">
        <v>0</v>
      </c>
      <c r="M78" s="126">
        <v>0</v>
      </c>
      <c r="N78" s="126">
        <v>0</v>
      </c>
      <c r="O78" s="126">
        <v>0</v>
      </c>
      <c r="P78" s="126">
        <v>0</v>
      </c>
      <c r="Q78" s="126">
        <v>0</v>
      </c>
      <c r="R78" s="126">
        <v>0</v>
      </c>
      <c r="S78" s="126">
        <v>0</v>
      </c>
      <c r="T78" s="126">
        <v>0</v>
      </c>
      <c r="U78" s="126">
        <v>0</v>
      </c>
      <c r="V78" s="126">
        <v>0</v>
      </c>
      <c r="W78" s="126">
        <v>0</v>
      </c>
      <c r="X78" s="126">
        <v>0</v>
      </c>
      <c r="Y78" s="126">
        <v>0</v>
      </c>
      <c r="Z78" s="126">
        <v>0</v>
      </c>
      <c r="AA78" s="126">
        <v>0</v>
      </c>
      <c r="AB78" s="126">
        <v>0</v>
      </c>
      <c r="AC78" s="126">
        <v>0</v>
      </c>
      <c r="AD78" s="126">
        <v>0</v>
      </c>
      <c r="AE78" s="126">
        <v>0</v>
      </c>
      <c r="AF78" s="126">
        <v>0</v>
      </c>
      <c r="AG78" s="126">
        <v>0</v>
      </c>
      <c r="AH78" s="126">
        <v>0</v>
      </c>
      <c r="AI78" s="126">
        <v>0</v>
      </c>
      <c r="AJ78" s="126">
        <v>0</v>
      </c>
      <c r="AK78" s="126">
        <v>0</v>
      </c>
    </row>
    <row r="79" spans="1:37" x14ac:dyDescent="0.35">
      <c r="A79" s="127" t="s">
        <v>685</v>
      </c>
      <c r="B79" s="126">
        <v>0</v>
      </c>
      <c r="C79" s="126">
        <v>0</v>
      </c>
      <c r="D79" s="126">
        <v>0</v>
      </c>
      <c r="E79" s="126">
        <v>0</v>
      </c>
      <c r="F79" s="126">
        <v>0</v>
      </c>
      <c r="G79" s="126">
        <v>0</v>
      </c>
      <c r="H79" s="126">
        <v>2345.5709999999999</v>
      </c>
      <c r="I79" s="126">
        <v>0</v>
      </c>
      <c r="J79" s="126">
        <v>0</v>
      </c>
      <c r="K79" s="126">
        <v>0</v>
      </c>
      <c r="L79" s="126">
        <v>0</v>
      </c>
      <c r="M79" s="126">
        <v>0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6">
        <v>0</v>
      </c>
      <c r="W79" s="126">
        <v>0</v>
      </c>
      <c r="X79" s="126">
        <v>0</v>
      </c>
      <c r="Y79" s="126">
        <v>0</v>
      </c>
      <c r="Z79" s="126">
        <v>0</v>
      </c>
      <c r="AA79" s="126">
        <v>0</v>
      </c>
      <c r="AB79" s="126">
        <v>0</v>
      </c>
      <c r="AC79" s="126">
        <v>0</v>
      </c>
      <c r="AD79" s="126">
        <v>0</v>
      </c>
      <c r="AE79" s="126">
        <v>0</v>
      </c>
      <c r="AF79" s="126">
        <v>0</v>
      </c>
      <c r="AG79" s="126">
        <v>0</v>
      </c>
      <c r="AH79" s="126">
        <v>0</v>
      </c>
      <c r="AI79" s="126">
        <v>0</v>
      </c>
      <c r="AJ79" s="126">
        <v>0</v>
      </c>
      <c r="AK79" s="126">
        <v>0</v>
      </c>
    </row>
    <row r="80" spans="1:37" x14ac:dyDescent="0.35">
      <c r="A80" s="127" t="s">
        <v>686</v>
      </c>
      <c r="B80" s="126">
        <v>1</v>
      </c>
      <c r="C80" s="126">
        <v>2</v>
      </c>
      <c r="D80" s="126">
        <v>3</v>
      </c>
      <c r="E80" s="126">
        <v>4</v>
      </c>
      <c r="F80" s="126">
        <v>5</v>
      </c>
      <c r="G80" s="126">
        <v>6</v>
      </c>
      <c r="H80" s="126">
        <v>7</v>
      </c>
      <c r="I80" s="126">
        <v>8</v>
      </c>
      <c r="J80" s="126">
        <v>9</v>
      </c>
      <c r="K80" s="126">
        <v>10</v>
      </c>
      <c r="L80" s="126">
        <v>11</v>
      </c>
      <c r="M80" s="126">
        <v>12</v>
      </c>
      <c r="N80" s="126">
        <v>1</v>
      </c>
      <c r="O80" s="126">
        <v>2</v>
      </c>
      <c r="P80" s="126">
        <v>3</v>
      </c>
      <c r="Q80" s="126">
        <v>4</v>
      </c>
      <c r="R80" s="126">
        <v>5</v>
      </c>
      <c r="S80" s="126">
        <v>6</v>
      </c>
      <c r="T80" s="126">
        <v>7</v>
      </c>
      <c r="U80" s="126">
        <v>8</v>
      </c>
      <c r="V80" s="126">
        <v>9</v>
      </c>
      <c r="W80" s="126">
        <v>10</v>
      </c>
      <c r="X80" s="126">
        <v>11</v>
      </c>
      <c r="Y80" s="126">
        <v>12</v>
      </c>
      <c r="Z80" s="126">
        <v>1</v>
      </c>
      <c r="AA80" s="126">
        <v>2</v>
      </c>
      <c r="AB80" s="126">
        <v>3</v>
      </c>
      <c r="AC80" s="126">
        <v>4</v>
      </c>
      <c r="AD80" s="126">
        <v>5</v>
      </c>
      <c r="AE80" s="126">
        <v>6</v>
      </c>
      <c r="AF80" s="126">
        <v>7</v>
      </c>
      <c r="AG80" s="126">
        <v>8</v>
      </c>
      <c r="AH80" s="126">
        <v>9</v>
      </c>
      <c r="AI80" s="126">
        <v>10</v>
      </c>
      <c r="AJ80" s="126">
        <v>11</v>
      </c>
      <c r="AK80" s="126">
        <v>12</v>
      </c>
    </row>
    <row r="81" spans="1:37" x14ac:dyDescent="0.35">
      <c r="A81" s="127" t="s">
        <v>687</v>
      </c>
      <c r="B81" s="126">
        <v>0</v>
      </c>
      <c r="C81" s="126">
        <v>0</v>
      </c>
      <c r="D81" s="126">
        <v>0</v>
      </c>
      <c r="E81" s="126">
        <v>0</v>
      </c>
      <c r="F81" s="126">
        <v>0</v>
      </c>
      <c r="G81" s="126">
        <v>0</v>
      </c>
      <c r="H81" s="126">
        <v>0</v>
      </c>
      <c r="I81" s="126">
        <v>0</v>
      </c>
      <c r="J81" s="126">
        <v>0</v>
      </c>
      <c r="K81" s="126">
        <v>0</v>
      </c>
      <c r="L81" s="126">
        <v>0</v>
      </c>
      <c r="M81" s="126">
        <v>0</v>
      </c>
      <c r="N81" s="126">
        <v>0</v>
      </c>
      <c r="O81" s="126">
        <v>0</v>
      </c>
      <c r="P81" s="126">
        <v>0</v>
      </c>
      <c r="Q81" s="126">
        <v>0</v>
      </c>
      <c r="R81" s="126">
        <v>0</v>
      </c>
      <c r="S81" s="126">
        <v>0</v>
      </c>
      <c r="T81" s="126">
        <v>0</v>
      </c>
      <c r="U81" s="126">
        <v>0</v>
      </c>
      <c r="V81" s="126">
        <v>0</v>
      </c>
      <c r="W81" s="126">
        <v>0</v>
      </c>
      <c r="X81" s="126">
        <v>0</v>
      </c>
      <c r="Y81" s="126">
        <v>0</v>
      </c>
      <c r="Z81" s="126">
        <v>0</v>
      </c>
      <c r="AA81" s="126">
        <v>0</v>
      </c>
      <c r="AB81" s="126">
        <v>0</v>
      </c>
      <c r="AC81" s="126">
        <v>0</v>
      </c>
      <c r="AD81" s="126">
        <v>0</v>
      </c>
      <c r="AE81" s="126">
        <v>0</v>
      </c>
      <c r="AF81" s="126">
        <v>0</v>
      </c>
      <c r="AG81" s="126">
        <v>0</v>
      </c>
      <c r="AH81" s="126">
        <v>0</v>
      </c>
      <c r="AI81" s="126">
        <v>0</v>
      </c>
      <c r="AJ81" s="126">
        <v>0</v>
      </c>
      <c r="AK81" s="126">
        <v>0</v>
      </c>
    </row>
    <row r="82" spans="1:37" x14ac:dyDescent="0.35">
      <c r="A82" s="127" t="s">
        <v>688</v>
      </c>
      <c r="B82" s="126">
        <v>0</v>
      </c>
      <c r="C82" s="126">
        <v>0</v>
      </c>
      <c r="D82" s="126">
        <v>0</v>
      </c>
      <c r="E82" s="126">
        <v>0</v>
      </c>
      <c r="F82" s="126">
        <v>0</v>
      </c>
      <c r="G82" s="126">
        <v>0</v>
      </c>
      <c r="H82" s="126">
        <v>0</v>
      </c>
      <c r="I82" s="126">
        <v>0</v>
      </c>
      <c r="J82" s="126">
        <v>0</v>
      </c>
      <c r="K82" s="126">
        <v>0</v>
      </c>
      <c r="L82" s="126">
        <v>0</v>
      </c>
      <c r="M82" s="126">
        <v>0</v>
      </c>
      <c r="N82" s="126">
        <v>0</v>
      </c>
      <c r="O82" s="126">
        <v>0</v>
      </c>
      <c r="P82" s="126">
        <v>0</v>
      </c>
      <c r="Q82" s="126">
        <v>0</v>
      </c>
      <c r="R82" s="126">
        <v>0</v>
      </c>
      <c r="S82" s="126">
        <v>0</v>
      </c>
      <c r="T82" s="126">
        <v>0</v>
      </c>
      <c r="U82" s="126">
        <v>0</v>
      </c>
      <c r="V82" s="126">
        <v>0</v>
      </c>
      <c r="W82" s="126">
        <v>0</v>
      </c>
      <c r="X82" s="126">
        <v>0</v>
      </c>
      <c r="Y82" s="126">
        <v>0</v>
      </c>
      <c r="Z82" s="126">
        <v>0</v>
      </c>
      <c r="AA82" s="126">
        <v>0</v>
      </c>
      <c r="AB82" s="126">
        <v>0</v>
      </c>
      <c r="AC82" s="126">
        <v>0</v>
      </c>
      <c r="AD82" s="126">
        <v>0</v>
      </c>
      <c r="AE82" s="126">
        <v>0</v>
      </c>
      <c r="AF82" s="126">
        <v>0</v>
      </c>
      <c r="AG82" s="126">
        <v>0</v>
      </c>
      <c r="AH82" s="126">
        <v>0</v>
      </c>
      <c r="AI82" s="126">
        <v>0</v>
      </c>
      <c r="AJ82" s="126">
        <v>0</v>
      </c>
      <c r="AK82" s="126">
        <v>0</v>
      </c>
    </row>
    <row r="83" spans="1:37" x14ac:dyDescent="0.35">
      <c r="A83" s="127" t="s">
        <v>689</v>
      </c>
      <c r="B83" s="126">
        <v>0</v>
      </c>
      <c r="C83" s="126">
        <v>0</v>
      </c>
      <c r="D83" s="126">
        <v>0</v>
      </c>
      <c r="E83" s="126">
        <v>0</v>
      </c>
      <c r="F83" s="126">
        <v>0</v>
      </c>
      <c r="G83" s="126">
        <v>0</v>
      </c>
      <c r="H83" s="126">
        <v>0</v>
      </c>
      <c r="I83" s="126">
        <v>0</v>
      </c>
      <c r="J83" s="126">
        <v>0</v>
      </c>
      <c r="K83" s="126">
        <v>0</v>
      </c>
      <c r="L83" s="126">
        <v>0</v>
      </c>
      <c r="M83" s="126">
        <v>0</v>
      </c>
      <c r="N83" s="126">
        <v>0</v>
      </c>
      <c r="O83" s="126">
        <v>0</v>
      </c>
      <c r="P83" s="126">
        <v>0</v>
      </c>
      <c r="Q83" s="126">
        <v>0</v>
      </c>
      <c r="R83" s="126">
        <v>0</v>
      </c>
      <c r="S83" s="126">
        <v>0</v>
      </c>
      <c r="T83" s="126">
        <v>0</v>
      </c>
      <c r="U83" s="126">
        <v>0</v>
      </c>
      <c r="V83" s="126">
        <v>0</v>
      </c>
      <c r="W83" s="126">
        <v>0</v>
      </c>
      <c r="X83" s="126">
        <v>0</v>
      </c>
      <c r="Y83" s="126">
        <v>0</v>
      </c>
      <c r="Z83" s="126">
        <v>0</v>
      </c>
      <c r="AA83" s="126">
        <v>0</v>
      </c>
      <c r="AB83" s="126">
        <v>0</v>
      </c>
      <c r="AC83" s="126">
        <v>0</v>
      </c>
      <c r="AD83" s="126">
        <v>0</v>
      </c>
      <c r="AE83" s="126">
        <v>0</v>
      </c>
      <c r="AF83" s="126">
        <v>0</v>
      </c>
      <c r="AG83" s="126">
        <v>0</v>
      </c>
      <c r="AH83" s="126">
        <v>0</v>
      </c>
      <c r="AI83" s="126">
        <v>0</v>
      </c>
      <c r="AJ83" s="126">
        <v>0</v>
      </c>
      <c r="AK83" s="126">
        <v>0</v>
      </c>
    </row>
    <row r="84" spans="1:37" x14ac:dyDescent="0.35">
      <c r="A84" s="127" t="s">
        <v>690</v>
      </c>
      <c r="B84" s="126">
        <v>0</v>
      </c>
      <c r="C84" s="126">
        <v>0</v>
      </c>
      <c r="D84" s="126">
        <v>0</v>
      </c>
      <c r="E84" s="126">
        <v>0</v>
      </c>
      <c r="F84" s="126">
        <v>0</v>
      </c>
      <c r="G84" s="126">
        <v>0</v>
      </c>
      <c r="H84" s="126">
        <v>0</v>
      </c>
      <c r="I84" s="126">
        <v>0</v>
      </c>
      <c r="J84" s="126">
        <v>0</v>
      </c>
      <c r="K84" s="126">
        <v>0</v>
      </c>
      <c r="L84" s="126">
        <v>0</v>
      </c>
      <c r="M84" s="126">
        <v>0</v>
      </c>
      <c r="N84" s="126">
        <v>0</v>
      </c>
      <c r="O84" s="126">
        <v>0</v>
      </c>
      <c r="P84" s="126">
        <v>0</v>
      </c>
      <c r="Q84" s="126">
        <v>0</v>
      </c>
      <c r="R84" s="126">
        <v>0</v>
      </c>
      <c r="S84" s="126">
        <v>0</v>
      </c>
      <c r="T84" s="126">
        <v>0</v>
      </c>
      <c r="U84" s="126">
        <v>0</v>
      </c>
      <c r="V84" s="126">
        <v>0</v>
      </c>
      <c r="W84" s="126">
        <v>0</v>
      </c>
      <c r="X84" s="126">
        <v>0</v>
      </c>
      <c r="Y84" s="126">
        <v>0</v>
      </c>
      <c r="Z84" s="126">
        <v>0</v>
      </c>
      <c r="AA84" s="126">
        <v>0</v>
      </c>
      <c r="AB84" s="126">
        <v>0</v>
      </c>
      <c r="AC84" s="126">
        <v>0</v>
      </c>
      <c r="AD84" s="126">
        <v>0</v>
      </c>
      <c r="AE84" s="126">
        <v>0</v>
      </c>
      <c r="AF84" s="126">
        <v>0</v>
      </c>
      <c r="AG84" s="126">
        <v>0</v>
      </c>
      <c r="AH84" s="126">
        <v>0</v>
      </c>
      <c r="AI84" s="126">
        <v>0</v>
      </c>
      <c r="AJ84" s="126">
        <v>0</v>
      </c>
      <c r="AK84" s="126">
        <v>0</v>
      </c>
    </row>
    <row r="85" spans="1:37" x14ac:dyDescent="0.35">
      <c r="A85" s="127" t="s">
        <v>691</v>
      </c>
      <c r="B85" s="126">
        <v>0</v>
      </c>
      <c r="C85" s="126">
        <v>0</v>
      </c>
      <c r="D85" s="126">
        <v>0</v>
      </c>
      <c r="E85" s="126">
        <v>0</v>
      </c>
      <c r="F85" s="126">
        <v>0</v>
      </c>
      <c r="G85" s="126">
        <v>0</v>
      </c>
      <c r="H85" s="126">
        <v>2345.5709999999999</v>
      </c>
      <c r="I85" s="126">
        <v>0</v>
      </c>
      <c r="J85" s="126">
        <v>-141.24840483891401</v>
      </c>
      <c r="K85" s="126">
        <v>0</v>
      </c>
      <c r="L85" s="126">
        <v>0</v>
      </c>
      <c r="M85" s="126">
        <v>734.77419838663297</v>
      </c>
      <c r="N85" s="126">
        <v>0</v>
      </c>
      <c r="O85" s="126">
        <v>0</v>
      </c>
      <c r="P85" s="126">
        <v>0</v>
      </c>
      <c r="Q85" s="126">
        <v>266.69347924796199</v>
      </c>
      <c r="R85" s="126">
        <v>0</v>
      </c>
      <c r="S85" s="126">
        <v>266.69347924796199</v>
      </c>
      <c r="T85" s="126">
        <v>0</v>
      </c>
      <c r="U85" s="126">
        <v>0</v>
      </c>
      <c r="V85" s="126">
        <v>266.69347924796199</v>
      </c>
      <c r="W85" s="126">
        <v>0</v>
      </c>
      <c r="X85" s="126">
        <v>0</v>
      </c>
      <c r="Y85" s="126">
        <v>266.69347922285601</v>
      </c>
      <c r="Z85" s="126">
        <v>0</v>
      </c>
      <c r="AA85" s="126">
        <v>0</v>
      </c>
      <c r="AB85" s="126">
        <v>0</v>
      </c>
      <c r="AC85" s="126">
        <v>-73.0278835400632</v>
      </c>
      <c r="AD85" s="126">
        <v>0</v>
      </c>
      <c r="AE85" s="126">
        <v>-73.0278835400632</v>
      </c>
      <c r="AF85" s="126">
        <v>0</v>
      </c>
      <c r="AG85" s="126">
        <v>0</v>
      </c>
      <c r="AH85" s="126">
        <v>-73.0278835400632</v>
      </c>
      <c r="AI85" s="126">
        <v>0</v>
      </c>
      <c r="AJ85" s="126">
        <v>0</v>
      </c>
      <c r="AK85" s="126">
        <v>-73.027883589303997</v>
      </c>
    </row>
    <row r="86" spans="1:37" x14ac:dyDescent="0.35">
      <c r="A86" s="127" t="s">
        <v>692</v>
      </c>
      <c r="B86" s="126">
        <v>0</v>
      </c>
      <c r="C86" s="126">
        <v>0</v>
      </c>
      <c r="D86" s="126">
        <v>0</v>
      </c>
      <c r="E86" s="126">
        <v>0</v>
      </c>
      <c r="F86" s="126">
        <v>0</v>
      </c>
      <c r="G86" s="126">
        <v>0</v>
      </c>
      <c r="H86" s="126">
        <v>2345.5709999999999</v>
      </c>
      <c r="I86" s="126">
        <v>2345.5709999999999</v>
      </c>
      <c r="J86" s="126">
        <v>2204.3225951610798</v>
      </c>
      <c r="K86" s="126">
        <v>2204.3225951610798</v>
      </c>
      <c r="L86" s="126">
        <v>2204.3225951610798</v>
      </c>
      <c r="M86" s="126">
        <v>2939.0967935477101</v>
      </c>
      <c r="N86" s="126">
        <v>0</v>
      </c>
      <c r="O86" s="126">
        <v>0</v>
      </c>
      <c r="P86" s="126">
        <v>0</v>
      </c>
      <c r="Q86" s="126">
        <v>266.69347924796199</v>
      </c>
      <c r="R86" s="126">
        <v>266.69347924796199</v>
      </c>
      <c r="S86" s="126">
        <v>533.386958495925</v>
      </c>
      <c r="T86" s="126">
        <v>533.386958495925</v>
      </c>
      <c r="U86" s="126">
        <v>533.386958495925</v>
      </c>
      <c r="V86" s="126">
        <v>800.08043774388705</v>
      </c>
      <c r="W86" s="126">
        <v>800.08043774388705</v>
      </c>
      <c r="X86" s="126">
        <v>800.08043774388705</v>
      </c>
      <c r="Y86" s="126">
        <v>1066.77391696674</v>
      </c>
      <c r="Z86" s="126">
        <v>0</v>
      </c>
      <c r="AA86" s="126">
        <v>0</v>
      </c>
      <c r="AB86" s="126">
        <v>0</v>
      </c>
      <c r="AC86" s="126">
        <v>-73.0278835400632</v>
      </c>
      <c r="AD86" s="126">
        <v>-73.0278835400632</v>
      </c>
      <c r="AE86" s="126">
        <v>-146.055767080126</v>
      </c>
      <c r="AF86" s="126">
        <v>-146.055767080126</v>
      </c>
      <c r="AG86" s="126">
        <v>-146.055767080126</v>
      </c>
      <c r="AH86" s="126">
        <v>-219.08365062018899</v>
      </c>
      <c r="AI86" s="126">
        <v>-219.08365062018899</v>
      </c>
      <c r="AJ86" s="126">
        <v>-219.08365062018899</v>
      </c>
      <c r="AK86" s="126">
        <v>-292.11153420949302</v>
      </c>
    </row>
    <row r="87" spans="1:37" x14ac:dyDescent="0.35">
      <c r="A87" s="127" t="s">
        <v>693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</row>
    <row r="88" spans="1:37" x14ac:dyDescent="0.35">
      <c r="A88" s="127" t="s">
        <v>694</v>
      </c>
      <c r="B88" s="126">
        <v>0</v>
      </c>
      <c r="C88" s="126">
        <v>0</v>
      </c>
      <c r="D88" s="126">
        <v>0</v>
      </c>
      <c r="E88" s="126">
        <v>0</v>
      </c>
      <c r="F88" s="126">
        <v>0</v>
      </c>
      <c r="G88" s="126">
        <v>0</v>
      </c>
      <c r="H88" s="126">
        <v>0</v>
      </c>
      <c r="I88" s="126">
        <v>0</v>
      </c>
      <c r="J88" s="126">
        <v>0</v>
      </c>
      <c r="K88" s="126">
        <v>0</v>
      </c>
      <c r="L88" s="126">
        <v>0</v>
      </c>
      <c r="M88" s="126">
        <v>0</v>
      </c>
      <c r="N88" s="126">
        <v>0</v>
      </c>
      <c r="O88" s="126">
        <v>0</v>
      </c>
      <c r="P88" s="126">
        <v>0</v>
      </c>
      <c r="Q88" s="126">
        <v>0</v>
      </c>
      <c r="R88" s="126">
        <v>0</v>
      </c>
      <c r="S88" s="126">
        <v>0</v>
      </c>
      <c r="T88" s="126">
        <v>0</v>
      </c>
      <c r="U88" s="126">
        <v>0</v>
      </c>
      <c r="V88" s="126">
        <v>0</v>
      </c>
      <c r="W88" s="126">
        <v>0</v>
      </c>
      <c r="X88" s="126">
        <v>0</v>
      </c>
      <c r="Y88" s="126">
        <v>0</v>
      </c>
      <c r="Z88" s="126">
        <v>0</v>
      </c>
      <c r="AA88" s="126">
        <v>0</v>
      </c>
      <c r="AB88" s="126">
        <v>0</v>
      </c>
      <c r="AC88" s="126">
        <v>0</v>
      </c>
      <c r="AD88" s="126">
        <v>0</v>
      </c>
      <c r="AE88" s="126">
        <v>0</v>
      </c>
      <c r="AF88" s="126">
        <v>0</v>
      </c>
      <c r="AG88" s="126">
        <v>0</v>
      </c>
      <c r="AH88" s="126">
        <v>0</v>
      </c>
      <c r="AI88" s="126">
        <v>0</v>
      </c>
      <c r="AJ88" s="126">
        <v>0</v>
      </c>
      <c r="AK88" s="126">
        <v>0</v>
      </c>
    </row>
    <row r="89" spans="1:37" x14ac:dyDescent="0.35">
      <c r="A89" s="127" t="s">
        <v>695</v>
      </c>
      <c r="B89" s="126">
        <v>0</v>
      </c>
      <c r="C89" s="126">
        <v>0</v>
      </c>
      <c r="D89" s="126">
        <v>0</v>
      </c>
      <c r="E89" s="126">
        <v>0</v>
      </c>
      <c r="F89" s="126">
        <v>0</v>
      </c>
      <c r="G89" s="126">
        <v>0</v>
      </c>
      <c r="H89" s="126">
        <v>0</v>
      </c>
      <c r="I89" s="126">
        <v>0</v>
      </c>
      <c r="J89" s="126">
        <v>0</v>
      </c>
      <c r="K89" s="126">
        <v>0</v>
      </c>
      <c r="L89" s="126">
        <v>0</v>
      </c>
      <c r="M89" s="126">
        <v>1</v>
      </c>
      <c r="N89" s="126">
        <v>0</v>
      </c>
      <c r="O89" s="126">
        <v>0</v>
      </c>
      <c r="P89" s="126">
        <v>0</v>
      </c>
      <c r="Q89" s="126">
        <v>0</v>
      </c>
      <c r="R89" s="126">
        <v>0</v>
      </c>
      <c r="S89" s="126">
        <v>0</v>
      </c>
      <c r="T89" s="126">
        <v>0</v>
      </c>
      <c r="U89" s="126">
        <v>0</v>
      </c>
      <c r="V89" s="126">
        <v>0</v>
      </c>
      <c r="W89" s="126">
        <v>0</v>
      </c>
      <c r="X89" s="126">
        <v>0</v>
      </c>
      <c r="Y89" s="126">
        <v>1</v>
      </c>
      <c r="Z89" s="126">
        <v>0</v>
      </c>
      <c r="AA89" s="126">
        <v>0</v>
      </c>
      <c r="AB89" s="126">
        <v>0</v>
      </c>
      <c r="AC89" s="126">
        <v>0</v>
      </c>
      <c r="AD89" s="126">
        <v>0</v>
      </c>
      <c r="AE89" s="126">
        <v>0</v>
      </c>
      <c r="AF89" s="126">
        <v>0</v>
      </c>
      <c r="AG89" s="126">
        <v>0</v>
      </c>
      <c r="AH89" s="126">
        <v>0</v>
      </c>
      <c r="AI89" s="126">
        <v>0</v>
      </c>
      <c r="AJ89" s="126">
        <v>0</v>
      </c>
      <c r="AK89" s="126">
        <v>1</v>
      </c>
    </row>
    <row r="90" spans="1:37" x14ac:dyDescent="0.35">
      <c r="A90" s="127" t="s">
        <v>696</v>
      </c>
      <c r="B90" s="126">
        <v>0</v>
      </c>
      <c r="C90" s="126">
        <v>0</v>
      </c>
      <c r="D90" s="126">
        <v>0</v>
      </c>
      <c r="E90" s="126">
        <v>0</v>
      </c>
      <c r="F90" s="126">
        <v>0</v>
      </c>
      <c r="G90" s="126">
        <v>0</v>
      </c>
      <c r="H90" s="126">
        <v>0</v>
      </c>
      <c r="I90" s="126">
        <v>0</v>
      </c>
      <c r="J90" s="126">
        <v>0</v>
      </c>
      <c r="K90" s="126">
        <v>0</v>
      </c>
      <c r="L90" s="126">
        <v>0</v>
      </c>
      <c r="M90" s="126">
        <v>0</v>
      </c>
      <c r="N90" s="126">
        <v>0</v>
      </c>
      <c r="O90" s="126">
        <v>0</v>
      </c>
      <c r="P90" s="126">
        <v>0</v>
      </c>
      <c r="Q90" s="126">
        <v>0</v>
      </c>
      <c r="R90" s="126">
        <v>0</v>
      </c>
      <c r="S90" s="126">
        <v>0</v>
      </c>
      <c r="T90" s="126">
        <v>0</v>
      </c>
      <c r="U90" s="126">
        <v>0</v>
      </c>
      <c r="V90" s="126">
        <v>0</v>
      </c>
      <c r="W90" s="126">
        <v>0</v>
      </c>
      <c r="X90" s="126">
        <v>0</v>
      </c>
      <c r="Y90" s="126">
        <v>0</v>
      </c>
      <c r="Z90" s="126">
        <v>0</v>
      </c>
      <c r="AA90" s="126">
        <v>0</v>
      </c>
      <c r="AB90" s="126">
        <v>0</v>
      </c>
      <c r="AC90" s="126">
        <v>0</v>
      </c>
      <c r="AD90" s="126">
        <v>0</v>
      </c>
      <c r="AE90" s="126">
        <v>0</v>
      </c>
      <c r="AF90" s="126">
        <v>0</v>
      </c>
      <c r="AG90" s="126">
        <v>0</v>
      </c>
      <c r="AH90" s="126">
        <v>0</v>
      </c>
      <c r="AI90" s="126">
        <v>0</v>
      </c>
      <c r="AJ90" s="126">
        <v>0</v>
      </c>
      <c r="AK90" s="126">
        <v>0</v>
      </c>
    </row>
    <row r="91" spans="1:37" x14ac:dyDescent="0.35">
      <c r="A91" s="127" t="s">
        <v>697</v>
      </c>
      <c r="B91" s="126">
        <v>0</v>
      </c>
      <c r="C91" s="126">
        <v>0</v>
      </c>
      <c r="D91" s="126">
        <v>1</v>
      </c>
      <c r="E91" s="126">
        <v>0</v>
      </c>
      <c r="F91" s="126">
        <v>0</v>
      </c>
      <c r="G91" s="126">
        <v>0</v>
      </c>
      <c r="H91" s="126">
        <v>0</v>
      </c>
      <c r="I91" s="126">
        <v>0</v>
      </c>
      <c r="J91" s="126">
        <v>0</v>
      </c>
      <c r="K91" s="126">
        <v>0</v>
      </c>
      <c r="L91" s="126">
        <v>0</v>
      </c>
      <c r="M91" s="126">
        <v>0</v>
      </c>
      <c r="N91" s="126">
        <v>0</v>
      </c>
      <c r="O91" s="126">
        <v>0</v>
      </c>
      <c r="P91" s="126">
        <v>1</v>
      </c>
      <c r="Q91" s="126">
        <v>0</v>
      </c>
      <c r="R91" s="126">
        <v>0</v>
      </c>
      <c r="S91" s="126">
        <v>0</v>
      </c>
      <c r="T91" s="126">
        <v>0</v>
      </c>
      <c r="U91" s="126">
        <v>0</v>
      </c>
      <c r="V91" s="126">
        <v>0</v>
      </c>
      <c r="W91" s="126">
        <v>0</v>
      </c>
      <c r="X91" s="126">
        <v>0</v>
      </c>
      <c r="Y91" s="126">
        <v>0</v>
      </c>
      <c r="Z91" s="126">
        <v>0</v>
      </c>
      <c r="AA91" s="126">
        <v>0</v>
      </c>
      <c r="AB91" s="126">
        <v>1</v>
      </c>
      <c r="AC91" s="126">
        <v>0</v>
      </c>
      <c r="AD91" s="126">
        <v>0</v>
      </c>
      <c r="AE91" s="126">
        <v>0</v>
      </c>
      <c r="AF91" s="126">
        <v>0</v>
      </c>
      <c r="AG91" s="126">
        <v>0</v>
      </c>
      <c r="AH91" s="126">
        <v>0</v>
      </c>
      <c r="AI91" s="126">
        <v>0</v>
      </c>
      <c r="AJ91" s="126">
        <v>0</v>
      </c>
      <c r="AK91" s="126">
        <v>0</v>
      </c>
    </row>
    <row r="92" spans="1:37" x14ac:dyDescent="0.35">
      <c r="A92" s="127" t="s">
        <v>698</v>
      </c>
      <c r="B92" s="126">
        <v>0</v>
      </c>
      <c r="C92" s="126">
        <v>0</v>
      </c>
      <c r="D92" s="126">
        <v>0</v>
      </c>
      <c r="E92" s="126">
        <v>0</v>
      </c>
      <c r="F92" s="126">
        <v>0</v>
      </c>
      <c r="G92" s="126">
        <v>0</v>
      </c>
      <c r="H92" s="126">
        <v>0</v>
      </c>
      <c r="I92" s="126">
        <v>0</v>
      </c>
      <c r="J92" s="126">
        <v>0</v>
      </c>
      <c r="K92" s="126">
        <v>0</v>
      </c>
      <c r="L92" s="126">
        <v>0</v>
      </c>
      <c r="M92" s="126">
        <v>0</v>
      </c>
      <c r="N92" s="126">
        <v>0</v>
      </c>
      <c r="O92" s="126">
        <v>0</v>
      </c>
      <c r="P92" s="126">
        <v>0</v>
      </c>
      <c r="Q92" s="126">
        <v>0</v>
      </c>
      <c r="R92" s="126">
        <v>0</v>
      </c>
      <c r="S92" s="126">
        <v>0</v>
      </c>
      <c r="T92" s="126">
        <v>0</v>
      </c>
      <c r="U92" s="126">
        <v>0</v>
      </c>
      <c r="V92" s="126">
        <v>0</v>
      </c>
      <c r="W92" s="126">
        <v>0</v>
      </c>
      <c r="X92" s="126">
        <v>0</v>
      </c>
      <c r="Y92" s="126">
        <v>0</v>
      </c>
      <c r="Z92" s="126">
        <v>0</v>
      </c>
      <c r="AA92" s="126">
        <v>0</v>
      </c>
      <c r="AB92" s="126">
        <v>0</v>
      </c>
      <c r="AC92" s="126">
        <v>0</v>
      </c>
      <c r="AD92" s="126">
        <v>0</v>
      </c>
      <c r="AE92" s="126">
        <v>0</v>
      </c>
      <c r="AF92" s="126">
        <v>0</v>
      </c>
      <c r="AG92" s="126">
        <v>0</v>
      </c>
      <c r="AH92" s="126">
        <v>0</v>
      </c>
      <c r="AI92" s="126">
        <v>0</v>
      </c>
      <c r="AJ92" s="126">
        <v>0</v>
      </c>
      <c r="AK92" s="126">
        <v>0</v>
      </c>
    </row>
    <row r="93" spans="1:37" x14ac:dyDescent="0.35">
      <c r="A93" s="127" t="s">
        <v>699</v>
      </c>
      <c r="B93" s="126">
        <v>0</v>
      </c>
      <c r="C93" s="126">
        <v>0</v>
      </c>
      <c r="D93" s="126">
        <v>0</v>
      </c>
      <c r="E93" s="126">
        <v>0</v>
      </c>
      <c r="F93" s="126">
        <v>0</v>
      </c>
      <c r="G93" s="126">
        <v>0</v>
      </c>
      <c r="H93" s="126">
        <v>0</v>
      </c>
      <c r="I93" s="126">
        <v>0</v>
      </c>
      <c r="J93" s="126">
        <v>0</v>
      </c>
      <c r="K93" s="126">
        <v>0</v>
      </c>
      <c r="L93" s="126">
        <v>0</v>
      </c>
      <c r="M93" s="126">
        <v>0</v>
      </c>
      <c r="N93" s="126">
        <v>0</v>
      </c>
      <c r="O93" s="126">
        <v>0</v>
      </c>
      <c r="P93" s="126">
        <v>0</v>
      </c>
      <c r="Q93" s="126">
        <v>0</v>
      </c>
      <c r="R93" s="126">
        <v>0</v>
      </c>
      <c r="S93" s="126">
        <v>0</v>
      </c>
      <c r="T93" s="126">
        <v>0</v>
      </c>
      <c r="U93" s="126">
        <v>0</v>
      </c>
      <c r="V93" s="126">
        <v>0</v>
      </c>
      <c r="W93" s="126">
        <v>0</v>
      </c>
      <c r="X93" s="126">
        <v>0</v>
      </c>
      <c r="Y93" s="126">
        <v>0</v>
      </c>
      <c r="Z93" s="126">
        <v>0</v>
      </c>
      <c r="AA93" s="126">
        <v>0</v>
      </c>
      <c r="AB93" s="126">
        <v>0</v>
      </c>
      <c r="AC93" s="126">
        <v>0</v>
      </c>
      <c r="AD93" s="126">
        <v>0</v>
      </c>
      <c r="AE93" s="126">
        <v>0</v>
      </c>
      <c r="AF93" s="126">
        <v>0</v>
      </c>
      <c r="AG93" s="126">
        <v>0</v>
      </c>
      <c r="AH93" s="126">
        <v>0</v>
      </c>
      <c r="AI93" s="126">
        <v>0</v>
      </c>
      <c r="AJ93" s="126">
        <v>0</v>
      </c>
      <c r="AK93" s="126">
        <v>0</v>
      </c>
    </row>
    <row r="94" spans="1:37" x14ac:dyDescent="0.35">
      <c r="A94" s="127" t="s">
        <v>700</v>
      </c>
      <c r="B94" s="126">
        <v>1</v>
      </c>
      <c r="C94" s="126">
        <v>1</v>
      </c>
      <c r="D94" s="126">
        <v>1</v>
      </c>
      <c r="E94" s="126">
        <v>1</v>
      </c>
      <c r="F94" s="126">
        <v>1</v>
      </c>
      <c r="G94" s="126">
        <v>1</v>
      </c>
      <c r="H94" s="126">
        <v>1</v>
      </c>
      <c r="I94" s="126">
        <v>1</v>
      </c>
      <c r="J94" s="126">
        <v>1</v>
      </c>
      <c r="K94" s="126">
        <v>1</v>
      </c>
      <c r="L94" s="126">
        <v>1</v>
      </c>
      <c r="M94" s="126">
        <v>1</v>
      </c>
      <c r="N94" s="126">
        <v>1</v>
      </c>
      <c r="O94" s="126">
        <v>1</v>
      </c>
      <c r="P94" s="126">
        <v>1</v>
      </c>
      <c r="Q94" s="126">
        <v>1</v>
      </c>
      <c r="R94" s="126">
        <v>1</v>
      </c>
      <c r="S94" s="126">
        <v>1</v>
      </c>
      <c r="T94" s="126">
        <v>1</v>
      </c>
      <c r="U94" s="126">
        <v>1</v>
      </c>
      <c r="V94" s="126">
        <v>1</v>
      </c>
      <c r="W94" s="126">
        <v>1</v>
      </c>
      <c r="X94" s="126">
        <v>1</v>
      </c>
      <c r="Y94" s="126">
        <v>1</v>
      </c>
      <c r="Z94" s="126">
        <v>1</v>
      </c>
      <c r="AA94" s="126">
        <v>1</v>
      </c>
      <c r="AB94" s="126">
        <v>1</v>
      </c>
      <c r="AC94" s="126">
        <v>1</v>
      </c>
      <c r="AD94" s="126">
        <v>1</v>
      </c>
      <c r="AE94" s="126">
        <v>1</v>
      </c>
      <c r="AF94" s="126">
        <v>1</v>
      </c>
      <c r="AG94" s="126">
        <v>1</v>
      </c>
      <c r="AH94" s="126">
        <v>1</v>
      </c>
      <c r="AI94" s="126">
        <v>1</v>
      </c>
      <c r="AJ94" s="126">
        <v>1</v>
      </c>
      <c r="AK94" s="126">
        <v>1</v>
      </c>
    </row>
    <row r="95" spans="1:37" x14ac:dyDescent="0.35">
      <c r="A95" s="127" t="s">
        <v>701</v>
      </c>
      <c r="B95" s="126">
        <v>0</v>
      </c>
      <c r="C95" s="126">
        <v>0</v>
      </c>
      <c r="D95" s="126">
        <v>0</v>
      </c>
      <c r="E95" s="126">
        <v>0</v>
      </c>
      <c r="F95" s="126">
        <v>0</v>
      </c>
      <c r="G95" s="126">
        <v>0</v>
      </c>
      <c r="H95" s="126">
        <v>0</v>
      </c>
      <c r="I95" s="126">
        <v>0</v>
      </c>
      <c r="J95" s="126">
        <v>0</v>
      </c>
      <c r="K95" s="126">
        <v>0</v>
      </c>
      <c r="L95" s="126">
        <v>0</v>
      </c>
      <c r="M95" s="126">
        <v>0</v>
      </c>
      <c r="N95" s="126">
        <v>0</v>
      </c>
      <c r="O95" s="126">
        <v>0</v>
      </c>
      <c r="P95" s="126">
        <v>0</v>
      </c>
      <c r="Q95" s="126">
        <v>0</v>
      </c>
      <c r="R95" s="126">
        <v>0</v>
      </c>
      <c r="S95" s="126">
        <v>0</v>
      </c>
      <c r="T95" s="126">
        <v>0</v>
      </c>
      <c r="U95" s="126">
        <v>0</v>
      </c>
      <c r="V95" s="126">
        <v>0</v>
      </c>
      <c r="W95" s="126">
        <v>0</v>
      </c>
      <c r="X95" s="126">
        <v>0</v>
      </c>
      <c r="Y95" s="126">
        <v>0</v>
      </c>
      <c r="Z95" s="126">
        <v>0</v>
      </c>
      <c r="AA95" s="126">
        <v>0</v>
      </c>
      <c r="AB95" s="126">
        <v>0</v>
      </c>
      <c r="AC95" s="126">
        <v>0</v>
      </c>
      <c r="AD95" s="126">
        <v>0</v>
      </c>
      <c r="AE95" s="126">
        <v>0</v>
      </c>
      <c r="AF95" s="126">
        <v>0</v>
      </c>
      <c r="AG95" s="126">
        <v>0</v>
      </c>
      <c r="AH95" s="126">
        <v>0</v>
      </c>
      <c r="AI95" s="126">
        <v>0</v>
      </c>
      <c r="AJ95" s="126">
        <v>0</v>
      </c>
      <c r="AK95" s="126">
        <v>0</v>
      </c>
    </row>
    <row r="96" spans="1:37" x14ac:dyDescent="0.35">
      <c r="A96" s="127" t="s">
        <v>702</v>
      </c>
      <c r="B96" s="126">
        <v>0</v>
      </c>
      <c r="C96" s="126">
        <v>0</v>
      </c>
      <c r="D96" s="126">
        <v>0</v>
      </c>
      <c r="E96" s="126">
        <v>0</v>
      </c>
      <c r="F96" s="126">
        <v>0</v>
      </c>
      <c r="G96" s="126">
        <v>0</v>
      </c>
      <c r="H96" s="126">
        <v>0</v>
      </c>
      <c r="I96" s="126">
        <v>0</v>
      </c>
      <c r="J96" s="126">
        <v>0</v>
      </c>
      <c r="K96" s="126">
        <v>0</v>
      </c>
      <c r="L96" s="126">
        <v>0</v>
      </c>
      <c r="M96" s="126">
        <v>0</v>
      </c>
      <c r="N96" s="126">
        <v>0</v>
      </c>
      <c r="O96" s="126">
        <v>0</v>
      </c>
      <c r="P96" s="126">
        <v>0</v>
      </c>
      <c r="Q96" s="126">
        <v>0</v>
      </c>
      <c r="R96" s="126">
        <v>0</v>
      </c>
      <c r="S96" s="126">
        <v>0</v>
      </c>
      <c r="T96" s="126">
        <v>0</v>
      </c>
      <c r="U96" s="126">
        <v>0</v>
      </c>
      <c r="V96" s="126">
        <v>0</v>
      </c>
      <c r="W96" s="126">
        <v>0</v>
      </c>
      <c r="X96" s="126">
        <v>0</v>
      </c>
      <c r="Y96" s="126">
        <v>0</v>
      </c>
      <c r="Z96" s="126">
        <v>0</v>
      </c>
      <c r="AA96" s="126">
        <v>0</v>
      </c>
      <c r="AB96" s="126">
        <v>0</v>
      </c>
      <c r="AC96" s="126">
        <v>0</v>
      </c>
      <c r="AD96" s="126">
        <v>0</v>
      </c>
      <c r="AE96" s="126">
        <v>0</v>
      </c>
      <c r="AF96" s="126">
        <v>0</v>
      </c>
      <c r="AG96" s="126">
        <v>0</v>
      </c>
      <c r="AH96" s="126">
        <v>0</v>
      </c>
      <c r="AI96" s="126">
        <v>0</v>
      </c>
      <c r="AJ96" s="126">
        <v>0</v>
      </c>
      <c r="AK96" s="126">
        <v>0</v>
      </c>
    </row>
    <row r="97" spans="1:37" x14ac:dyDescent="0.35">
      <c r="A97" s="127" t="s">
        <v>703</v>
      </c>
      <c r="B97" s="126">
        <v>0</v>
      </c>
      <c r="C97" s="126">
        <v>0</v>
      </c>
      <c r="D97" s="126">
        <v>0</v>
      </c>
      <c r="E97" s="126">
        <v>0</v>
      </c>
      <c r="F97" s="126">
        <v>0</v>
      </c>
      <c r="G97" s="126">
        <v>0</v>
      </c>
      <c r="H97" s="126">
        <v>0</v>
      </c>
      <c r="I97" s="126">
        <v>0</v>
      </c>
      <c r="J97" s="126">
        <v>0</v>
      </c>
      <c r="K97" s="126">
        <v>0</v>
      </c>
      <c r="L97" s="126">
        <v>0</v>
      </c>
      <c r="M97" s="126">
        <v>0</v>
      </c>
      <c r="N97" s="126">
        <v>0</v>
      </c>
      <c r="O97" s="126">
        <v>0</v>
      </c>
      <c r="P97" s="126">
        <v>0</v>
      </c>
      <c r="Q97" s="126">
        <v>0</v>
      </c>
      <c r="R97" s="126">
        <v>0</v>
      </c>
      <c r="S97" s="126">
        <v>0</v>
      </c>
      <c r="T97" s="126">
        <v>0</v>
      </c>
      <c r="U97" s="126">
        <v>0</v>
      </c>
      <c r="V97" s="126">
        <v>0</v>
      </c>
      <c r="W97" s="126">
        <v>0</v>
      </c>
      <c r="X97" s="126">
        <v>0</v>
      </c>
      <c r="Y97" s="126">
        <v>0</v>
      </c>
      <c r="Z97" s="126">
        <v>0</v>
      </c>
      <c r="AA97" s="126">
        <v>0</v>
      </c>
      <c r="AB97" s="126">
        <v>0</v>
      </c>
      <c r="AC97" s="126">
        <v>0</v>
      </c>
      <c r="AD97" s="126">
        <v>0</v>
      </c>
      <c r="AE97" s="126">
        <v>0</v>
      </c>
      <c r="AF97" s="126">
        <v>0</v>
      </c>
      <c r="AG97" s="126">
        <v>0</v>
      </c>
      <c r="AH97" s="126">
        <v>0</v>
      </c>
      <c r="AI97" s="126">
        <v>0</v>
      </c>
      <c r="AJ97" s="126">
        <v>0</v>
      </c>
      <c r="AK97" s="126">
        <v>0</v>
      </c>
    </row>
    <row r="98" spans="1:37" x14ac:dyDescent="0.35">
      <c r="A98" s="127" t="s">
        <v>704</v>
      </c>
      <c r="B98" s="126">
        <v>0</v>
      </c>
      <c r="C98" s="126">
        <v>0</v>
      </c>
      <c r="D98" s="126">
        <v>0</v>
      </c>
      <c r="E98" s="126">
        <v>0</v>
      </c>
      <c r="F98" s="126">
        <v>0</v>
      </c>
      <c r="G98" s="126">
        <v>0</v>
      </c>
      <c r="H98" s="126">
        <v>0</v>
      </c>
      <c r="I98" s="126">
        <v>0</v>
      </c>
      <c r="J98" s="126">
        <v>0</v>
      </c>
      <c r="K98" s="126">
        <v>0</v>
      </c>
      <c r="L98" s="126">
        <v>0</v>
      </c>
      <c r="M98" s="126">
        <v>0</v>
      </c>
      <c r="N98" s="126">
        <v>0</v>
      </c>
      <c r="O98" s="126">
        <v>0</v>
      </c>
      <c r="P98" s="126">
        <v>0</v>
      </c>
      <c r="Q98" s="126">
        <v>0</v>
      </c>
      <c r="R98" s="126">
        <v>0</v>
      </c>
      <c r="S98" s="126">
        <v>0</v>
      </c>
      <c r="T98" s="126">
        <v>0</v>
      </c>
      <c r="U98" s="126">
        <v>0</v>
      </c>
      <c r="V98" s="126">
        <v>0</v>
      </c>
      <c r="W98" s="126">
        <v>0</v>
      </c>
      <c r="X98" s="126">
        <v>0</v>
      </c>
      <c r="Y98" s="126">
        <v>0</v>
      </c>
      <c r="Z98" s="126">
        <v>0</v>
      </c>
      <c r="AA98" s="126">
        <v>0</v>
      </c>
      <c r="AB98" s="126">
        <v>0</v>
      </c>
      <c r="AC98" s="126">
        <v>0</v>
      </c>
      <c r="AD98" s="126">
        <v>0</v>
      </c>
      <c r="AE98" s="126">
        <v>0</v>
      </c>
      <c r="AF98" s="126">
        <v>0</v>
      </c>
      <c r="AG98" s="126">
        <v>0</v>
      </c>
      <c r="AH98" s="126">
        <v>0</v>
      </c>
      <c r="AI98" s="126">
        <v>0</v>
      </c>
      <c r="AJ98" s="126">
        <v>0</v>
      </c>
      <c r="AK98" s="126">
        <v>0</v>
      </c>
    </row>
    <row r="99" spans="1:37" x14ac:dyDescent="0.35">
      <c r="A99" s="127" t="s">
        <v>705</v>
      </c>
      <c r="B99" s="126">
        <v>0</v>
      </c>
      <c r="C99" s="126">
        <v>0</v>
      </c>
      <c r="D99" s="126">
        <v>0</v>
      </c>
      <c r="E99" s="126">
        <v>0</v>
      </c>
      <c r="F99" s="126">
        <v>0</v>
      </c>
      <c r="G99" s="126">
        <v>0</v>
      </c>
      <c r="H99" s="126">
        <v>0</v>
      </c>
      <c r="I99" s="126">
        <v>0</v>
      </c>
      <c r="J99" s="126">
        <v>0</v>
      </c>
      <c r="K99" s="126">
        <v>0</v>
      </c>
      <c r="L99" s="126">
        <v>0</v>
      </c>
      <c r="M99" s="126">
        <v>0</v>
      </c>
      <c r="N99" s="126">
        <v>0</v>
      </c>
      <c r="O99" s="126">
        <v>0</v>
      </c>
      <c r="P99" s="126">
        <v>0</v>
      </c>
      <c r="Q99" s="126">
        <v>0</v>
      </c>
      <c r="R99" s="126">
        <v>0</v>
      </c>
      <c r="S99" s="126">
        <v>0</v>
      </c>
      <c r="T99" s="126">
        <v>0</v>
      </c>
      <c r="U99" s="126">
        <v>0</v>
      </c>
      <c r="V99" s="126">
        <v>0</v>
      </c>
      <c r="W99" s="126">
        <v>0</v>
      </c>
      <c r="X99" s="126">
        <v>0</v>
      </c>
      <c r="Y99" s="126">
        <v>0</v>
      </c>
      <c r="Z99" s="126">
        <v>0</v>
      </c>
      <c r="AA99" s="126">
        <v>0</v>
      </c>
      <c r="AB99" s="126">
        <v>0</v>
      </c>
      <c r="AC99" s="126">
        <v>0</v>
      </c>
      <c r="AD99" s="126">
        <v>0</v>
      </c>
      <c r="AE99" s="126">
        <v>0</v>
      </c>
      <c r="AF99" s="126">
        <v>0</v>
      </c>
      <c r="AG99" s="126">
        <v>0</v>
      </c>
      <c r="AH99" s="126">
        <v>0</v>
      </c>
      <c r="AI99" s="126">
        <v>0</v>
      </c>
      <c r="AJ99" s="126">
        <v>0</v>
      </c>
      <c r="AK99" s="126">
        <v>0</v>
      </c>
    </row>
    <row r="100" spans="1:37" x14ac:dyDescent="0.35">
      <c r="A100" s="127" t="s">
        <v>706</v>
      </c>
      <c r="B100" s="126">
        <v>0</v>
      </c>
      <c r="C100" s="126">
        <v>0</v>
      </c>
      <c r="D100" s="126">
        <v>0</v>
      </c>
      <c r="E100" s="126">
        <v>0</v>
      </c>
      <c r="F100" s="126">
        <v>0</v>
      </c>
      <c r="G100" s="126">
        <v>0</v>
      </c>
      <c r="H100" s="126">
        <v>0</v>
      </c>
      <c r="I100" s="126">
        <v>0</v>
      </c>
      <c r="J100" s="126">
        <v>0</v>
      </c>
      <c r="K100" s="126">
        <v>0</v>
      </c>
      <c r="L100" s="126">
        <v>0</v>
      </c>
      <c r="M100" s="126">
        <v>0</v>
      </c>
      <c r="N100" s="126">
        <v>0</v>
      </c>
      <c r="O100" s="126">
        <v>0</v>
      </c>
      <c r="P100" s="126">
        <v>0</v>
      </c>
      <c r="Q100" s="126">
        <v>0</v>
      </c>
      <c r="R100" s="126">
        <v>0</v>
      </c>
      <c r="S100" s="126">
        <v>0</v>
      </c>
      <c r="T100" s="126">
        <v>0</v>
      </c>
      <c r="U100" s="126">
        <v>0</v>
      </c>
      <c r="V100" s="126">
        <v>0</v>
      </c>
      <c r="W100" s="126">
        <v>0</v>
      </c>
      <c r="X100" s="126">
        <v>0</v>
      </c>
      <c r="Y100" s="126">
        <v>0</v>
      </c>
      <c r="Z100" s="126">
        <v>0</v>
      </c>
      <c r="AA100" s="126">
        <v>0</v>
      </c>
      <c r="AB100" s="126">
        <v>0</v>
      </c>
      <c r="AC100" s="126">
        <v>0</v>
      </c>
      <c r="AD100" s="126">
        <v>0</v>
      </c>
      <c r="AE100" s="126">
        <v>0</v>
      </c>
      <c r="AF100" s="126">
        <v>0</v>
      </c>
      <c r="AG100" s="126">
        <v>0</v>
      </c>
      <c r="AH100" s="126">
        <v>0</v>
      </c>
      <c r="AI100" s="126">
        <v>0</v>
      </c>
      <c r="AJ100" s="126">
        <v>0</v>
      </c>
      <c r="AK100" s="126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B832-8451-4646-BBA2-CDC7A79DD0BB}">
  <sheetPr>
    <pageSetUpPr fitToPage="1"/>
  </sheetPr>
  <dimension ref="A1:M99"/>
  <sheetViews>
    <sheetView zoomScale="90" zoomScaleNormal="90" workbookViewId="0"/>
  </sheetViews>
  <sheetFormatPr defaultColWidth="9.1796875" defaultRowHeight="13" x14ac:dyDescent="0.3"/>
  <cols>
    <col min="1" max="1" width="19.453125" style="41" customWidth="1"/>
    <col min="2" max="2" width="13.453125" style="41" bestFit="1" customWidth="1"/>
    <col min="3" max="10" width="14.54296875" style="41" customWidth="1"/>
    <col min="11" max="11" width="12.453125" style="41" customWidth="1"/>
    <col min="12" max="16" width="2.1796875" style="41" customWidth="1"/>
    <col min="17" max="16384" width="9.1796875" style="41"/>
  </cols>
  <sheetData>
    <row r="1" spans="1:10" x14ac:dyDescent="0.3">
      <c r="A1" s="44" t="s">
        <v>228</v>
      </c>
    </row>
    <row r="2" spans="1:10" x14ac:dyDescent="0.3">
      <c r="F2" s="44" t="s">
        <v>157</v>
      </c>
      <c r="G2" s="44"/>
      <c r="J2" s="42" t="s">
        <v>229</v>
      </c>
    </row>
    <row r="3" spans="1:10" x14ac:dyDescent="0.3">
      <c r="A3" s="100" t="s">
        <v>590</v>
      </c>
      <c r="F3" s="39" t="s">
        <v>158</v>
      </c>
      <c r="G3" s="39"/>
      <c r="J3" s="42" t="s">
        <v>159</v>
      </c>
    </row>
    <row r="4" spans="1:10" x14ac:dyDescent="0.3">
      <c r="F4" s="42"/>
      <c r="G4" s="42"/>
      <c r="J4" s="42"/>
    </row>
    <row r="5" spans="1:10" x14ac:dyDescent="0.3">
      <c r="A5" s="101"/>
      <c r="B5" s="102"/>
      <c r="C5" s="103"/>
      <c r="F5" s="41" t="s">
        <v>160</v>
      </c>
      <c r="J5" s="104">
        <v>0.21</v>
      </c>
    </row>
    <row r="6" spans="1:10" x14ac:dyDescent="0.3">
      <c r="A6" s="105"/>
      <c r="B6" s="102" t="s">
        <v>161</v>
      </c>
      <c r="C6" s="102" t="s">
        <v>216</v>
      </c>
      <c r="F6" s="41" t="s">
        <v>162</v>
      </c>
      <c r="J6" s="104">
        <v>0.05</v>
      </c>
    </row>
    <row r="7" spans="1:10" x14ac:dyDescent="0.3">
      <c r="A7" s="102" t="s">
        <v>163</v>
      </c>
      <c r="B7" s="106"/>
      <c r="C7" s="106"/>
      <c r="F7" s="41" t="s">
        <v>164</v>
      </c>
      <c r="J7" s="107">
        <f>J6*-J5</f>
        <v>-1.0500000000000001E-2</v>
      </c>
    </row>
    <row r="8" spans="1:10" ht="13.5" thickBot="1" x14ac:dyDescent="0.35">
      <c r="A8" s="102" t="s">
        <v>165</v>
      </c>
      <c r="B8" s="106"/>
      <c r="C8" s="108">
        <v>20112203.309999999</v>
      </c>
      <c r="F8" s="41" t="s">
        <v>166</v>
      </c>
      <c r="J8" s="109">
        <f>J5+J6+J7</f>
        <v>0.2495</v>
      </c>
    </row>
    <row r="9" spans="1:10" ht="13.5" thickTop="1" x14ac:dyDescent="0.3">
      <c r="A9" s="102" t="s">
        <v>167</v>
      </c>
      <c r="B9" s="106"/>
      <c r="C9" s="108">
        <v>6686202.25</v>
      </c>
    </row>
    <row r="10" spans="1:10" x14ac:dyDescent="0.3">
      <c r="A10" s="102" t="s">
        <v>168</v>
      </c>
      <c r="B10" s="106"/>
      <c r="C10" s="108">
        <v>5040652.62</v>
      </c>
      <c r="F10" s="41" t="s">
        <v>169</v>
      </c>
    </row>
    <row r="11" spans="1:10" x14ac:dyDescent="0.3">
      <c r="A11" s="102" t="s">
        <v>170</v>
      </c>
      <c r="B11" s="106"/>
      <c r="C11" s="108">
        <v>1675739.92</v>
      </c>
      <c r="F11" s="41" t="s">
        <v>171</v>
      </c>
    </row>
    <row r="12" spans="1:10" x14ac:dyDescent="0.3">
      <c r="A12" s="102" t="s">
        <v>172</v>
      </c>
      <c r="B12" s="106"/>
      <c r="C12" s="108">
        <v>-452890372.85000002</v>
      </c>
    </row>
    <row r="13" spans="1:10" x14ac:dyDescent="0.3">
      <c r="A13" s="102" t="s">
        <v>173</v>
      </c>
      <c r="B13" s="106"/>
      <c r="C13" s="108">
        <v>-128985949.26000001</v>
      </c>
      <c r="F13" s="43" t="s">
        <v>174</v>
      </c>
      <c r="G13" s="43"/>
      <c r="J13" s="41">
        <f>1/(1-J8)</f>
        <v>1.3324450366422387</v>
      </c>
    </row>
    <row r="14" spans="1:10" x14ac:dyDescent="0.3">
      <c r="A14" s="102" t="s">
        <v>175</v>
      </c>
      <c r="B14" s="106"/>
      <c r="C14" s="108">
        <v>-32342484.59</v>
      </c>
      <c r="F14" s="40" t="s">
        <v>177</v>
      </c>
      <c r="G14" s="40"/>
    </row>
    <row r="15" spans="1:10" x14ac:dyDescent="0.3">
      <c r="A15" s="102" t="s">
        <v>176</v>
      </c>
      <c r="B15" s="106"/>
      <c r="C15" s="108">
        <v>-32327305.629999999</v>
      </c>
    </row>
    <row r="16" spans="1:10" x14ac:dyDescent="0.3">
      <c r="A16" s="102" t="s">
        <v>178</v>
      </c>
      <c r="B16" s="106"/>
      <c r="C16" s="110">
        <f>SUM(C8:C15)</f>
        <v>-613031314.23000002</v>
      </c>
      <c r="F16" s="43" t="s">
        <v>179</v>
      </c>
      <c r="G16" s="43"/>
      <c r="J16" s="41">
        <f>J13-1</f>
        <v>0.33244503664223868</v>
      </c>
    </row>
    <row r="17" spans="1:10" x14ac:dyDescent="0.3">
      <c r="C17" s="38"/>
      <c r="F17" s="40" t="s">
        <v>180</v>
      </c>
      <c r="G17" s="40"/>
    </row>
    <row r="18" spans="1:10" x14ac:dyDescent="0.3">
      <c r="C18" s="38"/>
    </row>
    <row r="19" spans="1:10" ht="14.5" x14ac:dyDescent="0.45">
      <c r="A19" s="68" t="s">
        <v>61</v>
      </c>
      <c r="C19" s="47" t="s">
        <v>78</v>
      </c>
      <c r="D19" s="148" t="s">
        <v>591</v>
      </c>
      <c r="E19" s="148" t="s">
        <v>592</v>
      </c>
      <c r="F19" s="148" t="s">
        <v>593</v>
      </c>
      <c r="G19" s="148" t="s">
        <v>594</v>
      </c>
      <c r="H19" s="47"/>
      <c r="I19" s="47"/>
      <c r="J19" s="47"/>
    </row>
    <row r="20" spans="1:10" x14ac:dyDescent="0.3">
      <c r="A20" s="41" t="s">
        <v>231</v>
      </c>
      <c r="B20" s="46"/>
      <c r="C20" s="46">
        <f>SUM(C8:C11)+C25</f>
        <v>33117768.765012555</v>
      </c>
      <c r="D20" s="112">
        <f>+C20+D25</f>
        <v>32680341.335404795</v>
      </c>
      <c r="E20" s="112">
        <f t="shared" ref="E20:G21" si="0">+D20+E25</f>
        <v>32275329.74417153</v>
      </c>
      <c r="F20" s="112">
        <f>+E20+F25</f>
        <v>31943120.50003694</v>
      </c>
      <c r="G20" s="112">
        <f>+F20+G25</f>
        <v>31725673.19191793</v>
      </c>
      <c r="H20" s="46"/>
      <c r="I20" s="46"/>
      <c r="J20" s="46"/>
    </row>
    <row r="21" spans="1:10" x14ac:dyDescent="0.3">
      <c r="A21" s="41" t="s">
        <v>232</v>
      </c>
      <c r="B21" s="111"/>
      <c r="C21" s="54">
        <f>SUM(C12:C15)+C26</f>
        <v>-636222511.37789834</v>
      </c>
      <c r="D21" s="116">
        <f>+C21+D26</f>
        <v>-624982277.50825715</v>
      </c>
      <c r="E21" s="116">
        <f t="shared" si="0"/>
        <v>-605722214.19966149</v>
      </c>
      <c r="F21" s="116">
        <f t="shared" si="0"/>
        <v>-585271818.10011053</v>
      </c>
      <c r="G21" s="116">
        <f t="shared" si="0"/>
        <v>-570053648.5162158</v>
      </c>
      <c r="H21" s="111"/>
      <c r="I21" s="111"/>
      <c r="J21" s="111"/>
    </row>
    <row r="22" spans="1:10" x14ac:dyDescent="0.3">
      <c r="A22" s="41" t="s">
        <v>233</v>
      </c>
      <c r="B22" s="38"/>
      <c r="C22" s="46">
        <f>SUM(C20:C21)</f>
        <v>-603104742.61288583</v>
      </c>
      <c r="D22" s="112">
        <f t="shared" ref="D22:G22" si="1">SUM(D20:D21)</f>
        <v>-592301936.1728524</v>
      </c>
      <c r="E22" s="112">
        <f t="shared" si="1"/>
        <v>-573446884.45548999</v>
      </c>
      <c r="F22" s="112">
        <f t="shared" si="1"/>
        <v>-553328697.60007358</v>
      </c>
      <c r="G22" s="112">
        <f t="shared" si="1"/>
        <v>-538327975.3242979</v>
      </c>
      <c r="H22" s="111"/>
      <c r="I22" s="111"/>
      <c r="J22" s="111"/>
    </row>
    <row r="23" spans="1:10" x14ac:dyDescent="0.3">
      <c r="C23" s="71">
        <f t="shared" ref="C23:G23" si="2">+C22-C56</f>
        <v>0</v>
      </c>
      <c r="D23" s="149">
        <f t="shared" si="2"/>
        <v>0</v>
      </c>
      <c r="E23" s="149">
        <f t="shared" si="2"/>
        <v>0</v>
      </c>
      <c r="F23" s="149">
        <f t="shared" si="2"/>
        <v>0</v>
      </c>
      <c r="G23" s="149">
        <f t="shared" si="2"/>
        <v>0</v>
      </c>
      <c r="H23" s="183"/>
      <c r="I23" s="183"/>
      <c r="J23" s="183"/>
    </row>
    <row r="24" spans="1:10" ht="14.5" x14ac:dyDescent="0.45">
      <c r="A24" s="68" t="s">
        <v>230</v>
      </c>
      <c r="C24" s="47" t="s">
        <v>744</v>
      </c>
      <c r="D24" s="148" t="s">
        <v>591</v>
      </c>
      <c r="E24" s="148" t="s">
        <v>592</v>
      </c>
      <c r="F24" s="148" t="s">
        <v>593</v>
      </c>
      <c r="G24" s="148" t="s">
        <v>594</v>
      </c>
      <c r="H24" s="184"/>
      <c r="I24" s="184"/>
      <c r="J24" s="184"/>
    </row>
    <row r="25" spans="1:10" x14ac:dyDescent="0.3">
      <c r="A25" s="41" t="s">
        <v>231</v>
      </c>
      <c r="C25" s="69">
        <f t="shared" ref="C25:G25" si="3">+C40+C52</f>
        <v>-397029.33498744812</v>
      </c>
      <c r="D25" s="150">
        <f t="shared" si="3"/>
        <v>-437427.42960776121</v>
      </c>
      <c r="E25" s="150">
        <f t="shared" si="3"/>
        <v>-405011.59123326337</v>
      </c>
      <c r="F25" s="150">
        <f t="shared" si="3"/>
        <v>-332209.24413458927</v>
      </c>
      <c r="G25" s="150">
        <f t="shared" si="3"/>
        <v>-217447.30811900875</v>
      </c>
      <c r="H25" s="185"/>
      <c r="I25" s="185"/>
      <c r="J25" s="185"/>
    </row>
    <row r="26" spans="1:10" x14ac:dyDescent="0.3">
      <c r="A26" s="41" t="s">
        <v>232</v>
      </c>
      <c r="C26" s="70">
        <f t="shared" ref="C26:G26" si="4">+C32+C36+C46</f>
        <v>10323600.952101687</v>
      </c>
      <c r="D26" s="151">
        <f t="shared" si="4"/>
        <v>11240233.869641215</v>
      </c>
      <c r="E26" s="151">
        <f t="shared" si="4"/>
        <v>19260063.308595717</v>
      </c>
      <c r="F26" s="151">
        <f t="shared" si="4"/>
        <v>20450396.099551003</v>
      </c>
      <c r="G26" s="151">
        <f t="shared" si="4"/>
        <v>15218169.583894772</v>
      </c>
      <c r="H26" s="185"/>
      <c r="I26" s="185"/>
      <c r="J26" s="185"/>
    </row>
    <row r="27" spans="1:10" x14ac:dyDescent="0.3">
      <c r="A27" s="41" t="s">
        <v>233</v>
      </c>
      <c r="C27" s="69">
        <f>SUM(C25:C26)</f>
        <v>9926571.6171142384</v>
      </c>
      <c r="D27" s="150">
        <f t="shared" ref="D27:G27" si="5">SUM(D25:D26)</f>
        <v>10802806.440033453</v>
      </c>
      <c r="E27" s="150">
        <f t="shared" si="5"/>
        <v>18855051.717362452</v>
      </c>
      <c r="F27" s="150">
        <f t="shared" si="5"/>
        <v>20118186.855416413</v>
      </c>
      <c r="G27" s="150">
        <f t="shared" si="5"/>
        <v>15000722.275775764</v>
      </c>
      <c r="H27" s="185"/>
      <c r="I27" s="185"/>
      <c r="J27" s="185"/>
    </row>
    <row r="28" spans="1:10" x14ac:dyDescent="0.3">
      <c r="C28" s="71">
        <f t="shared" ref="C28:G28" si="6">+C27-C54</f>
        <v>0</v>
      </c>
      <c r="D28" s="149">
        <f t="shared" si="6"/>
        <v>0</v>
      </c>
      <c r="E28" s="149">
        <f t="shared" si="6"/>
        <v>0</v>
      </c>
      <c r="F28" s="149">
        <f t="shared" si="6"/>
        <v>0</v>
      </c>
      <c r="G28" s="149">
        <f t="shared" si="6"/>
        <v>0</v>
      </c>
      <c r="H28" s="183"/>
      <c r="I28" s="183"/>
      <c r="J28" s="183"/>
    </row>
    <row r="29" spans="1:10" x14ac:dyDescent="0.3">
      <c r="D29" s="152"/>
      <c r="E29" s="152"/>
      <c r="F29" s="152"/>
      <c r="G29" s="152"/>
      <c r="H29" s="186"/>
      <c r="I29" s="186"/>
      <c r="J29" s="186"/>
    </row>
    <row r="30" spans="1:10" x14ac:dyDescent="0.3">
      <c r="A30" s="41" t="s">
        <v>51</v>
      </c>
      <c r="C30" s="46">
        <f>+C80/2</f>
        <v>929186.5</v>
      </c>
      <c r="D30" s="112">
        <f t="shared" ref="D30:G30" si="7">+D80</f>
        <v>929186.5</v>
      </c>
      <c r="E30" s="112">
        <f t="shared" si="7"/>
        <v>967262</v>
      </c>
      <c r="F30" s="112">
        <f t="shared" si="7"/>
        <v>967262</v>
      </c>
      <c r="G30" s="112">
        <f t="shared" si="7"/>
        <v>967262</v>
      </c>
      <c r="H30" s="111"/>
      <c r="I30" s="111"/>
      <c r="J30" s="111"/>
    </row>
    <row r="31" spans="1:10" x14ac:dyDescent="0.3">
      <c r="A31" s="41" t="s">
        <v>179</v>
      </c>
      <c r="C31" s="45">
        <f t="shared" ref="C31:G31" si="8">+$J$16</f>
        <v>0.33244503664223868</v>
      </c>
      <c r="D31" s="153">
        <f t="shared" si="8"/>
        <v>0.33244503664223868</v>
      </c>
      <c r="E31" s="153">
        <f t="shared" si="8"/>
        <v>0.33244503664223868</v>
      </c>
      <c r="F31" s="153">
        <f t="shared" si="8"/>
        <v>0.33244503664223868</v>
      </c>
      <c r="G31" s="153">
        <f t="shared" si="8"/>
        <v>0.33244503664223868</v>
      </c>
      <c r="H31" s="187"/>
      <c r="I31" s="187"/>
      <c r="J31" s="187"/>
    </row>
    <row r="32" spans="1:10" x14ac:dyDescent="0.3">
      <c r="C32" s="46">
        <f t="shared" ref="C32:G32" si="9">+C30*C31</f>
        <v>308903.44003997353</v>
      </c>
      <c r="D32" s="112">
        <f t="shared" si="9"/>
        <v>308903.44003997353</v>
      </c>
      <c r="E32" s="112">
        <f t="shared" si="9"/>
        <v>321561.45103264507</v>
      </c>
      <c r="F32" s="112">
        <f t="shared" si="9"/>
        <v>321561.45103264507</v>
      </c>
      <c r="G32" s="112">
        <f t="shared" si="9"/>
        <v>321561.45103264507</v>
      </c>
      <c r="H32" s="111"/>
      <c r="I32" s="111"/>
      <c r="J32" s="111"/>
    </row>
    <row r="33" spans="1:13" x14ac:dyDescent="0.3">
      <c r="D33" s="152"/>
      <c r="E33" s="152"/>
      <c r="F33" s="152"/>
      <c r="G33" s="152"/>
      <c r="H33" s="186"/>
      <c r="I33" s="186"/>
      <c r="J33" s="186"/>
    </row>
    <row r="34" spans="1:13" x14ac:dyDescent="0.3">
      <c r="A34" s="41" t="s">
        <v>595</v>
      </c>
      <c r="C34" s="46">
        <v>7001083.9694858734</v>
      </c>
      <c r="D34" s="112">
        <f t="shared" ref="D34:G34" si="10">+D69</f>
        <v>7730658.6874157302</v>
      </c>
      <c r="E34" s="112">
        <f t="shared" si="10"/>
        <v>13370144.883022066</v>
      </c>
      <c r="F34" s="112">
        <f t="shared" si="10"/>
        <v>14268672.938900448</v>
      </c>
      <c r="G34" s="112">
        <f t="shared" si="10"/>
        <v>10562919.903652618</v>
      </c>
      <c r="H34" s="111"/>
      <c r="I34" s="111"/>
      <c r="J34" s="111"/>
    </row>
    <row r="35" spans="1:13" x14ac:dyDescent="0.3">
      <c r="A35" s="41" t="s">
        <v>174</v>
      </c>
      <c r="C35" s="45">
        <f t="shared" ref="C35:G35" si="11">+$J$13</f>
        <v>1.3324450366422387</v>
      </c>
      <c r="D35" s="153">
        <f t="shared" si="11"/>
        <v>1.3324450366422387</v>
      </c>
      <c r="E35" s="153">
        <f t="shared" si="11"/>
        <v>1.3324450366422387</v>
      </c>
      <c r="F35" s="153">
        <f t="shared" si="11"/>
        <v>1.3324450366422387</v>
      </c>
      <c r="G35" s="153">
        <f t="shared" si="11"/>
        <v>1.3324450366422387</v>
      </c>
      <c r="H35" s="187"/>
      <c r="I35" s="187"/>
      <c r="J35" s="187"/>
    </row>
    <row r="36" spans="1:13" x14ac:dyDescent="0.3">
      <c r="C36" s="46">
        <f t="shared" ref="C36:G36" si="12">+C34*C35</f>
        <v>9328559.5862569939</v>
      </c>
      <c r="D36" s="112">
        <f t="shared" si="12"/>
        <v>10300677.798022293</v>
      </c>
      <c r="E36" s="112">
        <f t="shared" si="12"/>
        <v>17814983.188570376</v>
      </c>
      <c r="F36" s="112">
        <f t="shared" si="12"/>
        <v>19012222.436909329</v>
      </c>
      <c r="G36" s="112">
        <f t="shared" si="12"/>
        <v>14074510.198071444</v>
      </c>
      <c r="H36" s="111"/>
      <c r="I36" s="111"/>
      <c r="J36" s="111"/>
    </row>
    <row r="37" spans="1:13" x14ac:dyDescent="0.3">
      <c r="D37" s="152"/>
      <c r="E37" s="152"/>
      <c r="F37" s="152"/>
      <c r="G37" s="152"/>
      <c r="H37" s="186"/>
      <c r="I37" s="186"/>
      <c r="J37" s="186"/>
    </row>
    <row r="38" spans="1:13" x14ac:dyDescent="0.3">
      <c r="A38" s="41" t="s">
        <v>182</v>
      </c>
      <c r="C38" s="46">
        <f>+C84/2</f>
        <v>-210236.78125</v>
      </c>
      <c r="D38" s="112">
        <f t="shared" ref="D38:G38" si="13">+D84</f>
        <v>-210236.78125</v>
      </c>
      <c r="E38" s="112">
        <f t="shared" si="13"/>
        <v>-219441.21049999999</v>
      </c>
      <c r="F38" s="112">
        <f t="shared" si="13"/>
        <v>-219441.21049999999</v>
      </c>
      <c r="G38" s="112">
        <f t="shared" si="13"/>
        <v>-219441.21049999999</v>
      </c>
      <c r="H38" s="111"/>
      <c r="I38" s="111"/>
      <c r="J38" s="111"/>
    </row>
    <row r="39" spans="1:13" x14ac:dyDescent="0.3">
      <c r="A39" s="41" t="s">
        <v>174</v>
      </c>
      <c r="C39" s="45">
        <f t="shared" ref="C39:G39" si="14">+$J$13</f>
        <v>1.3324450366422387</v>
      </c>
      <c r="D39" s="153">
        <f t="shared" si="14"/>
        <v>1.3324450366422387</v>
      </c>
      <c r="E39" s="153">
        <f t="shared" si="14"/>
        <v>1.3324450366422387</v>
      </c>
      <c r="F39" s="153">
        <f t="shared" si="14"/>
        <v>1.3324450366422387</v>
      </c>
      <c r="G39" s="153">
        <f t="shared" si="14"/>
        <v>1.3324450366422387</v>
      </c>
      <c r="H39" s="187"/>
      <c r="I39" s="187"/>
      <c r="J39" s="187"/>
    </row>
    <row r="40" spans="1:13" x14ac:dyDescent="0.3">
      <c r="C40" s="46">
        <f t="shared" ref="C40:G40" si="15">+C38*C39</f>
        <v>-280128.95569620258</v>
      </c>
      <c r="D40" s="112">
        <f t="shared" si="15"/>
        <v>-280128.95569620258</v>
      </c>
      <c r="E40" s="112">
        <f t="shared" si="15"/>
        <v>-292393.35176548967</v>
      </c>
      <c r="F40" s="112">
        <f t="shared" si="15"/>
        <v>-292393.35176548967</v>
      </c>
      <c r="G40" s="112">
        <f t="shared" si="15"/>
        <v>-292393.35176548967</v>
      </c>
      <c r="H40" s="111"/>
      <c r="I40" s="111"/>
      <c r="J40" s="111"/>
    </row>
    <row r="41" spans="1:13" x14ac:dyDescent="0.3">
      <c r="D41" s="152"/>
      <c r="E41" s="152"/>
      <c r="F41" s="152"/>
      <c r="G41" s="152"/>
      <c r="H41" s="186"/>
      <c r="I41" s="186"/>
      <c r="J41" s="186"/>
    </row>
    <row r="42" spans="1:13" x14ac:dyDescent="0.3">
      <c r="A42" s="41" t="s">
        <v>596</v>
      </c>
      <c r="C42" s="46">
        <v>651831.02951448248</v>
      </c>
      <c r="D42" s="112">
        <f t="shared" ref="D42:G42" si="16">+D71</f>
        <v>599120</v>
      </c>
      <c r="E42" s="112">
        <f t="shared" si="16"/>
        <v>1067342.7355430597</v>
      </c>
      <c r="F42" s="112">
        <f t="shared" si="16"/>
        <v>1060781.6010285772</v>
      </c>
      <c r="G42" s="112">
        <f t="shared" si="16"/>
        <v>780993.03805114923</v>
      </c>
      <c r="H42" s="111"/>
      <c r="I42" s="111"/>
      <c r="J42" s="111"/>
    </row>
    <row r="43" spans="1:13" x14ac:dyDescent="0.3">
      <c r="A43" s="41" t="s">
        <v>597</v>
      </c>
      <c r="C43" s="54">
        <f t="shared" ref="C43:G43" si="17">-C42*$J$5</f>
        <v>-136884.51619804132</v>
      </c>
      <c r="D43" s="116">
        <f t="shared" si="17"/>
        <v>-125815.2</v>
      </c>
      <c r="E43" s="116">
        <f t="shared" si="17"/>
        <v>-224141.97446404252</v>
      </c>
      <c r="F43" s="116">
        <f t="shared" si="17"/>
        <v>-222764.13621600121</v>
      </c>
      <c r="G43" s="116">
        <f t="shared" si="17"/>
        <v>-164008.53799074134</v>
      </c>
      <c r="H43" s="111"/>
      <c r="I43" s="111"/>
      <c r="J43" s="111"/>
    </row>
    <row r="44" spans="1:13" x14ac:dyDescent="0.3">
      <c r="A44" s="41" t="s">
        <v>598</v>
      </c>
      <c r="C44" s="46">
        <f>SUM(C42:C43)</f>
        <v>514946.51331644115</v>
      </c>
      <c r="D44" s="112">
        <f t="shared" ref="D44:G44" si="18">SUM(D42:D43)</f>
        <v>473304.8</v>
      </c>
      <c r="E44" s="112">
        <f t="shared" si="18"/>
        <v>843200.76107901707</v>
      </c>
      <c r="F44" s="112">
        <f t="shared" si="18"/>
        <v>838017.46481257596</v>
      </c>
      <c r="G44" s="112">
        <f t="shared" si="18"/>
        <v>616984.50006040791</v>
      </c>
      <c r="H44" s="111"/>
      <c r="I44" s="111"/>
      <c r="J44" s="111"/>
    </row>
    <row r="45" spans="1:13" x14ac:dyDescent="0.3">
      <c r="A45" s="41" t="s">
        <v>174</v>
      </c>
      <c r="C45" s="45">
        <f t="shared" ref="C45:G45" si="19">+$J$13</f>
        <v>1.3324450366422387</v>
      </c>
      <c r="D45" s="153">
        <f t="shared" si="19"/>
        <v>1.3324450366422387</v>
      </c>
      <c r="E45" s="153">
        <f t="shared" si="19"/>
        <v>1.3324450366422387</v>
      </c>
      <c r="F45" s="153">
        <f t="shared" si="19"/>
        <v>1.3324450366422387</v>
      </c>
      <c r="G45" s="153">
        <f t="shared" si="19"/>
        <v>1.3324450366422387</v>
      </c>
      <c r="H45" s="187"/>
      <c r="I45" s="187"/>
      <c r="J45" s="187"/>
      <c r="M45" s="38"/>
    </row>
    <row r="46" spans="1:13" x14ac:dyDescent="0.3">
      <c r="C46" s="46">
        <f>+C44*C45</f>
        <v>686137.92580471851</v>
      </c>
      <c r="D46" s="112">
        <f t="shared" ref="D46:G46" si="20">+D44*D45</f>
        <v>630652.63157894742</v>
      </c>
      <c r="E46" s="112">
        <f t="shared" si="20"/>
        <v>1123518.6689926945</v>
      </c>
      <c r="F46" s="112">
        <f t="shared" si="20"/>
        <v>1116612.2116090287</v>
      </c>
      <c r="G46" s="112">
        <f t="shared" si="20"/>
        <v>822097.93479068356</v>
      </c>
      <c r="H46" s="111"/>
      <c r="I46" s="111"/>
      <c r="J46" s="111"/>
      <c r="M46" s="38"/>
    </row>
    <row r="47" spans="1:13" x14ac:dyDescent="0.3">
      <c r="D47" s="152"/>
      <c r="E47" s="152"/>
      <c r="F47" s="152"/>
      <c r="G47" s="152"/>
      <c r="H47" s="186"/>
      <c r="I47" s="186"/>
      <c r="J47" s="186"/>
    </row>
    <row r="48" spans="1:13" x14ac:dyDescent="0.3">
      <c r="A48" s="41" t="s">
        <v>217</v>
      </c>
      <c r="C48" s="46">
        <f>-C90+533546</f>
        <v>-351638.21506244398</v>
      </c>
      <c r="D48" s="112">
        <f t="shared" ref="D48:G48" si="21">-D90</f>
        <v>-473156.33134518936</v>
      </c>
      <c r="E48" s="112">
        <f t="shared" si="21"/>
        <v>-338757.46982190048</v>
      </c>
      <c r="F48" s="112">
        <f t="shared" si="21"/>
        <v>-119766.8425771913</v>
      </c>
      <c r="G48" s="112">
        <f t="shared" si="21"/>
        <v>225438.90082839248</v>
      </c>
      <c r="H48" s="111"/>
      <c r="I48" s="111"/>
      <c r="J48" s="111"/>
    </row>
    <row r="49" spans="1:11" x14ac:dyDescent="0.3">
      <c r="A49" s="41" t="s">
        <v>166</v>
      </c>
      <c r="C49" s="72">
        <f t="shared" ref="C49:G49" si="22">+$J$8</f>
        <v>0.2495</v>
      </c>
      <c r="D49" s="154">
        <f t="shared" si="22"/>
        <v>0.2495</v>
      </c>
      <c r="E49" s="154">
        <f t="shared" si="22"/>
        <v>0.2495</v>
      </c>
      <c r="F49" s="154">
        <f t="shared" si="22"/>
        <v>0.2495</v>
      </c>
      <c r="G49" s="154">
        <f t="shared" si="22"/>
        <v>0.2495</v>
      </c>
      <c r="H49" s="188"/>
      <c r="I49" s="188"/>
      <c r="J49" s="188"/>
    </row>
    <row r="50" spans="1:11" x14ac:dyDescent="0.3">
      <c r="A50" s="41" t="s">
        <v>218</v>
      </c>
      <c r="C50" s="46">
        <f t="shared" ref="C50:G50" si="23">+C48*C49</f>
        <v>-87733.734658079775</v>
      </c>
      <c r="D50" s="112">
        <f t="shared" si="23"/>
        <v>-118052.50467062475</v>
      </c>
      <c r="E50" s="112">
        <f t="shared" si="23"/>
        <v>-84519.988720564172</v>
      </c>
      <c r="F50" s="112">
        <f t="shared" si="23"/>
        <v>-29881.82722300923</v>
      </c>
      <c r="G50" s="112">
        <f t="shared" si="23"/>
        <v>56247.005756683924</v>
      </c>
      <c r="H50" s="111"/>
      <c r="I50" s="111"/>
      <c r="J50" s="111"/>
    </row>
    <row r="51" spans="1:11" x14ac:dyDescent="0.3">
      <c r="A51" s="41" t="s">
        <v>174</v>
      </c>
      <c r="C51" s="45">
        <f t="shared" ref="C51:G51" si="24">+$J$13</f>
        <v>1.3324450366422387</v>
      </c>
      <c r="D51" s="153">
        <f t="shared" si="24"/>
        <v>1.3324450366422387</v>
      </c>
      <c r="E51" s="153">
        <f t="shared" si="24"/>
        <v>1.3324450366422387</v>
      </c>
      <c r="F51" s="153">
        <f t="shared" si="24"/>
        <v>1.3324450366422387</v>
      </c>
      <c r="G51" s="153">
        <f t="shared" si="24"/>
        <v>1.3324450366422387</v>
      </c>
      <c r="H51" s="187"/>
      <c r="I51" s="187"/>
      <c r="J51" s="187"/>
    </row>
    <row r="52" spans="1:11" x14ac:dyDescent="0.3">
      <c r="C52" s="46">
        <f t="shared" ref="C52:G52" si="25">+C50*C51</f>
        <v>-116900.37929124555</v>
      </c>
      <c r="D52" s="112">
        <f t="shared" si="25"/>
        <v>-157298.47391155866</v>
      </c>
      <c r="E52" s="112">
        <f t="shared" si="25"/>
        <v>-112618.23946777373</v>
      </c>
      <c r="F52" s="112">
        <f t="shared" si="25"/>
        <v>-39815.89236909958</v>
      </c>
      <c r="G52" s="112">
        <f t="shared" si="25"/>
        <v>74946.043646480917</v>
      </c>
      <c r="H52" s="111"/>
      <c r="I52" s="111"/>
      <c r="J52" s="111"/>
    </row>
    <row r="53" spans="1:11" x14ac:dyDescent="0.3">
      <c r="D53" s="152"/>
      <c r="E53" s="152"/>
      <c r="F53" s="152"/>
      <c r="G53" s="152"/>
      <c r="H53" s="186"/>
      <c r="I53" s="186"/>
      <c r="J53" s="186"/>
    </row>
    <row r="54" spans="1:11" x14ac:dyDescent="0.3">
      <c r="A54" s="41" t="s">
        <v>183</v>
      </c>
      <c r="C54" s="46">
        <f t="shared" ref="C54:G54" si="26">+C32+C36+C40+C52+C46</f>
        <v>9926571.6171142384</v>
      </c>
      <c r="D54" s="112">
        <f t="shared" si="26"/>
        <v>10802806.440033451</v>
      </c>
      <c r="E54" s="112">
        <f t="shared" si="26"/>
        <v>18855051.717362452</v>
      </c>
      <c r="F54" s="112">
        <f t="shared" si="26"/>
        <v>20118186.855416413</v>
      </c>
      <c r="G54" s="112">
        <f t="shared" si="26"/>
        <v>15000722.275775764</v>
      </c>
      <c r="H54" s="111"/>
      <c r="I54" s="111"/>
      <c r="J54" s="111"/>
    </row>
    <row r="55" spans="1:11" x14ac:dyDescent="0.3">
      <c r="C55" s="46"/>
      <c r="D55" s="112"/>
      <c r="E55" s="112"/>
      <c r="F55" s="112"/>
      <c r="G55" s="112"/>
      <c r="H55" s="111"/>
      <c r="I55" s="111"/>
      <c r="J55" s="111"/>
    </row>
    <row r="56" spans="1:11" ht="13.5" thickBot="1" x14ac:dyDescent="0.35">
      <c r="A56" s="41" t="s">
        <v>184</v>
      </c>
      <c r="C56" s="48">
        <f>+C16+C54</f>
        <v>-603104742.61288583</v>
      </c>
      <c r="D56" s="155">
        <f>+C56+D54</f>
        <v>-592301936.1728524</v>
      </c>
      <c r="E56" s="155">
        <f t="shared" ref="E56:G56" si="27">+D56+E54</f>
        <v>-573446884.45548999</v>
      </c>
      <c r="F56" s="155">
        <f t="shared" si="27"/>
        <v>-553328697.60007358</v>
      </c>
      <c r="G56" s="155">
        <f t="shared" si="27"/>
        <v>-538327975.32429779</v>
      </c>
      <c r="H56" s="189"/>
      <c r="I56" s="189"/>
      <c r="J56" s="189"/>
    </row>
    <row r="57" spans="1:11" ht="13.5" thickTop="1" x14ac:dyDescent="0.3">
      <c r="C57" s="71"/>
      <c r="D57" s="152"/>
      <c r="E57" s="152"/>
      <c r="F57" s="152"/>
      <c r="G57" s="152"/>
      <c r="H57" s="186"/>
      <c r="I57" s="186"/>
      <c r="J57" s="186"/>
    </row>
    <row r="58" spans="1:11" x14ac:dyDescent="0.3">
      <c r="D58" s="152"/>
      <c r="E58" s="152"/>
      <c r="F58" s="152"/>
      <c r="G58" s="152"/>
      <c r="H58" s="186"/>
      <c r="I58" s="186"/>
      <c r="J58" s="186"/>
    </row>
    <row r="59" spans="1:11" x14ac:dyDescent="0.3">
      <c r="A59" s="68" t="s">
        <v>234</v>
      </c>
      <c r="D59" s="152"/>
      <c r="E59" s="152"/>
      <c r="F59" s="152"/>
      <c r="G59" s="152"/>
      <c r="H59" s="186"/>
      <c r="I59" s="186"/>
      <c r="J59" s="186"/>
    </row>
    <row r="60" spans="1:11" ht="14.5" x14ac:dyDescent="0.45">
      <c r="C60" s="47" t="s">
        <v>78</v>
      </c>
      <c r="D60" s="148" t="s">
        <v>591</v>
      </c>
      <c r="E60" s="148" t="s">
        <v>592</v>
      </c>
      <c r="F60" s="148" t="s">
        <v>593</v>
      </c>
      <c r="G60" s="148" t="s">
        <v>594</v>
      </c>
      <c r="H60" s="184"/>
      <c r="I60" s="184"/>
      <c r="J60" s="184"/>
    </row>
    <row r="61" spans="1:11" x14ac:dyDescent="0.3">
      <c r="A61" s="41" t="s">
        <v>599</v>
      </c>
      <c r="D61" s="156"/>
      <c r="E61" s="156"/>
      <c r="F61" s="156"/>
      <c r="G61" s="156"/>
      <c r="H61" s="190"/>
      <c r="I61" s="190"/>
      <c r="J61" s="190"/>
    </row>
    <row r="62" spans="1:11" x14ac:dyDescent="0.3">
      <c r="A62" s="41" t="s">
        <v>600</v>
      </c>
      <c r="C62" s="112">
        <v>15039655</v>
      </c>
      <c r="D62" s="112">
        <f>15663256/2</f>
        <v>7831628</v>
      </c>
      <c r="E62" s="112">
        <f>18138878-D62</f>
        <v>10307250</v>
      </c>
      <c r="F62" s="112">
        <f>22441102/2</f>
        <v>11220551</v>
      </c>
      <c r="G62" s="112">
        <f>F62</f>
        <v>11220551</v>
      </c>
      <c r="H62" s="191"/>
      <c r="I62" s="191"/>
      <c r="J62" s="191"/>
      <c r="K62" s="152"/>
    </row>
    <row r="63" spans="1:11" x14ac:dyDescent="0.3">
      <c r="A63" s="41" t="s">
        <v>601</v>
      </c>
      <c r="C63" s="112">
        <v>-328626.56510117097</v>
      </c>
      <c r="D63" s="112">
        <f>$C$63/$C$62*D62</f>
        <v>-171126.33293716866</v>
      </c>
      <c r="E63" s="112">
        <f>$C$63/$C$62*E62</f>
        <v>-225220.33671244749</v>
      </c>
      <c r="F63" s="112">
        <f>$C$63/$C$62*F62</f>
        <v>-245176.57710050591</v>
      </c>
      <c r="G63" s="112">
        <f>$C$63/$C$62*G62</f>
        <v>-245176.57710050591</v>
      </c>
      <c r="H63" s="191"/>
      <c r="I63" s="191"/>
      <c r="J63" s="191"/>
    </row>
    <row r="64" spans="1:11" x14ac:dyDescent="0.3">
      <c r="A64" s="41" t="s">
        <v>602</v>
      </c>
      <c r="C64" s="112">
        <v>305533.96162706334</v>
      </c>
      <c r="D64" s="112">
        <f>+C64/2</f>
        <v>152766.98081353167</v>
      </c>
      <c r="E64" s="112">
        <f>+D64</f>
        <v>152766.98081353167</v>
      </c>
      <c r="F64" s="112">
        <f>+C64/2</f>
        <v>152766.98081353167</v>
      </c>
      <c r="G64" s="112">
        <f>F64</f>
        <v>152766.98081353167</v>
      </c>
      <c r="H64" s="191"/>
      <c r="I64" s="191"/>
      <c r="J64" s="191"/>
    </row>
    <row r="65" spans="1:10" x14ac:dyDescent="0.3">
      <c r="A65" s="41" t="s">
        <v>711</v>
      </c>
      <c r="C65" s="112">
        <v>677863.67907873332</v>
      </c>
      <c r="D65" s="112">
        <f>+C65/2</f>
        <v>338931.83953936666</v>
      </c>
      <c r="E65" s="112">
        <v>3926786</v>
      </c>
      <c r="F65" s="112">
        <f>+E65</f>
        <v>3926786</v>
      </c>
      <c r="G65" s="112"/>
      <c r="H65" s="191"/>
      <c r="I65" s="191"/>
      <c r="J65" s="191"/>
    </row>
    <row r="66" spans="1:10" x14ac:dyDescent="0.3">
      <c r="A66" s="41" t="s">
        <v>712</v>
      </c>
      <c r="C66" s="112">
        <v>103526</v>
      </c>
      <c r="D66" s="112">
        <f>+C66/2</f>
        <v>51763</v>
      </c>
      <c r="E66" s="112">
        <f>+D66</f>
        <v>51763</v>
      </c>
      <c r="F66" s="112">
        <f>+E66</f>
        <v>51763</v>
      </c>
      <c r="G66" s="112">
        <f>+F66</f>
        <v>51763</v>
      </c>
      <c r="H66" s="191"/>
      <c r="I66" s="191"/>
      <c r="J66" s="191"/>
    </row>
    <row r="67" spans="1:10" ht="13.5" thickBot="1" x14ac:dyDescent="0.35">
      <c r="A67" s="41" t="s">
        <v>57</v>
      </c>
      <c r="C67" s="113">
        <f>SUM(C62:C66)</f>
        <v>15797952.075604627</v>
      </c>
      <c r="D67" s="113">
        <f t="shared" ref="D67:G67" si="28">SUM(D62:D66)</f>
        <v>8203963.48741573</v>
      </c>
      <c r="E67" s="113">
        <f t="shared" si="28"/>
        <v>14213345.644101083</v>
      </c>
      <c r="F67" s="113">
        <f t="shared" si="28"/>
        <v>15106690.403713025</v>
      </c>
      <c r="G67" s="113">
        <f t="shared" si="28"/>
        <v>11179904.403713025</v>
      </c>
      <c r="H67" s="191"/>
      <c r="I67" s="191"/>
      <c r="J67" s="191"/>
    </row>
    <row r="68" spans="1:10" x14ac:dyDescent="0.3">
      <c r="C68" s="38"/>
      <c r="D68" s="114"/>
      <c r="E68" s="114"/>
      <c r="F68" s="114"/>
      <c r="G68" s="114"/>
      <c r="H68" s="192"/>
      <c r="I68" s="192"/>
      <c r="J68" s="192"/>
    </row>
    <row r="69" spans="1:10" x14ac:dyDescent="0.3">
      <c r="A69" s="41" t="s">
        <v>235</v>
      </c>
      <c r="C69" s="112">
        <f>+C72-SUM(C70:C71)</f>
        <v>14730816.497671744</v>
      </c>
      <c r="D69" s="112">
        <f t="shared" ref="D69:E69" si="29">+D72-SUM(D70:D71)</f>
        <v>7730658.6874157302</v>
      </c>
      <c r="E69" s="112">
        <f t="shared" si="29"/>
        <v>13370144.883022066</v>
      </c>
      <c r="F69" s="112">
        <f>+F72-SUM(F70:F71)</f>
        <v>14268672.938900448</v>
      </c>
      <c r="G69" s="112">
        <f t="shared" ref="G69" si="30">+G72-SUM(G70:G71)</f>
        <v>10562919.903652618</v>
      </c>
      <c r="H69" s="191"/>
      <c r="I69" s="191"/>
      <c r="J69" s="191"/>
    </row>
    <row r="70" spans="1:10" x14ac:dyDescent="0.3">
      <c r="A70" s="41" t="s">
        <v>236</v>
      </c>
      <c r="C70" s="112">
        <f>-C71*0.21</f>
        <v>-283668.95109608269</v>
      </c>
      <c r="D70" s="112">
        <f t="shared" ref="D70:G70" si="31">-D71*0.21</f>
        <v>-125815.2</v>
      </c>
      <c r="E70" s="112">
        <f t="shared" si="31"/>
        <v>-224141.97446404252</v>
      </c>
      <c r="F70" s="112">
        <f t="shared" si="31"/>
        <v>-222764.13621600121</v>
      </c>
      <c r="G70" s="112">
        <f t="shared" si="31"/>
        <v>-164008.53799074134</v>
      </c>
      <c r="H70" s="191"/>
      <c r="I70" s="191"/>
      <c r="J70" s="191"/>
    </row>
    <row r="71" spans="1:10" x14ac:dyDescent="0.3">
      <c r="A71" s="41" t="s">
        <v>237</v>
      </c>
      <c r="C71" s="112">
        <f>+C98</f>
        <v>1350804.5290289652</v>
      </c>
      <c r="D71" s="112">
        <f t="shared" ref="D71:E71" si="32">+D98</f>
        <v>599120</v>
      </c>
      <c r="E71" s="112">
        <f t="shared" si="32"/>
        <v>1067342.7355430597</v>
      </c>
      <c r="F71" s="112">
        <f>+F98</f>
        <v>1060781.6010285772</v>
      </c>
      <c r="G71" s="112">
        <f t="shared" ref="G71" si="33">+G98</f>
        <v>780993.03805114923</v>
      </c>
      <c r="H71" s="191"/>
      <c r="I71" s="191"/>
      <c r="J71" s="191"/>
    </row>
    <row r="72" spans="1:10" ht="13.5" thickBot="1" x14ac:dyDescent="0.35">
      <c r="A72" s="41" t="s">
        <v>238</v>
      </c>
      <c r="C72" s="73">
        <f>+C67</f>
        <v>15797952.075604627</v>
      </c>
      <c r="D72" s="157">
        <f t="shared" ref="D72:E72" si="34">+D67</f>
        <v>8203963.48741573</v>
      </c>
      <c r="E72" s="157">
        <f t="shared" si="34"/>
        <v>14213345.644101083</v>
      </c>
      <c r="F72" s="157">
        <f>+F67</f>
        <v>15106690.403713025</v>
      </c>
      <c r="G72" s="157">
        <f t="shared" ref="G72" si="35">+G67</f>
        <v>11179904.403713025</v>
      </c>
      <c r="H72" s="190"/>
      <c r="I72" s="190"/>
      <c r="J72" s="190"/>
    </row>
    <row r="73" spans="1:10" x14ac:dyDescent="0.3">
      <c r="D73" s="114"/>
      <c r="E73" s="114"/>
      <c r="F73" s="114"/>
      <c r="G73" s="114"/>
      <c r="H73" s="193"/>
      <c r="I73" s="193"/>
      <c r="J73" s="193"/>
    </row>
    <row r="74" spans="1:10" x14ac:dyDescent="0.3">
      <c r="A74" s="68" t="s">
        <v>603</v>
      </c>
      <c r="D74" s="156"/>
      <c r="E74" s="156"/>
      <c r="F74" s="156"/>
      <c r="G74" s="156"/>
      <c r="H74" s="190"/>
      <c r="I74" s="190"/>
      <c r="J74" s="190"/>
    </row>
    <row r="75" spans="1:10" ht="14.5" x14ac:dyDescent="0.45">
      <c r="C75" s="47" t="s">
        <v>78</v>
      </c>
      <c r="D75" s="148" t="s">
        <v>591</v>
      </c>
      <c r="E75" s="148" t="s">
        <v>592</v>
      </c>
      <c r="F75" s="148" t="s">
        <v>593</v>
      </c>
      <c r="G75" s="148" t="s">
        <v>594</v>
      </c>
      <c r="H75" s="184"/>
      <c r="I75" s="184"/>
      <c r="J75" s="184"/>
    </row>
    <row r="76" spans="1:10" ht="14.5" x14ac:dyDescent="0.35">
      <c r="A76" s="41" t="s">
        <v>604</v>
      </c>
      <c r="B76" s="115"/>
      <c r="C76" s="112">
        <f>226735</f>
        <v>226735</v>
      </c>
      <c r="D76" s="112">
        <f>+C76/2</f>
        <v>113367.5</v>
      </c>
      <c r="E76" s="112">
        <f>+D76</f>
        <v>113367.5</v>
      </c>
      <c r="F76" s="112">
        <f>+E76</f>
        <v>113367.5</v>
      </c>
      <c r="G76" s="112">
        <f>+D76</f>
        <v>113367.5</v>
      </c>
      <c r="H76" s="191"/>
      <c r="I76" s="191"/>
      <c r="J76" s="191"/>
    </row>
    <row r="77" spans="1:10" ht="14.5" x14ac:dyDescent="0.35">
      <c r="A77" s="41" t="s">
        <v>605</v>
      </c>
      <c r="B77" s="115"/>
      <c r="C77" s="112">
        <v>19027</v>
      </c>
      <c r="D77" s="112">
        <f>+C77/2</f>
        <v>9513.5</v>
      </c>
      <c r="E77" s="112">
        <f>+D77</f>
        <v>9513.5</v>
      </c>
      <c r="F77" s="112">
        <f>+E77</f>
        <v>9513.5</v>
      </c>
      <c r="G77" s="112">
        <f>+D77</f>
        <v>9513.5</v>
      </c>
      <c r="H77" s="191"/>
      <c r="I77" s="191"/>
      <c r="J77" s="191"/>
    </row>
    <row r="78" spans="1:10" ht="14.5" x14ac:dyDescent="0.35">
      <c r="A78" s="41" t="s">
        <v>606</v>
      </c>
      <c r="B78" s="115"/>
      <c r="C78" s="112">
        <v>1570375</v>
      </c>
      <c r="D78" s="112">
        <f>+C78/2</f>
        <v>785187.5</v>
      </c>
      <c r="E78" s="112">
        <v>822079</v>
      </c>
      <c r="F78" s="112">
        <f>+E78</f>
        <v>822079</v>
      </c>
      <c r="G78" s="112">
        <f>+F78</f>
        <v>822079</v>
      </c>
      <c r="H78" s="191"/>
      <c r="I78" s="191"/>
      <c r="J78" s="191"/>
    </row>
    <row r="79" spans="1:10" ht="14.5" x14ac:dyDescent="0.35">
      <c r="A79" s="41" t="s">
        <v>607</v>
      </c>
      <c r="B79" s="115"/>
      <c r="C79" s="116">
        <f>42236</f>
        <v>42236</v>
      </c>
      <c r="D79" s="116">
        <f>+C79/2</f>
        <v>21118</v>
      </c>
      <c r="E79" s="116">
        <v>22302</v>
      </c>
      <c r="F79" s="116">
        <f>+E79</f>
        <v>22302</v>
      </c>
      <c r="G79" s="116">
        <f>+F79</f>
        <v>22302</v>
      </c>
      <c r="H79" s="191"/>
      <c r="I79" s="191"/>
      <c r="J79" s="191"/>
    </row>
    <row r="80" spans="1:10" x14ac:dyDescent="0.3">
      <c r="B80" s="117"/>
      <c r="C80" s="112">
        <f t="shared" ref="C80:F80" si="36">SUM(C76:C79)</f>
        <v>1858373</v>
      </c>
      <c r="D80" s="112">
        <f t="shared" ref="D80" si="37">SUM(D76:D79)</f>
        <v>929186.5</v>
      </c>
      <c r="E80" s="112">
        <f t="shared" si="36"/>
        <v>967262</v>
      </c>
      <c r="F80" s="112">
        <f t="shared" si="36"/>
        <v>967262</v>
      </c>
      <c r="G80" s="112">
        <f t="shared" ref="G80" si="38">SUM(G76:G79)</f>
        <v>967262</v>
      </c>
      <c r="H80" s="191"/>
      <c r="I80" s="191"/>
      <c r="J80" s="191"/>
    </row>
    <row r="81" spans="1:11" x14ac:dyDescent="0.3">
      <c r="A81" s="41" t="s">
        <v>273</v>
      </c>
      <c r="D81" s="152"/>
      <c r="E81" s="152"/>
      <c r="F81" s="152"/>
      <c r="G81" s="152"/>
      <c r="H81" s="186"/>
      <c r="I81" s="186"/>
      <c r="J81" s="186"/>
    </row>
    <row r="82" spans="1:11" x14ac:dyDescent="0.3">
      <c r="A82" s="41" t="s">
        <v>608</v>
      </c>
      <c r="C82" s="112">
        <f>-26291-2374</f>
        <v>-28665</v>
      </c>
      <c r="D82" s="112">
        <f>+C82/2</f>
        <v>-14332.5</v>
      </c>
      <c r="E82" s="112">
        <f t="shared" ref="E82:G82" si="39">+D82</f>
        <v>-14332.5</v>
      </c>
      <c r="F82" s="112">
        <f t="shared" si="39"/>
        <v>-14332.5</v>
      </c>
      <c r="G82" s="112">
        <f t="shared" si="39"/>
        <v>-14332.5</v>
      </c>
      <c r="H82" s="191"/>
      <c r="I82" s="191"/>
      <c r="J82" s="191"/>
    </row>
    <row r="83" spans="1:11" x14ac:dyDescent="0.3">
      <c r="A83" s="41" t="s">
        <v>606</v>
      </c>
      <c r="C83" s="116">
        <f>-C78*0.2495</f>
        <v>-391808.5625</v>
      </c>
      <c r="D83" s="116">
        <f>-D78*0.2495</f>
        <v>-195904.28125</v>
      </c>
      <c r="E83" s="116">
        <f t="shared" ref="E83:G83" si="40">-E78*0.2495</f>
        <v>-205108.71049999999</v>
      </c>
      <c r="F83" s="116">
        <f t="shared" si="40"/>
        <v>-205108.71049999999</v>
      </c>
      <c r="G83" s="116">
        <f t="shared" si="40"/>
        <v>-205108.71049999999</v>
      </c>
      <c r="H83" s="191"/>
      <c r="I83" s="191"/>
      <c r="J83" s="191"/>
    </row>
    <row r="84" spans="1:11" x14ac:dyDescent="0.3">
      <c r="C84" s="46">
        <f>SUM(C82:C83)</f>
        <v>-420473.5625</v>
      </c>
      <c r="D84" s="112">
        <f>SUM(D82:D83)</f>
        <v>-210236.78125</v>
      </c>
      <c r="E84" s="112">
        <f>SUM(E82:E83)</f>
        <v>-219441.21049999999</v>
      </c>
      <c r="F84" s="112">
        <f t="shared" ref="F84:G84" si="41">SUM(F82:F83)</f>
        <v>-219441.21049999999</v>
      </c>
      <c r="G84" s="112">
        <f t="shared" si="41"/>
        <v>-219441.21049999999</v>
      </c>
      <c r="H84" s="111"/>
      <c r="I84" s="111"/>
      <c r="J84" s="111"/>
    </row>
    <row r="85" spans="1:11" x14ac:dyDescent="0.3">
      <c r="D85" s="152"/>
      <c r="E85" s="152"/>
      <c r="F85" s="152"/>
      <c r="G85" s="152"/>
      <c r="H85" s="186"/>
      <c r="I85" s="186"/>
      <c r="J85" s="186"/>
    </row>
    <row r="86" spans="1:11" x14ac:dyDescent="0.3">
      <c r="A86" s="68" t="s">
        <v>219</v>
      </c>
      <c r="D86" s="156"/>
      <c r="E86" s="156"/>
      <c r="F86" s="156"/>
      <c r="G86" s="156"/>
      <c r="H86" s="190"/>
      <c r="I86" s="190"/>
      <c r="J86" s="190"/>
    </row>
    <row r="87" spans="1:11" ht="14.5" x14ac:dyDescent="0.45">
      <c r="C87" s="47" t="s">
        <v>78</v>
      </c>
      <c r="D87" s="148" t="s">
        <v>591</v>
      </c>
      <c r="E87" s="148" t="s">
        <v>592</v>
      </c>
      <c r="F87" s="148" t="s">
        <v>593</v>
      </c>
      <c r="G87" s="148" t="s">
        <v>594</v>
      </c>
      <c r="H87" s="184"/>
      <c r="I87" s="184"/>
      <c r="J87" s="184"/>
    </row>
    <row r="88" spans="1:11" ht="14.5" x14ac:dyDescent="0.35">
      <c r="A88" s="41" t="s">
        <v>609</v>
      </c>
      <c r="B88" s="115"/>
      <c r="C88" s="112">
        <v>1000000</v>
      </c>
      <c r="D88" s="112">
        <v>500000</v>
      </c>
      <c r="E88" s="112">
        <v>500000</v>
      </c>
      <c r="F88" s="112">
        <f>+E88</f>
        <v>500000</v>
      </c>
      <c r="G88" s="112">
        <f>+D88</f>
        <v>500000</v>
      </c>
      <c r="H88" s="191"/>
      <c r="I88" s="191"/>
      <c r="J88" s="191"/>
      <c r="K88" s="38"/>
    </row>
    <row r="89" spans="1:11" ht="14.5" x14ac:dyDescent="0.35">
      <c r="A89" s="41" t="s">
        <v>219</v>
      </c>
      <c r="B89" s="115"/>
      <c r="C89" s="116">
        <v>-114815.784937556</v>
      </c>
      <c r="D89" s="116">
        <v>-26843.668654810626</v>
      </c>
      <c r="E89" s="116">
        <v>-161242.53017809952</v>
      </c>
      <c r="F89" s="116">
        <v>-380233.1574228087</v>
      </c>
      <c r="G89" s="116">
        <v>-725438.90082839248</v>
      </c>
      <c r="H89" s="191"/>
      <c r="I89" s="191"/>
      <c r="J89" s="191"/>
      <c r="K89" s="38"/>
    </row>
    <row r="90" spans="1:11" x14ac:dyDescent="0.3">
      <c r="B90" s="117"/>
      <c r="C90" s="112">
        <f t="shared" ref="C90:F90" si="42">SUM(C88:C89)</f>
        <v>885184.21506244398</v>
      </c>
      <c r="D90" s="112">
        <f t="shared" ref="D90" si="43">SUM(D88:D89)</f>
        <v>473156.33134518936</v>
      </c>
      <c r="E90" s="112">
        <f t="shared" si="42"/>
        <v>338757.46982190048</v>
      </c>
      <c r="F90" s="112">
        <f t="shared" si="42"/>
        <v>119766.8425771913</v>
      </c>
      <c r="G90" s="112">
        <f t="shared" ref="G90" si="44">SUM(G88:G89)</f>
        <v>-225438.90082839248</v>
      </c>
      <c r="H90" s="191"/>
      <c r="I90" s="191"/>
      <c r="J90" s="191"/>
    </row>
    <row r="91" spans="1:11" x14ac:dyDescent="0.3">
      <c r="H91" s="186"/>
      <c r="I91" s="186"/>
      <c r="J91" s="186"/>
    </row>
    <row r="92" spans="1:11" x14ac:dyDescent="0.3">
      <c r="H92" s="186"/>
      <c r="I92" s="186"/>
      <c r="J92" s="186"/>
    </row>
    <row r="93" spans="1:11" x14ac:dyDescent="0.3">
      <c r="H93" s="186"/>
      <c r="I93" s="186"/>
      <c r="J93" s="186"/>
    </row>
    <row r="94" spans="1:11" x14ac:dyDescent="0.3">
      <c r="A94" s="41" t="s">
        <v>54</v>
      </c>
      <c r="H94" s="186"/>
      <c r="I94" s="186"/>
      <c r="J94" s="186"/>
    </row>
    <row r="95" spans="1:11" x14ac:dyDescent="0.3">
      <c r="A95" s="41" t="s">
        <v>610</v>
      </c>
      <c r="C95" s="112">
        <v>1273708.26</v>
      </c>
      <c r="D95" s="112">
        <f>1198240/2-D96-D97</f>
        <v>560571.86548551742</v>
      </c>
      <c r="E95" s="112">
        <f>1337175-D95</f>
        <v>776603.13451448258</v>
      </c>
      <c r="F95" s="112">
        <f>1540084/2</f>
        <v>770042</v>
      </c>
      <c r="G95" s="112">
        <f>+F95</f>
        <v>770042</v>
      </c>
      <c r="H95" s="191"/>
      <c r="I95" s="191"/>
      <c r="J95" s="191"/>
    </row>
    <row r="96" spans="1:11" x14ac:dyDescent="0.3">
      <c r="A96" s="41" t="s">
        <v>611</v>
      </c>
      <c r="C96" s="46">
        <v>21902.076102298437</v>
      </c>
      <c r="D96" s="38">
        <f>+C96/2</f>
        <v>10951.038051149219</v>
      </c>
      <c r="E96" s="38">
        <f>+D96</f>
        <v>10951.038051149219</v>
      </c>
      <c r="F96" s="38">
        <f>+E96</f>
        <v>10951.038051149219</v>
      </c>
      <c r="G96" s="38">
        <f>+D96</f>
        <v>10951.038051149219</v>
      </c>
      <c r="H96" s="190"/>
      <c r="I96" s="190"/>
      <c r="J96" s="190"/>
    </row>
    <row r="97" spans="1:10" x14ac:dyDescent="0.3">
      <c r="A97" s="41" t="s">
        <v>710</v>
      </c>
      <c r="C97" s="54">
        <v>55194.192926666743</v>
      </c>
      <c r="D97" s="118">
        <f>+C97/2</f>
        <v>27597.096463333372</v>
      </c>
      <c r="E97" s="118">
        <v>279788.56297742797</v>
      </c>
      <c r="F97" s="118">
        <f>+E97</f>
        <v>279788.56297742797</v>
      </c>
      <c r="G97" s="118">
        <v>0</v>
      </c>
      <c r="H97" s="190"/>
      <c r="I97" s="190"/>
      <c r="J97" s="190"/>
    </row>
    <row r="98" spans="1:10" x14ac:dyDescent="0.3">
      <c r="A98" s="41" t="s">
        <v>57</v>
      </c>
      <c r="C98" s="46">
        <f>SUM(C95:C97)</f>
        <v>1350804.5290289652</v>
      </c>
      <c r="D98" s="46">
        <f t="shared" ref="D98:G98" si="45">SUM(D95:D97)</f>
        <v>599120</v>
      </c>
      <c r="E98" s="46">
        <f t="shared" si="45"/>
        <v>1067342.7355430597</v>
      </c>
      <c r="F98" s="46">
        <f t="shared" si="45"/>
        <v>1060781.6010285772</v>
      </c>
      <c r="G98" s="46">
        <f t="shared" si="45"/>
        <v>780993.03805114923</v>
      </c>
      <c r="H98" s="111"/>
      <c r="I98" s="111"/>
      <c r="J98" s="111"/>
    </row>
    <row r="99" spans="1:10" x14ac:dyDescent="0.3">
      <c r="D99" s="38"/>
    </row>
  </sheetData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Balance Sheet</vt:lpstr>
      <vt:lpstr>KU Provision</vt:lpstr>
      <vt:lpstr>Income Tax Detail - Monthly</vt:lpstr>
      <vt:lpstr>Income Tax Detail State</vt:lpstr>
      <vt:lpstr>KU Reg Asset and Liab</vt:lpstr>
      <vt:lpstr>'Balance Sheet'!Print_Area</vt:lpstr>
      <vt:lpstr>'KU Reg Asset and Liab'!Print_Area</vt:lpstr>
      <vt:lpstr>'Balance Sheet'!Print_Titles</vt:lpstr>
      <vt:lpstr>'KU Reg Asset and Liab'!Print_Titles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2021-01-22T15:56:05Z</dcterms:created>
  <dcterms:modified xsi:type="dcterms:W3CDTF">2021-01-22T15:56:25Z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2021-01-22T15:56:24Z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0c9af657-5d94-4d6a-82fb-ab1b743b1c32</vt:lpwstr>
  </property>
  <property fmtid="{D5CDD505-2E9C-101B-9397-08002B2CF9AE}" pid="8" name="MSIP_Label_d662fcd2-3ff9-4261-9b26-9dd5808d0bb4_ContentBits">
    <vt:lpwstr>0</vt:lpwstr>
  </property>
</Properties>
</file>