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FB08034-8FD1-4D1A-B9C9-62E88A56D8C6}" xr6:coauthVersionLast="45" xr6:coauthVersionMax="45" xr10:uidLastSave="{00000000-0000-0000-0000-000000000000}"/>
  <bookViews>
    <workbookView xWindow="-110" yWindow="-110" windowWidth="19420" windowHeight="9800" tabRatio="809" xr2:uid="{00000000-000D-0000-FFFF-FFFF00000000}"/>
  </bookViews>
  <sheets>
    <sheet name="KU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" i="12" l="1"/>
  <c r="P19" i="12"/>
  <c r="P18" i="12"/>
  <c r="P17" i="12"/>
  <c r="P20" i="12" s="1"/>
  <c r="P23" i="12" s="1"/>
  <c r="P25" i="12" s="1"/>
  <c r="P28" i="12" s="1"/>
  <c r="P30" i="12" s="1"/>
  <c r="P14" i="12"/>
  <c r="P8" i="12"/>
  <c r="P26" i="12" s="1"/>
  <c r="B19" i="12" l="1"/>
  <c r="B1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O7" i="12"/>
  <c r="O6" i="12"/>
  <c r="O5" i="12"/>
  <c r="C18" i="12" l="1"/>
  <c r="O8" i="12"/>
  <c r="O26" i="12" s="1"/>
  <c r="Q26" i="12" s="1"/>
  <c r="C19" i="12"/>
  <c r="B14" i="12"/>
  <c r="B17" i="12"/>
  <c r="E18" i="12" l="1"/>
  <c r="D19" i="12"/>
  <c r="D18" i="12"/>
  <c r="B20" i="12"/>
  <c r="C17" i="12"/>
  <c r="C20" i="12" s="1"/>
  <c r="C14" i="12"/>
  <c r="D14" i="12" l="1"/>
  <c r="D17" i="12"/>
  <c r="D20" i="12" s="1"/>
  <c r="E19" i="12"/>
  <c r="F18" i="12" l="1"/>
  <c r="F19" i="12"/>
  <c r="G18" i="12"/>
  <c r="E17" i="12"/>
  <c r="E14" i="12"/>
  <c r="H18" i="12" l="1"/>
  <c r="F14" i="12"/>
  <c r="F17" i="12"/>
  <c r="F20" i="12" s="1"/>
  <c r="G19" i="12"/>
  <c r="E20" i="12"/>
  <c r="H19" i="12" l="1"/>
  <c r="G17" i="12"/>
  <c r="G14" i="12"/>
  <c r="H14" i="12" l="1"/>
  <c r="H17" i="12"/>
  <c r="H20" i="12" s="1"/>
  <c r="I18" i="12"/>
  <c r="I19" i="12"/>
  <c r="G20" i="12"/>
  <c r="J18" i="12"/>
  <c r="K18" i="12" l="1"/>
  <c r="J19" i="12"/>
  <c r="I17" i="12"/>
  <c r="I14" i="12"/>
  <c r="K19" i="12" l="1"/>
  <c r="J14" i="12"/>
  <c r="J17" i="12"/>
  <c r="J20" i="12" s="1"/>
  <c r="I20" i="12"/>
  <c r="L18" i="12"/>
  <c r="K17" i="12" l="1"/>
  <c r="K20" i="12" s="1"/>
  <c r="K14" i="12"/>
  <c r="M18" i="12"/>
  <c r="L19" i="12"/>
  <c r="L14" i="12" l="1"/>
  <c r="L17" i="12"/>
  <c r="L20" i="12" s="1"/>
  <c r="M19" i="12"/>
  <c r="M17" i="12" l="1"/>
  <c r="M20" i="12" s="1"/>
  <c r="M14" i="12"/>
  <c r="N18" i="12"/>
  <c r="O18" i="12" s="1"/>
  <c r="O12" i="12"/>
  <c r="N14" i="12" l="1"/>
  <c r="N17" i="12"/>
  <c r="O11" i="12"/>
  <c r="N19" i="12"/>
  <c r="O19" i="12" s="1"/>
  <c r="O13" i="12"/>
  <c r="O14" i="12" l="1"/>
  <c r="N20" i="12"/>
  <c r="O17" i="12"/>
  <c r="O20" i="12" l="1"/>
  <c r="O23" i="12" s="1"/>
  <c r="O25" i="12" l="1"/>
  <c r="Q23" i="12"/>
  <c r="Q25" i="12" l="1"/>
  <c r="O28" i="12"/>
  <c r="Q28" i="12" l="1"/>
  <c r="O30" i="12"/>
  <c r="Q30" i="12" s="1"/>
</calcChain>
</file>

<file path=xl/sharedStrings.xml><?xml version="1.0" encoding="utf-8"?>
<sst xmlns="http://schemas.openxmlformats.org/spreadsheetml/2006/main" count="34" uniqueCount="22">
  <si>
    <t>Tyrone</t>
  </si>
  <si>
    <t>Pineville</t>
  </si>
  <si>
    <t>Green River</t>
  </si>
  <si>
    <t>Plant Demolitions</t>
  </si>
  <si>
    <t>Accumulated Removal Costs (108 Debits)</t>
  </si>
  <si>
    <t>Total</t>
  </si>
  <si>
    <t>Accumulated Deferred Income Taxes (282)</t>
  </si>
  <si>
    <t>Total Rate Base / Capitalization</t>
  </si>
  <si>
    <t xml:space="preserve">Total Rate Base / Capitalization </t>
  </si>
  <si>
    <t>Rate of Return (Pretax)</t>
  </si>
  <si>
    <t xml:space="preserve">     Return on Capitalization</t>
  </si>
  <si>
    <t>Property Taxes</t>
  </si>
  <si>
    <t xml:space="preserve">     Total Revenue Requirement</t>
  </si>
  <si>
    <t>Kentucky Utilities Company</t>
  </si>
  <si>
    <t>Kentucky Jurisdictional Factor</t>
  </si>
  <si>
    <t xml:space="preserve">     Kentucky Retail Revenue Requirement</t>
  </si>
  <si>
    <t>TYE 4/30/2020</t>
  </si>
  <si>
    <t>13-month Average 4/30/2020</t>
  </si>
  <si>
    <t>TYE 6/30/2018</t>
  </si>
  <si>
    <t>13-month Average 6/30/2018</t>
  </si>
  <si>
    <t>Difference / Rate Increase/(Decrease)</t>
  </si>
  <si>
    <t xml:space="preserve">Annual O&amp;M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</si>
</sst>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164" fontId="0" fillId="0" borderId="0" xfId="1" applyNumberFormat="1" applyFont="1"/>
    <xf numFmtId="0" fontId="4" fillId="0" borderId="0" xfId="0" applyFont="1"/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164" fontId="0" fillId="0" borderId="1" xfId="1" applyNumberFormat="1" applyFont="1" applyBorder="1"/>
    <xf numFmtId="0" fontId="7" fillId="0" borderId="0" xfId="0" applyFont="1"/>
    <xf numFmtId="164" fontId="7" fillId="0" borderId="0" xfId="1" applyNumberFormat="1" applyFont="1"/>
    <xf numFmtId="0" fontId="6" fillId="0" borderId="0" xfId="0" applyFont="1" applyAlignment="1">
      <alignment horizontal="center"/>
    </xf>
    <xf numFmtId="43" fontId="0" fillId="0" borderId="0" xfId="0" applyNumberFormat="1"/>
    <xf numFmtId="10" fontId="0" fillId="0" borderId="1" xfId="2" quotePrefix="1" applyNumberFormat="1" applyFont="1" applyFill="1" applyBorder="1"/>
    <xf numFmtId="10" fontId="0" fillId="0" borderId="1" xfId="2" applyNumberFormat="1" applyFont="1" applyBorder="1"/>
    <xf numFmtId="164" fontId="0" fillId="0" borderId="0" xfId="1" applyNumberFormat="1" applyFont="1" applyBorder="1"/>
    <xf numFmtId="165" fontId="0" fillId="0" borderId="0" xfId="2" applyNumberFormat="1" applyFont="1"/>
    <xf numFmtId="164" fontId="0" fillId="0" borderId="2" xfId="0" applyNumberFormat="1" applyBorder="1"/>
    <xf numFmtId="0" fontId="6" fillId="0" borderId="0" xfId="0" applyFont="1" applyAlignment="1">
      <alignment horizontal="center" wrapText="1"/>
    </xf>
    <xf numFmtId="164" fontId="0" fillId="0" borderId="0" xfId="1" applyNumberFormat="1" applyFont="1" applyBorder="1" applyAlignment="1">
      <alignment horizontal="center"/>
    </xf>
  </cellXfs>
  <cellStyles count="7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tabSelected="1" zoomScale="80" zoomScaleNormal="80" workbookViewId="0"/>
  </sheetViews>
  <sheetFormatPr defaultRowHeight="15.5" x14ac:dyDescent="0.35"/>
  <cols>
    <col min="1" max="1" width="25.75" customWidth="1"/>
    <col min="2" max="13" width="12" bestFit="1" customWidth="1"/>
    <col min="14" max="14" width="11.83203125" customWidth="1"/>
    <col min="15" max="15" width="14.83203125" customWidth="1"/>
    <col min="16" max="16" width="14.25" customWidth="1"/>
    <col min="17" max="17" width="17.75" customWidth="1"/>
  </cols>
  <sheetData>
    <row r="1" spans="1:16" x14ac:dyDescent="0.35">
      <c r="A1" t="s">
        <v>13</v>
      </c>
    </row>
    <row r="2" spans="1:16" x14ac:dyDescent="0.35">
      <c r="A2" t="s">
        <v>3</v>
      </c>
    </row>
    <row r="4" spans="1:16" s="1" customFormat="1" ht="46.5" x14ac:dyDescent="0.35">
      <c r="A4" s="9" t="s">
        <v>4</v>
      </c>
      <c r="B4" s="8">
        <v>43585</v>
      </c>
      <c r="C4" s="8">
        <v>43616</v>
      </c>
      <c r="D4" s="8">
        <v>43646</v>
      </c>
      <c r="E4" s="8">
        <v>43677</v>
      </c>
      <c r="F4" s="8">
        <v>43708</v>
      </c>
      <c r="G4" s="8">
        <v>43738</v>
      </c>
      <c r="H4" s="8">
        <v>43769</v>
      </c>
      <c r="I4" s="8">
        <v>43799</v>
      </c>
      <c r="J4" s="8">
        <v>43830</v>
      </c>
      <c r="K4" s="8">
        <v>43861</v>
      </c>
      <c r="L4" s="8">
        <v>43890</v>
      </c>
      <c r="M4" s="8">
        <v>43921</v>
      </c>
      <c r="N4" s="8">
        <v>43951</v>
      </c>
      <c r="O4" s="7" t="s">
        <v>17</v>
      </c>
      <c r="P4" s="7" t="s">
        <v>19</v>
      </c>
    </row>
    <row r="5" spans="1:16" x14ac:dyDescent="0.35">
      <c r="A5" s="6" t="s">
        <v>2</v>
      </c>
      <c r="B5" s="4">
        <v>11610922.65</v>
      </c>
      <c r="C5" s="4">
        <v>12725922.65</v>
      </c>
      <c r="D5" s="4">
        <v>13258922.65</v>
      </c>
      <c r="E5" s="4">
        <v>13583922.65</v>
      </c>
      <c r="F5" s="4">
        <v>13833922.65</v>
      </c>
      <c r="G5" s="4">
        <v>14013922.65</v>
      </c>
      <c r="H5" s="4">
        <v>14053922.65</v>
      </c>
      <c r="I5" s="4">
        <v>14073922.65</v>
      </c>
      <c r="J5" s="4">
        <v>15973922.65</v>
      </c>
      <c r="K5" s="4">
        <v>15973922.65</v>
      </c>
      <c r="L5" s="4">
        <v>15973922.65</v>
      </c>
      <c r="M5" s="4">
        <v>15973922.65</v>
      </c>
      <c r="N5" s="4">
        <v>15973922.65</v>
      </c>
      <c r="O5" s="4">
        <f t="shared" ref="O5:O7" si="0">AVERAGE(B5:N5)</f>
        <v>14386538.034615388</v>
      </c>
      <c r="P5" s="4">
        <v>4572276.7315384625</v>
      </c>
    </row>
    <row r="6" spans="1:16" x14ac:dyDescent="0.35">
      <c r="A6" s="6" t="s">
        <v>1</v>
      </c>
      <c r="B6" s="4">
        <v>5633511.6699999999</v>
      </c>
      <c r="C6" s="4">
        <v>6243511.6699999999</v>
      </c>
      <c r="D6" s="4">
        <v>6928511.6699999999</v>
      </c>
      <c r="E6" s="4">
        <v>7439511.6699999999</v>
      </c>
      <c r="F6" s="4">
        <v>7519511.6699999999</v>
      </c>
      <c r="G6" s="4">
        <v>7519511.6699999999</v>
      </c>
      <c r="H6" s="4">
        <v>7519511.6699999999</v>
      </c>
      <c r="I6" s="4">
        <v>7519511.6699999999</v>
      </c>
      <c r="J6" s="4">
        <v>8599511.6699999999</v>
      </c>
      <c r="K6" s="4">
        <v>8599511.6699999999</v>
      </c>
      <c r="L6" s="4">
        <v>8599511.6699999999</v>
      </c>
      <c r="M6" s="4">
        <v>8599511.6699999999</v>
      </c>
      <c r="N6" s="4">
        <v>8599511.6699999999</v>
      </c>
      <c r="O6" s="4">
        <f t="shared" si="0"/>
        <v>7640050.1315384619</v>
      </c>
      <c r="P6" s="4">
        <v>123931.44076923077</v>
      </c>
    </row>
    <row r="7" spans="1:16" x14ac:dyDescent="0.35">
      <c r="A7" s="6" t="s">
        <v>0</v>
      </c>
      <c r="B7" s="10">
        <v>7777525.3000000007</v>
      </c>
      <c r="C7" s="10">
        <v>8387525.3000000007</v>
      </c>
      <c r="D7" s="10">
        <v>9334525.3000000007</v>
      </c>
      <c r="E7" s="10">
        <v>9845525.3000000007</v>
      </c>
      <c r="F7" s="10">
        <v>9925525.3000000007</v>
      </c>
      <c r="G7" s="10">
        <v>9925525.3000000007</v>
      </c>
      <c r="H7" s="10">
        <v>9925525.3000000007</v>
      </c>
      <c r="I7" s="10">
        <v>9925525.3000000007</v>
      </c>
      <c r="J7" s="10">
        <v>11645525.300000001</v>
      </c>
      <c r="K7" s="10">
        <v>11645525.300000001</v>
      </c>
      <c r="L7" s="10">
        <v>11645525.300000001</v>
      </c>
      <c r="M7" s="10">
        <v>11645525.300000001</v>
      </c>
      <c r="N7" s="10">
        <v>11645525.300000001</v>
      </c>
      <c r="O7" s="10">
        <f t="shared" si="0"/>
        <v>10251909.915384613</v>
      </c>
      <c r="P7" s="10">
        <v>125442.82076923076</v>
      </c>
    </row>
    <row r="8" spans="1:16" x14ac:dyDescent="0.35">
      <c r="A8" s="11" t="s">
        <v>5</v>
      </c>
      <c r="B8" s="12">
        <f>SUM(B5:B7)</f>
        <v>25021959.620000001</v>
      </c>
      <c r="C8" s="12">
        <f t="shared" ref="C8:N8" si="1">SUM(C5:C7)</f>
        <v>27356959.620000001</v>
      </c>
      <c r="D8" s="12">
        <f t="shared" si="1"/>
        <v>29521959.620000001</v>
      </c>
      <c r="E8" s="12">
        <f t="shared" si="1"/>
        <v>30868959.620000001</v>
      </c>
      <c r="F8" s="12">
        <f t="shared" si="1"/>
        <v>31278959.620000001</v>
      </c>
      <c r="G8" s="12">
        <f t="shared" si="1"/>
        <v>31458959.620000001</v>
      </c>
      <c r="H8" s="12">
        <f t="shared" si="1"/>
        <v>31498959.620000001</v>
      </c>
      <c r="I8" s="12">
        <f t="shared" si="1"/>
        <v>31518959.620000001</v>
      </c>
      <c r="J8" s="12">
        <f t="shared" si="1"/>
        <v>36218959.620000005</v>
      </c>
      <c r="K8" s="12">
        <f t="shared" si="1"/>
        <v>36218959.620000005</v>
      </c>
      <c r="L8" s="12">
        <f t="shared" si="1"/>
        <v>36218959.620000005</v>
      </c>
      <c r="M8" s="12">
        <f t="shared" si="1"/>
        <v>36218959.620000005</v>
      </c>
      <c r="N8" s="12">
        <f t="shared" si="1"/>
        <v>36218959.620000005</v>
      </c>
      <c r="O8" s="12">
        <f>SUM(O5:O7)</f>
        <v>32278498.081538461</v>
      </c>
      <c r="P8" s="12">
        <f>SUM(P5:P7)</f>
        <v>4821650.9930769242</v>
      </c>
    </row>
    <row r="9" spans="1:16" ht="29.25" customHeight="1" x14ac:dyDescent="0.3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46.5" x14ac:dyDescent="0.35">
      <c r="A10" s="9" t="s">
        <v>6</v>
      </c>
      <c r="B10" s="8">
        <v>43585</v>
      </c>
      <c r="C10" s="8">
        <v>43616</v>
      </c>
      <c r="D10" s="8">
        <v>43646</v>
      </c>
      <c r="E10" s="8">
        <v>43677</v>
      </c>
      <c r="F10" s="8">
        <v>43708</v>
      </c>
      <c r="G10" s="8">
        <v>43738</v>
      </c>
      <c r="H10" s="8">
        <v>43769</v>
      </c>
      <c r="I10" s="8">
        <v>43799</v>
      </c>
      <c r="J10" s="8">
        <v>43830</v>
      </c>
      <c r="K10" s="8">
        <v>43861</v>
      </c>
      <c r="L10" s="8">
        <v>43890</v>
      </c>
      <c r="M10" s="8">
        <v>43921</v>
      </c>
      <c r="N10" s="8">
        <v>43951</v>
      </c>
      <c r="O10" s="7" t="s">
        <v>17</v>
      </c>
      <c r="P10" s="7" t="s">
        <v>19</v>
      </c>
    </row>
    <row r="11" spans="1:16" x14ac:dyDescent="0.35">
      <c r="A11" s="6" t="s">
        <v>2</v>
      </c>
      <c r="B11" s="17">
        <v>2942670.3969000001</v>
      </c>
      <c r="C11" s="17">
        <v>3220862.8969000001</v>
      </c>
      <c r="D11" s="17">
        <v>3353846.3969000001</v>
      </c>
      <c r="E11" s="17">
        <v>3434933.8969000001</v>
      </c>
      <c r="F11" s="17">
        <v>3497308.8969000001</v>
      </c>
      <c r="G11" s="17">
        <v>3542218.8969000001</v>
      </c>
      <c r="H11" s="17">
        <v>3552198.8969000001</v>
      </c>
      <c r="I11" s="17">
        <v>3557188.8969000001</v>
      </c>
      <c r="J11" s="17">
        <v>4031238.8969000001</v>
      </c>
      <c r="K11" s="17">
        <v>4031238.8969000001</v>
      </c>
      <c r="L11" s="17">
        <v>4031238.8969000001</v>
      </c>
      <c r="M11" s="17">
        <v>4031238.8969000001</v>
      </c>
      <c r="N11" s="17">
        <v>4031238.8969000001</v>
      </c>
      <c r="O11" s="4">
        <f t="shared" ref="O11:O13" si="2">AVERAGE(B11:N11)</f>
        <v>3635186.4353615376</v>
      </c>
      <c r="P11" s="4">
        <v>1778615.6485684616</v>
      </c>
    </row>
    <row r="12" spans="1:16" x14ac:dyDescent="0.35">
      <c r="A12" s="6" t="s">
        <v>1</v>
      </c>
      <c r="B12" s="17">
        <v>1417071.53963</v>
      </c>
      <c r="C12" s="17">
        <v>1569266.53963</v>
      </c>
      <c r="D12" s="17">
        <v>1740174.03963</v>
      </c>
      <c r="E12" s="17">
        <v>1867668.53963</v>
      </c>
      <c r="F12" s="17">
        <v>1887628.53963</v>
      </c>
      <c r="G12" s="17">
        <v>1887628.53963</v>
      </c>
      <c r="H12" s="17">
        <v>1887628.53963</v>
      </c>
      <c r="I12" s="17">
        <v>1887628.53963</v>
      </c>
      <c r="J12" s="17">
        <v>2157088.53963</v>
      </c>
      <c r="K12" s="17">
        <v>2157088.53963</v>
      </c>
      <c r="L12" s="17">
        <v>2157088.53963</v>
      </c>
      <c r="M12" s="17">
        <v>2157088.53963</v>
      </c>
      <c r="N12" s="17">
        <v>2157088.53963</v>
      </c>
      <c r="O12" s="4">
        <f t="shared" si="2"/>
        <v>1917702.885783846</v>
      </c>
      <c r="P12" s="4">
        <v>48209.330459230776</v>
      </c>
    </row>
    <row r="13" spans="1:16" x14ac:dyDescent="0.35">
      <c r="A13" s="6" t="s">
        <v>0</v>
      </c>
      <c r="B13" s="10">
        <v>1954236.8417000002</v>
      </c>
      <c r="C13" s="10">
        <v>2106431.8417000002</v>
      </c>
      <c r="D13" s="10">
        <v>2342708.3417000002</v>
      </c>
      <c r="E13" s="10">
        <v>2470202.8417000002</v>
      </c>
      <c r="F13" s="10">
        <v>2490162.8417000002</v>
      </c>
      <c r="G13" s="10">
        <v>2490162.8417000002</v>
      </c>
      <c r="H13" s="10">
        <v>2490162.8417000002</v>
      </c>
      <c r="I13" s="10">
        <v>2490162.8417000002</v>
      </c>
      <c r="J13" s="10">
        <v>2919302.8417000002</v>
      </c>
      <c r="K13" s="10">
        <v>2919302.8417000002</v>
      </c>
      <c r="L13" s="10">
        <v>2919302.8417000002</v>
      </c>
      <c r="M13" s="10">
        <v>2919302.8417000002</v>
      </c>
      <c r="N13" s="10">
        <v>2919302.8417000002</v>
      </c>
      <c r="O13" s="10">
        <f t="shared" si="2"/>
        <v>2571595.8032384613</v>
      </c>
      <c r="P13" s="10">
        <v>48797.257279230762</v>
      </c>
    </row>
    <row r="14" spans="1:16" x14ac:dyDescent="0.35">
      <c r="A14" s="11" t="s">
        <v>5</v>
      </c>
      <c r="B14" s="12">
        <f>SUM(B11:B13)</f>
        <v>6313978.7782300003</v>
      </c>
      <c r="C14" s="12">
        <f t="shared" ref="C14:N14" si="3">SUM(C11:C13)</f>
        <v>6896561.2782300003</v>
      </c>
      <c r="D14" s="12">
        <f t="shared" si="3"/>
        <v>7436728.7782300003</v>
      </c>
      <c r="E14" s="12">
        <f t="shared" si="3"/>
        <v>7772805.2782300003</v>
      </c>
      <c r="F14" s="12">
        <f t="shared" si="3"/>
        <v>7875100.2782300003</v>
      </c>
      <c r="G14" s="12">
        <f t="shared" si="3"/>
        <v>7920010.2782300003</v>
      </c>
      <c r="H14" s="12">
        <f t="shared" si="3"/>
        <v>7929990.2782300003</v>
      </c>
      <c r="I14" s="12">
        <f t="shared" si="3"/>
        <v>7934980.2782300003</v>
      </c>
      <c r="J14" s="12">
        <f t="shared" si="3"/>
        <v>9107630.2782300003</v>
      </c>
      <c r="K14" s="12">
        <f t="shared" si="3"/>
        <v>9107630.2782300003</v>
      </c>
      <c r="L14" s="12">
        <f t="shared" si="3"/>
        <v>9107630.2782300003</v>
      </c>
      <c r="M14" s="12">
        <f t="shared" si="3"/>
        <v>9107630.2782300003</v>
      </c>
      <c r="N14" s="12">
        <f t="shared" si="3"/>
        <v>9107630.2782300003</v>
      </c>
      <c r="O14" s="12">
        <f>SUM(O11:O13)</f>
        <v>8124485.1243838444</v>
      </c>
      <c r="P14" s="12">
        <f>SUM(P11:P13)</f>
        <v>1875622.2363069232</v>
      </c>
    </row>
    <row r="15" spans="1:16" ht="34.5" customHeight="1" x14ac:dyDescent="0.3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"/>
    </row>
    <row r="16" spans="1:16" ht="46.5" x14ac:dyDescent="0.35">
      <c r="A16" s="9" t="s">
        <v>7</v>
      </c>
      <c r="B16" s="8">
        <v>43585</v>
      </c>
      <c r="C16" s="8">
        <v>43616</v>
      </c>
      <c r="D16" s="8">
        <v>43646</v>
      </c>
      <c r="E16" s="8">
        <v>43677</v>
      </c>
      <c r="F16" s="8">
        <v>43708</v>
      </c>
      <c r="G16" s="8">
        <v>43738</v>
      </c>
      <c r="H16" s="8">
        <v>43769</v>
      </c>
      <c r="I16" s="8">
        <v>43799</v>
      </c>
      <c r="J16" s="8">
        <v>43830</v>
      </c>
      <c r="K16" s="8">
        <v>43861</v>
      </c>
      <c r="L16" s="8">
        <v>43890</v>
      </c>
      <c r="M16" s="8">
        <v>43921</v>
      </c>
      <c r="N16" s="8">
        <v>43951</v>
      </c>
      <c r="O16" s="7" t="s">
        <v>17</v>
      </c>
      <c r="P16" s="7" t="s">
        <v>19</v>
      </c>
    </row>
    <row r="17" spans="1:17" x14ac:dyDescent="0.35">
      <c r="A17" s="6" t="s">
        <v>2</v>
      </c>
      <c r="B17" s="4">
        <f t="shared" ref="B17:N17" si="4">B5-B11</f>
        <v>8668252.2531000003</v>
      </c>
      <c r="C17" s="4">
        <f t="shared" si="4"/>
        <v>9505059.7531000003</v>
      </c>
      <c r="D17" s="4">
        <f t="shared" si="4"/>
        <v>9905076.2531000003</v>
      </c>
      <c r="E17" s="4">
        <f t="shared" si="4"/>
        <v>10148988.7531</v>
      </c>
      <c r="F17" s="4">
        <f t="shared" si="4"/>
        <v>10336613.7531</v>
      </c>
      <c r="G17" s="4">
        <f t="shared" si="4"/>
        <v>10471703.7531</v>
      </c>
      <c r="H17" s="4">
        <f t="shared" si="4"/>
        <v>10501723.7531</v>
      </c>
      <c r="I17" s="4">
        <f t="shared" si="4"/>
        <v>10516733.7531</v>
      </c>
      <c r="J17" s="4">
        <f t="shared" si="4"/>
        <v>11942683.7531</v>
      </c>
      <c r="K17" s="4">
        <f t="shared" si="4"/>
        <v>11942683.7531</v>
      </c>
      <c r="L17" s="4">
        <f t="shared" si="4"/>
        <v>11942683.7531</v>
      </c>
      <c r="M17" s="4">
        <f t="shared" si="4"/>
        <v>11942683.7531</v>
      </c>
      <c r="N17" s="4">
        <f t="shared" si="4"/>
        <v>11942683.7531</v>
      </c>
      <c r="O17" s="4">
        <f t="shared" ref="O17:O19" si="5">AVERAGE(B17:N17)</f>
        <v>10751351.59925385</v>
      </c>
      <c r="P17" s="4">
        <f t="shared" ref="P17" si="6">P5-P11</f>
        <v>2793661.0829700008</v>
      </c>
    </row>
    <row r="18" spans="1:17" x14ac:dyDescent="0.35">
      <c r="A18" s="6" t="s">
        <v>1</v>
      </c>
      <c r="B18" s="4">
        <f t="shared" ref="B18:N18" si="7">B6-B12</f>
        <v>4216440.1303700004</v>
      </c>
      <c r="C18" s="4">
        <f t="shared" si="7"/>
        <v>4674245.1303700004</v>
      </c>
      <c r="D18" s="4">
        <f t="shared" si="7"/>
        <v>5188337.6303700004</v>
      </c>
      <c r="E18" s="4">
        <f t="shared" si="7"/>
        <v>5571843.1303700004</v>
      </c>
      <c r="F18" s="4">
        <f t="shared" si="7"/>
        <v>5631883.1303700004</v>
      </c>
      <c r="G18" s="4">
        <f t="shared" si="7"/>
        <v>5631883.1303700004</v>
      </c>
      <c r="H18" s="4">
        <f t="shared" si="7"/>
        <v>5631883.1303700004</v>
      </c>
      <c r="I18" s="4">
        <f t="shared" si="7"/>
        <v>5631883.1303700004</v>
      </c>
      <c r="J18" s="4">
        <f t="shared" si="7"/>
        <v>6442423.1303700004</v>
      </c>
      <c r="K18" s="4">
        <f t="shared" si="7"/>
        <v>6442423.1303700004</v>
      </c>
      <c r="L18" s="4">
        <f t="shared" si="7"/>
        <v>6442423.1303700004</v>
      </c>
      <c r="M18" s="4">
        <f t="shared" si="7"/>
        <v>6442423.1303700004</v>
      </c>
      <c r="N18" s="4">
        <f t="shared" si="7"/>
        <v>6442423.1303700004</v>
      </c>
      <c r="O18" s="4">
        <f t="shared" si="5"/>
        <v>5722347.2457546154</v>
      </c>
      <c r="P18" s="4">
        <f t="shared" ref="P18" si="8">P6-P12</f>
        <v>75722.110309999989</v>
      </c>
    </row>
    <row r="19" spans="1:17" x14ac:dyDescent="0.35">
      <c r="A19" s="6" t="s">
        <v>0</v>
      </c>
      <c r="B19" s="10">
        <f t="shared" ref="B19:N19" si="9">B7-B13</f>
        <v>5823288.4583000001</v>
      </c>
      <c r="C19" s="10">
        <f t="shared" si="9"/>
        <v>6281093.4583000001</v>
      </c>
      <c r="D19" s="10">
        <f t="shared" si="9"/>
        <v>6991816.9583000001</v>
      </c>
      <c r="E19" s="10">
        <f t="shared" si="9"/>
        <v>7375322.4583000001</v>
      </c>
      <c r="F19" s="10">
        <f t="shared" si="9"/>
        <v>7435362.4583000001</v>
      </c>
      <c r="G19" s="10">
        <f t="shared" si="9"/>
        <v>7435362.4583000001</v>
      </c>
      <c r="H19" s="10">
        <f t="shared" si="9"/>
        <v>7435362.4583000001</v>
      </c>
      <c r="I19" s="10">
        <f t="shared" si="9"/>
        <v>7435362.4583000001</v>
      </c>
      <c r="J19" s="10">
        <f t="shared" si="9"/>
        <v>8726222.4583000001</v>
      </c>
      <c r="K19" s="10">
        <f t="shared" si="9"/>
        <v>8726222.4583000001</v>
      </c>
      <c r="L19" s="10">
        <f t="shared" si="9"/>
        <v>8726222.4583000001</v>
      </c>
      <c r="M19" s="10">
        <f t="shared" si="9"/>
        <v>8726222.4583000001</v>
      </c>
      <c r="N19" s="10">
        <f t="shared" si="9"/>
        <v>8726222.4583000001</v>
      </c>
      <c r="O19" s="10">
        <f t="shared" si="5"/>
        <v>7680314.1121461531</v>
      </c>
      <c r="P19" s="10">
        <f t="shared" ref="P19" si="10">P7-P13</f>
        <v>76645.56349</v>
      </c>
    </row>
    <row r="20" spans="1:17" x14ac:dyDescent="0.35">
      <c r="A20" s="11" t="s">
        <v>5</v>
      </c>
      <c r="B20" s="12">
        <f>SUM(B17:B19)</f>
        <v>18707980.841770001</v>
      </c>
      <c r="C20" s="12">
        <f t="shared" ref="C20:N20" si="11">SUM(C17:C19)</f>
        <v>20460398.341770001</v>
      </c>
      <c r="D20" s="12">
        <f t="shared" si="11"/>
        <v>22085230.841770001</v>
      </c>
      <c r="E20" s="12">
        <f t="shared" si="11"/>
        <v>23096154.341770001</v>
      </c>
      <c r="F20" s="12">
        <f t="shared" si="11"/>
        <v>23403859.341770001</v>
      </c>
      <c r="G20" s="12">
        <f t="shared" si="11"/>
        <v>23538949.341770001</v>
      </c>
      <c r="H20" s="12">
        <f t="shared" si="11"/>
        <v>23568969.341770001</v>
      </c>
      <c r="I20" s="12">
        <f t="shared" si="11"/>
        <v>23583979.341770001</v>
      </c>
      <c r="J20" s="12">
        <f t="shared" si="11"/>
        <v>27111329.341770001</v>
      </c>
      <c r="K20" s="12">
        <f t="shared" si="11"/>
        <v>27111329.341770001</v>
      </c>
      <c r="L20" s="12">
        <f t="shared" si="11"/>
        <v>27111329.341770001</v>
      </c>
      <c r="M20" s="12">
        <f t="shared" si="11"/>
        <v>27111329.341770001</v>
      </c>
      <c r="N20" s="12">
        <f t="shared" si="11"/>
        <v>27111329.341770001</v>
      </c>
      <c r="O20" s="12">
        <f>SUM(O17:O19)</f>
        <v>24154012.95715462</v>
      </c>
      <c r="P20" s="12">
        <f>SUM(P17:P19)</f>
        <v>2946028.7567700008</v>
      </c>
    </row>
    <row r="22" spans="1:17" ht="31" x14ac:dyDescent="0.35">
      <c r="O22" s="13" t="s">
        <v>16</v>
      </c>
      <c r="P22" s="13" t="s">
        <v>18</v>
      </c>
      <c r="Q22" s="20" t="s">
        <v>20</v>
      </c>
    </row>
    <row r="23" spans="1:17" x14ac:dyDescent="0.35">
      <c r="A23" t="s">
        <v>8</v>
      </c>
      <c r="B23" s="14"/>
      <c r="O23" s="3">
        <f>O20</f>
        <v>24154012.95715462</v>
      </c>
      <c r="P23" s="3">
        <f>P20</f>
        <v>2946028.7567700008</v>
      </c>
      <c r="Q23" s="3">
        <f>O23-P23</f>
        <v>21207984.200384621</v>
      </c>
    </row>
    <row r="24" spans="1:17" x14ac:dyDescent="0.35">
      <c r="A24" s="2" t="s">
        <v>9</v>
      </c>
      <c r="O24" s="15">
        <v>9.4299999999999995E-2</v>
      </c>
      <c r="P24" s="15">
        <v>0.10755990917735998</v>
      </c>
      <c r="Q24" s="15"/>
    </row>
    <row r="25" spans="1:17" x14ac:dyDescent="0.35">
      <c r="A25" t="s">
        <v>10</v>
      </c>
      <c r="O25" s="4">
        <f>O23*O24</f>
        <v>2277723.4218596807</v>
      </c>
      <c r="P25" s="4">
        <f>P23*P24</f>
        <v>316874.58551207202</v>
      </c>
      <c r="Q25" s="4">
        <f t="shared" ref="Q25:Q30" si="12">O25-P25</f>
        <v>1960848.8363476086</v>
      </c>
    </row>
    <row r="26" spans="1:17" x14ac:dyDescent="0.35">
      <c r="A26" t="s">
        <v>11</v>
      </c>
      <c r="O26" s="17">
        <f>O8*0.0015</f>
        <v>48417.747122307694</v>
      </c>
      <c r="P26" s="17">
        <f>P8*0.0015</f>
        <v>7232.4764896153865</v>
      </c>
      <c r="Q26" s="17">
        <f t="shared" si="12"/>
        <v>41185.270632692307</v>
      </c>
    </row>
    <row r="27" spans="1:17" x14ac:dyDescent="0.35">
      <c r="A27" t="s">
        <v>21</v>
      </c>
      <c r="O27" s="21">
        <v>26616</v>
      </c>
      <c r="P27" s="4">
        <v>547415</v>
      </c>
      <c r="Q27" s="4">
        <f t="shared" si="12"/>
        <v>-520799</v>
      </c>
    </row>
    <row r="28" spans="1:17" x14ac:dyDescent="0.35">
      <c r="A28" t="s">
        <v>12</v>
      </c>
      <c r="O28" s="19">
        <f>O25+O26+O27</f>
        <v>2352757.1689819884</v>
      </c>
      <c r="P28" s="19">
        <f>P25+P26+P27</f>
        <v>871522.06200168747</v>
      </c>
      <c r="Q28" s="19">
        <f t="shared" si="12"/>
        <v>1481235.106980301</v>
      </c>
    </row>
    <row r="29" spans="1:17" x14ac:dyDescent="0.35">
      <c r="A29" t="s">
        <v>14</v>
      </c>
      <c r="O29" s="16">
        <v>0.93769999999999998</v>
      </c>
      <c r="P29" s="16">
        <v>0.89280000000000004</v>
      </c>
      <c r="Q29" s="16"/>
    </row>
    <row r="30" spans="1:17" x14ac:dyDescent="0.35">
      <c r="A30" t="s">
        <v>15</v>
      </c>
      <c r="O30" s="4">
        <f>O28*O29</f>
        <v>2206180.3973544105</v>
      </c>
      <c r="P30" s="4">
        <f>P28*P29</f>
        <v>778094.89695510664</v>
      </c>
      <c r="Q30" s="4">
        <f t="shared" si="12"/>
        <v>1428085.5003993039</v>
      </c>
    </row>
    <row r="32" spans="1:17" x14ac:dyDescent="0.35">
      <c r="O32" s="3"/>
    </row>
    <row r="33" spans="15:15" x14ac:dyDescent="0.35">
      <c r="O33" s="4"/>
    </row>
    <row r="35" spans="15:15" x14ac:dyDescent="0.35">
      <c r="O35" s="3"/>
    </row>
  </sheetData>
  <pageMargins left="0.45" right="0.45" top="0.75" bottom="1" header="0.3" footer="1.05"/>
  <pageSetup scale="52" fitToHeight="0" orientation="landscape" r:id="rId1"/>
  <headerFooter scaleWithDoc="0">
    <oddFooter>&amp;R&amp;"Times New Roman,Bold"Case No. 2020-00349
Attachment to Response to  AG-KIUC-1 Question No. 19f
&amp;P of &amp;N
Garrett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2021-01-22T04:39:35Z</dcterms:created>
  <dcterms:modified xsi:type="dcterms:W3CDTF">2021-01-22T04:39:42Z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2021-01-22T04:39:42Z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a70e5391-fb74-4f28-8e00-c4a06719f0f5</vt:lpwstr>
  </property>
  <property fmtid="{D5CDD505-2E9C-101B-9397-08002B2CF9AE}" pid="8" name="MSIP_Label_d662fcd2-3ff9-4261-9b26-9dd5808d0bb4_ContentBits">
    <vt:lpwstr>0</vt:lpwstr>
  </property>
</Properties>
</file>