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84038026-2187-45C0-B4F9-EB3F77D05B08}" xr6:coauthVersionLast="45" xr6:coauthVersionMax="45" xr10:uidLastSave="{00000000-0000-0000-0000-000000000000}"/>
  <bookViews>
    <workbookView xWindow="-110" yWindow="-110" windowWidth="19420" windowHeight="9800" xr2:uid="{00000000-000D-0000-FFFF-FFFF00000000}"/>
  </bookViews>
  <sheets>
    <sheet name="Weighted NS-% of Total Ret." sheetId="4" r:id="rId1"/>
  </sheets>
  <definedNames>
    <definedName name="_xlnm._FilterDatabase" localSheetId="0" hidden="1">'Weighted NS-% of Total Ret.'!#REF!</definedName>
    <definedName name="_xlnm.Print_Area" localSheetId="0">'Weighted NS-% of Total Ret.'!$A$1:$U$71</definedName>
    <definedName name="_xlnm.Print_Titles" localSheetId="0">'Weighted NS-% of Total Ret.'!$1:$11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7" i="4" l="1"/>
  <c r="O66" i="4"/>
  <c r="O65" i="4"/>
  <c r="O64" i="4"/>
  <c r="O63" i="4"/>
  <c r="O59" i="4"/>
  <c r="O58" i="4"/>
  <c r="O57" i="4"/>
  <c r="O56" i="4"/>
  <c r="O55" i="4"/>
  <c r="O51" i="4"/>
  <c r="O50" i="4"/>
  <c r="O49" i="4"/>
  <c r="O48" i="4"/>
  <c r="O47" i="4"/>
  <c r="O43" i="4"/>
  <c r="O42" i="4"/>
  <c r="O41" i="4"/>
  <c r="O40" i="4"/>
  <c r="O39" i="4"/>
  <c r="O35" i="4"/>
  <c r="O34" i="4"/>
  <c r="O33" i="4"/>
  <c r="O32" i="4"/>
  <c r="O31" i="4"/>
  <c r="O27" i="4"/>
  <c r="O26" i="4"/>
  <c r="O25" i="4"/>
  <c r="O24" i="4"/>
  <c r="O23" i="4"/>
  <c r="O19" i="4"/>
  <c r="O18" i="4"/>
  <c r="O17" i="4"/>
  <c r="O16" i="4"/>
  <c r="O15" i="4"/>
  <c r="I63" i="4" l="1"/>
  <c r="Q63" i="4" s="1"/>
  <c r="I65" i="4"/>
  <c r="Q65" i="4" s="1"/>
  <c r="I35" i="4"/>
  <c r="Q35" i="4" s="1"/>
  <c r="I67" i="4"/>
  <c r="Q67" i="4" s="1"/>
  <c r="I64" i="4"/>
  <c r="Q64" i="4" s="1"/>
  <c r="I15" i="4"/>
  <c r="Q15" i="4" s="1"/>
  <c r="I33" i="4"/>
  <c r="Q33" i="4" s="1"/>
  <c r="I58" i="4"/>
  <c r="Q58" i="4" s="1"/>
  <c r="I26" i="4"/>
  <c r="Q26" i="4" s="1"/>
  <c r="I18" i="4"/>
  <c r="Q18" i="4" s="1"/>
  <c r="I19" i="4"/>
  <c r="Q19" i="4" s="1"/>
  <c r="I59" i="4"/>
  <c r="Q59" i="4" s="1"/>
  <c r="I27" i="4"/>
  <c r="Q27" i="4" s="1"/>
  <c r="I17" i="4"/>
  <c r="Q17" i="4" s="1"/>
  <c r="I25" i="4"/>
  <c r="Q25" i="4" s="1"/>
  <c r="I16" i="4"/>
  <c r="Q16" i="4" s="1"/>
  <c r="I24" i="4"/>
  <c r="Q24" i="4" s="1"/>
  <c r="S66" i="4" l="1"/>
  <c r="O68" i="4"/>
  <c r="I66" i="4"/>
  <c r="Q66" i="4" s="1"/>
  <c r="S64" i="4"/>
  <c r="K68" i="4"/>
  <c r="S63" i="4"/>
  <c r="S65" i="4"/>
  <c r="E68" i="4"/>
  <c r="S67" i="4"/>
  <c r="S47" i="4"/>
  <c r="I47" i="4"/>
  <c r="Q47" i="4" s="1"/>
  <c r="E52" i="4"/>
  <c r="O52" i="4"/>
  <c r="K52" i="4"/>
  <c r="I49" i="4"/>
  <c r="Q49" i="4" s="1"/>
  <c r="S49" i="4"/>
  <c r="I51" i="4"/>
  <c r="Q51" i="4" s="1"/>
  <c r="S51" i="4"/>
  <c r="I48" i="4"/>
  <c r="Q48" i="4" s="1"/>
  <c r="S48" i="4"/>
  <c r="I50" i="4"/>
  <c r="Q50" i="4" s="1"/>
  <c r="S50" i="4"/>
  <c r="I43" i="4"/>
  <c r="Q43" i="4" s="1"/>
  <c r="S43" i="4"/>
  <c r="S42" i="4"/>
  <c r="I42" i="4"/>
  <c r="Q42" i="4" s="1"/>
  <c r="I39" i="4"/>
  <c r="Q39" i="4" s="1"/>
  <c r="E44" i="4"/>
  <c r="S39" i="4"/>
  <c r="I41" i="4"/>
  <c r="Q41" i="4" s="1"/>
  <c r="S41" i="4"/>
  <c r="K44" i="4"/>
  <c r="S40" i="4"/>
  <c r="I40" i="4"/>
  <c r="Q40" i="4" s="1"/>
  <c r="S31" i="4"/>
  <c r="S23" i="4"/>
  <c r="S26" i="4"/>
  <c r="I31" i="4"/>
  <c r="Q31" i="4" s="1"/>
  <c r="I23" i="4"/>
  <c r="S58" i="4"/>
  <c r="S33" i="4"/>
  <c r="E36" i="4"/>
  <c r="K36" i="4"/>
  <c r="S35" i="4"/>
  <c r="I34" i="4"/>
  <c r="Q34" i="4" s="1"/>
  <c r="S34" i="4"/>
  <c r="I32" i="4"/>
  <c r="Q32" i="4" s="1"/>
  <c r="S32" i="4"/>
  <c r="S24" i="4"/>
  <c r="S25" i="4"/>
  <c r="S55" i="4"/>
  <c r="S56" i="4"/>
  <c r="S57" i="4"/>
  <c r="S59" i="4"/>
  <c r="I55" i="4"/>
  <c r="Q55" i="4" s="1"/>
  <c r="K28" i="4"/>
  <c r="S27" i="4"/>
  <c r="I56" i="4"/>
  <c r="Q56" i="4" s="1"/>
  <c r="E60" i="4"/>
  <c r="K60" i="4"/>
  <c r="I57" i="4"/>
  <c r="Q57" i="4" s="1"/>
  <c r="E28" i="4"/>
  <c r="I20" i="4"/>
  <c r="O60" i="4"/>
  <c r="I68" i="4" l="1"/>
  <c r="I28" i="4"/>
  <c r="Q23" i="4"/>
  <c r="Q28" i="4" s="1"/>
  <c r="Q68" i="4"/>
  <c r="S68" i="4"/>
  <c r="I52" i="4"/>
  <c r="Q52" i="4"/>
  <c r="S52" i="4"/>
  <c r="S44" i="4"/>
  <c r="O44" i="4"/>
  <c r="Q44" i="4"/>
  <c r="U44" i="4" s="1"/>
  <c r="I44" i="4"/>
  <c r="O36" i="4"/>
  <c r="S28" i="4"/>
  <c r="S60" i="4"/>
  <c r="I36" i="4"/>
  <c r="Q36" i="4"/>
  <c r="S36" i="4"/>
  <c r="Q60" i="4"/>
  <c r="I60" i="4"/>
  <c r="O28" i="4"/>
  <c r="U52" i="4" l="1"/>
  <c r="U51" i="4" s="1"/>
  <c r="U50" i="4" s="1"/>
  <c r="U49" i="4" s="1"/>
  <c r="U48" i="4" s="1"/>
  <c r="U47" i="4" s="1"/>
  <c r="U28" i="4"/>
  <c r="U27" i="4" s="1"/>
  <c r="U68" i="4"/>
  <c r="U67" i="4" s="1"/>
  <c r="U66" i="4" s="1"/>
  <c r="U60" i="4"/>
  <c r="U59" i="4" s="1"/>
  <c r="U36" i="4"/>
  <c r="U35" i="4" s="1"/>
  <c r="U43" i="4"/>
  <c r="U42" i="4" s="1"/>
  <c r="U41" i="4" s="1"/>
  <c r="U40" i="4" s="1"/>
  <c r="U34" i="4" l="1"/>
  <c r="U39" i="4"/>
  <c r="U26" i="4"/>
  <c r="U58" i="4"/>
  <c r="U65" i="4"/>
  <c r="U25" i="4" l="1"/>
  <c r="U57" i="4"/>
  <c r="U64" i="4"/>
  <c r="U33" i="4"/>
  <c r="U24" i="4" l="1"/>
  <c r="U32" i="4"/>
  <c r="U63" i="4"/>
  <c r="U56" i="4"/>
  <c r="U23" i="4" l="1"/>
  <c r="U55" i="4"/>
  <c r="U31" i="4"/>
  <c r="S15" i="4" l="1"/>
  <c r="S19" i="4"/>
  <c r="S17" i="4"/>
  <c r="S16" i="4"/>
  <c r="S18" i="4" l="1"/>
  <c r="E20" i="4"/>
  <c r="K20" i="4"/>
  <c r="O20" i="4"/>
  <c r="S20" i="4" l="1"/>
  <c r="K70" i="4"/>
  <c r="O70" i="4"/>
  <c r="E70" i="4"/>
  <c r="S70" i="4" l="1"/>
  <c r="Q20" i="4" l="1"/>
  <c r="I70" i="4"/>
  <c r="U20" i="4" l="1"/>
  <c r="U19" i="4" s="1"/>
  <c r="U18" i="4" s="1"/>
  <c r="Q70" i="4"/>
  <c r="U17" i="4" l="1"/>
  <c r="U16" i="4" l="1"/>
  <c r="U15" i="4" l="1"/>
</calcChain>
</file>

<file path=xl/sharedStrings.xml><?xml version="1.0" encoding="utf-8"?>
<sst xmlns="http://schemas.openxmlformats.org/spreadsheetml/2006/main" count="82" uniqueCount="38">
  <si>
    <t>Terminal Retirements</t>
  </si>
  <si>
    <t>Account</t>
  </si>
  <si>
    <t>Retirements</t>
  </si>
  <si>
    <t>(%)</t>
  </si>
  <si>
    <t>Net Salvage</t>
  </si>
  <si>
    <t>Interim Retirements</t>
  </si>
  <si>
    <t>(1)</t>
  </si>
  <si>
    <t>Total</t>
  </si>
  <si>
    <t>($)</t>
  </si>
  <si>
    <t>Estimated</t>
  </si>
  <si>
    <t>(7)=(5)x(6)</t>
  </si>
  <si>
    <t>(10)=(8)/(9)</t>
  </si>
  <si>
    <t>STEAM PRODUCTION PLANT</t>
  </si>
  <si>
    <t>TOTAL STEAM PRODUCTION PLANT</t>
  </si>
  <si>
    <t>KENTUCKY UTILITIES COMPANY</t>
  </si>
  <si>
    <t>(9)=(2)+(5)</t>
  </si>
  <si>
    <t>(4)=(2)x(3)</t>
  </si>
  <si>
    <t>(8)=(4)+(7)</t>
  </si>
  <si>
    <t>TRIMBLE COUNTY</t>
  </si>
  <si>
    <t>BROWN GENERATING STATION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</si>
  <si>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</si>
  <si>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</si>
  <si>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</si>
  <si>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</si>
  <si>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</si>
  <si>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BROWN GENERATING STATION</t>
  </si>
  <si>
    <t>GHENT GENERATING STATION</t>
  </si>
  <si>
    <t>TOTAL GHENT GENERATING STATION</t>
  </si>
  <si>
    <t>GREEN RIVER GENERATING STATION</t>
  </si>
  <si>
    <t>TOTAL GREEN RIVER GENERATING STATION</t>
  </si>
  <si>
    <t>PINEVILLE GENERATING STATION</t>
  </si>
  <si>
    <t>TOTAL PINEVILLE GENERATING STATION</t>
  </si>
  <si>
    <t>SYSTEM LAB</t>
  </si>
  <si>
    <t>TOTAL SYSTEM LAB</t>
  </si>
  <si>
    <t>TYRONE GENERATING STATION</t>
  </si>
  <si>
    <t>TOTAL TYRONE GENERATING STATION</t>
  </si>
  <si>
    <t>TOTAL TRIMBLE COUNTY</t>
  </si>
  <si>
    <t>TABLE 2.  CALCULATION OF WEIGHTED NET SALVAGE PERCENT FOR GENERATION PLANT AS OF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</si>
</sst>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167" fontId="22" fillId="0" borderId="0"/>
  </cellStyleXfs>
  <cellXfs count="46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quotePrefix="1" applyNumberFormat="1" applyFont="1" applyFill="1" applyAlignment="1">
      <alignment horizontal="centerContinuous"/>
    </xf>
    <xf numFmtId="0" fontId="2" fillId="0" borderId="0" xfId="0" applyFont="1" applyFill="1"/>
    <xf numFmtId="166" fontId="2" fillId="0" borderId="0" xfId="0" quotePrefix="1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5" fontId="3" fillId="0" borderId="0" xfId="0" applyNumberFormat="1" applyFont="1" applyFill="1"/>
    <xf numFmtId="0" fontId="3" fillId="0" borderId="0" xfId="1" applyNumberFormat="1" applyFont="1" applyFill="1" applyAlignment="1">
      <alignment horizontal="right"/>
    </xf>
    <xf numFmtId="0" fontId="20" fillId="0" borderId="0" xfId="0" quotePrefix="1" applyNumberFormat="1" applyFont="1" applyFill="1" applyAlignment="1">
      <alignment horizontal="left"/>
    </xf>
    <xf numFmtId="0" fontId="3" fillId="0" borderId="0" xfId="1" applyNumberFormat="1" applyFont="1" applyFill="1"/>
    <xf numFmtId="2" fontId="3" fillId="0" borderId="0" xfId="0" applyNumberFormat="1" applyFont="1" applyFill="1" applyAlignment="1">
      <alignment horizontal="right" indent="1"/>
    </xf>
    <xf numFmtId="37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 indent="1"/>
    </xf>
    <xf numFmtId="37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/>
    <xf numFmtId="164" fontId="3" fillId="0" borderId="1" xfId="1" applyNumberFormat="1" applyFont="1" applyFill="1" applyBorder="1" applyAlignment="1">
      <alignment horizontal="right" indent="1"/>
    </xf>
    <xf numFmtId="37" fontId="3" fillId="0" borderId="1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20" fillId="0" borderId="0" xfId="1" applyNumberFormat="1" applyFont="1" applyFill="1" applyAlignment="1">
      <alignment horizontal="left"/>
    </xf>
    <xf numFmtId="164" fontId="20" fillId="0" borderId="0" xfId="1" applyNumberFormat="1" applyFont="1" applyFill="1"/>
    <xf numFmtId="0" fontId="20" fillId="0" borderId="0" xfId="0" applyFont="1" applyFill="1"/>
    <xf numFmtId="37" fontId="20" fillId="0" borderId="0" xfId="0" applyNumberFormat="1" applyFont="1" applyFill="1" applyAlignment="1">
      <alignment horizontal="center"/>
    </xf>
    <xf numFmtId="164" fontId="20" fillId="0" borderId="0" xfId="1" applyNumberFormat="1" applyFont="1" applyFill="1" applyAlignment="1">
      <alignment horizontal="right"/>
    </xf>
    <xf numFmtId="164" fontId="3" fillId="0" borderId="0" xfId="1" applyNumberFormat="1" applyFont="1" applyFill="1"/>
    <xf numFmtId="164" fontId="20" fillId="0" borderId="12" xfId="1" applyNumberFormat="1" applyFont="1" applyFill="1" applyBorder="1"/>
    <xf numFmtId="164" fontId="20" fillId="0" borderId="12" xfId="1" applyNumberFormat="1" applyFont="1" applyFill="1" applyBorder="1" applyAlignment="1">
      <alignment horizontal="right"/>
    </xf>
    <xf numFmtId="0" fontId="2" fillId="0" borderId="0" xfId="1" applyNumberFormat="1" applyFont="1" applyFill="1" applyAlignment="1">
      <alignment horizontal="left"/>
    </xf>
    <xf numFmtId="164" fontId="2" fillId="0" borderId="0" xfId="1" applyNumberFormat="1" applyFont="1" applyFill="1"/>
    <xf numFmtId="43" fontId="3" fillId="0" borderId="0" xfId="1" applyNumberFormat="1" applyFont="1" applyFill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6000000}"/>
    <cellStyle name="Normal 4" xfId="44" xr:uid="{00000000-0005-0000-0000-000027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3"/>
  <sheetViews>
    <sheetView tabSelected="1" zoomScale="90" zoomScaleNormal="90" workbookViewId="0"/>
  </sheetViews>
  <sheetFormatPr defaultColWidth="9.1796875" defaultRowHeight="12.5" x14ac:dyDescent="0.25"/>
  <cols>
    <col min="1" max="1" width="5.453125" style="2" customWidth="1"/>
    <col min="2" max="2" width="2.7265625" style="2" customWidth="1"/>
    <col min="3" max="3" width="46.7265625" style="2" customWidth="1"/>
    <col min="4" max="4" width="2.81640625" style="2" customWidth="1"/>
    <col min="5" max="5" width="20.1796875" style="2" bestFit="1" customWidth="1"/>
    <col min="6" max="6" width="2" style="2" customWidth="1"/>
    <col min="7" max="7" width="12.81640625" style="2" customWidth="1"/>
    <col min="8" max="8" width="2" style="2" customWidth="1"/>
    <col min="9" max="9" width="24.453125" style="2" customWidth="1"/>
    <col min="10" max="10" width="2.7265625" style="2" customWidth="1"/>
    <col min="11" max="11" width="17" style="2" bestFit="1" customWidth="1"/>
    <col min="12" max="12" width="2.1796875" style="2" customWidth="1"/>
    <col min="13" max="13" width="12.1796875" style="2" customWidth="1"/>
    <col min="14" max="14" width="2.7265625" style="2" customWidth="1"/>
    <col min="15" max="15" width="17.26953125" style="2" bestFit="1" customWidth="1"/>
    <col min="16" max="16" width="5" style="2" customWidth="1"/>
    <col min="17" max="17" width="18" style="2" bestFit="1" customWidth="1"/>
    <col min="18" max="18" width="5" style="2" customWidth="1"/>
    <col min="19" max="19" width="18.81640625" style="2" bestFit="1" customWidth="1"/>
    <col min="20" max="20" width="4.1796875" style="2" customWidth="1"/>
    <col min="21" max="21" width="14.453125" style="2" customWidth="1"/>
    <col min="22" max="22" width="14.54296875" style="2" bestFit="1" customWidth="1"/>
    <col min="23" max="16384" width="9.1796875" style="2"/>
  </cols>
  <sheetData>
    <row r="1" spans="1:2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" x14ac:dyDescent="0.3">
      <c r="A2" s="4" t="s">
        <v>14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" x14ac:dyDescent="0.3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3" x14ac:dyDescent="0.3">
      <c r="A4" s="4" t="s">
        <v>37</v>
      </c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7" spans="1:21" ht="13" x14ac:dyDescent="0.3">
      <c r="E7" s="5" t="s">
        <v>0</v>
      </c>
      <c r="F7" s="5"/>
      <c r="G7" s="6"/>
      <c r="H7" s="5"/>
      <c r="I7" s="5"/>
      <c r="J7" s="6"/>
      <c r="K7" s="5" t="s">
        <v>5</v>
      </c>
      <c r="L7" s="5"/>
      <c r="M7" s="5"/>
      <c r="N7" s="5"/>
      <c r="O7" s="5"/>
      <c r="Q7" s="7" t="s">
        <v>7</v>
      </c>
      <c r="T7" s="8"/>
      <c r="U7" s="7" t="s">
        <v>9</v>
      </c>
    </row>
    <row r="8" spans="1:21" ht="13" x14ac:dyDescent="0.3">
      <c r="A8" s="9"/>
      <c r="B8" s="9"/>
      <c r="C8" s="9"/>
      <c r="D8" s="9"/>
      <c r="E8" s="10" t="s">
        <v>2</v>
      </c>
      <c r="F8" s="11"/>
      <c r="G8" s="10" t="s">
        <v>4</v>
      </c>
      <c r="H8" s="11"/>
      <c r="I8" s="10" t="s">
        <v>4</v>
      </c>
      <c r="J8" s="7"/>
      <c r="K8" s="7" t="s">
        <v>2</v>
      </c>
      <c r="L8" s="11"/>
      <c r="M8" s="7" t="s">
        <v>4</v>
      </c>
      <c r="N8" s="7"/>
      <c r="O8" s="7" t="s">
        <v>4</v>
      </c>
      <c r="P8" s="9"/>
      <c r="Q8" s="7" t="s">
        <v>4</v>
      </c>
      <c r="R8" s="9"/>
      <c r="S8" s="7" t="s">
        <v>7</v>
      </c>
      <c r="T8" s="11"/>
      <c r="U8" s="7" t="s">
        <v>4</v>
      </c>
    </row>
    <row r="9" spans="1:21" ht="13" x14ac:dyDescent="0.3">
      <c r="A9" s="5" t="s">
        <v>1</v>
      </c>
      <c r="B9" s="5"/>
      <c r="C9" s="5"/>
      <c r="D9" s="9"/>
      <c r="E9" s="12" t="s">
        <v>8</v>
      </c>
      <c r="F9" s="7"/>
      <c r="G9" s="12" t="s">
        <v>3</v>
      </c>
      <c r="H9" s="7"/>
      <c r="I9" s="12" t="s">
        <v>8</v>
      </c>
      <c r="J9" s="7"/>
      <c r="K9" s="12" t="s">
        <v>8</v>
      </c>
      <c r="L9" s="7"/>
      <c r="M9" s="12" t="s">
        <v>3</v>
      </c>
      <c r="N9" s="7"/>
      <c r="O9" s="12" t="s">
        <v>8</v>
      </c>
      <c r="P9" s="9"/>
      <c r="Q9" s="12" t="s">
        <v>8</v>
      </c>
      <c r="R9" s="9"/>
      <c r="S9" s="12" t="s">
        <v>2</v>
      </c>
      <c r="T9" s="7"/>
      <c r="U9" s="12" t="s">
        <v>3</v>
      </c>
    </row>
    <row r="10" spans="1:21" ht="13" x14ac:dyDescent="0.3">
      <c r="A10" s="13" t="s">
        <v>6</v>
      </c>
      <c r="B10" s="13"/>
      <c r="C10" s="4"/>
      <c r="D10" s="14"/>
      <c r="E10" s="15">
        <v>-2</v>
      </c>
      <c r="F10" s="16"/>
      <c r="G10" s="16">
        <v>-3</v>
      </c>
      <c r="H10" s="16"/>
      <c r="I10" s="15" t="s">
        <v>16</v>
      </c>
      <c r="J10" s="15"/>
      <c r="K10" s="15">
        <v>-5</v>
      </c>
      <c r="L10" s="16"/>
      <c r="M10" s="15">
        <v>-6</v>
      </c>
      <c r="N10" s="15"/>
      <c r="O10" s="16" t="s">
        <v>10</v>
      </c>
      <c r="P10" s="16"/>
      <c r="Q10" s="16" t="s">
        <v>17</v>
      </c>
      <c r="R10" s="16"/>
      <c r="S10" s="16" t="s">
        <v>15</v>
      </c>
      <c r="T10" s="16"/>
      <c r="U10" s="16" t="s">
        <v>11</v>
      </c>
    </row>
    <row r="12" spans="1:21" ht="13" x14ac:dyDescent="0.3">
      <c r="A12" s="17" t="s">
        <v>12</v>
      </c>
      <c r="B12" s="13"/>
      <c r="C12" s="4"/>
      <c r="I12" s="18"/>
    </row>
    <row r="13" spans="1:21" ht="13" x14ac:dyDescent="0.3">
      <c r="A13" s="17"/>
      <c r="B13" s="13"/>
      <c r="C13" s="4"/>
      <c r="I13" s="18"/>
    </row>
    <row r="14" spans="1:21" ht="13" x14ac:dyDescent="0.3">
      <c r="A14" s="19"/>
      <c r="B14" s="20" t="s">
        <v>19</v>
      </c>
      <c r="C14" s="21"/>
      <c r="E14" s="22"/>
      <c r="G14" s="23"/>
      <c r="I14" s="23"/>
      <c r="J14" s="23"/>
      <c r="K14" s="22"/>
      <c r="M14" s="23"/>
      <c r="N14" s="23"/>
      <c r="O14" s="23"/>
    </row>
    <row r="15" spans="1:21" x14ac:dyDescent="0.25">
      <c r="A15" s="19">
        <v>311</v>
      </c>
      <c r="B15" s="24"/>
      <c r="C15" s="21" t="s">
        <v>20</v>
      </c>
      <c r="E15" s="25">
        <v>79335980.609999999</v>
      </c>
      <c r="G15" s="23">
        <v>-4</v>
      </c>
      <c r="I15" s="26">
        <f>+E15*G15/100</f>
        <v>-3173439.2244000002</v>
      </c>
      <c r="J15" s="23"/>
      <c r="K15" s="25">
        <v>1787837.7800000005</v>
      </c>
      <c r="M15" s="23">
        <v>-30</v>
      </c>
      <c r="N15" s="23"/>
      <c r="O15" s="45">
        <f>K15*M15/100</f>
        <v>-536351.33400000015</v>
      </c>
      <c r="Q15" s="28">
        <f>I15+O15</f>
        <v>-3709790.5584000004</v>
      </c>
      <c r="S15" s="29">
        <f>+E15+K15</f>
        <v>81123818.390000001</v>
      </c>
      <c r="U15" s="23">
        <f t="shared" ref="U15:U18" si="0">+U16</f>
        <v>-6</v>
      </c>
    </row>
    <row r="16" spans="1:21" x14ac:dyDescent="0.25">
      <c r="A16" s="19">
        <v>312</v>
      </c>
      <c r="B16" s="24"/>
      <c r="C16" s="21" t="s">
        <v>21</v>
      </c>
      <c r="E16" s="25">
        <v>798082060.69999993</v>
      </c>
      <c r="G16" s="23">
        <v>-4</v>
      </c>
      <c r="I16" s="26">
        <f>+E16*G16/100</f>
        <v>-31923282.427999996</v>
      </c>
      <c r="J16" s="23"/>
      <c r="K16" s="25">
        <v>60509152.270000033</v>
      </c>
      <c r="M16" s="23">
        <v>-30</v>
      </c>
      <c r="N16" s="23"/>
      <c r="O16" s="27">
        <f t="shared" ref="O16:O19" si="1">K16*M16/100</f>
        <v>-18152745.681000009</v>
      </c>
      <c r="Q16" s="28">
        <f t="shared" ref="Q16:Q19" si="2">I16+O16</f>
        <v>-50076028.109000005</v>
      </c>
      <c r="S16" s="29">
        <f>+E16+K16</f>
        <v>858591212.96999991</v>
      </c>
      <c r="U16" s="23">
        <f t="shared" si="0"/>
        <v>-6</v>
      </c>
    </row>
    <row r="17" spans="1:22" x14ac:dyDescent="0.25">
      <c r="A17" s="19">
        <v>314</v>
      </c>
      <c r="B17" s="24"/>
      <c r="C17" s="21" t="s">
        <v>22</v>
      </c>
      <c r="E17" s="25">
        <v>65285402.209999993</v>
      </c>
      <c r="G17" s="23">
        <v>-4</v>
      </c>
      <c r="I17" s="26">
        <f>+E17*G17/100</f>
        <v>-2611416.0883999998</v>
      </c>
      <c r="J17" s="23"/>
      <c r="K17" s="25">
        <v>5595827.0399999972</v>
      </c>
      <c r="M17" s="23">
        <v>-15</v>
      </c>
      <c r="N17" s="23"/>
      <c r="O17" s="27">
        <f t="shared" si="1"/>
        <v>-839374.05599999963</v>
      </c>
      <c r="Q17" s="28">
        <f t="shared" si="2"/>
        <v>-3450790.1443999996</v>
      </c>
      <c r="S17" s="29">
        <f>+E17+K17</f>
        <v>70881229.249999985</v>
      </c>
      <c r="U17" s="23">
        <f t="shared" si="0"/>
        <v>-6</v>
      </c>
    </row>
    <row r="18" spans="1:22" x14ac:dyDescent="0.25">
      <c r="A18" s="19">
        <v>315</v>
      </c>
      <c r="B18" s="24"/>
      <c r="C18" s="21" t="s">
        <v>23</v>
      </c>
      <c r="E18" s="25">
        <v>50394581.120000005</v>
      </c>
      <c r="G18" s="23">
        <v>-4</v>
      </c>
      <c r="I18" s="26">
        <f>+E18*G18/100</f>
        <v>-2015783.2448000002</v>
      </c>
      <c r="J18" s="23"/>
      <c r="K18" s="25">
        <v>1103158.5700000003</v>
      </c>
      <c r="M18" s="23">
        <v>-15</v>
      </c>
      <c r="N18" s="23"/>
      <c r="O18" s="27">
        <f t="shared" si="1"/>
        <v>-165473.78550000006</v>
      </c>
      <c r="Q18" s="28">
        <f t="shared" si="2"/>
        <v>-2181257.0303000002</v>
      </c>
      <c r="S18" s="29">
        <f>+E18+K18</f>
        <v>51497739.690000005</v>
      </c>
      <c r="U18" s="23">
        <f t="shared" si="0"/>
        <v>-6</v>
      </c>
    </row>
    <row r="19" spans="1:22" x14ac:dyDescent="0.25">
      <c r="A19" s="19">
        <v>316</v>
      </c>
      <c r="B19" s="24"/>
      <c r="C19" s="21" t="s">
        <v>24</v>
      </c>
      <c r="E19" s="30">
        <v>6447561.6000000015</v>
      </c>
      <c r="G19" s="23">
        <v>-4</v>
      </c>
      <c r="I19" s="31">
        <f>+E19*G19/100</f>
        <v>-257902.46400000007</v>
      </c>
      <c r="J19" s="23"/>
      <c r="K19" s="30">
        <v>549085.04000000027</v>
      </c>
      <c r="M19" s="23">
        <v>-2</v>
      </c>
      <c r="N19" s="23"/>
      <c r="O19" s="32">
        <f t="shared" si="1"/>
        <v>-10981.700800000006</v>
      </c>
      <c r="Q19" s="33">
        <f t="shared" si="2"/>
        <v>-268884.16480000009</v>
      </c>
      <c r="S19" s="34">
        <f>+E19+K19</f>
        <v>6996646.6400000015</v>
      </c>
      <c r="U19" s="23">
        <f>+U20</f>
        <v>-6</v>
      </c>
    </row>
    <row r="20" spans="1:22" ht="13" x14ac:dyDescent="0.3">
      <c r="A20" s="19"/>
      <c r="B20" s="35" t="s">
        <v>25</v>
      </c>
      <c r="E20" s="36">
        <f>+SUBTOTAL(9,E15:E19)</f>
        <v>999545586.24000001</v>
      </c>
      <c r="F20" s="37"/>
      <c r="G20" s="38"/>
      <c r="H20" s="37"/>
      <c r="I20" s="36">
        <f>+SUBTOTAL(9,I15:I19)</f>
        <v>-39981823.449599996</v>
      </c>
      <c r="J20" s="36"/>
      <c r="K20" s="36">
        <f>+SUBTOTAL(9,K15:K19)</f>
        <v>69545060.700000033</v>
      </c>
      <c r="L20" s="37"/>
      <c r="M20" s="37"/>
      <c r="N20" s="37"/>
      <c r="O20" s="36">
        <f>+SUBTOTAL(9,O15:O19)</f>
        <v>-19704926.557300009</v>
      </c>
      <c r="P20" s="37"/>
      <c r="Q20" s="39">
        <f>+SUBTOTAL(9,Q15:Q19)</f>
        <v>-59686750.006900005</v>
      </c>
      <c r="R20" s="37"/>
      <c r="S20" s="36">
        <f>+SUBTOTAL(9,S15:S19)</f>
        <v>1069090646.9399999</v>
      </c>
      <c r="T20" s="37"/>
      <c r="U20" s="38">
        <f>ROUND(Q20/S20*100,0)</f>
        <v>-6</v>
      </c>
    </row>
    <row r="21" spans="1:22" x14ac:dyDescent="0.25">
      <c r="A21" s="19"/>
    </row>
    <row r="22" spans="1:22" ht="13" x14ac:dyDescent="0.3">
      <c r="A22" s="19"/>
      <c r="B22" s="20" t="s">
        <v>26</v>
      </c>
      <c r="C22" s="21"/>
      <c r="E22" s="22"/>
      <c r="G22" s="23"/>
      <c r="I22" s="23"/>
      <c r="J22" s="23"/>
      <c r="K22" s="22"/>
      <c r="M22" s="23"/>
      <c r="N22" s="23"/>
      <c r="O22" s="23"/>
    </row>
    <row r="23" spans="1:22" ht="14.5" x14ac:dyDescent="0.35">
      <c r="A23" s="19">
        <v>311</v>
      </c>
      <c r="B23" s="24"/>
      <c r="C23" s="21" t="s">
        <v>20</v>
      </c>
      <c r="E23" s="25">
        <v>150161513.41999999</v>
      </c>
      <c r="G23" s="23">
        <v>-6</v>
      </c>
      <c r="I23" s="26">
        <f>+E23*G23/100</f>
        <v>-9009690.8051999994</v>
      </c>
      <c r="J23" s="23"/>
      <c r="K23" s="25">
        <v>6815435.1600000076</v>
      </c>
      <c r="M23" s="23">
        <v>-30</v>
      </c>
      <c r="N23" s="23"/>
      <c r="O23" s="27">
        <f t="shared" ref="O23:O27" si="3">K23*M23/100</f>
        <v>-2044630.5480000023</v>
      </c>
      <c r="Q23" s="28">
        <f t="shared" ref="Q23:Q27" si="4">I23+O23</f>
        <v>-11054321.353200002</v>
      </c>
      <c r="S23" s="29">
        <f>+E23+K23</f>
        <v>156976948.57999998</v>
      </c>
      <c r="U23" s="23">
        <f t="shared" ref="U23:U27" si="5">+U24</f>
        <v>-8</v>
      </c>
      <c r="V23" s="1"/>
    </row>
    <row r="24" spans="1:22" ht="14.5" x14ac:dyDescent="0.35">
      <c r="A24" s="19">
        <v>312</v>
      </c>
      <c r="B24" s="24"/>
      <c r="C24" s="21" t="s">
        <v>21</v>
      </c>
      <c r="E24" s="25">
        <v>2162223147.6399999</v>
      </c>
      <c r="G24" s="23">
        <v>-6</v>
      </c>
      <c r="I24" s="26">
        <f>+E24*G24/100</f>
        <v>-129733388.8584</v>
      </c>
      <c r="J24" s="23"/>
      <c r="K24" s="25">
        <v>238772491.74000013</v>
      </c>
      <c r="M24" s="23">
        <v>-30</v>
      </c>
      <c r="N24" s="23"/>
      <c r="O24" s="27">
        <f t="shared" si="3"/>
        <v>-71631747.52200003</v>
      </c>
      <c r="Q24" s="28">
        <f t="shared" si="4"/>
        <v>-201365136.38040003</v>
      </c>
      <c r="S24" s="29">
        <f>+E24+K24</f>
        <v>2400995639.3800001</v>
      </c>
      <c r="U24" s="23">
        <f t="shared" si="5"/>
        <v>-8</v>
      </c>
      <c r="V24" s="1"/>
    </row>
    <row r="25" spans="1:22" ht="14.5" x14ac:dyDescent="0.35">
      <c r="A25" s="19">
        <v>314</v>
      </c>
      <c r="B25" s="24"/>
      <c r="C25" s="21" t="s">
        <v>22</v>
      </c>
      <c r="E25" s="25">
        <v>142761158.69</v>
      </c>
      <c r="G25" s="23">
        <v>-6</v>
      </c>
      <c r="I25" s="26">
        <f>+E25*G25/100</f>
        <v>-8565669.521399999</v>
      </c>
      <c r="J25" s="23"/>
      <c r="K25" s="25">
        <v>33714467.369999997</v>
      </c>
      <c r="M25" s="23">
        <v>-15</v>
      </c>
      <c r="N25" s="23"/>
      <c r="O25" s="27">
        <f t="shared" si="3"/>
        <v>-5057170.1054999996</v>
      </c>
      <c r="Q25" s="28">
        <f t="shared" si="4"/>
        <v>-13622839.626899999</v>
      </c>
      <c r="S25" s="29">
        <f>+E25+K25</f>
        <v>176475626.06</v>
      </c>
      <c r="U25" s="23">
        <f t="shared" si="5"/>
        <v>-8</v>
      </c>
      <c r="V25" s="1"/>
    </row>
    <row r="26" spans="1:22" ht="14.5" x14ac:dyDescent="0.35">
      <c r="A26" s="19">
        <v>315</v>
      </c>
      <c r="B26" s="24"/>
      <c r="C26" s="21" t="s">
        <v>23</v>
      </c>
      <c r="E26" s="25">
        <v>143095498.00999999</v>
      </c>
      <c r="G26" s="23">
        <v>-6</v>
      </c>
      <c r="I26" s="26">
        <f>+E26*G26/100</f>
        <v>-8585729.8805999998</v>
      </c>
      <c r="J26" s="23"/>
      <c r="K26" s="25">
        <v>9568749.3900000099</v>
      </c>
      <c r="M26" s="23">
        <v>-15</v>
      </c>
      <c r="N26" s="23"/>
      <c r="O26" s="27">
        <f t="shared" si="3"/>
        <v>-1435312.4085000015</v>
      </c>
      <c r="Q26" s="28">
        <f t="shared" si="4"/>
        <v>-10021042.289100001</v>
      </c>
      <c r="S26" s="29">
        <f>+E26+K26</f>
        <v>152664247.40000001</v>
      </c>
      <c r="U26" s="23">
        <f t="shared" si="5"/>
        <v>-8</v>
      </c>
      <c r="V26" s="1"/>
    </row>
    <row r="27" spans="1:22" ht="14.5" x14ac:dyDescent="0.35">
      <c r="A27" s="19">
        <v>316</v>
      </c>
      <c r="B27" s="24"/>
      <c r="C27" s="21" t="s">
        <v>24</v>
      </c>
      <c r="E27" s="30">
        <v>16303530.059999999</v>
      </c>
      <c r="G27" s="23">
        <v>-6</v>
      </c>
      <c r="I27" s="31">
        <f>+E27*G27/100</f>
        <v>-978211.80359999987</v>
      </c>
      <c r="J27" s="23"/>
      <c r="K27" s="30">
        <v>2084523.7700000012</v>
      </c>
      <c r="M27" s="23">
        <v>-2</v>
      </c>
      <c r="N27" s="23"/>
      <c r="O27" s="32">
        <f t="shared" si="3"/>
        <v>-41690.475400000025</v>
      </c>
      <c r="Q27" s="33">
        <f t="shared" si="4"/>
        <v>-1019902.2789999999</v>
      </c>
      <c r="S27" s="34">
        <f>+E27+K27</f>
        <v>18388053.829999998</v>
      </c>
      <c r="U27" s="23">
        <f t="shared" si="5"/>
        <v>-8</v>
      </c>
      <c r="V27" s="1"/>
    </row>
    <row r="28" spans="1:22" ht="14.5" x14ac:dyDescent="0.35">
      <c r="A28" s="19"/>
      <c r="B28" s="35" t="s">
        <v>27</v>
      </c>
      <c r="E28" s="36">
        <f>+SUBTOTAL(9,E23:E27)</f>
        <v>2614544847.8200002</v>
      </c>
      <c r="F28" s="37"/>
      <c r="G28" s="38"/>
      <c r="H28" s="37"/>
      <c r="I28" s="36">
        <f>+SUBTOTAL(9,I23:I27)</f>
        <v>-156872690.86920002</v>
      </c>
      <c r="J28" s="36"/>
      <c r="K28" s="36">
        <f>+SUBTOTAL(9,K23:K27)</f>
        <v>290955667.43000007</v>
      </c>
      <c r="L28" s="37"/>
      <c r="M28" s="37"/>
      <c r="N28" s="37"/>
      <c r="O28" s="36">
        <f>+SUBTOTAL(9,O23:O27)</f>
        <v>-80210551.059400037</v>
      </c>
      <c r="P28" s="37"/>
      <c r="Q28" s="39">
        <f>+SUBTOTAL(9,Q23:Q27)</f>
        <v>-237083241.92860001</v>
      </c>
      <c r="R28" s="37"/>
      <c r="S28" s="36">
        <f>+SUBTOTAL(9,S23:S27)</f>
        <v>2905500515.25</v>
      </c>
      <c r="T28" s="37"/>
      <c r="U28" s="38">
        <f>ROUND(Q28/S28*100,0)</f>
        <v>-8</v>
      </c>
      <c r="V28" s="1"/>
    </row>
    <row r="29" spans="1:22" ht="14.5" x14ac:dyDescent="0.35">
      <c r="A29" s="19"/>
      <c r="B29" s="35"/>
      <c r="E29" s="40"/>
      <c r="G29" s="23"/>
      <c r="I29" s="40"/>
      <c r="J29" s="40"/>
      <c r="K29" s="40"/>
      <c r="O29" s="40"/>
      <c r="Q29" s="28"/>
      <c r="S29" s="40"/>
      <c r="V29" s="1"/>
    </row>
    <row r="30" spans="1:22" s="8" customFormat="1" ht="13" x14ac:dyDescent="0.3">
      <c r="A30" s="19"/>
      <c r="B30" s="20" t="s">
        <v>28</v>
      </c>
      <c r="C30" s="21"/>
      <c r="D30" s="2"/>
      <c r="E30" s="22"/>
      <c r="F30" s="2"/>
      <c r="G30" s="23"/>
      <c r="H30" s="2"/>
      <c r="I30" s="23"/>
      <c r="J30" s="23"/>
      <c r="K30" s="22"/>
      <c r="L30" s="2"/>
      <c r="M30" s="23"/>
      <c r="N30" s="23"/>
      <c r="O30" s="23"/>
      <c r="P30" s="2"/>
      <c r="Q30" s="2"/>
      <c r="R30" s="2"/>
      <c r="S30" s="2"/>
      <c r="T30" s="2"/>
      <c r="U30" s="2"/>
    </row>
    <row r="31" spans="1:22" s="8" customFormat="1" x14ac:dyDescent="0.25">
      <c r="A31" s="19">
        <v>311</v>
      </c>
      <c r="B31" s="24"/>
      <c r="C31" s="21" t="s">
        <v>20</v>
      </c>
      <c r="D31" s="2"/>
      <c r="E31" s="25">
        <v>8423625.6400000006</v>
      </c>
      <c r="F31" s="2"/>
      <c r="G31" s="23">
        <v>-10</v>
      </c>
      <c r="H31" s="2"/>
      <c r="I31" s="26">
        <f>+E31*G31/100</f>
        <v>-842362.56400000001</v>
      </c>
      <c r="J31" s="23"/>
      <c r="K31" s="25">
        <v>0</v>
      </c>
      <c r="L31" s="2"/>
      <c r="M31" s="23">
        <v>-30</v>
      </c>
      <c r="N31" s="23"/>
      <c r="O31" s="27">
        <f t="shared" ref="O31:O35" si="6">K31*M31/100</f>
        <v>0</v>
      </c>
      <c r="P31" s="2"/>
      <c r="Q31" s="28">
        <f t="shared" ref="Q31:Q35" si="7">I31+O31</f>
        <v>-842362.56400000001</v>
      </c>
      <c r="R31" s="2"/>
      <c r="S31" s="29">
        <f>+E31+K31</f>
        <v>8423625.6400000006</v>
      </c>
      <c r="T31" s="2"/>
      <c r="U31" s="23">
        <f t="shared" ref="U31:U35" si="8">+U32</f>
        <v>-10</v>
      </c>
    </row>
    <row r="32" spans="1:22" s="8" customFormat="1" x14ac:dyDescent="0.25">
      <c r="A32" s="19">
        <v>312</v>
      </c>
      <c r="B32" s="24"/>
      <c r="C32" s="21" t="s">
        <v>21</v>
      </c>
      <c r="D32" s="2"/>
      <c r="E32" s="25">
        <v>470724.19</v>
      </c>
      <c r="F32" s="2"/>
      <c r="G32" s="23">
        <v>-10</v>
      </c>
      <c r="H32" s="2"/>
      <c r="I32" s="26">
        <f>+E32*G32/100</f>
        <v>-47072.419000000002</v>
      </c>
      <c r="J32" s="23"/>
      <c r="K32" s="25">
        <v>0</v>
      </c>
      <c r="L32" s="2"/>
      <c r="M32" s="23">
        <v>-30</v>
      </c>
      <c r="N32" s="23"/>
      <c r="O32" s="27">
        <f t="shared" si="6"/>
        <v>0</v>
      </c>
      <c r="P32" s="2"/>
      <c r="Q32" s="28">
        <f t="shared" si="7"/>
        <v>-47072.419000000002</v>
      </c>
      <c r="R32" s="2"/>
      <c r="S32" s="29">
        <f>+E32+K32</f>
        <v>470724.19</v>
      </c>
      <c r="T32" s="2"/>
      <c r="U32" s="23">
        <f t="shared" si="8"/>
        <v>-10</v>
      </c>
    </row>
    <row r="33" spans="1:21" s="8" customFormat="1" x14ac:dyDescent="0.25">
      <c r="A33" s="19">
        <v>314</v>
      </c>
      <c r="B33" s="24"/>
      <c r="C33" s="21" t="s">
        <v>22</v>
      </c>
      <c r="D33" s="2"/>
      <c r="E33" s="25">
        <v>164486.26</v>
      </c>
      <c r="F33" s="2"/>
      <c r="G33" s="23">
        <v>-10</v>
      </c>
      <c r="H33" s="2"/>
      <c r="I33" s="26">
        <f>+E33*G33/100</f>
        <v>-16448.626</v>
      </c>
      <c r="J33" s="23"/>
      <c r="K33" s="25">
        <v>0</v>
      </c>
      <c r="L33" s="2"/>
      <c r="M33" s="23">
        <v>-15</v>
      </c>
      <c r="N33" s="23"/>
      <c r="O33" s="27">
        <f t="shared" si="6"/>
        <v>0</v>
      </c>
      <c r="P33" s="2"/>
      <c r="Q33" s="28">
        <f t="shared" si="7"/>
        <v>-16448.626</v>
      </c>
      <c r="R33" s="2"/>
      <c r="S33" s="29">
        <f>+E33+K33</f>
        <v>164486.26</v>
      </c>
      <c r="T33" s="2"/>
      <c r="U33" s="23">
        <f t="shared" si="8"/>
        <v>-10</v>
      </c>
    </row>
    <row r="34" spans="1:21" s="8" customFormat="1" x14ac:dyDescent="0.25">
      <c r="A34" s="19">
        <v>315</v>
      </c>
      <c r="B34" s="24"/>
      <c r="C34" s="21" t="s">
        <v>23</v>
      </c>
      <c r="D34" s="2"/>
      <c r="E34" s="25">
        <v>646149.69999999995</v>
      </c>
      <c r="F34" s="2"/>
      <c r="G34" s="23">
        <v>-10</v>
      </c>
      <c r="H34" s="2"/>
      <c r="I34" s="26">
        <f>+E34*G34/100</f>
        <v>-64614.97</v>
      </c>
      <c r="J34" s="23"/>
      <c r="K34" s="25">
        <v>0</v>
      </c>
      <c r="L34" s="2"/>
      <c r="M34" s="23">
        <v>-15</v>
      </c>
      <c r="N34" s="23"/>
      <c r="O34" s="27">
        <f t="shared" si="6"/>
        <v>0</v>
      </c>
      <c r="P34" s="2"/>
      <c r="Q34" s="28">
        <f t="shared" si="7"/>
        <v>-64614.97</v>
      </c>
      <c r="R34" s="2"/>
      <c r="S34" s="29">
        <f>+E34+K34</f>
        <v>646149.69999999995</v>
      </c>
      <c r="T34" s="2"/>
      <c r="U34" s="23">
        <f t="shared" si="8"/>
        <v>-10</v>
      </c>
    </row>
    <row r="35" spans="1:21" s="8" customFormat="1" x14ac:dyDescent="0.25">
      <c r="A35" s="19">
        <v>316</v>
      </c>
      <c r="B35" s="24"/>
      <c r="C35" s="21" t="s">
        <v>24</v>
      </c>
      <c r="D35" s="2"/>
      <c r="E35" s="30">
        <v>439236.64</v>
      </c>
      <c r="F35" s="2"/>
      <c r="G35" s="23">
        <v>-10</v>
      </c>
      <c r="H35" s="2"/>
      <c r="I35" s="31">
        <f>+E35*G35/100</f>
        <v>-43923.664000000004</v>
      </c>
      <c r="J35" s="23"/>
      <c r="K35" s="30">
        <v>0</v>
      </c>
      <c r="L35" s="2"/>
      <c r="M35" s="23">
        <v>-2</v>
      </c>
      <c r="N35" s="23"/>
      <c r="O35" s="32">
        <f t="shared" si="6"/>
        <v>0</v>
      </c>
      <c r="P35" s="2"/>
      <c r="Q35" s="33">
        <f t="shared" si="7"/>
        <v>-43923.664000000004</v>
      </c>
      <c r="R35" s="2"/>
      <c r="S35" s="34">
        <f>+E35+K35</f>
        <v>439236.64</v>
      </c>
      <c r="T35" s="2"/>
      <c r="U35" s="23">
        <f t="shared" si="8"/>
        <v>-10</v>
      </c>
    </row>
    <row r="36" spans="1:21" s="8" customFormat="1" ht="13" x14ac:dyDescent="0.3">
      <c r="A36" s="19"/>
      <c r="B36" s="35" t="s">
        <v>29</v>
      </c>
      <c r="C36" s="2"/>
      <c r="D36" s="2"/>
      <c r="E36" s="36">
        <f>+SUBTOTAL(9,E31:E35)</f>
        <v>10144222.43</v>
      </c>
      <c r="F36" s="37"/>
      <c r="G36" s="38"/>
      <c r="H36" s="37"/>
      <c r="I36" s="36">
        <f>+SUBTOTAL(9,I31:I35)</f>
        <v>-1014422.243</v>
      </c>
      <c r="J36" s="36"/>
      <c r="K36" s="36">
        <f>+SUBTOTAL(9,K31:K35)</f>
        <v>0</v>
      </c>
      <c r="L36" s="37"/>
      <c r="M36" s="37"/>
      <c r="N36" s="37"/>
      <c r="O36" s="36">
        <f>+SUBTOTAL(9,O31:O35)</f>
        <v>0</v>
      </c>
      <c r="P36" s="37"/>
      <c r="Q36" s="39">
        <f>+SUBTOTAL(9,Q31:Q35)</f>
        <v>-1014422.243</v>
      </c>
      <c r="R36" s="37"/>
      <c r="S36" s="36">
        <f>+SUBTOTAL(9,S31:S35)</f>
        <v>10144222.43</v>
      </c>
      <c r="T36" s="37"/>
      <c r="U36" s="38">
        <f>ROUND(Q36/S36*100,0)</f>
        <v>-10</v>
      </c>
    </row>
    <row r="37" spans="1:21" s="8" customFormat="1" ht="13" x14ac:dyDescent="0.3">
      <c r="A37" s="19"/>
      <c r="B37" s="35"/>
      <c r="C37" s="2"/>
      <c r="D37" s="2"/>
      <c r="E37" s="36"/>
      <c r="F37" s="37"/>
      <c r="G37" s="38"/>
      <c r="H37" s="37"/>
      <c r="I37" s="36"/>
      <c r="J37" s="36"/>
      <c r="K37" s="36"/>
      <c r="L37" s="37"/>
      <c r="M37" s="37"/>
      <c r="N37" s="37"/>
      <c r="O37" s="36"/>
      <c r="P37" s="37"/>
      <c r="Q37" s="39"/>
      <c r="R37" s="37"/>
      <c r="S37" s="36"/>
      <c r="T37" s="37"/>
      <c r="U37" s="38"/>
    </row>
    <row r="38" spans="1:21" s="8" customFormat="1" ht="13" x14ac:dyDescent="0.3">
      <c r="A38" s="19"/>
      <c r="B38" s="20" t="s">
        <v>30</v>
      </c>
      <c r="C38" s="21"/>
      <c r="D38" s="2"/>
      <c r="E38" s="22"/>
      <c r="F38" s="2"/>
      <c r="G38" s="23"/>
      <c r="H38" s="2"/>
      <c r="I38" s="23"/>
      <c r="J38" s="23"/>
      <c r="K38" s="22"/>
      <c r="L38" s="2"/>
      <c r="M38" s="23"/>
      <c r="N38" s="23"/>
      <c r="O38" s="23"/>
      <c r="P38" s="2"/>
      <c r="Q38" s="2"/>
      <c r="R38" s="2"/>
      <c r="S38" s="2"/>
      <c r="T38" s="2"/>
      <c r="U38" s="2"/>
    </row>
    <row r="39" spans="1:21" s="8" customFormat="1" x14ac:dyDescent="0.25">
      <c r="A39" s="19">
        <v>311</v>
      </c>
      <c r="B39" s="24"/>
      <c r="C39" s="21" t="s">
        <v>20</v>
      </c>
      <c r="D39" s="2"/>
      <c r="E39" s="25">
        <v>37239.96</v>
      </c>
      <c r="F39" s="2"/>
      <c r="G39" s="23">
        <v>-10</v>
      </c>
      <c r="H39" s="2"/>
      <c r="I39" s="26">
        <f>+E39*G39/100</f>
        <v>-3723.9959999999996</v>
      </c>
      <c r="J39" s="23"/>
      <c r="K39" s="25">
        <v>0</v>
      </c>
      <c r="L39" s="2"/>
      <c r="M39" s="23">
        <v>-30</v>
      </c>
      <c r="N39" s="23"/>
      <c r="O39" s="27">
        <f t="shared" ref="O39:O43" si="9">K39*M39/100</f>
        <v>0</v>
      </c>
      <c r="P39" s="2"/>
      <c r="Q39" s="28">
        <f t="shared" ref="Q39:Q43" si="10">I39+O39</f>
        <v>-3723.9959999999996</v>
      </c>
      <c r="R39" s="2"/>
      <c r="S39" s="29">
        <f>+E39+K39</f>
        <v>37239.96</v>
      </c>
      <c r="T39" s="2"/>
      <c r="U39" s="23">
        <f t="shared" ref="U39:U43" si="11">+U40</f>
        <v>-10</v>
      </c>
    </row>
    <row r="40" spans="1:21" s="8" customFormat="1" x14ac:dyDescent="0.25">
      <c r="A40" s="19">
        <v>312</v>
      </c>
      <c r="B40" s="24"/>
      <c r="C40" s="21" t="s">
        <v>21</v>
      </c>
      <c r="D40" s="2"/>
      <c r="E40" s="25">
        <v>145202.53</v>
      </c>
      <c r="F40" s="2"/>
      <c r="G40" s="23">
        <v>-10</v>
      </c>
      <c r="H40" s="2"/>
      <c r="I40" s="26">
        <f>+E40*G40/100</f>
        <v>-14520.253000000001</v>
      </c>
      <c r="J40" s="23"/>
      <c r="K40" s="25">
        <v>0</v>
      </c>
      <c r="L40" s="2"/>
      <c r="M40" s="23">
        <v>-30</v>
      </c>
      <c r="N40" s="23"/>
      <c r="O40" s="27">
        <f t="shared" si="9"/>
        <v>0</v>
      </c>
      <c r="P40" s="2"/>
      <c r="Q40" s="28">
        <f t="shared" si="10"/>
        <v>-14520.253000000001</v>
      </c>
      <c r="R40" s="2"/>
      <c r="S40" s="29">
        <f>+E40+K40</f>
        <v>145202.53</v>
      </c>
      <c r="T40" s="2"/>
      <c r="U40" s="23">
        <f t="shared" si="11"/>
        <v>-10</v>
      </c>
    </row>
    <row r="41" spans="1:21" s="8" customFormat="1" x14ac:dyDescent="0.25">
      <c r="A41" s="19">
        <v>314</v>
      </c>
      <c r="B41" s="24"/>
      <c r="C41" s="21" t="s">
        <v>22</v>
      </c>
      <c r="D41" s="2"/>
      <c r="E41" s="25">
        <v>0</v>
      </c>
      <c r="F41" s="2"/>
      <c r="G41" s="23">
        <v>-10</v>
      </c>
      <c r="H41" s="2"/>
      <c r="I41" s="26">
        <f>+E41*G41/100</f>
        <v>0</v>
      </c>
      <c r="J41" s="23"/>
      <c r="K41" s="25">
        <v>0</v>
      </c>
      <c r="L41" s="2"/>
      <c r="M41" s="23">
        <v>-15</v>
      </c>
      <c r="N41" s="23"/>
      <c r="O41" s="27">
        <f t="shared" si="9"/>
        <v>0</v>
      </c>
      <c r="P41" s="2"/>
      <c r="Q41" s="28">
        <f t="shared" si="10"/>
        <v>0</v>
      </c>
      <c r="R41" s="2"/>
      <c r="S41" s="29">
        <f>+E41+K41</f>
        <v>0</v>
      </c>
      <c r="T41" s="2"/>
      <c r="U41" s="23">
        <f t="shared" si="11"/>
        <v>-10</v>
      </c>
    </row>
    <row r="42" spans="1:21" s="8" customFormat="1" x14ac:dyDescent="0.25">
      <c r="A42" s="19">
        <v>315</v>
      </c>
      <c r="B42" s="24"/>
      <c r="C42" s="21" t="s">
        <v>23</v>
      </c>
      <c r="D42" s="2"/>
      <c r="E42" s="25">
        <v>0</v>
      </c>
      <c r="F42" s="2"/>
      <c r="G42" s="23">
        <v>-10</v>
      </c>
      <c r="H42" s="2"/>
      <c r="I42" s="26">
        <f>+E42*G42/100</f>
        <v>0</v>
      </c>
      <c r="J42" s="23"/>
      <c r="K42" s="25">
        <v>0</v>
      </c>
      <c r="L42" s="2"/>
      <c r="M42" s="23">
        <v>-15</v>
      </c>
      <c r="N42" s="23"/>
      <c r="O42" s="27">
        <f t="shared" si="9"/>
        <v>0</v>
      </c>
      <c r="P42" s="2"/>
      <c r="Q42" s="28">
        <f t="shared" si="10"/>
        <v>0</v>
      </c>
      <c r="R42" s="2"/>
      <c r="S42" s="29">
        <f>+E42+K42</f>
        <v>0</v>
      </c>
      <c r="T42" s="2"/>
      <c r="U42" s="23">
        <f t="shared" si="11"/>
        <v>-10</v>
      </c>
    </row>
    <row r="43" spans="1:21" s="8" customFormat="1" x14ac:dyDescent="0.25">
      <c r="A43" s="19">
        <v>316</v>
      </c>
      <c r="B43" s="24"/>
      <c r="C43" s="21" t="s">
        <v>24</v>
      </c>
      <c r="D43" s="2"/>
      <c r="E43" s="30">
        <v>0</v>
      </c>
      <c r="F43" s="2"/>
      <c r="G43" s="23">
        <v>-10</v>
      </c>
      <c r="H43" s="2"/>
      <c r="I43" s="31">
        <f>+E43*G43/100</f>
        <v>0</v>
      </c>
      <c r="J43" s="23"/>
      <c r="K43" s="30">
        <v>0</v>
      </c>
      <c r="L43" s="2"/>
      <c r="M43" s="23">
        <v>-2</v>
      </c>
      <c r="N43" s="23"/>
      <c r="O43" s="32">
        <f t="shared" si="9"/>
        <v>0</v>
      </c>
      <c r="P43" s="2"/>
      <c r="Q43" s="33">
        <f t="shared" si="10"/>
        <v>0</v>
      </c>
      <c r="R43" s="2"/>
      <c r="S43" s="34">
        <f>+E43+K43</f>
        <v>0</v>
      </c>
      <c r="T43" s="2"/>
      <c r="U43" s="23">
        <f t="shared" si="11"/>
        <v>-10</v>
      </c>
    </row>
    <row r="44" spans="1:21" s="8" customFormat="1" ht="13" x14ac:dyDescent="0.3">
      <c r="A44" s="19"/>
      <c r="B44" s="35" t="s">
        <v>31</v>
      </c>
      <c r="C44" s="2"/>
      <c r="D44" s="2"/>
      <c r="E44" s="36">
        <f>+SUBTOTAL(9,E39:E43)</f>
        <v>182442.49</v>
      </c>
      <c r="F44" s="37"/>
      <c r="G44" s="38"/>
      <c r="H44" s="37"/>
      <c r="I44" s="36">
        <f>+SUBTOTAL(9,I39:I43)</f>
        <v>-18244.249</v>
      </c>
      <c r="J44" s="36"/>
      <c r="K44" s="36">
        <f>+SUBTOTAL(9,K39:K43)</f>
        <v>0</v>
      </c>
      <c r="L44" s="37"/>
      <c r="M44" s="37"/>
      <c r="N44" s="37"/>
      <c r="O44" s="36">
        <f>+SUBTOTAL(9,O39:O43)</f>
        <v>0</v>
      </c>
      <c r="P44" s="37"/>
      <c r="Q44" s="39">
        <f>+SUBTOTAL(9,Q39:Q43)</f>
        <v>-18244.249</v>
      </c>
      <c r="R44" s="37"/>
      <c r="S44" s="36">
        <f>+SUBTOTAL(9,S39:S43)</f>
        <v>182442.49</v>
      </c>
      <c r="T44" s="37"/>
      <c r="U44" s="38">
        <f>ROUND(Q44/S44*100,0)</f>
        <v>-10</v>
      </c>
    </row>
    <row r="45" spans="1:21" s="8" customFormat="1" ht="13" x14ac:dyDescent="0.3">
      <c r="A45" s="19"/>
      <c r="B45" s="35"/>
      <c r="C45" s="2"/>
      <c r="D45" s="2"/>
      <c r="E45" s="36"/>
      <c r="F45" s="37"/>
      <c r="G45" s="38"/>
      <c r="H45" s="37"/>
      <c r="I45" s="36"/>
      <c r="J45" s="36"/>
      <c r="K45" s="36"/>
      <c r="L45" s="37"/>
      <c r="M45" s="37"/>
      <c r="N45" s="37"/>
      <c r="O45" s="36"/>
      <c r="P45" s="37"/>
      <c r="Q45" s="39"/>
      <c r="R45" s="37"/>
      <c r="S45" s="36"/>
      <c r="T45" s="37"/>
      <c r="U45" s="38"/>
    </row>
    <row r="46" spans="1:21" s="8" customFormat="1" ht="13" x14ac:dyDescent="0.3">
      <c r="A46" s="19"/>
      <c r="B46" s="20" t="s">
        <v>32</v>
      </c>
      <c r="C46" s="21"/>
      <c r="D46" s="2"/>
      <c r="E46" s="22"/>
      <c r="F46" s="2"/>
      <c r="G46" s="23"/>
      <c r="H46" s="2"/>
      <c r="I46" s="23"/>
      <c r="J46" s="23"/>
      <c r="K46" s="22"/>
      <c r="L46" s="2"/>
      <c r="M46" s="23"/>
      <c r="N46" s="23"/>
      <c r="O46" s="23"/>
      <c r="P46" s="2"/>
      <c r="Q46" s="2"/>
      <c r="R46" s="2"/>
      <c r="S46" s="2"/>
      <c r="T46" s="2"/>
      <c r="U46" s="2"/>
    </row>
    <row r="47" spans="1:21" s="8" customFormat="1" x14ac:dyDescent="0.25">
      <c r="A47" s="19">
        <v>311</v>
      </c>
      <c r="B47" s="24"/>
      <c r="C47" s="21" t="s">
        <v>20</v>
      </c>
      <c r="D47" s="2"/>
      <c r="E47" s="25">
        <v>1064516.2100000002</v>
      </c>
      <c r="F47" s="2"/>
      <c r="G47" s="23">
        <v>0</v>
      </c>
      <c r="H47" s="2"/>
      <c r="I47" s="26">
        <f>+E47*G47/100</f>
        <v>0</v>
      </c>
      <c r="J47" s="23"/>
      <c r="K47" s="25">
        <v>52602.919999999984</v>
      </c>
      <c r="L47" s="2"/>
      <c r="M47" s="23">
        <v>-30</v>
      </c>
      <c r="N47" s="23"/>
      <c r="O47" s="27">
        <f t="shared" ref="O47:O51" si="12">K47*M47/100</f>
        <v>-15780.875999999997</v>
      </c>
      <c r="P47" s="2"/>
      <c r="Q47" s="28">
        <f t="shared" ref="Q47:Q51" si="13">I47+O47</f>
        <v>-15780.875999999997</v>
      </c>
      <c r="R47" s="2"/>
      <c r="S47" s="29">
        <f>+E47+K47</f>
        <v>1117119.1300000001</v>
      </c>
      <c r="T47" s="2"/>
      <c r="U47" s="23">
        <f t="shared" ref="U47:U51" si="14">+U48</f>
        <v>0</v>
      </c>
    </row>
    <row r="48" spans="1:21" s="8" customFormat="1" x14ac:dyDescent="0.25">
      <c r="A48" s="19">
        <v>312</v>
      </c>
      <c r="B48" s="24"/>
      <c r="C48" s="21" t="s">
        <v>21</v>
      </c>
      <c r="D48" s="2"/>
      <c r="E48" s="25">
        <v>0</v>
      </c>
      <c r="F48" s="2"/>
      <c r="G48" s="23">
        <v>0</v>
      </c>
      <c r="H48" s="2"/>
      <c r="I48" s="26">
        <f>+E48*G48/100</f>
        <v>0</v>
      </c>
      <c r="J48" s="23"/>
      <c r="K48" s="25">
        <v>0</v>
      </c>
      <c r="L48" s="2"/>
      <c r="M48" s="23">
        <v>-30</v>
      </c>
      <c r="N48" s="23"/>
      <c r="O48" s="27">
        <f t="shared" si="12"/>
        <v>0</v>
      </c>
      <c r="P48" s="2"/>
      <c r="Q48" s="28">
        <f t="shared" si="13"/>
        <v>0</v>
      </c>
      <c r="R48" s="2"/>
      <c r="S48" s="29">
        <f>+E48+K48</f>
        <v>0</v>
      </c>
      <c r="T48" s="2"/>
      <c r="U48" s="23">
        <f t="shared" si="14"/>
        <v>0</v>
      </c>
    </row>
    <row r="49" spans="1:22" s="8" customFormat="1" x14ac:dyDescent="0.25">
      <c r="A49" s="19">
        <v>314</v>
      </c>
      <c r="B49" s="24"/>
      <c r="C49" s="21" t="s">
        <v>22</v>
      </c>
      <c r="D49" s="2"/>
      <c r="E49" s="25">
        <v>0</v>
      </c>
      <c r="F49" s="2"/>
      <c r="G49" s="23">
        <v>0</v>
      </c>
      <c r="H49" s="2"/>
      <c r="I49" s="26">
        <f>+E49*G49/100</f>
        <v>0</v>
      </c>
      <c r="J49" s="23"/>
      <c r="K49" s="25">
        <v>0</v>
      </c>
      <c r="L49" s="2"/>
      <c r="M49" s="23">
        <v>-15</v>
      </c>
      <c r="N49" s="23"/>
      <c r="O49" s="27">
        <f t="shared" si="12"/>
        <v>0</v>
      </c>
      <c r="P49" s="2"/>
      <c r="Q49" s="28">
        <f t="shared" si="13"/>
        <v>0</v>
      </c>
      <c r="R49" s="2"/>
      <c r="S49" s="29">
        <f>+E49+K49</f>
        <v>0</v>
      </c>
      <c r="T49" s="2"/>
      <c r="U49" s="23">
        <f t="shared" si="14"/>
        <v>0</v>
      </c>
    </row>
    <row r="50" spans="1:22" s="8" customFormat="1" x14ac:dyDescent="0.25">
      <c r="A50" s="19">
        <v>315</v>
      </c>
      <c r="B50" s="24"/>
      <c r="C50" s="21" t="s">
        <v>23</v>
      </c>
      <c r="D50" s="2"/>
      <c r="E50" s="25">
        <v>0</v>
      </c>
      <c r="F50" s="2"/>
      <c r="G50" s="23">
        <v>0</v>
      </c>
      <c r="H50" s="2"/>
      <c r="I50" s="26">
        <f>+E50*G50/100</f>
        <v>0</v>
      </c>
      <c r="J50" s="23"/>
      <c r="K50" s="25">
        <v>0</v>
      </c>
      <c r="L50" s="2"/>
      <c r="M50" s="23">
        <v>-15</v>
      </c>
      <c r="N50" s="23"/>
      <c r="O50" s="27">
        <f t="shared" si="12"/>
        <v>0</v>
      </c>
      <c r="P50" s="2"/>
      <c r="Q50" s="28">
        <f t="shared" si="13"/>
        <v>0</v>
      </c>
      <c r="R50" s="2"/>
      <c r="S50" s="29">
        <f>+E50+K50</f>
        <v>0</v>
      </c>
      <c r="T50" s="2"/>
      <c r="U50" s="23">
        <f t="shared" si="14"/>
        <v>0</v>
      </c>
    </row>
    <row r="51" spans="1:22" s="8" customFormat="1" x14ac:dyDescent="0.25">
      <c r="A51" s="19">
        <v>316</v>
      </c>
      <c r="B51" s="24"/>
      <c r="C51" s="21" t="s">
        <v>24</v>
      </c>
      <c r="D51" s="2"/>
      <c r="E51" s="30">
        <v>3387674.8299999996</v>
      </c>
      <c r="F51" s="2"/>
      <c r="G51" s="23">
        <v>0</v>
      </c>
      <c r="H51" s="2"/>
      <c r="I51" s="31">
        <f>+E51*G51/100</f>
        <v>0</v>
      </c>
      <c r="J51" s="23"/>
      <c r="K51" s="30">
        <v>301238.14999999991</v>
      </c>
      <c r="L51" s="2"/>
      <c r="M51" s="23">
        <v>-2</v>
      </c>
      <c r="N51" s="23"/>
      <c r="O51" s="32">
        <f t="shared" si="12"/>
        <v>-6024.7629999999981</v>
      </c>
      <c r="P51" s="2"/>
      <c r="Q51" s="33">
        <f t="shared" si="13"/>
        <v>-6024.7629999999981</v>
      </c>
      <c r="R51" s="2"/>
      <c r="S51" s="34">
        <f>+E51+K51</f>
        <v>3688912.9799999995</v>
      </c>
      <c r="T51" s="2"/>
      <c r="U51" s="23">
        <f t="shared" si="14"/>
        <v>0</v>
      </c>
    </row>
    <row r="52" spans="1:22" s="8" customFormat="1" ht="13" x14ac:dyDescent="0.3">
      <c r="A52" s="19"/>
      <c r="B52" s="35" t="s">
        <v>33</v>
      </c>
      <c r="C52" s="2"/>
      <c r="D52" s="2"/>
      <c r="E52" s="36">
        <f>+SUBTOTAL(9,E47:E51)</f>
        <v>4452191.04</v>
      </c>
      <c r="F52" s="37"/>
      <c r="G52" s="38"/>
      <c r="H52" s="37"/>
      <c r="I52" s="36">
        <f>+SUBTOTAL(9,I47:I51)</f>
        <v>0</v>
      </c>
      <c r="J52" s="36"/>
      <c r="K52" s="36">
        <f>+SUBTOTAL(9,K47:K51)</f>
        <v>353841.06999999989</v>
      </c>
      <c r="L52" s="37"/>
      <c r="M52" s="37"/>
      <c r="N52" s="37"/>
      <c r="O52" s="36">
        <f>+SUBTOTAL(9,O47:O51)</f>
        <v>-21805.638999999996</v>
      </c>
      <c r="P52" s="37"/>
      <c r="Q52" s="39">
        <f>+SUBTOTAL(9,Q47:Q51)</f>
        <v>-21805.638999999996</v>
      </c>
      <c r="R52" s="37"/>
      <c r="S52" s="36">
        <f>+SUBTOTAL(9,S47:S51)</f>
        <v>4806032.1099999994</v>
      </c>
      <c r="T52" s="37"/>
      <c r="U52" s="38">
        <f>ROUND(Q52/S52*100,0)</f>
        <v>0</v>
      </c>
    </row>
    <row r="53" spans="1:22" ht="14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5" x14ac:dyDescent="0.35">
      <c r="A54" s="19"/>
      <c r="B54" s="20" t="s">
        <v>34</v>
      </c>
      <c r="C54" s="21"/>
      <c r="E54" s="22"/>
      <c r="G54" s="23"/>
      <c r="I54" s="23"/>
      <c r="J54" s="23"/>
      <c r="K54" s="22"/>
      <c r="M54" s="23"/>
      <c r="N54" s="23"/>
      <c r="O54" s="23"/>
      <c r="V54" s="1"/>
    </row>
    <row r="55" spans="1:22" ht="14.5" x14ac:dyDescent="0.35">
      <c r="A55" s="19">
        <v>311</v>
      </c>
      <c r="B55" s="24"/>
      <c r="C55" s="21" t="s">
        <v>20</v>
      </c>
      <c r="E55" s="25">
        <v>2214639.41</v>
      </c>
      <c r="G55" s="23">
        <v>-10</v>
      </c>
      <c r="I55" s="26">
        <f>+E55*G55/100</f>
        <v>-221463.94100000002</v>
      </c>
      <c r="J55" s="23"/>
      <c r="K55" s="25">
        <v>0</v>
      </c>
      <c r="M55" s="23">
        <v>-30</v>
      </c>
      <c r="N55" s="23"/>
      <c r="O55" s="27">
        <f t="shared" ref="O55:O59" si="15">K55*M55/100</f>
        <v>0</v>
      </c>
      <c r="Q55" s="28">
        <f t="shared" ref="Q55:Q59" si="16">I55+O55</f>
        <v>-221463.94100000002</v>
      </c>
      <c r="S55" s="29">
        <f>+E55+K55</f>
        <v>2214639.41</v>
      </c>
      <c r="U55" s="23">
        <f t="shared" ref="U55:U59" si="17">+U56</f>
        <v>-10</v>
      </c>
      <c r="V55" s="1"/>
    </row>
    <row r="56" spans="1:22" ht="14.5" x14ac:dyDescent="0.35">
      <c r="A56" s="19">
        <v>312</v>
      </c>
      <c r="B56" s="24"/>
      <c r="C56" s="21" t="s">
        <v>21</v>
      </c>
      <c r="E56" s="25">
        <v>127099.92</v>
      </c>
      <c r="G56" s="23">
        <v>-10</v>
      </c>
      <c r="I56" s="26">
        <f>+E56*G56/100</f>
        <v>-12709.992</v>
      </c>
      <c r="J56" s="23"/>
      <c r="K56" s="25">
        <v>0</v>
      </c>
      <c r="M56" s="23">
        <v>-30</v>
      </c>
      <c r="N56" s="23"/>
      <c r="O56" s="27">
        <f t="shared" si="15"/>
        <v>0</v>
      </c>
      <c r="Q56" s="28">
        <f t="shared" si="16"/>
        <v>-12709.992</v>
      </c>
      <c r="S56" s="29">
        <f>+E56+K56</f>
        <v>127099.92</v>
      </c>
      <c r="U56" s="23">
        <f t="shared" si="17"/>
        <v>-10</v>
      </c>
      <c r="V56" s="1"/>
    </row>
    <row r="57" spans="1:22" ht="14.5" x14ac:dyDescent="0.35">
      <c r="A57" s="19">
        <v>314</v>
      </c>
      <c r="B57" s="24"/>
      <c r="C57" s="21" t="s">
        <v>22</v>
      </c>
      <c r="E57" s="25">
        <v>0</v>
      </c>
      <c r="G57" s="23">
        <v>-10</v>
      </c>
      <c r="I57" s="26">
        <f>+E57*G57/100</f>
        <v>0</v>
      </c>
      <c r="J57" s="23"/>
      <c r="K57" s="25">
        <v>0</v>
      </c>
      <c r="M57" s="23">
        <v>-15</v>
      </c>
      <c r="N57" s="23"/>
      <c r="O57" s="27">
        <f t="shared" si="15"/>
        <v>0</v>
      </c>
      <c r="Q57" s="28">
        <f t="shared" si="16"/>
        <v>0</v>
      </c>
      <c r="S57" s="29">
        <f>+E57+K57</f>
        <v>0</v>
      </c>
      <c r="U57" s="23">
        <f t="shared" si="17"/>
        <v>-10</v>
      </c>
      <c r="V57" s="1"/>
    </row>
    <row r="58" spans="1:22" ht="14.5" x14ac:dyDescent="0.35">
      <c r="A58" s="19">
        <v>315</v>
      </c>
      <c r="B58" s="24"/>
      <c r="C58" s="21" t="s">
        <v>23</v>
      </c>
      <c r="E58" s="25">
        <v>24267.360000000001</v>
      </c>
      <c r="G58" s="23">
        <v>-10</v>
      </c>
      <c r="I58" s="26">
        <f>+E58*G58/100</f>
        <v>-2426.7359999999999</v>
      </c>
      <c r="J58" s="23"/>
      <c r="K58" s="25">
        <v>0</v>
      </c>
      <c r="M58" s="23">
        <v>-15</v>
      </c>
      <c r="N58" s="23"/>
      <c r="O58" s="27">
        <f t="shared" si="15"/>
        <v>0</v>
      </c>
      <c r="Q58" s="28">
        <f t="shared" si="16"/>
        <v>-2426.7359999999999</v>
      </c>
      <c r="S58" s="29">
        <f>+E58+K58</f>
        <v>24267.360000000001</v>
      </c>
      <c r="U58" s="23">
        <f t="shared" si="17"/>
        <v>-10</v>
      </c>
      <c r="V58" s="1"/>
    </row>
    <row r="59" spans="1:22" ht="14.5" x14ac:dyDescent="0.35">
      <c r="A59" s="19">
        <v>316</v>
      </c>
      <c r="B59" s="24"/>
      <c r="C59" s="21" t="s">
        <v>24</v>
      </c>
      <c r="E59" s="30">
        <v>86032.84</v>
      </c>
      <c r="G59" s="23">
        <v>-10</v>
      </c>
      <c r="I59" s="31">
        <f>+E59*G59/100</f>
        <v>-8603.2839999999997</v>
      </c>
      <c r="J59" s="23"/>
      <c r="K59" s="30">
        <v>0</v>
      </c>
      <c r="M59" s="23">
        <v>-2</v>
      </c>
      <c r="N59" s="23"/>
      <c r="O59" s="32">
        <f t="shared" si="15"/>
        <v>0</v>
      </c>
      <c r="Q59" s="33">
        <f t="shared" si="16"/>
        <v>-8603.2839999999997</v>
      </c>
      <c r="S59" s="34">
        <f>+E59+K59</f>
        <v>86032.84</v>
      </c>
      <c r="U59" s="23">
        <f t="shared" si="17"/>
        <v>-10</v>
      </c>
      <c r="V59" s="1"/>
    </row>
    <row r="60" spans="1:22" ht="14.5" x14ac:dyDescent="0.35">
      <c r="A60" s="19"/>
      <c r="B60" s="35" t="s">
        <v>35</v>
      </c>
      <c r="E60" s="36">
        <f>+SUBTOTAL(9,E55:E59)</f>
        <v>2452039.5299999998</v>
      </c>
      <c r="F60" s="37"/>
      <c r="G60" s="38"/>
      <c r="H60" s="37"/>
      <c r="I60" s="36">
        <f>+SUBTOTAL(9,I55:I59)</f>
        <v>-245203.95300000004</v>
      </c>
      <c r="J60" s="36"/>
      <c r="K60" s="36">
        <f>+SUBTOTAL(9,K55:K59)</f>
        <v>0</v>
      </c>
      <c r="L60" s="37"/>
      <c r="M60" s="37"/>
      <c r="N60" s="37"/>
      <c r="O60" s="36">
        <f>+SUBTOTAL(9,O55:O59)</f>
        <v>0</v>
      </c>
      <c r="P60" s="37"/>
      <c r="Q60" s="39">
        <f>+SUBTOTAL(9,Q55:Q59)</f>
        <v>-245203.95300000004</v>
      </c>
      <c r="R60" s="37"/>
      <c r="S60" s="36">
        <f>+SUBTOTAL(9,S55:S59)</f>
        <v>2452039.5299999998</v>
      </c>
      <c r="T60" s="37"/>
      <c r="U60" s="38">
        <f>ROUND(Q60/S60*100,0)</f>
        <v>-10</v>
      </c>
      <c r="V60" s="1"/>
    </row>
    <row r="61" spans="1:22" ht="14.5" x14ac:dyDescent="0.35">
      <c r="A61" s="19"/>
      <c r="B61" s="35"/>
      <c r="E61" s="36"/>
      <c r="F61" s="37"/>
      <c r="G61" s="38"/>
      <c r="H61" s="37"/>
      <c r="I61" s="36"/>
      <c r="J61" s="36"/>
      <c r="K61" s="36"/>
      <c r="L61" s="37"/>
      <c r="M61" s="37"/>
      <c r="N61" s="37"/>
      <c r="O61" s="36"/>
      <c r="P61" s="37"/>
      <c r="Q61" s="39"/>
      <c r="R61" s="37"/>
      <c r="S61" s="36"/>
      <c r="T61" s="37"/>
      <c r="U61" s="37"/>
      <c r="V61" s="1"/>
    </row>
    <row r="62" spans="1:22" ht="14.5" x14ac:dyDescent="0.35">
      <c r="A62" s="19"/>
      <c r="B62" s="20" t="s">
        <v>18</v>
      </c>
      <c r="C62" s="21"/>
      <c r="E62" s="22"/>
      <c r="G62" s="23"/>
      <c r="I62" s="23"/>
      <c r="J62" s="23"/>
      <c r="K62" s="22"/>
      <c r="M62" s="23"/>
      <c r="N62" s="23"/>
      <c r="O62" s="23"/>
      <c r="V62" s="1"/>
    </row>
    <row r="63" spans="1:22" ht="14.5" x14ac:dyDescent="0.35">
      <c r="A63" s="19">
        <v>311</v>
      </c>
      <c r="B63" s="24"/>
      <c r="C63" s="21" t="s">
        <v>20</v>
      </c>
      <c r="E63" s="25">
        <v>88236896.730000004</v>
      </c>
      <c r="G63" s="23">
        <v>-7</v>
      </c>
      <c r="I63" s="26">
        <f>+E63*G63/100</f>
        <v>-6176582.7711000005</v>
      </c>
      <c r="J63" s="23"/>
      <c r="K63" s="25">
        <v>13626822.889999989</v>
      </c>
      <c r="M63" s="23">
        <v>-30</v>
      </c>
      <c r="N63" s="23"/>
      <c r="O63" s="27">
        <f t="shared" ref="O63:O67" si="18">K63*M63/100</f>
        <v>-4088046.8669999968</v>
      </c>
      <c r="Q63" s="28">
        <f t="shared" ref="Q63:Q67" si="19">I63+O63</f>
        <v>-10264629.638099998</v>
      </c>
      <c r="S63" s="29">
        <f>+E63+K63</f>
        <v>101863719.61999999</v>
      </c>
      <c r="U63" s="23">
        <f t="shared" ref="U63:U67" si="20">+U64</f>
        <v>-13</v>
      </c>
      <c r="V63" s="1"/>
    </row>
    <row r="64" spans="1:22" ht="14.5" x14ac:dyDescent="0.35">
      <c r="A64" s="19">
        <v>312</v>
      </c>
      <c r="B64" s="24"/>
      <c r="C64" s="21" t="s">
        <v>21</v>
      </c>
      <c r="E64" s="25">
        <v>417299546.71999991</v>
      </c>
      <c r="G64" s="23">
        <v>-7</v>
      </c>
      <c r="I64" s="26">
        <f>+E64*G64/100</f>
        <v>-29210968.270399995</v>
      </c>
      <c r="J64" s="23"/>
      <c r="K64" s="25">
        <v>209920296.42999971</v>
      </c>
      <c r="M64" s="23">
        <v>-30</v>
      </c>
      <c r="N64" s="23"/>
      <c r="O64" s="27">
        <f t="shared" si="18"/>
        <v>-62976088.928999908</v>
      </c>
      <c r="Q64" s="28">
        <f t="shared" si="19"/>
        <v>-92187057.199399903</v>
      </c>
      <c r="S64" s="29">
        <f>+E64+K64</f>
        <v>627219843.14999962</v>
      </c>
      <c r="U64" s="23">
        <f t="shared" si="20"/>
        <v>-13</v>
      </c>
      <c r="V64" s="1"/>
    </row>
    <row r="65" spans="1:22" ht="14.5" x14ac:dyDescent="0.35">
      <c r="A65" s="19">
        <v>314</v>
      </c>
      <c r="B65" s="24"/>
      <c r="C65" s="21" t="s">
        <v>22</v>
      </c>
      <c r="E65" s="25">
        <v>53597326.619999997</v>
      </c>
      <c r="G65" s="23">
        <v>-7</v>
      </c>
      <c r="I65" s="26">
        <f>+E65*G65/100</f>
        <v>-3751812.8633999997</v>
      </c>
      <c r="J65" s="23"/>
      <c r="K65" s="25">
        <v>36388997.420000024</v>
      </c>
      <c r="M65" s="23">
        <v>-15</v>
      </c>
      <c r="N65" s="23"/>
      <c r="O65" s="27">
        <f t="shared" si="18"/>
        <v>-5458349.6130000027</v>
      </c>
      <c r="Q65" s="28">
        <f t="shared" si="19"/>
        <v>-9210162.4764000028</v>
      </c>
      <c r="S65" s="29">
        <f>+E65+K65</f>
        <v>89986324.040000021</v>
      </c>
      <c r="U65" s="23">
        <f t="shared" si="20"/>
        <v>-13</v>
      </c>
      <c r="V65" s="1"/>
    </row>
    <row r="66" spans="1:22" ht="14.5" x14ac:dyDescent="0.35">
      <c r="A66" s="19">
        <v>315</v>
      </c>
      <c r="B66" s="24"/>
      <c r="C66" s="21" t="s">
        <v>23</v>
      </c>
      <c r="E66" s="25">
        <v>35302438.239999987</v>
      </c>
      <c r="G66" s="23">
        <v>-7</v>
      </c>
      <c r="I66" s="26">
        <f>+E66*G66/100</f>
        <v>-2471170.6767999991</v>
      </c>
      <c r="J66" s="23"/>
      <c r="K66" s="25">
        <v>11732585.67</v>
      </c>
      <c r="M66" s="23">
        <v>-15</v>
      </c>
      <c r="N66" s="23"/>
      <c r="O66" s="27">
        <f t="shared" si="18"/>
        <v>-1759887.8505000002</v>
      </c>
      <c r="Q66" s="28">
        <f t="shared" si="19"/>
        <v>-4231058.5272999993</v>
      </c>
      <c r="S66" s="29">
        <f>+E66+K66</f>
        <v>47035023.909999989</v>
      </c>
      <c r="U66" s="23">
        <f t="shared" si="20"/>
        <v>-13</v>
      </c>
      <c r="V66" s="1"/>
    </row>
    <row r="67" spans="1:22" ht="14.5" x14ac:dyDescent="0.35">
      <c r="A67" s="19">
        <v>316</v>
      </c>
      <c r="B67" s="24"/>
      <c r="C67" s="21" t="s">
        <v>24</v>
      </c>
      <c r="E67" s="30">
        <v>5267283.25</v>
      </c>
      <c r="G67" s="23">
        <v>-7</v>
      </c>
      <c r="I67" s="31">
        <f>+E67*G67/100</f>
        <v>-368709.82750000001</v>
      </c>
      <c r="J67" s="23"/>
      <c r="K67" s="30">
        <v>1735419.5400000005</v>
      </c>
      <c r="M67" s="23">
        <v>-2</v>
      </c>
      <c r="N67" s="23"/>
      <c r="O67" s="32">
        <f t="shared" si="18"/>
        <v>-34708.390800000008</v>
      </c>
      <c r="Q67" s="33">
        <f t="shared" si="19"/>
        <v>-403418.21830000001</v>
      </c>
      <c r="S67" s="34">
        <f>+E67+K67</f>
        <v>7002702.790000001</v>
      </c>
      <c r="U67" s="23">
        <f t="shared" si="20"/>
        <v>-13</v>
      </c>
      <c r="V67" s="1"/>
    </row>
    <row r="68" spans="1:22" ht="14.5" x14ac:dyDescent="0.35">
      <c r="A68" s="19"/>
      <c r="B68" s="35" t="s">
        <v>36</v>
      </c>
      <c r="E68" s="41">
        <f>+SUBTOTAL(9,E63:E67)</f>
        <v>599703491.55999994</v>
      </c>
      <c r="F68" s="37"/>
      <c r="G68" s="38"/>
      <c r="H68" s="37"/>
      <c r="I68" s="41">
        <f>+SUBTOTAL(9,I63:I67)</f>
        <v>-41979244.40919999</v>
      </c>
      <c r="J68" s="36"/>
      <c r="K68" s="41">
        <f>+SUBTOTAL(9,K63:K67)</f>
        <v>273404121.94999975</v>
      </c>
      <c r="L68" s="37"/>
      <c r="M68" s="37"/>
      <c r="N68" s="37"/>
      <c r="O68" s="41">
        <f>+SUBTOTAL(9,O63:O67)</f>
        <v>-74317081.650299907</v>
      </c>
      <c r="P68" s="37"/>
      <c r="Q68" s="42">
        <f>+SUBTOTAL(9,Q63:Q67)</f>
        <v>-116296326.0594999</v>
      </c>
      <c r="R68" s="37"/>
      <c r="S68" s="41">
        <f>+SUBTOTAL(9,S63:S67)</f>
        <v>873107613.50999963</v>
      </c>
      <c r="T68" s="37"/>
      <c r="U68" s="38">
        <f>ROUND(Q68/S68*100,0)</f>
        <v>-13</v>
      </c>
      <c r="V68" s="1"/>
    </row>
    <row r="69" spans="1:22" ht="14.5" x14ac:dyDescent="0.35">
      <c r="A69" s="19"/>
      <c r="B69" s="35"/>
      <c r="E69" s="36"/>
      <c r="F69" s="37"/>
      <c r="G69" s="38"/>
      <c r="H69" s="37"/>
      <c r="I69" s="36"/>
      <c r="J69" s="36"/>
      <c r="K69" s="36"/>
      <c r="L69" s="37"/>
      <c r="M69" s="37"/>
      <c r="N69" s="37"/>
      <c r="O69" s="36"/>
      <c r="P69" s="37"/>
      <c r="Q69" s="39"/>
      <c r="R69" s="37"/>
      <c r="S69" s="36"/>
      <c r="T69" s="37"/>
      <c r="U69" s="37"/>
      <c r="V69" s="1"/>
    </row>
    <row r="70" spans="1:22" ht="13" x14ac:dyDescent="0.3">
      <c r="A70" s="43" t="s">
        <v>13</v>
      </c>
      <c r="E70" s="44">
        <f>+SUBTOTAL(9,E15:E69)</f>
        <v>4231024821.1099997</v>
      </c>
      <c r="I70" s="44">
        <f>+SUBTOTAL(9,I15:I69)</f>
        <v>-240111629.17300007</v>
      </c>
      <c r="K70" s="44">
        <f>+SUBTOTAL(9,K15:K69)</f>
        <v>634258691.14999974</v>
      </c>
      <c r="O70" s="44">
        <f>+SUBTOTAL(9,O15:O69)</f>
        <v>-174254364.90599993</v>
      </c>
      <c r="Q70" s="44">
        <f>+SUBTOTAL(9,Q15:Q69)</f>
        <v>-414365994.07899994</v>
      </c>
      <c r="S70" s="44">
        <f>+SUBTOTAL(9,S15:S69)</f>
        <v>4865283512.2600002</v>
      </c>
      <c r="U70" s="29"/>
      <c r="V70" s="29"/>
    </row>
    <row r="71" spans="1:22" ht="13" x14ac:dyDescent="0.3">
      <c r="A71" s="43"/>
      <c r="E71" s="44"/>
      <c r="I71" s="44"/>
      <c r="K71" s="44"/>
      <c r="O71" s="44"/>
      <c r="Q71" s="44"/>
      <c r="S71" s="44"/>
    </row>
    <row r="72" spans="1:22" ht="13" x14ac:dyDescent="0.3">
      <c r="A72" s="43"/>
      <c r="E72" s="44"/>
      <c r="I72" s="44"/>
      <c r="K72" s="44"/>
      <c r="O72" s="44"/>
      <c r="Q72" s="44"/>
      <c r="S72" s="44"/>
    </row>
    <row r="73" spans="1:22" x14ac:dyDescent="0.25">
      <c r="A73" s="19"/>
    </row>
    <row r="74" spans="1:22" x14ac:dyDescent="0.25">
      <c r="A74" s="19"/>
    </row>
    <row r="75" spans="1:22" x14ac:dyDescent="0.25">
      <c r="A75" s="19"/>
    </row>
    <row r="76" spans="1:22" x14ac:dyDescent="0.25">
      <c r="A76" s="19"/>
    </row>
    <row r="77" spans="1:22" x14ac:dyDescent="0.25">
      <c r="A77" s="19"/>
    </row>
    <row r="78" spans="1:22" x14ac:dyDescent="0.25">
      <c r="A78" s="19"/>
    </row>
    <row r="79" spans="1:22" x14ac:dyDescent="0.25">
      <c r="A79" s="19"/>
    </row>
    <row r="80" spans="1:22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</sheetData>
  <pageMargins left="1" right="1" top="1.5" bottom="1" header="0.5" footer="0.5"/>
  <pageSetup scale="46" fitToHeight="0" orientation="landscape" r:id="rId1"/>
  <headerFooter scaleWithDoc="0">
    <oddHeader xml:space="preserve">&amp;R&amp;"Times New Roman,Bold"&amp;12 Case No. 2020-00349
Attachment 1 to Response to AG-KIUC-1 Question No.  KU Attachment to Q13e
Page &amp;P of &amp;N
Garrett/Spanos
</oddHeader>
  </headerFooter>
  <rowBreaks count="1" manualBreakCount="1">
    <brk id="7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2021-01-22T14:51:15Z</dcterms:created>
  <dcterms:modified xsi:type="dcterms:W3CDTF">2021-01-22T14:51:26Z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2021-01-22T14:51:25Z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cad3d46a-c165-408a-8a9a-06c2c12ba018</vt:lpwstr>
  </property>
  <property fmtid="{D5CDD505-2E9C-101B-9397-08002B2CF9AE}" pid="8" name="MSIP_Label_d662fcd2-3ff9-4261-9b26-9dd5808d0bb4_ContentBits">
    <vt:lpwstr>0</vt:lpwstr>
  </property>
</Properties>
</file>