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6C195C01-37FF-496F-9884-68929DC9D172}" xr6:coauthVersionLast="45" xr6:coauthVersionMax="45" xr10:uidLastSave="{00000000-0000-0000-0000-000000000000}"/>
  <bookViews>
    <workbookView xWindow="-110" yWindow="-110" windowWidth="19420" windowHeight="9800" xr2:uid="{00000000-000D-0000-FFFF-FFFF00000000}"/>
  </bookViews>
  <sheets>
    <sheet name="Summary" sheetId="5" r:id="rId1"/>
    <sheet name="X Kentucky Utilities " sheetId="4" r:id="rId2"/>
    <sheet name="GL Export" sheetId="6" r:id="rId3"/>
  </sheets>
  <definedNames>
    <definedName name="_xlnm.Print_Area" localSheetId="1">'X Kentucky Utilities '!$A$1:$E$192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5" l="1"/>
  <c r="D17" i="5"/>
  <c r="C17" i="5"/>
  <c r="C16" i="5" l="1"/>
  <c r="B10" i="5" l="1"/>
  <c r="B13" i="5" l="1"/>
  <c r="B12" i="5"/>
  <c r="D10" i="5" l="1"/>
  <c r="E10" i="5"/>
  <c r="C13" i="5" l="1"/>
  <c r="C12" i="5"/>
  <c r="C10" i="5"/>
  <c r="B16" i="5"/>
  <c r="E12" i="5"/>
  <c r="G10" i="5" l="1"/>
  <c r="B17" i="5" l="1"/>
  <c r="C4" i="6"/>
  <c r="C3" i="6"/>
  <c r="C2" i="6"/>
  <c r="E13" i="5" l="1"/>
  <c r="D13" i="5"/>
  <c r="G13" i="5" s="1"/>
  <c r="D12" i="5"/>
  <c r="G12" i="5" s="1"/>
  <c r="I12" i="5" l="1"/>
  <c r="C5" i="6"/>
  <c r="D14" i="5"/>
  <c r="I17" i="5"/>
  <c r="B14" i="5"/>
  <c r="I13" i="5"/>
  <c r="C14" i="5"/>
  <c r="G17" i="5" l="1"/>
  <c r="E14" i="5"/>
  <c r="G14" i="5"/>
  <c r="I10" i="5"/>
  <c r="I14" i="5" s="1"/>
  <c r="E16" i="5"/>
  <c r="E18" i="5" s="1"/>
  <c r="D16" i="5"/>
  <c r="C18" i="5" l="1"/>
  <c r="G16" i="5"/>
  <c r="G18" i="5" s="1"/>
  <c r="G19" i="5" s="1"/>
  <c r="I16" i="5"/>
  <c r="I18" i="5" s="1"/>
  <c r="I19" i="5" s="1"/>
  <c r="B18" i="5"/>
  <c r="B19" i="5" s="1"/>
  <c r="D18" i="5"/>
</calcChain>
</file>

<file path=xl/sharedStrings.xml><?xml version="1.0" encoding="utf-8"?>
<sst xmlns="http://schemas.openxmlformats.org/spreadsheetml/2006/main" count="227" uniqueCount="227">
  <si>
    <t>HD:[]</t>
  </si>
  <si>
    <t>HC:[]</t>
  </si>
  <si>
    <t>HB:[Property Tax Total Payment]</t>
  </si>
  <si>
    <t>HA:[Property Tax Expense Payment]</t>
  </si>
  <si>
    <t>GZ:[Property Tax Capitalized Payment]</t>
  </si>
  <si>
    <t>GX:[Property Tax Expense Payment - Manual Adjustment - negative for reduction]</t>
  </si>
  <si>
    <t>GW:[Property Tax Capitalized Payment - Manual Adjustment - negative for reduction]</t>
  </si>
  <si>
    <t>GM:[Capitalized Property Tax - Annual]</t>
  </si>
  <si>
    <t>GL:[Property Tax Expense - Annual]</t>
  </si>
  <si>
    <t>GJ:[Monthly Payment Pattern % - positive sign]</t>
  </si>
  <si>
    <t>GI:[]</t>
  </si>
  <si>
    <t>GH:[Property Tax Capitalized - Monthly Budget]</t>
  </si>
  <si>
    <t>GG:[Property Tax Expense - Monthly Budget]</t>
  </si>
  <si>
    <t>GE:[GLT Property Tax - Monthly Budget]</t>
  </si>
  <si>
    <t>GD:[ECR Property Tax - Monthly Budget]</t>
  </si>
  <si>
    <t>GC:[Non-Mech Property Tax - Monthly Budget]</t>
  </si>
  <si>
    <t>GB:[Gas Non- Mech Property Tax - Monthly Budget]</t>
  </si>
  <si>
    <t>GA:[Electric Non- Mech Property Tax - Monthly Budget]</t>
  </si>
  <si>
    <t>FZ:[Electric % - positive sign]</t>
  </si>
  <si>
    <t>FY:[Non- Mech Property Tax - Monthly Budget - Adjusted]</t>
  </si>
  <si>
    <t>FX:[Non- Mech Property Tax - Monthly Budget - Adjustments (negative for reductions)]</t>
  </si>
  <si>
    <t>FW:[Non- Mech Property Tax - Monthly Budget]</t>
  </si>
  <si>
    <t>FV:[]</t>
  </si>
  <si>
    <t>FU:[AMI Property Tax - Monthly Budget - Adjusted]</t>
  </si>
  <si>
    <t>FT:[]</t>
  </si>
  <si>
    <t>FS:[GLT Property Tax - Monthly Budget - Adjusted]</t>
  </si>
  <si>
    <t>FR:[GLT Property Tax - Monthly Budget - Adjustments (negative for reductions)]</t>
  </si>
  <si>
    <t>FQ:[GLT Property Tax - Monthly Budget]</t>
  </si>
  <si>
    <t>FP:[Budgeted Annual Property Tax Expense - GLT]</t>
  </si>
  <si>
    <t>FN:[Annual Property Tax - GLT]</t>
  </si>
  <si>
    <t>FM:[GLT Property Tax for calculating annual amount]</t>
  </si>
  <si>
    <t>FL:[Total GLT]</t>
  </si>
  <si>
    <t>FK:[GLT Rollin - negative sign (annual)]</t>
  </si>
  <si>
    <t>FJ:[GLT RWIP]</t>
  </si>
  <si>
    <t>FI:[GLT CWIP]</t>
  </si>
  <si>
    <t>FH:[GLT Net Plant]</t>
  </si>
  <si>
    <t>FG:[]</t>
  </si>
  <si>
    <t>FF:[ECR Property Tax - Monthly Budget - Adjusted]</t>
  </si>
  <si>
    <t>FE:[ECR Property Tax - Monthly Budget - Adjustments (negative for reductions)]</t>
  </si>
  <si>
    <t>FD:[ECR Property Tax - Monthly Budget]</t>
  </si>
  <si>
    <t>FC:[Budgeted Annual Property Tax Expense - ECR]</t>
  </si>
  <si>
    <t>FB:[Capitalized Property Tax - ECR]</t>
  </si>
  <si>
    <t>FA:[Annual Property Tax - ECR]</t>
  </si>
  <si>
    <t>EZ:[ECR Property Tax for calculating annual amount]</t>
  </si>
  <si>
    <t>EY:[Total ECR]</t>
  </si>
  <si>
    <t>EX:[ECR Termination - negative sign (annual)]</t>
  </si>
  <si>
    <t>EW:[ECR RWIP]</t>
  </si>
  <si>
    <t>EV:[ECR CWIP]</t>
  </si>
  <si>
    <t>EU:[ECR Net Plant]</t>
  </si>
  <si>
    <t>ET:[]</t>
  </si>
  <si>
    <t>ER:[Budgeted Annual Property Tax Expense - Mech + Non Mech]</t>
  </si>
  <si>
    <t>EP:[Capitalized Property Tax - AMI - negative sign]</t>
  </si>
  <si>
    <t>EO:[Capitalized Property Tax - GLT - negative sign]</t>
  </si>
  <si>
    <t>EN:[Capitalized Property Tax - ECR - negative sign]</t>
  </si>
  <si>
    <t>EM:[Capitalized Property Tax - Non Mech - negative sign]</t>
  </si>
  <si>
    <t>EL:[Annual Property Tax - Mech + Non Mech]</t>
  </si>
  <si>
    <t>EK:[]</t>
  </si>
  <si>
    <t>EJ:[Monthly Capitalized Property Tax - Mech]</t>
  </si>
  <si>
    <t>EI:[Monthly Capitalized Property Tax - Mech (GLT)]</t>
  </si>
  <si>
    <t>EH:[Monthly Capitalized Property Tax - Mech (DSM)]</t>
  </si>
  <si>
    <t>EG:[Monthly Capitalized Property Tax - Mech (ECR)]</t>
  </si>
  <si>
    <t>EF:[Monthly Capitalized Property Tax - Non Mech]</t>
  </si>
  <si>
    <t>EE:[]</t>
  </si>
  <si>
    <t>ED:[Total Property Tax Expense for calculating annual amount]</t>
  </si>
  <si>
    <t>EC:[Paid and Assessed Locally - positive sign]</t>
  </si>
  <si>
    <t>EB:[Virginia Property Tax - postive sign]</t>
  </si>
  <si>
    <t>EA:[Indiana Property Tax - positive sign]</t>
  </si>
  <si>
    <t>DZ:[Kentucky Property Tax]</t>
  </si>
  <si>
    <t>DY:[Inventory - Fuel]</t>
  </si>
  <si>
    <t>DX:[Inventory - Gas Stored Underground]</t>
  </si>
  <si>
    <t>DW:[Foreign Trade Zone]</t>
  </si>
  <si>
    <t>DV:[Other Tangible Property]</t>
  </si>
  <si>
    <t>DU:[Manufacturing Machinery]</t>
  </si>
  <si>
    <t>DT:[Real Estate]</t>
  </si>
  <si>
    <t>DS:[]</t>
  </si>
  <si>
    <t>DR:[GLT - Avg Tax Rates (per $100)]</t>
  </si>
  <si>
    <t>DQ:[Inventory - Fuel - Avg Tax Rates (per $100)]</t>
  </si>
  <si>
    <t>DP:[Inventory - Gas Stored Underground - Avg Tax Rates (per $100)]</t>
  </si>
  <si>
    <t>DO:[Foreign Trade Zone - Avg Tax Rates (per $100)]</t>
  </si>
  <si>
    <t>DN:[Other Tangible Property - Avg Tax Rates (per $100)]</t>
  </si>
  <si>
    <t>DM:[Manufacturing Machinery - Avg Tax Rates (per $100)]</t>
  </si>
  <si>
    <t>DL:[Real Estate - Avg Tax Rates (per $100)]</t>
  </si>
  <si>
    <t>DG:[]</t>
  </si>
  <si>
    <t>DF:[Net Book Value Reported on Schedule J (excl. Fort Knox)]</t>
  </si>
  <si>
    <t>DE:[Inventory - Fuel - Schedule J]</t>
  </si>
  <si>
    <t>DD:[Inventory - Gas Stored Underground  - Schedule J]</t>
  </si>
  <si>
    <t>DC:[Foreign Trade Zone - Schedule J]</t>
  </si>
  <si>
    <t>DB:[Other Tangible Property - Schedule J]</t>
  </si>
  <si>
    <t>DA:[Manufacturing Machinery - Schedule J]</t>
  </si>
  <si>
    <t>CZ:[Real Estate - Schedule J]</t>
  </si>
  <si>
    <t>CY:[]</t>
  </si>
  <si>
    <t>CX:[Intangible Property Original Cost - Taxable]</t>
  </si>
  <si>
    <t>CW:[Intangible Property Original Cost - 100%]</t>
  </si>
  <si>
    <t>CV:[Other Tangible Property Original Cost (excl. 316 LGE)]</t>
  </si>
  <si>
    <t>CU:[Manufacturing Machinery Original Costs (excl. 311,316LGE, 341KU)]</t>
  </si>
  <si>
    <t>CT:[Real Estate Original Costs (excl. 311, 341 KU)]</t>
  </si>
  <si>
    <t>CS:[]</t>
  </si>
  <si>
    <t>CR:[Foregin Trade Zone Other - positive sign (annual)]</t>
  </si>
  <si>
    <t>CQ:[Foregin Trade Zone Manufacturing - positive sign (annual)]</t>
  </si>
  <si>
    <t>CP:[]</t>
  </si>
  <si>
    <t>CO:[CWIP/RWIP - Other Tangible - Taxable]</t>
  </si>
  <si>
    <t>CN:[CWIP/RWIP - Intangible - Taxable]</t>
  </si>
  <si>
    <t>CM:[CWIP/RWIP - Intangible - 100%]</t>
  </si>
  <si>
    <t>CL:[RWIP - Intangible - 100%]</t>
  </si>
  <si>
    <t>CK:[CWIP - Intangible - 100%]</t>
  </si>
  <si>
    <t>CJ:[CWIP - Cloud - 100%]</t>
  </si>
  <si>
    <t>CI:[CWIP/RWIP - Other Tangible]</t>
  </si>
  <si>
    <t>CH:[CWIP/RWIP - Manufacturing Machinery]</t>
  </si>
  <si>
    <t>CG:[CWIP/RWIP - Real Estate]</t>
  </si>
  <si>
    <t>CF:[CWIP/RWIP - Total]</t>
  </si>
  <si>
    <t>CE:[]</t>
  </si>
  <si>
    <t>CD:[Plant Account 341 - Manufacturing Machinery]</t>
  </si>
  <si>
    <t>CC:[Plant Account 341 - Real Estate]</t>
  </si>
  <si>
    <t>CB:[Plant Account 341 - Total]</t>
  </si>
  <si>
    <t>CA:[]</t>
  </si>
  <si>
    <t>BZ:[Plant Account 316 - Manufacturing Machinery]</t>
  </si>
  <si>
    <t>BY:[Plant Account 316 - Other Tangible]</t>
  </si>
  <si>
    <t>BX:[Plant Account 316 - Total]</t>
  </si>
  <si>
    <t>BW:[]</t>
  </si>
  <si>
    <t>BV:[Plant Account 311 - Manufacturing Machinery]</t>
  </si>
  <si>
    <t>BU:[Plant Account 311 - Real Estate]</t>
  </si>
  <si>
    <t>BT:[Plant Account 311 - Total]</t>
  </si>
  <si>
    <t>BS:[]</t>
  </si>
  <si>
    <t>BR:[CWIP/RWIP - Total Allocator (end balance)]</t>
  </si>
  <si>
    <t>BQ:[CWIP/RWIP - Other Tangible Allocator - positive sign (end balance)]</t>
  </si>
  <si>
    <t>BP:[CWIP/RWIP - Manufacturing Allocator - positive sign (end balance)]</t>
  </si>
  <si>
    <t>BO:[CWIP/RWIP - Real Estate Allocator - positive sign (end balance)]</t>
  </si>
  <si>
    <t>BN:[]</t>
  </si>
  <si>
    <t>BM:[Plant Account 341 - Total Allocator (end balance)]</t>
  </si>
  <si>
    <t>BL:[Plant Account 341 - Manufacturing Machinery Allocator - positive sign (end balan]</t>
  </si>
  <si>
    <t>BK:[Plant Account 341 - Real Estate Allocator - positive sign (end balance)]</t>
  </si>
  <si>
    <t>BJ:[]</t>
  </si>
  <si>
    <t>BI:[Plant Account 316 - Total Allocator (end balance)]</t>
  </si>
  <si>
    <t>BH:[Plant Account 316 - Manufacturing Machinery Allocator - positive sign (end balan]</t>
  </si>
  <si>
    <t>BG:[Plant Account 316 - Other Tangible Allocator - positive sign (end balance)]</t>
  </si>
  <si>
    <t>BF:[]</t>
  </si>
  <si>
    <t>BE:[Plant Account 311 - Total Allocator (end balance)]</t>
  </si>
  <si>
    <t>BD:[Plant Account 311 - Manufacturing Machinery Allocator - positive sign (end bal)]</t>
  </si>
  <si>
    <t>BC:[Plant Account 311 - Real Estate Allocator - positive sign (end balance)]</t>
  </si>
  <si>
    <t>BB:[]</t>
  </si>
  <si>
    <t>BA:[Rail Cars and Trailers - NBV - Remove from MM (end balance)]</t>
  </si>
  <si>
    <t>AZ:[Rail Cars and Trailers - Reserve - positive sign (end balance)]</t>
  </si>
  <si>
    <t>AY:[Rail Cars and Trailers - Cost - positive sign (end balance)]</t>
  </si>
  <si>
    <t>AX:[]</t>
  </si>
  <si>
    <t>AW:[Total Fort Knox (annual)]</t>
  </si>
  <si>
    <t>AV:[Fort KnoxBusiness Inventory for Resale - positive sign (end balance)]</t>
  </si>
  <si>
    <t>AU:[Fort Knox Other Tangible Property - NBV - positive sign (end balance)]</t>
  </si>
  <si>
    <t>AT:[Fort Knox Manufacturing Machinery - NBV - positive sign (end balance)]</t>
  </si>
  <si>
    <t>AS:[Fort Knox Real Estate - NBV - positive sign (end balance)]</t>
  </si>
  <si>
    <t>AQ:[Virginia + Tenessee CWIP per filing - negative sign (end balance)]</t>
  </si>
  <si>
    <t>AP:[]</t>
  </si>
  <si>
    <t>AO:[Net Book Reportable for KY Property Tax]</t>
  </si>
  <si>
    <t>AA:[Add:]</t>
  </si>
  <si>
    <t>H:[Exclude:]</t>
  </si>
  <si>
    <t>G:[Total Plant]</t>
  </si>
  <si>
    <t>F:[RWIP]</t>
  </si>
  <si>
    <t>E:[CWIP]</t>
  </si>
  <si>
    <t>D:[Net Plant]</t>
  </si>
  <si>
    <t>C:[Summary]</t>
  </si>
  <si>
    <t>B:[]</t>
  </si>
  <si>
    <t>Kentucky Utilities </t>
  </si>
  <si>
    <t>Year 2019</t>
  </si>
  <si>
    <t>Year 2020</t>
  </si>
  <si>
    <t>Year 2021</t>
  </si>
  <si>
    <t>Year 2022</t>
  </si>
  <si>
    <t xml:space="preserve">     I:[Virginia Property]</t>
  </si>
  <si>
    <t xml:space="preserve">     J:[Tennessee Property]</t>
  </si>
  <si>
    <t xml:space="preserve">     K:[Virginia+Tennessee Property adjustment - negative sign for addition]</t>
  </si>
  <si>
    <t xml:space="preserve">     L:[Virginia CWIP]</t>
  </si>
  <si>
    <t xml:space="preserve">     M:[Virginia RWIP]</t>
  </si>
  <si>
    <t xml:space="preserve">     N:[Tennessee CWIP]</t>
  </si>
  <si>
    <t xml:space="preserve">     O:[Tennessee RWIP]</t>
  </si>
  <si>
    <t xml:space="preserve">     P:[Virgina + Tennessee CWIP + RWIP adjustment]</t>
  </si>
  <si>
    <t xml:space="preserve">     Q:[Indiana Property]</t>
  </si>
  <si>
    <t xml:space="preserve">     R:[Indiana CWIP - negative sign]</t>
  </si>
  <si>
    <t xml:space="preserve">     S:[Indiana Gas Stored Non current (117) - negative sign]</t>
  </si>
  <si>
    <t xml:space="preserve">     T:[Railcars estimate (include trailers) - negative sign for reduction]</t>
  </si>
  <si>
    <t xml:space="preserve">     U:[Exempt Properties (ARO, Intangible, Vehicles, Railcars, Pension)]</t>
  </si>
  <si>
    <t xml:space="preserve">     V:[Exempt Properties CWIP adjustment - per filing - negative sign]</t>
  </si>
  <si>
    <t xml:space="preserve">     W:[Vechicles CWIP adjustments - per filing - negative sign]</t>
  </si>
  <si>
    <t xml:space="preserve">     X:[Fort Knox Estimate]</t>
  </si>
  <si>
    <t xml:space="preserve">     Y:[Plant Account 316 adjustment from Other Tangible - per filing - negative sign]</t>
  </si>
  <si>
    <t xml:space="preserve">     Z:[Plant Account 316 adjustment to Manufacturing - per filing - negative sign]</t>
  </si>
  <si>
    <t xml:space="preserve">     AB:[Assessed Franchise Value - positive sign]</t>
  </si>
  <si>
    <t xml:space="preserve">     AC:[Assessed Land Value - positive sign]</t>
  </si>
  <si>
    <t xml:space="preserve">     AD:[Fuel Inventory-151.0]</t>
  </si>
  <si>
    <t xml:space="preserve">     AE:[Limestone Reclass (to Fuel Inventory) - positive sign]</t>
  </si>
  <si>
    <t xml:space="preserve">     AF:[Limestone Reclass (from M&amp;S Inventory)]</t>
  </si>
  <si>
    <t xml:space="preserve">     AG:[M&amp;S Inventory-154.0]</t>
  </si>
  <si>
    <t xml:space="preserve">     AH:[M&amp;S Inventory-154.0 - Virginia - negative sign (end balance)]</t>
  </si>
  <si>
    <t xml:space="preserve">     AI:[Store Expenses-163.0]</t>
  </si>
  <si>
    <t xml:space="preserve">     AJ:[Gas Inventory-164.0]</t>
  </si>
  <si>
    <t xml:space="preserve">     AK:[Gas Inventory-164.0 - Less Indiana - negative sign]</t>
  </si>
  <si>
    <t>Kentucky Utilities Company</t>
  </si>
  <si>
    <t>Property &amp; Other Taxes</t>
  </si>
  <si>
    <t>Income Statement impact:</t>
  </si>
  <si>
    <t>Actuals</t>
  </si>
  <si>
    <t>Forecast</t>
  </si>
  <si>
    <t>Base Year</t>
  </si>
  <si>
    <t>Test Year</t>
  </si>
  <si>
    <t>Property Taxes (P&amp;L)</t>
  </si>
  <si>
    <t>KU</t>
  </si>
  <si>
    <t>Less: Capitalization</t>
  </si>
  <si>
    <t xml:space="preserve">   KU - Non-Mech</t>
  </si>
  <si>
    <t xml:space="preserve">   KU - Mech</t>
  </si>
  <si>
    <t>KU Electric</t>
  </si>
  <si>
    <t>KU ECR</t>
  </si>
  <si>
    <t>2021 BP</t>
  </si>
  <si>
    <t>Account</t>
  </si>
  <si>
    <t>Account Description</t>
  </si>
  <si>
    <t>Amount</t>
  </si>
  <si>
    <t>408102</t>
  </si>
  <si>
    <t>REAL AND PERSONAL PROP. TAX</t>
  </si>
  <si>
    <t>408108</t>
  </si>
  <si>
    <t>REAL AND PERSONAL PROP TAX - ECR</t>
  </si>
  <si>
    <t>408192</t>
  </si>
  <si>
    <t>REAL AND PERSONAL PROP. TAX - INDIRECT</t>
  </si>
  <si>
    <t>Account activity from Mar 1, 2020 thru Aug 31, 2020</t>
  </si>
  <si>
    <t>Mar-Aug 2020</t>
  </si>
  <si>
    <t>2021</t>
  </si>
  <si>
    <t>2022</t>
  </si>
  <si>
    <t>Ending 06/30/22</t>
  </si>
  <si>
    <t>Ending 2/28/21</t>
  </si>
  <si>
    <t>Sep-Dec 2020</t>
  </si>
  <si>
    <t>KU Totals</t>
  </si>
  <si>
    <t>Property Tax Expense</t>
  </si>
  <si>
    <t>($1,000's)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</si>
</sst>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_);[Red]\(#,##0\);&quot; &quot;"/>
    <numFmt numFmtId="165" formatCode="#,##0.00_);[Red]\(#,##0.00\);&quot; &quot;"/>
    <numFmt numFmtId="166" formatCode="#,##0.000_);[Red]\(#,##0.000\);&quot; &quot;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8"/>
      <color rgb="FF00B0F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1" fillId="33" borderId="0" xfId="0" applyFont="1" applyFill="1"/>
    <xf numFmtId="167" fontId="21" fillId="33" borderId="0" xfId="42" applyNumberFormat="1" applyFont="1" applyFill="1"/>
    <xf numFmtId="167" fontId="22" fillId="33" borderId="0" xfId="42" applyNumberFormat="1" applyFont="1" applyFill="1" applyAlignment="1">
      <alignment horizontal="center"/>
    </xf>
    <xf numFmtId="167" fontId="21" fillId="34" borderId="11" xfId="42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3" fillId="34" borderId="0" xfId="0" quotePrefix="1" applyFont="1" applyFill="1" applyAlignment="1">
      <alignment horizontal="center"/>
    </xf>
    <xf numFmtId="0" fontId="23" fillId="33" borderId="0" xfId="0" quotePrefix="1" applyFont="1" applyFill="1" applyAlignment="1">
      <alignment horizontal="center"/>
    </xf>
    <xf numFmtId="0" fontId="24" fillId="33" borderId="0" xfId="0" applyFont="1" applyFill="1"/>
    <xf numFmtId="0" fontId="21" fillId="34" borderId="0" xfId="0" applyFont="1" applyFill="1"/>
    <xf numFmtId="167" fontId="21" fillId="34" borderId="0" xfId="42" applyNumberFormat="1" applyFont="1" applyFill="1"/>
    <xf numFmtId="167" fontId="21" fillId="33" borderId="0" xfId="42" applyNumberFormat="1" applyFont="1" applyFill="1" applyBorder="1"/>
    <xf numFmtId="167" fontId="21" fillId="34" borderId="0" xfId="42" applyNumberFormat="1" applyFont="1" applyFill="1" applyBorder="1"/>
    <xf numFmtId="167" fontId="21" fillId="34" borderId="13" xfId="42" applyNumberFormat="1" applyFont="1" applyFill="1" applyBorder="1"/>
    <xf numFmtId="167" fontId="21" fillId="33" borderId="13" xfId="42" applyNumberFormat="1" applyFont="1" applyFill="1" applyBorder="1"/>
    <xf numFmtId="167" fontId="25" fillId="34" borderId="0" xfId="0" applyNumberFormat="1" applyFont="1" applyFill="1"/>
    <xf numFmtId="167" fontId="25" fillId="33" borderId="0" xfId="0" applyNumberFormat="1" applyFont="1" applyFill="1"/>
    <xf numFmtId="167" fontId="20" fillId="34" borderId="12" xfId="42" applyNumberFormat="1" applyFont="1" applyFill="1" applyBorder="1"/>
    <xf numFmtId="167" fontId="20" fillId="33" borderId="12" xfId="42" applyNumberFormat="1" applyFont="1" applyFill="1" applyBorder="1"/>
    <xf numFmtId="167" fontId="20" fillId="34" borderId="0" xfId="42" applyNumberFormat="1" applyFont="1" applyFill="1" applyBorder="1"/>
    <xf numFmtId="167" fontId="20" fillId="33" borderId="0" xfId="42" applyNumberFormat="1" applyFont="1" applyFill="1" applyBorder="1"/>
    <xf numFmtId="49" fontId="16" fillId="0" borderId="0" xfId="0" applyNumberFormat="1" applyFont="1" applyFill="1"/>
    <xf numFmtId="43" fontId="16" fillId="0" borderId="0" xfId="42" applyFont="1" applyFill="1"/>
    <xf numFmtId="0" fontId="0" fillId="0" borderId="0" xfId="0" applyFill="1"/>
    <xf numFmtId="49" fontId="0" fillId="0" borderId="0" xfId="0" applyNumberFormat="1" applyFill="1"/>
    <xf numFmtId="43" fontId="0" fillId="0" borderId="0" xfId="42" applyFont="1" applyFill="1"/>
    <xf numFmtId="43" fontId="0" fillId="0" borderId="13" xfId="42" applyFont="1" applyFill="1" applyBorder="1"/>
    <xf numFmtId="49" fontId="18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right" wrapText="1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18" fillId="0" borderId="10" xfId="0" applyNumberFormat="1" applyFont="1" applyFill="1" applyBorder="1" applyAlignment="1">
      <alignment horizontal="right"/>
    </xf>
    <xf numFmtId="166" fontId="18" fillId="0" borderId="0" xfId="0" applyNumberFormat="1" applyFont="1" applyFill="1" applyAlignment="1">
      <alignment horizontal="left"/>
    </xf>
    <xf numFmtId="166" fontId="18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7" fontId="21" fillId="33" borderId="0" xfId="0" applyNumberFormat="1" applyFont="1" applyFill="1"/>
    <xf numFmtId="43" fontId="21" fillId="33" borderId="11" xfId="42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CFFFF"/>
      <rgbColor rgb="00FFFF00"/>
      <rgbColor rgb="00FFFFC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ED537-FE3E-42FB-92E2-C31837F07695}">
  <sheetPr>
    <pageSetUpPr fitToPage="1"/>
  </sheetPr>
  <dimension ref="A1:I19"/>
  <sheetViews>
    <sheetView tabSelected="1" workbookViewId="0"/>
  </sheetViews>
  <sheetFormatPr defaultColWidth="9.1796875" defaultRowHeight="15.5" x14ac:dyDescent="0.35"/>
  <cols>
    <col min="1" max="1" width="24.81640625" style="3" customWidth="1"/>
    <col min="2" max="2" width="17.54296875" style="11" customWidth="1"/>
    <col min="3" max="5" width="17.54296875" style="3" customWidth="1"/>
    <col min="6" max="6" width="2.7265625" style="3" customWidth="1"/>
    <col min="7" max="7" width="17.54296875" style="3" customWidth="1"/>
    <col min="8" max="8" width="2.7265625" style="3" customWidth="1"/>
    <col min="9" max="9" width="17.54296875" style="3" customWidth="1"/>
    <col min="10" max="16384" width="9.1796875" style="3"/>
  </cols>
  <sheetData>
    <row r="1" spans="1:9" x14ac:dyDescent="0.35">
      <c r="A1" s="1" t="s">
        <v>193</v>
      </c>
      <c r="B1" s="2"/>
      <c r="C1" s="1"/>
      <c r="D1" s="1"/>
      <c r="E1" s="1"/>
      <c r="G1" s="1"/>
      <c r="I1" s="1"/>
    </row>
    <row r="2" spans="1:9" x14ac:dyDescent="0.35">
      <c r="A2" s="1" t="s">
        <v>207</v>
      </c>
      <c r="B2" s="2"/>
      <c r="C2" s="4"/>
      <c r="D2" s="4"/>
      <c r="E2" s="4"/>
      <c r="G2" s="4"/>
      <c r="I2" s="4"/>
    </row>
    <row r="3" spans="1:9" x14ac:dyDescent="0.35">
      <c r="A3" s="1" t="s">
        <v>194</v>
      </c>
      <c r="B3" s="2"/>
      <c r="C3" s="4"/>
      <c r="D3" s="4"/>
      <c r="E3" s="4"/>
      <c r="G3" s="4"/>
      <c r="I3" s="4"/>
    </row>
    <row r="4" spans="1:9" x14ac:dyDescent="0.35">
      <c r="A4" s="1" t="s">
        <v>195</v>
      </c>
      <c r="B4" s="2"/>
      <c r="C4" s="4"/>
      <c r="D4" s="4"/>
      <c r="E4" s="4"/>
      <c r="G4" s="4"/>
      <c r="I4" s="4"/>
    </row>
    <row r="5" spans="1:9" x14ac:dyDescent="0.35">
      <c r="A5" s="1" t="s">
        <v>226</v>
      </c>
      <c r="B5" s="2"/>
      <c r="C5" s="4"/>
      <c r="D5" s="4"/>
      <c r="E5" s="4"/>
      <c r="G5" s="5"/>
      <c r="I5" s="5"/>
    </row>
    <row r="6" spans="1:9" x14ac:dyDescent="0.35">
      <c r="A6" s="1"/>
      <c r="B6" s="2"/>
      <c r="C6" s="4"/>
      <c r="D6" s="4"/>
      <c r="E6" s="4"/>
      <c r="G6" s="5"/>
      <c r="I6" s="5"/>
    </row>
    <row r="7" spans="1:9" x14ac:dyDescent="0.35">
      <c r="A7" s="4"/>
      <c r="B7" s="6" t="s">
        <v>196</v>
      </c>
      <c r="C7" s="41" t="s">
        <v>197</v>
      </c>
      <c r="D7" s="41"/>
      <c r="E7" s="41"/>
      <c r="G7" s="7" t="s">
        <v>198</v>
      </c>
      <c r="I7" s="7" t="s">
        <v>199</v>
      </c>
    </row>
    <row r="8" spans="1:9" x14ac:dyDescent="0.35">
      <c r="B8" s="8" t="s">
        <v>218</v>
      </c>
      <c r="C8" s="9" t="s">
        <v>223</v>
      </c>
      <c r="D8" s="9" t="s">
        <v>219</v>
      </c>
      <c r="E8" s="9" t="s">
        <v>220</v>
      </c>
      <c r="G8" s="9" t="s">
        <v>222</v>
      </c>
      <c r="I8" s="9" t="s">
        <v>221</v>
      </c>
    </row>
    <row r="9" spans="1:9" x14ac:dyDescent="0.35">
      <c r="A9" s="10" t="s">
        <v>200</v>
      </c>
    </row>
    <row r="10" spans="1:9" x14ac:dyDescent="0.35">
      <c r="A10" s="3" t="s">
        <v>201</v>
      </c>
      <c r="B10" s="12">
        <f>(16553078+385069)/1000+11.698</f>
        <v>16949.845000000001</v>
      </c>
      <c r="C10" s="12">
        <f>'X Kentucky Utilities '!C137/12*4+'X Kentucky Utilities '!C172*4</f>
        <v>11647.191725560331</v>
      </c>
      <c r="D10" s="12">
        <f>+'X Kentucky Utilities '!D137+'X Kentucky Utilities '!D172*12</f>
        <v>38573.819439998399</v>
      </c>
      <c r="E10" s="12">
        <f>'X Kentucky Utilities '!E137+'X Kentucky Utilities '!E172*12</f>
        <v>41529.616338138403</v>
      </c>
      <c r="G10" s="4">
        <f>+B10+C10+D10/12*2</f>
        <v>35026.006632226738</v>
      </c>
      <c r="I10" s="4">
        <f>(+D10/12*6+E10/12*6)</f>
        <v>40051.717889068401</v>
      </c>
    </row>
    <row r="11" spans="1:9" x14ac:dyDescent="0.35">
      <c r="A11" s="3" t="s">
        <v>202</v>
      </c>
      <c r="B11" s="12"/>
      <c r="C11" s="12"/>
      <c r="D11" s="12"/>
      <c r="E11" s="12"/>
      <c r="G11" s="4"/>
      <c r="I11" s="4"/>
    </row>
    <row r="12" spans="1:9" x14ac:dyDescent="0.35">
      <c r="A12" s="3" t="s">
        <v>203</v>
      </c>
      <c r="B12" s="12">
        <f>(-133236.41-88031.99-58637.71-55455.24-49563.12-51194.07)/1000</f>
        <v>-436.11854000000005</v>
      </c>
      <c r="C12" s="12">
        <f>+'X Kentucky Utilities '!C138/12*4</f>
        <v>-341.86510037585003</v>
      </c>
      <c r="D12" s="12">
        <f>+'X Kentucky Utilities '!D138</f>
        <v>-735.91518716586495</v>
      </c>
      <c r="E12" s="12">
        <f>+'X Kentucky Utilities '!E138+'X Kentucky Utilities '!E141</f>
        <v>-1145.9689191804191</v>
      </c>
      <c r="G12" s="13">
        <f t="shared" ref="G12:G13" si="0">+B12+C12+D12/12*2</f>
        <v>-900.63617157016097</v>
      </c>
      <c r="I12" s="4">
        <f t="shared" ref="I12:I13" si="1">(+D12/12*6+E12/12*6)</f>
        <v>-940.94205317314209</v>
      </c>
    </row>
    <row r="13" spans="1:9" x14ac:dyDescent="0.35">
      <c r="A13" s="3" t="s">
        <v>204</v>
      </c>
      <c r="B13" s="12">
        <f>(-104810.44-7091.26-7091.26-4380.77-4380.77-4380.77)/1000</f>
        <v>-132.13526999999999</v>
      </c>
      <c r="C13" s="12">
        <f>+'X Kentucky Utilities '!C139/12*4</f>
        <v>-47.820247119999998</v>
      </c>
      <c r="D13" s="12">
        <f>+'X Kentucky Utilities '!D139</f>
        <v>-138.94033375500001</v>
      </c>
      <c r="E13" s="12">
        <f>+'X Kentucky Utilities '!E139</f>
        <v>-106.68998605500001</v>
      </c>
      <c r="G13" s="13">
        <f t="shared" si="0"/>
        <v>-203.1122394125</v>
      </c>
      <c r="I13" s="4">
        <f t="shared" si="1"/>
        <v>-122.815159905</v>
      </c>
    </row>
    <row r="14" spans="1:9" s="1" customFormat="1" x14ac:dyDescent="0.35">
      <c r="A14" s="1" t="s">
        <v>225</v>
      </c>
      <c r="B14" s="19">
        <f>SUM(B10:B13)</f>
        <v>16381.591190000001</v>
      </c>
      <c r="C14" s="19">
        <f>SUM(C10:C13)</f>
        <v>11257.506378064481</v>
      </c>
      <c r="D14" s="19">
        <f>SUM(D10:D13)</f>
        <v>37698.963919077534</v>
      </c>
      <c r="E14" s="20">
        <f>SUM(E10:E13)</f>
        <v>40276.957432902986</v>
      </c>
      <c r="G14" s="20">
        <f>SUM(G10:G13)</f>
        <v>33922.258221244076</v>
      </c>
      <c r="I14" s="20">
        <f>SUM(I10:I13)</f>
        <v>38987.960675990253</v>
      </c>
    </row>
    <row r="15" spans="1:9" x14ac:dyDescent="0.35">
      <c r="A15" s="10"/>
      <c r="B15" s="14"/>
      <c r="C15" s="14"/>
      <c r="D15" s="14"/>
      <c r="E15" s="13"/>
      <c r="G15" s="13"/>
    </row>
    <row r="16" spans="1:9" x14ac:dyDescent="0.35">
      <c r="A16" s="3" t="s">
        <v>205</v>
      </c>
      <c r="B16" s="14">
        <f>(+'GL Export'!C2+'GL Export'!C4)/1000</f>
        <v>15331.6543</v>
      </c>
      <c r="C16" s="14">
        <f>SUM(C10,C12:C13)-C17</f>
        <v>10508.871049284482</v>
      </c>
      <c r="D16" s="14">
        <f>SUM(D10,D12:D13)-D17</f>
        <v>35484.115310402136</v>
      </c>
      <c r="E16" s="14">
        <f t="shared" ref="E16" si="2">SUM(E10,E12:E13)-E17</f>
        <v>39619.701253876519</v>
      </c>
      <c r="G16" s="13">
        <f t="shared" ref="G16:G17" si="3">+B16+C16+D16/12*2</f>
        <v>31754.544567684839</v>
      </c>
      <c r="I16" s="4">
        <f t="shared" ref="I16:I17" si="4">(+D16/12*6+E16/12*6)</f>
        <v>37551.908282139324</v>
      </c>
    </row>
    <row r="17" spans="1:9" x14ac:dyDescent="0.35">
      <c r="A17" s="3" t="s">
        <v>206</v>
      </c>
      <c r="B17" s="15">
        <f>'GL Export'!C3/1000</f>
        <v>1049.9367299999999</v>
      </c>
      <c r="C17" s="15">
        <f>+'X Kentucky Utilities '!C152/12*4</f>
        <v>748.6353287799999</v>
      </c>
      <c r="D17" s="15">
        <f>+'X Kentucky Utilities '!D152</f>
        <v>2214.8486086754001</v>
      </c>
      <c r="E17" s="15">
        <f>+'X Kentucky Utilities '!E152</f>
        <v>657.25617902646798</v>
      </c>
      <c r="G17" s="16">
        <f t="shared" si="3"/>
        <v>2167.713493559233</v>
      </c>
      <c r="I17" s="16">
        <f t="shared" si="4"/>
        <v>1436.0523938509341</v>
      </c>
    </row>
    <row r="18" spans="1:9" s="1" customFormat="1" x14ac:dyDescent="0.35">
      <c r="A18" s="1" t="s">
        <v>224</v>
      </c>
      <c r="B18" s="21">
        <f>SUM(B16:B17)</f>
        <v>16381.59103</v>
      </c>
      <c r="C18" s="21">
        <f>SUM(C16:C17)</f>
        <v>11257.506378064481</v>
      </c>
      <c r="D18" s="21">
        <f>SUM(D16:D17)</f>
        <v>37698.963919077534</v>
      </c>
      <c r="E18" s="22">
        <f>SUM(E16:E17)</f>
        <v>40276.957432902986</v>
      </c>
      <c r="G18" s="22">
        <f>SUM(G16:G17)</f>
        <v>33922.258061244072</v>
      </c>
      <c r="I18" s="22">
        <f>SUM(I16:I17)</f>
        <v>38987.96067599026</v>
      </c>
    </row>
    <row r="19" spans="1:9" x14ac:dyDescent="0.35">
      <c r="B19" s="17">
        <f>+B18-'GL Export'!C5/1000</f>
        <v>0</v>
      </c>
      <c r="C19" s="18"/>
      <c r="D19" s="13"/>
      <c r="E19" s="13"/>
      <c r="G19" s="18">
        <f>+G18-33922.258</f>
        <v>6.1244070820976049E-5</v>
      </c>
      <c r="H19" s="40"/>
      <c r="I19" s="18">
        <f>+I18-38987.961</f>
        <v>-3.2400974305346608E-4</v>
      </c>
    </row>
  </sheetData>
  <mergeCells count="1">
    <mergeCell ref="C7:E7"/>
  </mergeCells>
  <pageMargins left="0.7" right="0.7" top="1.5" bottom="0.75" header="0.3" footer="0.3"/>
  <pageSetup scale="66" orientation="portrait" r:id="rId1"/>
  <headerFooter>
    <oddHeader>&amp;R&amp;"Times New Roman,Bold"&amp;12Case No. 2020-00349
Attachment to Response to AG-KIUC-1 Question No. 30
Page 1 of 1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0.5" x14ac:dyDescent="0.25"/>
  <cols>
    <col min="1" max="1" width="55.453125" style="33" customWidth="1"/>
    <col min="2" max="5" width="10.7265625" style="32" customWidth="1"/>
    <col min="6" max="16384" width="9.1796875" style="32"/>
  </cols>
  <sheetData>
    <row r="1" spans="1:5" s="30" customFormat="1" x14ac:dyDescent="0.25">
      <c r="A1" s="29"/>
    </row>
    <row r="2" spans="1:5" s="30" customFormat="1" x14ac:dyDescent="0.25">
      <c r="A2" s="29"/>
      <c r="B2" s="30" t="s">
        <v>161</v>
      </c>
      <c r="C2" s="30" t="s">
        <v>162</v>
      </c>
      <c r="D2" s="30" t="s">
        <v>163</v>
      </c>
      <c r="E2" s="30" t="s">
        <v>164</v>
      </c>
    </row>
    <row r="3" spans="1:5" s="30" customFormat="1" x14ac:dyDescent="0.25">
      <c r="A3" s="29"/>
    </row>
    <row r="4" spans="1:5" x14ac:dyDescent="0.25">
      <c r="A4" s="31" t="s">
        <v>160</v>
      </c>
    </row>
    <row r="5" spans="1:5" x14ac:dyDescent="0.25">
      <c r="A5" s="33" t="s">
        <v>159</v>
      </c>
    </row>
    <row r="6" spans="1:5" x14ac:dyDescent="0.25">
      <c r="A6" s="31" t="s">
        <v>158</v>
      </c>
    </row>
    <row r="7" spans="1:5" x14ac:dyDescent="0.25">
      <c r="A7" s="33" t="s">
        <v>157</v>
      </c>
      <c r="B7" s="32">
        <v>6355220.2443599897</v>
      </c>
      <c r="C7" s="32">
        <v>6861354.6637566397</v>
      </c>
      <c r="D7" s="32">
        <v>7087995.6472026696</v>
      </c>
      <c r="E7" s="32">
        <v>7006875.8443580298</v>
      </c>
    </row>
    <row r="8" spans="1:5" x14ac:dyDescent="0.25">
      <c r="A8" s="33" t="s">
        <v>156</v>
      </c>
      <c r="B8" s="32">
        <v>495780.05356999999</v>
      </c>
      <c r="C8" s="32">
        <v>214535.554486857</v>
      </c>
      <c r="D8" s="32">
        <v>209347.78450050499</v>
      </c>
      <c r="E8" s="32">
        <v>283994.82118436199</v>
      </c>
    </row>
    <row r="9" spans="1:5" ht="11" thickBot="1" x14ac:dyDescent="0.3">
      <c r="A9" s="33" t="s">
        <v>155</v>
      </c>
      <c r="B9" s="34">
        <v>33465.347809999897</v>
      </c>
      <c r="C9" s="34">
        <v>1984.19262999999</v>
      </c>
      <c r="D9" s="34">
        <v>4179.6662899999901</v>
      </c>
      <c r="E9" s="34">
        <v>7781.4797699999899</v>
      </c>
    </row>
    <row r="10" spans="1:5" x14ac:dyDescent="0.25">
      <c r="A10" s="33" t="s">
        <v>154</v>
      </c>
      <c r="B10" s="32">
        <v>6884465.6457399903</v>
      </c>
      <c r="C10" s="32">
        <v>7077874.4108734997</v>
      </c>
      <c r="D10" s="32">
        <v>7301523.0979931699</v>
      </c>
      <c r="E10" s="32">
        <v>7298652.1453123903</v>
      </c>
    </row>
    <row r="11" spans="1:5" x14ac:dyDescent="0.25">
      <c r="A11" s="33" t="s">
        <v>153</v>
      </c>
    </row>
    <row r="12" spans="1:5" x14ac:dyDescent="0.25">
      <c r="A12" s="33" t="s">
        <v>165</v>
      </c>
      <c r="B12" s="32">
        <v>-103150.05219</v>
      </c>
      <c r="C12" s="32">
        <v>-115964.592912101</v>
      </c>
      <c r="D12" s="32">
        <v>-146945.59271811999</v>
      </c>
      <c r="E12" s="32">
        <v>-164352.80753677001</v>
      </c>
    </row>
    <row r="13" spans="1:5" x14ac:dyDescent="0.25">
      <c r="A13" s="33" t="s">
        <v>166</v>
      </c>
      <c r="B13" s="32">
        <v>-148.44319999999999</v>
      </c>
      <c r="C13" s="32">
        <v>-140.98666400386699</v>
      </c>
      <c r="D13" s="32">
        <v>-133.530176015471</v>
      </c>
      <c r="E13" s="32">
        <v>-126.07368802707499</v>
      </c>
    </row>
    <row r="14" spans="1:5" x14ac:dyDescent="0.25">
      <c r="A14" s="33" t="s">
        <v>167</v>
      </c>
      <c r="B14" s="32">
        <v>-895.49324000008301</v>
      </c>
      <c r="C14" s="32">
        <v>-895.49324000008301</v>
      </c>
      <c r="D14" s="32">
        <v>-895.49324000008301</v>
      </c>
      <c r="E14" s="32">
        <v>-895.49324000008301</v>
      </c>
    </row>
    <row r="15" spans="1:5" x14ac:dyDescent="0.25">
      <c r="A15" s="33" t="s">
        <v>168</v>
      </c>
      <c r="B15" s="32">
        <v>-4601.8838900000001</v>
      </c>
      <c r="C15" s="32">
        <v>-8451.9145099999896</v>
      </c>
      <c r="D15" s="32">
        <v>-8394.7996000000003</v>
      </c>
      <c r="E15" s="32">
        <v>205.353519999996</v>
      </c>
    </row>
    <row r="16" spans="1:5" x14ac:dyDescent="0.25">
      <c r="A16" s="33" t="s">
        <v>169</v>
      </c>
      <c r="B16" s="32">
        <v>-342.626139999999</v>
      </c>
      <c r="C16" s="32">
        <v>-267.78851999999898</v>
      </c>
      <c r="D16" s="32">
        <v>-605.56393000000003</v>
      </c>
      <c r="E16" s="32">
        <v>3.2249899999995901</v>
      </c>
    </row>
    <row r="17" spans="1:5" x14ac:dyDescent="0.25">
      <c r="A17" s="33" t="s">
        <v>170</v>
      </c>
      <c r="B17" s="32">
        <v>0</v>
      </c>
      <c r="C17" s="32">
        <v>0</v>
      </c>
      <c r="D17" s="32">
        <v>0</v>
      </c>
      <c r="E17" s="32">
        <v>0</v>
      </c>
    </row>
    <row r="18" spans="1:5" x14ac:dyDescent="0.25">
      <c r="A18" s="33" t="s">
        <v>171</v>
      </c>
      <c r="B18" s="32">
        <v>0</v>
      </c>
      <c r="C18" s="32">
        <v>0</v>
      </c>
      <c r="D18" s="32">
        <v>0</v>
      </c>
      <c r="E18" s="32">
        <v>0</v>
      </c>
    </row>
    <row r="19" spans="1:5" x14ac:dyDescent="0.25">
      <c r="A19" s="33" t="s">
        <v>172</v>
      </c>
      <c r="B19" s="32">
        <v>-443.42272999999801</v>
      </c>
      <c r="C19" s="32">
        <v>3331.77026999999</v>
      </c>
      <c r="D19" s="32">
        <v>3612.4307699999999</v>
      </c>
      <c r="E19" s="32">
        <v>-5596.51126999999</v>
      </c>
    </row>
    <row r="20" spans="1:5" x14ac:dyDescent="0.25">
      <c r="A20" s="33" t="s">
        <v>173</v>
      </c>
      <c r="B20" s="32">
        <v>0</v>
      </c>
      <c r="C20" s="32">
        <v>0</v>
      </c>
      <c r="D20" s="32">
        <v>0</v>
      </c>
      <c r="E20" s="32">
        <v>0</v>
      </c>
    </row>
    <row r="21" spans="1:5" x14ac:dyDescent="0.25">
      <c r="A21" s="33" t="s">
        <v>174</v>
      </c>
      <c r="B21" s="32">
        <v>0</v>
      </c>
      <c r="C21" s="32">
        <v>0</v>
      </c>
      <c r="D21" s="32">
        <v>0</v>
      </c>
      <c r="E21" s="32">
        <v>0</v>
      </c>
    </row>
    <row r="22" spans="1:5" x14ac:dyDescent="0.25">
      <c r="A22" s="33" t="s">
        <v>175</v>
      </c>
      <c r="B22" s="32">
        <v>0</v>
      </c>
      <c r="C22" s="32">
        <v>0</v>
      </c>
      <c r="D22" s="32">
        <v>0</v>
      </c>
      <c r="E22" s="32">
        <v>0</v>
      </c>
    </row>
    <row r="23" spans="1:5" x14ac:dyDescent="0.25">
      <c r="A23" s="33" t="s">
        <v>176</v>
      </c>
      <c r="B23" s="32">
        <v>0</v>
      </c>
      <c r="C23" s="32">
        <v>0</v>
      </c>
      <c r="D23" s="32">
        <v>0</v>
      </c>
      <c r="E23" s="32">
        <v>0</v>
      </c>
    </row>
    <row r="24" spans="1:5" x14ac:dyDescent="0.25">
      <c r="A24" s="33" t="s">
        <v>177</v>
      </c>
      <c r="B24" s="32">
        <v>-48519.873529999997</v>
      </c>
      <c r="C24" s="32">
        <v>-64214.717478560997</v>
      </c>
      <c r="D24" s="32">
        <v>-47801.344774666002</v>
      </c>
      <c r="E24" s="32">
        <v>-35419.241342439898</v>
      </c>
    </row>
    <row r="25" spans="1:5" x14ac:dyDescent="0.25">
      <c r="A25" s="33" t="s">
        <v>178</v>
      </c>
      <c r="B25" s="32">
        <v>0</v>
      </c>
      <c r="C25" s="32">
        <v>0</v>
      </c>
      <c r="D25" s="32">
        <v>0</v>
      </c>
      <c r="E25" s="32">
        <v>0</v>
      </c>
    </row>
    <row r="26" spans="1:5" x14ac:dyDescent="0.25">
      <c r="A26" s="33" t="s">
        <v>179</v>
      </c>
      <c r="B26" s="32">
        <v>0</v>
      </c>
      <c r="C26" s="32">
        <v>0</v>
      </c>
      <c r="D26" s="32">
        <v>0</v>
      </c>
      <c r="E26" s="32">
        <v>0</v>
      </c>
    </row>
    <row r="27" spans="1:5" x14ac:dyDescent="0.25">
      <c r="A27" s="33" t="s">
        <v>180</v>
      </c>
      <c r="B27" s="32">
        <v>0</v>
      </c>
      <c r="C27" s="32">
        <v>0</v>
      </c>
      <c r="D27" s="32">
        <v>0</v>
      </c>
      <c r="E27" s="32">
        <v>0</v>
      </c>
    </row>
    <row r="28" spans="1:5" x14ac:dyDescent="0.25">
      <c r="A28" s="33" t="s">
        <v>181</v>
      </c>
      <c r="B28" s="32">
        <v>0</v>
      </c>
      <c r="C28" s="32">
        <v>0</v>
      </c>
      <c r="D28" s="32">
        <v>0</v>
      </c>
      <c r="E28" s="32">
        <v>0</v>
      </c>
    </row>
    <row r="29" spans="1:5" x14ac:dyDescent="0.25">
      <c r="A29" s="33" t="s">
        <v>182</v>
      </c>
      <c r="B29" s="32">
        <v>0</v>
      </c>
      <c r="C29" s="32">
        <v>0</v>
      </c>
      <c r="D29" s="32">
        <v>0</v>
      </c>
      <c r="E29" s="32">
        <v>0</v>
      </c>
    </row>
    <row r="30" spans="1:5" x14ac:dyDescent="0.25">
      <c r="A30" s="33" t="s">
        <v>152</v>
      </c>
    </row>
    <row r="31" spans="1:5" x14ac:dyDescent="0.25">
      <c r="A31" s="33" t="s">
        <v>183</v>
      </c>
      <c r="B31" s="32">
        <v>0</v>
      </c>
      <c r="C31" s="32">
        <v>0</v>
      </c>
      <c r="D31" s="32">
        <v>0</v>
      </c>
      <c r="E31" s="32">
        <v>0</v>
      </c>
    </row>
    <row r="32" spans="1:5" x14ac:dyDescent="0.25">
      <c r="A32" s="33" t="s">
        <v>184</v>
      </c>
      <c r="B32" s="32">
        <v>0</v>
      </c>
      <c r="C32" s="32">
        <v>0</v>
      </c>
      <c r="D32" s="32">
        <v>0</v>
      </c>
      <c r="E32" s="32">
        <v>0</v>
      </c>
    </row>
    <row r="33" spans="1:5" x14ac:dyDescent="0.25">
      <c r="A33" s="33" t="s">
        <v>185</v>
      </c>
      <c r="B33" s="32">
        <v>63279.740919999997</v>
      </c>
      <c r="C33" s="32">
        <v>57214.314226253598</v>
      </c>
      <c r="D33" s="32">
        <v>68830.332924604299</v>
      </c>
      <c r="E33" s="32">
        <v>70123.535484953594</v>
      </c>
    </row>
    <row r="34" spans="1:5" x14ac:dyDescent="0.25">
      <c r="A34" s="33" t="s">
        <v>186</v>
      </c>
      <c r="B34" s="32">
        <v>1347.4291700000001</v>
      </c>
      <c r="C34" s="32">
        <v>1347.4291700000001</v>
      </c>
      <c r="D34" s="32">
        <v>1347.4291700000001</v>
      </c>
      <c r="E34" s="32">
        <v>1347.4291700000001</v>
      </c>
    </row>
    <row r="35" spans="1:5" x14ac:dyDescent="0.25">
      <c r="A35" s="33" t="s">
        <v>187</v>
      </c>
      <c r="B35" s="32">
        <v>-1347.4291700000001</v>
      </c>
      <c r="C35" s="32">
        <v>-1347.4291700000001</v>
      </c>
      <c r="D35" s="32">
        <v>-1347.4291700000001</v>
      </c>
      <c r="E35" s="32">
        <v>-1347.4291700000001</v>
      </c>
    </row>
    <row r="36" spans="1:5" x14ac:dyDescent="0.25">
      <c r="A36" s="33" t="s">
        <v>188</v>
      </c>
      <c r="B36" s="32">
        <v>60430.620040000002</v>
      </c>
      <c r="C36" s="32">
        <v>59689.595317057901</v>
      </c>
      <c r="D36" s="32">
        <v>61241.934301325397</v>
      </c>
      <c r="E36" s="32">
        <v>62676.119905278203</v>
      </c>
    </row>
    <row r="37" spans="1:5" x14ac:dyDescent="0.25">
      <c r="A37" s="33" t="s">
        <v>189</v>
      </c>
      <c r="B37" s="32">
        <v>-319.41500000000002</v>
      </c>
      <c r="C37" s="32">
        <v>-319.41500000000002</v>
      </c>
      <c r="D37" s="32">
        <v>-319.41500000000002</v>
      </c>
      <c r="E37" s="32">
        <v>-319.41500000000002</v>
      </c>
    </row>
    <row r="38" spans="1:5" x14ac:dyDescent="0.25">
      <c r="A38" s="33" t="s">
        <v>190</v>
      </c>
      <c r="B38" s="32">
        <v>4274.2323200000001</v>
      </c>
      <c r="C38" s="32">
        <v>3271.98676999999</v>
      </c>
      <c r="D38" s="32">
        <v>3271.98676999999</v>
      </c>
      <c r="E38" s="32">
        <v>3271.98676999999</v>
      </c>
    </row>
    <row r="39" spans="1:5" x14ac:dyDescent="0.25">
      <c r="A39" s="33" t="s">
        <v>191</v>
      </c>
      <c r="B39" s="32">
        <v>0</v>
      </c>
      <c r="C39" s="32">
        <v>0</v>
      </c>
      <c r="D39" s="32">
        <v>0</v>
      </c>
      <c r="E39" s="32">
        <v>0</v>
      </c>
    </row>
    <row r="40" spans="1:5" x14ac:dyDescent="0.25">
      <c r="A40" s="33" t="s">
        <v>192</v>
      </c>
      <c r="B40" s="32">
        <v>0</v>
      </c>
      <c r="C40" s="32">
        <v>0</v>
      </c>
      <c r="D40" s="32">
        <v>0</v>
      </c>
      <c r="E40" s="32">
        <v>0</v>
      </c>
    </row>
    <row r="41" spans="1:5" x14ac:dyDescent="0.25">
      <c r="A41" s="31" t="s">
        <v>151</v>
      </c>
      <c r="B41" s="32">
        <v>6854029.0290999897</v>
      </c>
      <c r="C41" s="32">
        <v>7011127.1691321405</v>
      </c>
      <c r="D41" s="32">
        <v>7233384.0433203001</v>
      </c>
      <c r="E41" s="32">
        <v>7228222.8239053898</v>
      </c>
    </row>
    <row r="42" spans="1:5" x14ac:dyDescent="0.25">
      <c r="A42" s="33" t="s">
        <v>150</v>
      </c>
    </row>
    <row r="43" spans="1:5" x14ac:dyDescent="0.25">
      <c r="A43" s="33" t="s">
        <v>149</v>
      </c>
      <c r="B43" s="32">
        <v>-5387.9327599999997</v>
      </c>
      <c r="C43" s="32">
        <v>-5387.9327599999997</v>
      </c>
      <c r="D43" s="32">
        <v>-5387.9327599999997</v>
      </c>
      <c r="E43" s="32">
        <v>-5387.9327599999997</v>
      </c>
    </row>
    <row r="44" spans="1:5" x14ac:dyDescent="0.25">
      <c r="A44" s="33" t="s">
        <v>148</v>
      </c>
      <c r="B44" s="32">
        <v>0</v>
      </c>
      <c r="C44" s="32">
        <v>0</v>
      </c>
      <c r="D44" s="32">
        <v>0</v>
      </c>
      <c r="E44" s="32">
        <v>0</v>
      </c>
    </row>
    <row r="45" spans="1:5" x14ac:dyDescent="0.25">
      <c r="A45" s="33" t="s">
        <v>147</v>
      </c>
      <c r="B45" s="32">
        <v>0</v>
      </c>
      <c r="C45" s="32">
        <v>0</v>
      </c>
      <c r="D45" s="32">
        <v>0</v>
      </c>
      <c r="E45" s="32">
        <v>0</v>
      </c>
    </row>
    <row r="46" spans="1:5" x14ac:dyDescent="0.25">
      <c r="A46" s="33" t="s">
        <v>146</v>
      </c>
      <c r="B46" s="32">
        <v>0</v>
      </c>
      <c r="C46" s="32">
        <v>0</v>
      </c>
      <c r="D46" s="32">
        <v>0</v>
      </c>
      <c r="E46" s="32">
        <v>0</v>
      </c>
    </row>
    <row r="47" spans="1:5" ht="11" thickBot="1" x14ac:dyDescent="0.3">
      <c r="A47" s="33" t="s">
        <v>145</v>
      </c>
      <c r="B47" s="34">
        <v>0</v>
      </c>
      <c r="C47" s="34">
        <v>0</v>
      </c>
      <c r="D47" s="34">
        <v>0</v>
      </c>
      <c r="E47" s="34">
        <v>0</v>
      </c>
    </row>
    <row r="48" spans="1:5" x14ac:dyDescent="0.25">
      <c r="A48" s="33" t="s">
        <v>144</v>
      </c>
      <c r="B48" s="32">
        <v>0</v>
      </c>
      <c r="C48" s="32">
        <v>0</v>
      </c>
      <c r="D48" s="32">
        <v>0</v>
      </c>
      <c r="E48" s="32">
        <v>0</v>
      </c>
    </row>
    <row r="49" spans="1:5" x14ac:dyDescent="0.25">
      <c r="A49" s="33" t="s">
        <v>143</v>
      </c>
    </row>
    <row r="50" spans="1:5" x14ac:dyDescent="0.25">
      <c r="A50" s="33" t="s">
        <v>142</v>
      </c>
      <c r="B50" s="32">
        <v>0</v>
      </c>
      <c r="C50" s="32">
        <v>0</v>
      </c>
      <c r="D50" s="32">
        <v>0</v>
      </c>
      <c r="E50" s="32">
        <v>0</v>
      </c>
    </row>
    <row r="51" spans="1:5" x14ac:dyDescent="0.25">
      <c r="A51" s="33" t="s">
        <v>141</v>
      </c>
      <c r="B51" s="32">
        <v>0</v>
      </c>
      <c r="C51" s="32">
        <v>0</v>
      </c>
      <c r="D51" s="32">
        <v>0</v>
      </c>
      <c r="E51" s="32">
        <v>0</v>
      </c>
    </row>
    <row r="52" spans="1:5" x14ac:dyDescent="0.25">
      <c r="A52" s="33" t="s">
        <v>140</v>
      </c>
      <c r="B52" s="32">
        <v>0</v>
      </c>
      <c r="C52" s="32">
        <v>0</v>
      </c>
      <c r="D52" s="32">
        <v>0</v>
      </c>
      <c r="E52" s="32">
        <v>0</v>
      </c>
    </row>
    <row r="53" spans="1:5" x14ac:dyDescent="0.25">
      <c r="A53" s="33" t="s">
        <v>139</v>
      </c>
    </row>
    <row r="54" spans="1:5" x14ac:dyDescent="0.25">
      <c r="A54" s="33" t="s">
        <v>138</v>
      </c>
      <c r="B54" s="32">
        <v>134247.48548999999</v>
      </c>
      <c r="C54" s="32">
        <v>134247.48548999999</v>
      </c>
      <c r="D54" s="32">
        <v>134247.48548999999</v>
      </c>
      <c r="E54" s="32">
        <v>134247.48548999999</v>
      </c>
    </row>
    <row r="55" spans="1:5" x14ac:dyDescent="0.25">
      <c r="A55" s="33" t="s">
        <v>137</v>
      </c>
      <c r="B55" s="32">
        <v>54597.70738</v>
      </c>
      <c r="C55" s="32">
        <v>54597.70738</v>
      </c>
      <c r="D55" s="32">
        <v>54597.70738</v>
      </c>
      <c r="E55" s="32">
        <v>54597.70738</v>
      </c>
    </row>
    <row r="56" spans="1:5" x14ac:dyDescent="0.25">
      <c r="A56" s="33" t="s">
        <v>136</v>
      </c>
      <c r="B56" s="32">
        <v>188845.19287</v>
      </c>
      <c r="C56" s="32">
        <v>188845.19287</v>
      </c>
      <c r="D56" s="32">
        <v>188845.19287</v>
      </c>
      <c r="E56" s="32">
        <v>188845.19287</v>
      </c>
    </row>
    <row r="57" spans="1:5" x14ac:dyDescent="0.25">
      <c r="A57" s="33" t="s">
        <v>135</v>
      </c>
    </row>
    <row r="58" spans="1:5" x14ac:dyDescent="0.25">
      <c r="A58" s="33" t="s">
        <v>134</v>
      </c>
      <c r="B58" s="32">
        <v>0</v>
      </c>
      <c r="C58" s="32">
        <v>0</v>
      </c>
      <c r="D58" s="32">
        <v>0</v>
      </c>
      <c r="E58" s="32">
        <v>0</v>
      </c>
    </row>
    <row r="59" spans="1:5" ht="11" thickBot="1" x14ac:dyDescent="0.3">
      <c r="A59" s="33" t="s">
        <v>133</v>
      </c>
      <c r="B59" s="34">
        <v>0</v>
      </c>
      <c r="C59" s="34">
        <v>0</v>
      </c>
      <c r="D59" s="34">
        <v>0</v>
      </c>
      <c r="E59" s="34">
        <v>0</v>
      </c>
    </row>
    <row r="60" spans="1:5" x14ac:dyDescent="0.25">
      <c r="A60" s="33" t="s">
        <v>132</v>
      </c>
      <c r="B60" s="32">
        <v>0</v>
      </c>
      <c r="C60" s="32">
        <v>0</v>
      </c>
      <c r="D60" s="32">
        <v>0</v>
      </c>
      <c r="E60" s="32">
        <v>0</v>
      </c>
    </row>
    <row r="61" spans="1:5" x14ac:dyDescent="0.25">
      <c r="A61" s="33" t="s">
        <v>131</v>
      </c>
    </row>
    <row r="62" spans="1:5" x14ac:dyDescent="0.25">
      <c r="A62" s="33" t="s">
        <v>130</v>
      </c>
      <c r="B62" s="32">
        <v>33212.274980000002</v>
      </c>
      <c r="C62" s="32">
        <v>33212.274980000002</v>
      </c>
      <c r="D62" s="32">
        <v>33212.274980000002</v>
      </c>
      <c r="E62" s="32">
        <v>33212.274980000002</v>
      </c>
    </row>
    <row r="63" spans="1:5" ht="11" thickBot="1" x14ac:dyDescent="0.3">
      <c r="A63" s="33" t="s">
        <v>129</v>
      </c>
      <c r="B63" s="34">
        <v>27737.698230000002</v>
      </c>
      <c r="C63" s="34">
        <v>27737.698230000002</v>
      </c>
      <c r="D63" s="34">
        <v>27737.698230000002</v>
      </c>
      <c r="E63" s="34">
        <v>27737.698230000002</v>
      </c>
    </row>
    <row r="64" spans="1:5" x14ac:dyDescent="0.25">
      <c r="A64" s="33" t="s">
        <v>128</v>
      </c>
      <c r="B64" s="32">
        <v>60949.973209999996</v>
      </c>
      <c r="C64" s="32">
        <v>60949.973209999996</v>
      </c>
      <c r="D64" s="32">
        <v>60949.973209999996</v>
      </c>
      <c r="E64" s="32">
        <v>60949.973209999996</v>
      </c>
    </row>
    <row r="65" spans="1:5" x14ac:dyDescent="0.25">
      <c r="A65" s="33" t="s">
        <v>127</v>
      </c>
    </row>
    <row r="66" spans="1:5" x14ac:dyDescent="0.25">
      <c r="A66" s="33" t="s">
        <v>126</v>
      </c>
      <c r="B66" s="32">
        <v>10398.013000000001</v>
      </c>
      <c r="C66" s="32">
        <v>10398.013000000001</v>
      </c>
      <c r="D66" s="32">
        <v>10398.013000000001</v>
      </c>
      <c r="E66" s="32">
        <v>10398.013000000001</v>
      </c>
    </row>
    <row r="67" spans="1:5" x14ac:dyDescent="0.25">
      <c r="A67" s="33" t="s">
        <v>125</v>
      </c>
      <c r="B67" s="32">
        <v>410350.92099999997</v>
      </c>
      <c r="C67" s="32">
        <v>410350.92099999997</v>
      </c>
      <c r="D67" s="32">
        <v>410350.92099999997</v>
      </c>
      <c r="E67" s="32">
        <v>410350.92099999997</v>
      </c>
    </row>
    <row r="68" spans="1:5" ht="11" thickBot="1" x14ac:dyDescent="0.3">
      <c r="A68" s="33" t="s">
        <v>124</v>
      </c>
      <c r="B68" s="34">
        <v>104550.08900000001</v>
      </c>
      <c r="C68" s="34">
        <v>104550.08900000001</v>
      </c>
      <c r="D68" s="34">
        <v>104550.08900000001</v>
      </c>
      <c r="E68" s="34">
        <v>104550.08900000001</v>
      </c>
    </row>
    <row r="69" spans="1:5" x14ac:dyDescent="0.25">
      <c r="A69" s="33" t="s">
        <v>123</v>
      </c>
      <c r="B69" s="32">
        <v>525299.022999999</v>
      </c>
      <c r="C69" s="32">
        <v>525299.022999999</v>
      </c>
      <c r="D69" s="32">
        <v>525299.022999999</v>
      </c>
      <c r="E69" s="32">
        <v>525299.022999999</v>
      </c>
    </row>
    <row r="70" spans="1:5" x14ac:dyDescent="0.25">
      <c r="A70" s="33" t="s">
        <v>122</v>
      </c>
    </row>
    <row r="71" spans="1:5" ht="11" thickBot="1" x14ac:dyDescent="0.3">
      <c r="A71" s="33" t="s">
        <v>121</v>
      </c>
      <c r="B71" s="34">
        <v>188845.192929999</v>
      </c>
      <c r="C71" s="34">
        <v>194438.844662872</v>
      </c>
      <c r="D71" s="34">
        <v>186212.312555429</v>
      </c>
      <c r="E71" s="34">
        <v>176018.149449638</v>
      </c>
    </row>
    <row r="72" spans="1:5" x14ac:dyDescent="0.25">
      <c r="A72" s="33" t="s">
        <v>120</v>
      </c>
      <c r="B72" s="32">
        <v>134247.48553265299</v>
      </c>
      <c r="C72" s="32">
        <v>138223.936658744</v>
      </c>
      <c r="D72" s="32">
        <v>132375.80659547501</v>
      </c>
      <c r="E72" s="32">
        <v>125128.914350939</v>
      </c>
    </row>
    <row r="73" spans="1:5" x14ac:dyDescent="0.25">
      <c r="A73" s="33" t="s">
        <v>119</v>
      </c>
      <c r="B73" s="32">
        <v>54597.7073973468</v>
      </c>
      <c r="C73" s="32">
        <v>56214.908004127603</v>
      </c>
      <c r="D73" s="32">
        <v>53836.505959953902</v>
      </c>
      <c r="E73" s="32">
        <v>50889.235098698198</v>
      </c>
    </row>
    <row r="74" spans="1:5" x14ac:dyDescent="0.25">
      <c r="A74" s="33" t="s">
        <v>118</v>
      </c>
    </row>
    <row r="75" spans="1:5" ht="11" thickBot="1" x14ac:dyDescent="0.3">
      <c r="A75" s="33" t="s">
        <v>117</v>
      </c>
      <c r="B75" s="34">
        <v>0</v>
      </c>
      <c r="C75" s="34">
        <v>0</v>
      </c>
      <c r="D75" s="34">
        <v>0</v>
      </c>
      <c r="E75" s="34">
        <v>0</v>
      </c>
    </row>
    <row r="76" spans="1:5" x14ac:dyDescent="0.25">
      <c r="A76" s="33" t="s">
        <v>116</v>
      </c>
      <c r="B76" s="32">
        <v>0</v>
      </c>
      <c r="C76" s="32">
        <v>0</v>
      </c>
      <c r="D76" s="32">
        <v>0</v>
      </c>
      <c r="E76" s="32">
        <v>0</v>
      </c>
    </row>
    <row r="77" spans="1:5" x14ac:dyDescent="0.25">
      <c r="A77" s="33" t="s">
        <v>115</v>
      </c>
      <c r="B77" s="32">
        <v>0</v>
      </c>
      <c r="C77" s="32">
        <v>0</v>
      </c>
      <c r="D77" s="32">
        <v>0</v>
      </c>
      <c r="E77" s="32">
        <v>0</v>
      </c>
    </row>
    <row r="78" spans="1:5" x14ac:dyDescent="0.25">
      <c r="A78" s="33" t="s">
        <v>114</v>
      </c>
    </row>
    <row r="79" spans="1:5" ht="11" thickBot="1" x14ac:dyDescent="0.3">
      <c r="A79" s="33" t="s">
        <v>113</v>
      </c>
      <c r="B79" s="34">
        <v>60949.973480000001</v>
      </c>
      <c r="C79" s="34">
        <v>57999.951695766897</v>
      </c>
      <c r="D79" s="34">
        <v>55258.8157448126</v>
      </c>
      <c r="E79" s="34">
        <v>52843.6161764567</v>
      </c>
    </row>
    <row r="80" spans="1:5" x14ac:dyDescent="0.25">
      <c r="A80" s="33" t="s">
        <v>112</v>
      </c>
      <c r="B80" s="32">
        <v>33212.275127125802</v>
      </c>
      <c r="C80" s="32">
        <v>31604.777542879699</v>
      </c>
      <c r="D80" s="32">
        <v>30111.104023992499</v>
      </c>
      <c r="E80" s="32">
        <v>28795.0366334551</v>
      </c>
    </row>
    <row r="81" spans="1:5" x14ac:dyDescent="0.25">
      <c r="A81" s="33" t="s">
        <v>111</v>
      </c>
      <c r="B81" s="32">
        <v>27737.6983528741</v>
      </c>
      <c r="C81" s="32">
        <v>26395.174152887201</v>
      </c>
      <c r="D81" s="32">
        <v>25147.71172082</v>
      </c>
      <c r="E81" s="32">
        <v>24048.579543001601</v>
      </c>
    </row>
    <row r="82" spans="1:5" x14ac:dyDescent="0.25">
      <c r="A82" s="33" t="s">
        <v>110</v>
      </c>
    </row>
    <row r="83" spans="1:5" x14ac:dyDescent="0.25">
      <c r="A83" s="33" t="s">
        <v>109</v>
      </c>
      <c r="B83" s="32">
        <v>523857.46861999901</v>
      </c>
      <c r="C83" s="32">
        <v>211131.81435685701</v>
      </c>
      <c r="D83" s="32">
        <v>208139.51803050499</v>
      </c>
      <c r="E83" s="32">
        <v>286388.36819436197</v>
      </c>
    </row>
    <row r="84" spans="1:5" x14ac:dyDescent="0.25">
      <c r="A84" s="33" t="s">
        <v>108</v>
      </c>
      <c r="B84" s="32">
        <v>10369.478202623301</v>
      </c>
      <c r="C84" s="32">
        <v>4179.2412593087702</v>
      </c>
      <c r="D84" s="32">
        <v>4120.0103551209604</v>
      </c>
      <c r="E84" s="32">
        <v>5668.9044623137697</v>
      </c>
    </row>
    <row r="85" spans="1:5" x14ac:dyDescent="0.25">
      <c r="A85" s="33" t="s">
        <v>107</v>
      </c>
      <c r="B85" s="32">
        <v>409224.81350388</v>
      </c>
      <c r="C85" s="32">
        <v>164931.07864344399</v>
      </c>
      <c r="D85" s="32">
        <v>162593.56895912901</v>
      </c>
      <c r="E85" s="32">
        <v>223719.682517368</v>
      </c>
    </row>
    <row r="86" spans="1:5" x14ac:dyDescent="0.25">
      <c r="A86" s="33" t="s">
        <v>106</v>
      </c>
      <c r="B86" s="32">
        <v>104263.176913496</v>
      </c>
      <c r="C86" s="32">
        <v>42021.494454104199</v>
      </c>
      <c r="D86" s="32">
        <v>41425.938716254503</v>
      </c>
      <c r="E86" s="32">
        <v>56999.781214680297</v>
      </c>
    </row>
    <row r="87" spans="1:5" x14ac:dyDescent="0.25">
      <c r="A87" s="33" t="s">
        <v>105</v>
      </c>
      <c r="B87" s="32">
        <v>0</v>
      </c>
      <c r="C87" s="32">
        <v>1010.24844</v>
      </c>
      <c r="D87" s="32">
        <v>1010.24844</v>
      </c>
      <c r="E87" s="32">
        <v>1010.24844</v>
      </c>
    </row>
    <row r="88" spans="1:5" x14ac:dyDescent="0.25">
      <c r="A88" s="33" t="s">
        <v>104</v>
      </c>
      <c r="B88" s="32">
        <v>17473.349190000001</v>
      </c>
      <c r="C88" s="32">
        <v>9270.0445500000005</v>
      </c>
      <c r="D88" s="32">
        <v>10683.441215602201</v>
      </c>
      <c r="E88" s="32">
        <v>27531.9780883889</v>
      </c>
    </row>
    <row r="89" spans="1:5" x14ac:dyDescent="0.25">
      <c r="A89" s="33" t="s">
        <v>103</v>
      </c>
      <c r="B89" s="32">
        <v>15.79547</v>
      </c>
      <c r="C89" s="32">
        <v>0</v>
      </c>
      <c r="D89" s="32">
        <v>0</v>
      </c>
      <c r="E89" s="32">
        <v>0</v>
      </c>
    </row>
    <row r="90" spans="1:5" x14ac:dyDescent="0.25">
      <c r="A90" s="33" t="s">
        <v>102</v>
      </c>
      <c r="B90" s="32">
        <v>17489.144660000002</v>
      </c>
      <c r="C90" s="32">
        <v>9270.0445500000005</v>
      </c>
      <c r="D90" s="32">
        <v>10683.441215602201</v>
      </c>
      <c r="E90" s="32">
        <v>27531.9780883889</v>
      </c>
    </row>
    <row r="91" spans="1:5" x14ac:dyDescent="0.25">
      <c r="A91" s="33" t="s">
        <v>101</v>
      </c>
      <c r="B91" s="32">
        <v>2623.3716989999998</v>
      </c>
      <c r="C91" s="32">
        <v>1390.5066824999999</v>
      </c>
      <c r="D91" s="32">
        <v>1602.51618234033</v>
      </c>
      <c r="E91" s="32">
        <v>4129.7967132583299</v>
      </c>
    </row>
    <row r="92" spans="1:5" x14ac:dyDescent="0.25">
      <c r="A92" s="33" t="s">
        <v>100</v>
      </c>
      <c r="B92" s="32">
        <v>89397.403952496199</v>
      </c>
      <c r="C92" s="32">
        <v>33131.7081466042</v>
      </c>
      <c r="D92" s="32">
        <v>31334.765242992598</v>
      </c>
      <c r="E92" s="32">
        <v>32587.351399549701</v>
      </c>
    </row>
    <row r="93" spans="1:5" x14ac:dyDescent="0.25">
      <c r="A93" s="33" t="s">
        <v>99</v>
      </c>
    </row>
    <row r="94" spans="1:5" x14ac:dyDescent="0.25">
      <c r="A94" s="33" t="s">
        <v>98</v>
      </c>
      <c r="B94" s="32">
        <v>10767.55</v>
      </c>
      <c r="C94" s="32">
        <v>10767.55</v>
      </c>
      <c r="D94" s="32">
        <v>10767.55</v>
      </c>
      <c r="E94" s="32">
        <v>10767.55</v>
      </c>
    </row>
    <row r="95" spans="1:5" x14ac:dyDescent="0.25">
      <c r="A95" s="33" t="s">
        <v>97</v>
      </c>
      <c r="B95" s="32">
        <v>0</v>
      </c>
      <c r="C95" s="32">
        <v>0</v>
      </c>
      <c r="D95" s="32">
        <v>0</v>
      </c>
      <c r="E95" s="32">
        <v>0</v>
      </c>
    </row>
    <row r="96" spans="1:5" x14ac:dyDescent="0.25">
      <c r="A96" s="33" t="s">
        <v>96</v>
      </c>
    </row>
    <row r="97" spans="1:5" x14ac:dyDescent="0.25">
      <c r="A97" s="33" t="s">
        <v>95</v>
      </c>
      <c r="B97" s="32">
        <v>172111.06414999999</v>
      </c>
      <c r="C97" s="32">
        <v>193927.97934336</v>
      </c>
      <c r="D97" s="32">
        <v>219119.92774749099</v>
      </c>
      <c r="E97" s="32">
        <v>243898.624521299</v>
      </c>
    </row>
    <row r="98" spans="1:5" x14ac:dyDescent="0.25">
      <c r="A98" s="33" t="s">
        <v>94</v>
      </c>
      <c r="B98" s="32">
        <v>4323025.1130599901</v>
      </c>
      <c r="C98" s="32">
        <v>4559615.1248917803</v>
      </c>
      <c r="D98" s="32">
        <v>4611846.7916904399</v>
      </c>
      <c r="E98" s="32">
        <v>4429762.1217478104</v>
      </c>
    </row>
    <row r="99" spans="1:5" x14ac:dyDescent="0.25">
      <c r="A99" s="33" t="s">
        <v>93</v>
      </c>
      <c r="B99" s="32">
        <v>1410289.4505700001</v>
      </c>
      <c r="C99" s="32">
        <v>1617106.06207398</v>
      </c>
      <c r="D99" s="32">
        <v>1757580.9424317901</v>
      </c>
      <c r="E99" s="32">
        <v>1853989.65405378</v>
      </c>
    </row>
    <row r="100" spans="1:5" x14ac:dyDescent="0.25">
      <c r="A100" s="33" t="s">
        <v>92</v>
      </c>
      <c r="B100" s="32">
        <v>48181.081250000003</v>
      </c>
      <c r="C100" s="32">
        <v>57946.404034199899</v>
      </c>
      <c r="D100" s="32">
        <v>63096.3893638999</v>
      </c>
      <c r="E100" s="32">
        <v>50465.5558418</v>
      </c>
    </row>
    <row r="101" spans="1:5" x14ac:dyDescent="0.25">
      <c r="A101" s="33" t="s">
        <v>91</v>
      </c>
      <c r="B101" s="32">
        <v>7227.1621875000001</v>
      </c>
      <c r="C101" s="32">
        <v>8691.9606051299907</v>
      </c>
      <c r="D101" s="32">
        <v>9464.4584045849897</v>
      </c>
      <c r="E101" s="32">
        <v>7569.8333762700004</v>
      </c>
    </row>
    <row r="102" spans="1:5" x14ac:dyDescent="0.25">
      <c r="A102" s="33" t="s">
        <v>90</v>
      </c>
    </row>
    <row r="103" spans="1:5" x14ac:dyDescent="0.25">
      <c r="A103" s="33" t="s">
        <v>89</v>
      </c>
      <c r="B103" s="32">
        <v>349044.80977240199</v>
      </c>
      <c r="C103" s="32">
        <v>367040.441564293</v>
      </c>
      <c r="D103" s="32">
        <v>384831.35548207897</v>
      </c>
      <c r="E103" s="32">
        <v>402595.98672800697</v>
      </c>
    </row>
    <row r="104" spans="1:5" x14ac:dyDescent="0.25">
      <c r="A104" s="33" t="s">
        <v>88</v>
      </c>
      <c r="B104" s="32">
        <v>4803817.7823141003</v>
      </c>
      <c r="C104" s="32">
        <v>4796388.7356922403</v>
      </c>
      <c r="D104" s="32">
        <v>4842657.0283303401</v>
      </c>
      <c r="E104" s="32">
        <v>4717652.06890688</v>
      </c>
    </row>
    <row r="105" spans="1:5" x14ac:dyDescent="0.25">
      <c r="A105" s="33" t="s">
        <v>87</v>
      </c>
      <c r="B105" s="32">
        <v>1569952.0248999901</v>
      </c>
      <c r="C105" s="32">
        <v>1720224.4687427799</v>
      </c>
      <c r="D105" s="32">
        <v>1861227.24298069</v>
      </c>
      <c r="E105" s="32">
        <v>1958428.1013348801</v>
      </c>
    </row>
    <row r="106" spans="1:5" x14ac:dyDescent="0.25">
      <c r="A106" s="33" t="s">
        <v>86</v>
      </c>
      <c r="B106" s="32">
        <v>10767.55</v>
      </c>
      <c r="C106" s="32">
        <v>10767.55</v>
      </c>
      <c r="D106" s="32">
        <v>10767.55</v>
      </c>
      <c r="E106" s="32">
        <v>10767.55</v>
      </c>
    </row>
    <row r="107" spans="1:5" x14ac:dyDescent="0.25">
      <c r="A107" s="33" t="s">
        <v>85</v>
      </c>
      <c r="B107" s="32">
        <v>0</v>
      </c>
      <c r="C107" s="32">
        <v>0</v>
      </c>
      <c r="D107" s="32">
        <v>0</v>
      </c>
      <c r="E107" s="32">
        <v>0</v>
      </c>
    </row>
    <row r="108" spans="1:5" ht="11" thickBot="1" x14ac:dyDescent="0.3">
      <c r="A108" s="33" t="s">
        <v>84</v>
      </c>
      <c r="B108" s="34">
        <v>64627.17009</v>
      </c>
      <c r="C108" s="34">
        <v>58561.743396253602</v>
      </c>
      <c r="D108" s="34">
        <v>70177.762094604303</v>
      </c>
      <c r="E108" s="34">
        <v>71470.964654953597</v>
      </c>
    </row>
    <row r="109" spans="1:5" x14ac:dyDescent="0.25">
      <c r="A109" s="33" t="s">
        <v>83</v>
      </c>
      <c r="B109" s="32">
        <v>6798209.3370765001</v>
      </c>
      <c r="C109" s="32">
        <v>6952982.9393955702</v>
      </c>
      <c r="D109" s="32">
        <v>7169660.93888772</v>
      </c>
      <c r="E109" s="32">
        <v>7160914.6716247201</v>
      </c>
    </row>
    <row r="110" spans="1:5" x14ac:dyDescent="0.25">
      <c r="A110" s="33" t="s">
        <v>82</v>
      </c>
    </row>
    <row r="111" spans="1:5" s="36" customFormat="1" x14ac:dyDescent="0.25">
      <c r="A111" s="35" t="s">
        <v>81</v>
      </c>
      <c r="B111" s="36">
        <v>1.18683497646931</v>
      </c>
      <c r="C111" s="36">
        <v>1.20813167599869</v>
      </c>
      <c r="D111" s="36">
        <v>1.22985430951867</v>
      </c>
      <c r="E111" s="36">
        <v>1.25201139570904</v>
      </c>
    </row>
    <row r="112" spans="1:5" s="36" customFormat="1" x14ac:dyDescent="0.25">
      <c r="A112" s="35" t="s">
        <v>80</v>
      </c>
      <c r="B112" s="36">
        <v>0.15</v>
      </c>
      <c r="C112" s="36">
        <v>0.15</v>
      </c>
      <c r="D112" s="36">
        <v>0.15</v>
      </c>
      <c r="E112" s="36">
        <v>0.15</v>
      </c>
    </row>
    <row r="113" spans="1:5" s="36" customFormat="1" x14ac:dyDescent="0.25">
      <c r="A113" s="35" t="s">
        <v>79</v>
      </c>
      <c r="B113" s="36">
        <v>1.5213024970146201</v>
      </c>
      <c r="C113" s="36">
        <v>1.5427285469549099</v>
      </c>
      <c r="D113" s="36">
        <v>1.5645831178940099</v>
      </c>
      <c r="E113" s="36">
        <v>1.5868747802518901</v>
      </c>
    </row>
    <row r="114" spans="1:5" s="36" customFormat="1" x14ac:dyDescent="0.25">
      <c r="A114" s="35" t="s">
        <v>78</v>
      </c>
      <c r="B114" s="36">
        <v>1E-3</v>
      </c>
      <c r="C114" s="36">
        <v>1E-3</v>
      </c>
      <c r="D114" s="36">
        <v>1E-3</v>
      </c>
      <c r="E114" s="36">
        <v>1E-3</v>
      </c>
    </row>
    <row r="115" spans="1:5" s="36" customFormat="1" x14ac:dyDescent="0.25">
      <c r="A115" s="35" t="s">
        <v>77</v>
      </c>
      <c r="B115" s="36">
        <v>0</v>
      </c>
      <c r="C115" s="36">
        <v>0</v>
      </c>
      <c r="D115" s="36">
        <v>0</v>
      </c>
      <c r="E115" s="36">
        <v>0</v>
      </c>
    </row>
    <row r="116" spans="1:5" s="36" customFormat="1" x14ac:dyDescent="0.25">
      <c r="A116" s="35" t="s">
        <v>76</v>
      </c>
      <c r="B116" s="36">
        <v>0.05</v>
      </c>
      <c r="C116" s="36">
        <v>0.05</v>
      </c>
      <c r="D116" s="36">
        <v>0.05</v>
      </c>
      <c r="E116" s="36">
        <v>0.05</v>
      </c>
    </row>
    <row r="117" spans="1:5" s="36" customFormat="1" x14ac:dyDescent="0.25">
      <c r="A117" s="35" t="s">
        <v>75</v>
      </c>
      <c r="B117" s="36">
        <v>0</v>
      </c>
      <c r="C117" s="36">
        <v>0</v>
      </c>
      <c r="D117" s="36">
        <v>0</v>
      </c>
      <c r="E117" s="36">
        <v>0</v>
      </c>
    </row>
    <row r="118" spans="1:5" x14ac:dyDescent="0.25">
      <c r="A118" s="33" t="s">
        <v>74</v>
      </c>
    </row>
    <row r="119" spans="1:5" x14ac:dyDescent="0.25">
      <c r="A119" s="33" t="s">
        <v>73</v>
      </c>
      <c r="B119" s="32">
        <v>4142.5858859296304</v>
      </c>
      <c r="C119" s="32">
        <v>4434.3318382636899</v>
      </c>
      <c r="D119" s="32">
        <v>4732.8650097754698</v>
      </c>
      <c r="E119" s="32">
        <v>5040.5476325019099</v>
      </c>
    </row>
    <row r="120" spans="1:5" x14ac:dyDescent="0.25">
      <c r="A120" s="33" t="s">
        <v>72</v>
      </c>
      <c r="B120" s="32">
        <v>7205.7266734711502</v>
      </c>
      <c r="C120" s="32">
        <v>7194.5831035383699</v>
      </c>
      <c r="D120" s="32">
        <v>7263.9855424955103</v>
      </c>
      <c r="E120" s="32">
        <v>7076.4781033603203</v>
      </c>
    </row>
    <row r="121" spans="1:5" x14ac:dyDescent="0.25">
      <c r="A121" s="33" t="s">
        <v>71</v>
      </c>
      <c r="B121" s="32">
        <v>23883.719356735201</v>
      </c>
      <c r="C121" s="32">
        <v>26538.393950998299</v>
      </c>
      <c r="D121" s="32">
        <v>29120.4472293201</v>
      </c>
      <c r="E121" s="32">
        <v>31077.801629449099</v>
      </c>
    </row>
    <row r="122" spans="1:5" x14ac:dyDescent="0.25">
      <c r="A122" s="33" t="s">
        <v>70</v>
      </c>
      <c r="B122" s="32">
        <v>0.10767549999999999</v>
      </c>
      <c r="C122" s="32">
        <v>0.10767549999999999</v>
      </c>
      <c r="D122" s="32">
        <v>0.10767549999999999</v>
      </c>
      <c r="E122" s="32">
        <v>0.10767549999999999</v>
      </c>
    </row>
    <row r="123" spans="1:5" x14ac:dyDescent="0.25">
      <c r="A123" s="33" t="s">
        <v>69</v>
      </c>
      <c r="B123" s="32">
        <v>0</v>
      </c>
      <c r="C123" s="32">
        <v>0</v>
      </c>
      <c r="D123" s="32">
        <v>0</v>
      </c>
      <c r="E123" s="32">
        <v>0</v>
      </c>
    </row>
    <row r="124" spans="1:5" x14ac:dyDescent="0.25">
      <c r="A124" s="33" t="s">
        <v>68</v>
      </c>
      <c r="B124" s="32">
        <v>32.313585045000004</v>
      </c>
      <c r="C124" s="32">
        <v>29.280871698126798</v>
      </c>
      <c r="D124" s="32">
        <v>35.088881047302102</v>
      </c>
      <c r="E124" s="32">
        <v>35.735482327476802</v>
      </c>
    </row>
    <row r="125" spans="1:5" x14ac:dyDescent="0.25">
      <c r="A125" s="33" t="s">
        <v>67</v>
      </c>
      <c r="B125" s="32">
        <v>35264.453176681003</v>
      </c>
      <c r="C125" s="32">
        <v>38196.697439998497</v>
      </c>
      <c r="D125" s="32">
        <v>41152.4943381384</v>
      </c>
      <c r="E125" s="32">
        <v>43230.670523138797</v>
      </c>
    </row>
    <row r="126" spans="1:5" x14ac:dyDescent="0.25">
      <c r="A126" s="33" t="s">
        <v>66</v>
      </c>
      <c r="B126" s="32">
        <v>0</v>
      </c>
      <c r="C126" s="32">
        <v>0</v>
      </c>
      <c r="D126" s="32">
        <v>0</v>
      </c>
      <c r="E126" s="32">
        <v>0</v>
      </c>
    </row>
    <row r="127" spans="1:5" x14ac:dyDescent="0.25">
      <c r="A127" s="33" t="s">
        <v>65</v>
      </c>
      <c r="B127" s="32">
        <v>776.13800000000003</v>
      </c>
      <c r="C127" s="32">
        <v>776.13800000000003</v>
      </c>
      <c r="D127" s="32">
        <v>776.13800000000003</v>
      </c>
      <c r="E127" s="32">
        <v>776.13800000000003</v>
      </c>
    </row>
    <row r="128" spans="1:5" ht="11" thickBot="1" x14ac:dyDescent="0.3">
      <c r="A128" s="33" t="s">
        <v>64</v>
      </c>
      <c r="B128" s="34">
        <v>300.98399999999998</v>
      </c>
      <c r="C128" s="34">
        <v>300.98399999999998</v>
      </c>
      <c r="D128" s="34">
        <v>300.98399999999998</v>
      </c>
      <c r="E128" s="34">
        <v>300.98399999999998</v>
      </c>
    </row>
    <row r="129" spans="1:5" x14ac:dyDescent="0.25">
      <c r="A129" s="33" t="s">
        <v>63</v>
      </c>
      <c r="B129" s="32">
        <v>36341.575176680999</v>
      </c>
      <c r="C129" s="32">
        <v>39273.819439998399</v>
      </c>
      <c r="D129" s="32">
        <v>42229.616338138403</v>
      </c>
      <c r="E129" s="32">
        <v>44307.7925231388</v>
      </c>
    </row>
    <row r="130" spans="1:5" x14ac:dyDescent="0.25">
      <c r="A130" s="33" t="s">
        <v>62</v>
      </c>
    </row>
    <row r="131" spans="1:5" x14ac:dyDescent="0.25">
      <c r="A131" s="33" t="s">
        <v>61</v>
      </c>
      <c r="B131" s="32">
        <v>0</v>
      </c>
      <c r="C131" s="32">
        <v>0</v>
      </c>
      <c r="D131" s="32">
        <v>0</v>
      </c>
      <c r="E131" s="32">
        <v>0</v>
      </c>
    </row>
    <row r="132" spans="1:5" x14ac:dyDescent="0.25">
      <c r="A132" s="33" t="s">
        <v>60</v>
      </c>
      <c r="B132" s="32">
        <v>0</v>
      </c>
      <c r="C132" s="32">
        <v>0</v>
      </c>
      <c r="D132" s="32">
        <v>0</v>
      </c>
      <c r="E132" s="32">
        <v>0</v>
      </c>
    </row>
    <row r="133" spans="1:5" x14ac:dyDescent="0.25">
      <c r="A133" s="33" t="s">
        <v>59</v>
      </c>
      <c r="B133" s="32">
        <v>0</v>
      </c>
      <c r="C133" s="32">
        <v>0</v>
      </c>
      <c r="D133" s="32">
        <v>0</v>
      </c>
      <c r="E133" s="32">
        <v>0</v>
      </c>
    </row>
    <row r="134" spans="1:5" x14ac:dyDescent="0.25">
      <c r="A134" s="33" t="s">
        <v>58</v>
      </c>
      <c r="B134" s="32">
        <v>0</v>
      </c>
      <c r="C134" s="32">
        <v>0</v>
      </c>
      <c r="D134" s="32">
        <v>0</v>
      </c>
      <c r="E134" s="32">
        <v>0</v>
      </c>
    </row>
    <row r="135" spans="1:5" x14ac:dyDescent="0.25">
      <c r="A135" s="33" t="s">
        <v>57</v>
      </c>
      <c r="B135" s="32">
        <v>0</v>
      </c>
      <c r="C135" s="32">
        <v>0</v>
      </c>
      <c r="D135" s="32">
        <v>0</v>
      </c>
      <c r="E135" s="32">
        <v>0</v>
      </c>
    </row>
    <row r="136" spans="1:5" x14ac:dyDescent="0.25">
      <c r="A136" s="33" t="s">
        <v>56</v>
      </c>
    </row>
    <row r="137" spans="1:5" x14ac:dyDescent="0.25">
      <c r="A137" s="33" t="s">
        <v>55</v>
      </c>
      <c r="B137" s="32">
        <v>33257.690606834803</v>
      </c>
      <c r="C137" s="32">
        <v>36341.575176680999</v>
      </c>
      <c r="D137" s="32">
        <v>39273.819439998399</v>
      </c>
      <c r="E137" s="32">
        <v>42229.616338138403</v>
      </c>
    </row>
    <row r="138" spans="1:5" x14ac:dyDescent="0.25">
      <c r="A138" s="32" t="s">
        <v>54</v>
      </c>
      <c r="B138" s="32">
        <v>-242.28072259706701</v>
      </c>
      <c r="C138" s="32">
        <v>-1025.5953011275501</v>
      </c>
      <c r="D138" s="32">
        <v>-735.91518716586495</v>
      </c>
      <c r="E138" s="32">
        <v>-1120.09314374925</v>
      </c>
    </row>
    <row r="139" spans="1:5" x14ac:dyDescent="0.25">
      <c r="A139" s="33" t="s">
        <v>53</v>
      </c>
      <c r="B139" s="32">
        <v>-375.37302391499998</v>
      </c>
      <c r="C139" s="32">
        <v>-143.46074135999999</v>
      </c>
      <c r="D139" s="32">
        <v>-138.94033375500001</v>
      </c>
      <c r="E139" s="32">
        <v>-106.68998605500001</v>
      </c>
    </row>
    <row r="140" spans="1:5" x14ac:dyDescent="0.25">
      <c r="A140" s="33" t="s">
        <v>52</v>
      </c>
      <c r="B140" s="32">
        <v>0</v>
      </c>
      <c r="C140" s="32">
        <v>0</v>
      </c>
      <c r="D140" s="32">
        <v>0</v>
      </c>
      <c r="E140" s="32">
        <v>0</v>
      </c>
    </row>
    <row r="141" spans="1:5" x14ac:dyDescent="0.25">
      <c r="A141" s="33" t="s">
        <v>51</v>
      </c>
      <c r="B141" s="32">
        <v>0</v>
      </c>
      <c r="C141" s="32">
        <v>0</v>
      </c>
      <c r="D141" s="32">
        <v>0</v>
      </c>
      <c r="E141" s="32">
        <v>-25.875775431169199</v>
      </c>
    </row>
    <row r="142" spans="1:5" x14ac:dyDescent="0.25">
      <c r="A142" s="33" t="s">
        <v>50</v>
      </c>
      <c r="B142" s="32">
        <v>32640.0368603227</v>
      </c>
      <c r="C142" s="32">
        <v>35172.519134193397</v>
      </c>
      <c r="D142" s="32">
        <v>38398.9639190776</v>
      </c>
      <c r="E142" s="32">
        <v>40976.957432903</v>
      </c>
    </row>
    <row r="143" spans="1:5" x14ac:dyDescent="0.25">
      <c r="A143" s="33" t="s">
        <v>49</v>
      </c>
    </row>
    <row r="144" spans="1:5" x14ac:dyDescent="0.25">
      <c r="A144" s="33" t="s">
        <v>48</v>
      </c>
      <c r="B144" s="32">
        <v>1302433.7999700001</v>
      </c>
      <c r="C144" s="32">
        <v>1475168.4792013001</v>
      </c>
      <c r="D144" s="32">
        <v>438065.59043487097</v>
      </c>
      <c r="E144" s="32">
        <v>417722.29966275499</v>
      </c>
    </row>
    <row r="145" spans="1:5" x14ac:dyDescent="0.25">
      <c r="A145" s="33" t="s">
        <v>47</v>
      </c>
      <c r="B145" s="32">
        <v>290199.21859</v>
      </c>
      <c r="C145" s="32">
        <v>94024.149095633795</v>
      </c>
      <c r="D145" s="32">
        <v>71231.852952774207</v>
      </c>
      <c r="E145" s="32">
        <v>155233.058202774</v>
      </c>
    </row>
    <row r="146" spans="1:5" x14ac:dyDescent="0.25">
      <c r="A146" s="33" t="s">
        <v>46</v>
      </c>
      <c r="B146" s="32">
        <v>278.13324</v>
      </c>
      <c r="C146" s="32">
        <v>-1.0000000028265101E-5</v>
      </c>
      <c r="D146" s="32">
        <v>-5.66868854780895E-14</v>
      </c>
      <c r="E146" s="32">
        <v>-5.66868854780895E-14</v>
      </c>
    </row>
    <row r="147" spans="1:5" ht="11" thickBot="1" x14ac:dyDescent="0.3">
      <c r="A147" s="33" t="s">
        <v>45</v>
      </c>
      <c r="B147" s="34">
        <v>0</v>
      </c>
      <c r="C147" s="34">
        <v>0</v>
      </c>
      <c r="D147" s="34">
        <v>0</v>
      </c>
      <c r="E147" s="34">
        <v>0</v>
      </c>
    </row>
    <row r="148" spans="1:5" x14ac:dyDescent="0.25">
      <c r="A148" s="33" t="s">
        <v>44</v>
      </c>
      <c r="B148" s="32">
        <v>1592911.1518000001</v>
      </c>
      <c r="C148" s="32">
        <v>1569192.62828693</v>
      </c>
      <c r="D148" s="32">
        <v>509297.44338764501</v>
      </c>
      <c r="E148" s="32">
        <v>572955.35786552995</v>
      </c>
    </row>
    <row r="149" spans="1:5" x14ac:dyDescent="0.25">
      <c r="A149" s="33" t="s">
        <v>43</v>
      </c>
      <c r="B149" s="32">
        <v>2389.3667277</v>
      </c>
      <c r="C149" s="32">
        <v>2353.7889424303999</v>
      </c>
      <c r="D149" s="32">
        <v>763.94616508146805</v>
      </c>
      <c r="E149" s="32">
        <v>859.43303679829501</v>
      </c>
    </row>
    <row r="150" spans="1:5" x14ac:dyDescent="0.25">
      <c r="A150" s="33" t="s">
        <v>42</v>
      </c>
      <c r="B150" s="32">
        <v>2325.448484475</v>
      </c>
      <c r="C150" s="32">
        <v>2389.3667277</v>
      </c>
      <c r="D150" s="32">
        <v>2353.7889424303999</v>
      </c>
      <c r="E150" s="32">
        <v>763.94616508146805</v>
      </c>
    </row>
    <row r="151" spans="1:5" x14ac:dyDescent="0.25">
      <c r="A151" s="33" t="s">
        <v>41</v>
      </c>
      <c r="B151" s="32">
        <v>-375.37302391499998</v>
      </c>
      <c r="C151" s="32">
        <v>-143.46074135999999</v>
      </c>
      <c r="D151" s="32">
        <v>-138.94033375500001</v>
      </c>
      <c r="E151" s="32">
        <v>-106.68998605500001</v>
      </c>
    </row>
    <row r="152" spans="1:5" x14ac:dyDescent="0.25">
      <c r="A152" s="33" t="s">
        <v>40</v>
      </c>
      <c r="B152" s="32">
        <v>1950.07546056</v>
      </c>
      <c r="C152" s="32">
        <v>2245.9059863399998</v>
      </c>
      <c r="D152" s="32">
        <v>2214.8486086754001</v>
      </c>
      <c r="E152" s="32">
        <v>657.25617902646798</v>
      </c>
    </row>
    <row r="153" spans="1:5" x14ac:dyDescent="0.25">
      <c r="A153" s="33" t="s">
        <v>39</v>
      </c>
      <c r="B153" s="32">
        <v>162.50628838</v>
      </c>
      <c r="C153" s="32">
        <v>187.158832195</v>
      </c>
      <c r="D153" s="32">
        <v>184.57071738961699</v>
      </c>
      <c r="E153" s="32">
        <v>54.771348252205698</v>
      </c>
    </row>
    <row r="154" spans="1:5" x14ac:dyDescent="0.25">
      <c r="A154" s="33" t="s">
        <v>38</v>
      </c>
      <c r="B154" s="32">
        <v>0</v>
      </c>
      <c r="C154" s="32">
        <v>0</v>
      </c>
      <c r="D154" s="32">
        <v>-135.20000380043001</v>
      </c>
      <c r="E154" s="32">
        <v>0</v>
      </c>
    </row>
    <row r="155" spans="1:5" x14ac:dyDescent="0.25">
      <c r="A155" s="33" t="s">
        <v>37</v>
      </c>
      <c r="B155" s="32">
        <v>162.50628838</v>
      </c>
      <c r="C155" s="32">
        <v>187.158832195</v>
      </c>
      <c r="D155" s="32">
        <v>49.370713589187098</v>
      </c>
      <c r="E155" s="32">
        <v>54.771348252205698</v>
      </c>
    </row>
    <row r="156" spans="1:5" x14ac:dyDescent="0.25">
      <c r="A156" s="33" t="s">
        <v>36</v>
      </c>
    </row>
    <row r="157" spans="1:5" x14ac:dyDescent="0.25">
      <c r="A157" s="33" t="s">
        <v>35</v>
      </c>
      <c r="B157" s="32">
        <v>0</v>
      </c>
      <c r="C157" s="32">
        <v>0</v>
      </c>
      <c r="D157" s="32">
        <v>0</v>
      </c>
      <c r="E157" s="32">
        <v>0</v>
      </c>
    </row>
    <row r="158" spans="1:5" x14ac:dyDescent="0.25">
      <c r="A158" s="33" t="s">
        <v>34</v>
      </c>
      <c r="B158" s="32">
        <v>0</v>
      </c>
      <c r="C158" s="32">
        <v>0</v>
      </c>
      <c r="D158" s="32">
        <v>0</v>
      </c>
      <c r="E158" s="32">
        <v>0</v>
      </c>
    </row>
    <row r="159" spans="1:5" x14ac:dyDescent="0.25">
      <c r="A159" s="33" t="s">
        <v>33</v>
      </c>
      <c r="B159" s="32">
        <v>0</v>
      </c>
      <c r="C159" s="32">
        <v>0</v>
      </c>
      <c r="D159" s="32">
        <v>0</v>
      </c>
      <c r="E159" s="32">
        <v>0</v>
      </c>
    </row>
    <row r="160" spans="1:5" ht="11" thickBot="1" x14ac:dyDescent="0.3">
      <c r="A160" s="33" t="s">
        <v>32</v>
      </c>
      <c r="B160" s="34">
        <v>0</v>
      </c>
      <c r="C160" s="34">
        <v>0</v>
      </c>
      <c r="D160" s="34">
        <v>0</v>
      </c>
      <c r="E160" s="34">
        <v>0</v>
      </c>
    </row>
    <row r="161" spans="1:5" x14ac:dyDescent="0.25">
      <c r="A161" s="33" t="s">
        <v>31</v>
      </c>
      <c r="B161" s="32">
        <v>0</v>
      </c>
      <c r="C161" s="32">
        <v>0</v>
      </c>
      <c r="D161" s="32">
        <v>0</v>
      </c>
      <c r="E161" s="32">
        <v>0</v>
      </c>
    </row>
    <row r="162" spans="1:5" x14ac:dyDescent="0.25">
      <c r="A162" s="33" t="s">
        <v>30</v>
      </c>
      <c r="B162" s="32">
        <v>0</v>
      </c>
      <c r="C162" s="32">
        <v>0</v>
      </c>
      <c r="D162" s="32">
        <v>0</v>
      </c>
      <c r="E162" s="32">
        <v>0</v>
      </c>
    </row>
    <row r="163" spans="1:5" x14ac:dyDescent="0.25">
      <c r="A163" s="33" t="s">
        <v>29</v>
      </c>
      <c r="B163" s="32">
        <v>0</v>
      </c>
      <c r="C163" s="32">
        <v>0</v>
      </c>
      <c r="D163" s="32">
        <v>0</v>
      </c>
      <c r="E163" s="32">
        <v>0</v>
      </c>
    </row>
    <row r="164" spans="1:5" x14ac:dyDescent="0.25">
      <c r="A164" s="33" t="s">
        <v>28</v>
      </c>
      <c r="B164" s="32">
        <v>0</v>
      </c>
      <c r="C164" s="32">
        <v>0</v>
      </c>
      <c r="D164" s="32">
        <v>0</v>
      </c>
      <c r="E164" s="32">
        <v>0</v>
      </c>
    </row>
    <row r="165" spans="1:5" x14ac:dyDescent="0.25">
      <c r="A165" s="33" t="s">
        <v>27</v>
      </c>
      <c r="B165" s="32">
        <v>0</v>
      </c>
      <c r="C165" s="32">
        <v>0</v>
      </c>
      <c r="D165" s="32">
        <v>0</v>
      </c>
      <c r="E165" s="32">
        <v>0</v>
      </c>
    </row>
    <row r="166" spans="1:5" ht="11" thickBot="1" x14ac:dyDescent="0.3">
      <c r="A166" s="33" t="s">
        <v>26</v>
      </c>
      <c r="B166" s="34">
        <v>0</v>
      </c>
      <c r="C166" s="34">
        <v>0</v>
      </c>
      <c r="D166" s="34">
        <v>0</v>
      </c>
      <c r="E166" s="34">
        <v>0</v>
      </c>
    </row>
    <row r="167" spans="1:5" x14ac:dyDescent="0.25">
      <c r="A167" s="33" t="s">
        <v>25</v>
      </c>
      <c r="B167" s="32">
        <v>0</v>
      </c>
      <c r="C167" s="32">
        <v>0</v>
      </c>
      <c r="D167" s="32">
        <v>0</v>
      </c>
      <c r="E167" s="32">
        <v>0</v>
      </c>
    </row>
    <row r="168" spans="1:5" x14ac:dyDescent="0.25">
      <c r="A168" s="33" t="s">
        <v>24</v>
      </c>
    </row>
    <row r="169" spans="1:5" x14ac:dyDescent="0.25">
      <c r="A169" s="33" t="s">
        <v>23</v>
      </c>
      <c r="B169" s="32">
        <v>0</v>
      </c>
      <c r="C169" s="32">
        <v>0</v>
      </c>
      <c r="D169" s="32">
        <v>0</v>
      </c>
      <c r="E169" s="32">
        <v>0</v>
      </c>
    </row>
    <row r="170" spans="1:5" x14ac:dyDescent="0.25">
      <c r="A170" s="33" t="s">
        <v>22</v>
      </c>
    </row>
    <row r="171" spans="1:5" x14ac:dyDescent="0.25">
      <c r="A171" s="33" t="s">
        <v>21</v>
      </c>
      <c r="B171" s="32">
        <v>2557.4967833135602</v>
      </c>
      <c r="C171" s="32">
        <v>2743.8844289877802</v>
      </c>
      <c r="D171" s="32">
        <v>3150.5429463339401</v>
      </c>
      <c r="E171" s="32">
        <v>3359.9751044897098</v>
      </c>
    </row>
    <row r="172" spans="1:5" x14ac:dyDescent="0.25">
      <c r="A172" s="33" t="s">
        <v>20</v>
      </c>
      <c r="B172" s="32">
        <v>-303.75</v>
      </c>
      <c r="C172" s="32">
        <v>-116.666666666667</v>
      </c>
      <c r="D172" s="32">
        <v>-58.3333333333333</v>
      </c>
      <c r="E172" s="32">
        <v>-58.3333333333333</v>
      </c>
    </row>
    <row r="173" spans="1:5" x14ac:dyDescent="0.25">
      <c r="A173" s="33" t="s">
        <v>19</v>
      </c>
      <c r="B173" s="32">
        <v>2253.7467833135602</v>
      </c>
      <c r="C173" s="32">
        <v>2627.2177623211201</v>
      </c>
      <c r="D173" s="32">
        <v>3092.2096130006098</v>
      </c>
      <c r="E173" s="32">
        <v>3301.6417711563699</v>
      </c>
    </row>
    <row r="174" spans="1:5" s="38" customFormat="1" x14ac:dyDescent="0.25">
      <c r="A174" s="37" t="s">
        <v>18</v>
      </c>
      <c r="B174" s="38">
        <v>1</v>
      </c>
      <c r="C174" s="38">
        <v>1</v>
      </c>
      <c r="D174" s="38">
        <v>1</v>
      </c>
      <c r="E174" s="38">
        <v>1</v>
      </c>
    </row>
    <row r="175" spans="1:5" x14ac:dyDescent="0.25">
      <c r="A175" s="33" t="s">
        <v>17</v>
      </c>
      <c r="B175" s="32">
        <v>29474.961399762698</v>
      </c>
      <c r="C175" s="32">
        <v>31526.613147853401</v>
      </c>
      <c r="D175" s="32">
        <v>36295.3153332047</v>
      </c>
      <c r="E175" s="32">
        <v>39619.701253876498</v>
      </c>
    </row>
    <row r="176" spans="1:5" x14ac:dyDescent="0.25">
      <c r="A176" s="33" t="s">
        <v>16</v>
      </c>
      <c r="B176" s="32">
        <v>0</v>
      </c>
      <c r="C176" s="32">
        <v>0</v>
      </c>
      <c r="D176" s="32">
        <v>0</v>
      </c>
      <c r="E176" s="32">
        <v>0</v>
      </c>
    </row>
    <row r="177" spans="1:5" x14ac:dyDescent="0.25">
      <c r="A177" s="33" t="s">
        <v>15</v>
      </c>
      <c r="B177" s="32">
        <v>30397.564189999899</v>
      </c>
      <c r="C177" s="32">
        <v>31021.081499284399</v>
      </c>
      <c r="D177" s="32">
        <v>36295.3153332047</v>
      </c>
      <c r="E177" s="32">
        <v>39619.701253876498</v>
      </c>
    </row>
    <row r="178" spans="1:5" x14ac:dyDescent="0.25">
      <c r="A178" s="33" t="s">
        <v>14</v>
      </c>
      <c r="B178" s="32">
        <v>1846.09194</v>
      </c>
      <c r="C178" s="32">
        <v>1906.9859687799999</v>
      </c>
      <c r="D178" s="32">
        <v>1403.6485858728199</v>
      </c>
      <c r="E178" s="32">
        <v>657.25617902646798</v>
      </c>
    </row>
    <row r="179" spans="1:5" x14ac:dyDescent="0.25">
      <c r="A179" s="33" t="s">
        <v>13</v>
      </c>
      <c r="B179" s="32">
        <v>0</v>
      </c>
      <c r="C179" s="32">
        <v>0</v>
      </c>
      <c r="D179" s="32">
        <v>0</v>
      </c>
      <c r="E179" s="32">
        <v>0</v>
      </c>
    </row>
    <row r="180" spans="1:5" x14ac:dyDescent="0.25">
      <c r="A180" s="31" t="s">
        <v>12</v>
      </c>
      <c r="B180" s="39">
        <v>32243.656129999999</v>
      </c>
      <c r="C180" s="39">
        <v>32928.067468064401</v>
      </c>
      <c r="D180" s="39">
        <v>37698.9639190776</v>
      </c>
      <c r="E180" s="39">
        <v>40276.957432903</v>
      </c>
    </row>
    <row r="181" spans="1:5" x14ac:dyDescent="0.25">
      <c r="A181" s="31" t="s">
        <v>11</v>
      </c>
      <c r="B181" s="39">
        <v>617.65374651206696</v>
      </c>
      <c r="C181" s="39">
        <v>1169.05604248754</v>
      </c>
      <c r="D181" s="39">
        <v>874.85552092086402</v>
      </c>
      <c r="E181" s="39">
        <v>1226.7831298042499</v>
      </c>
    </row>
    <row r="182" spans="1:5" x14ac:dyDescent="0.25">
      <c r="A182" s="33" t="s">
        <v>10</v>
      </c>
    </row>
    <row r="183" spans="1:5" s="38" customFormat="1" x14ac:dyDescent="0.25">
      <c r="A183" s="37" t="s">
        <v>9</v>
      </c>
      <c r="B183" s="38">
        <v>1</v>
      </c>
      <c r="C183" s="38">
        <v>1</v>
      </c>
      <c r="D183" s="38">
        <v>1</v>
      </c>
      <c r="E183" s="38">
        <v>1</v>
      </c>
    </row>
    <row r="184" spans="1:5" x14ac:dyDescent="0.25">
      <c r="A184" s="33" t="s">
        <v>8</v>
      </c>
      <c r="B184" s="32">
        <v>32243.656129999999</v>
      </c>
      <c r="C184" s="32">
        <v>32928.067468064401</v>
      </c>
      <c r="D184" s="32">
        <v>37698.9639190776</v>
      </c>
      <c r="E184" s="32">
        <v>40276.957432903</v>
      </c>
    </row>
    <row r="185" spans="1:5" x14ac:dyDescent="0.25">
      <c r="A185" s="33" t="s">
        <v>7</v>
      </c>
      <c r="B185" s="32">
        <v>617.65374651206696</v>
      </c>
      <c r="C185" s="32">
        <v>1169.05604248754</v>
      </c>
      <c r="D185" s="32">
        <v>874.85552092086402</v>
      </c>
      <c r="E185" s="32">
        <v>1226.7831298042499</v>
      </c>
    </row>
    <row r="186" spans="1:5" x14ac:dyDescent="0.25">
      <c r="A186" s="33" t="s">
        <v>6</v>
      </c>
      <c r="B186" s="32">
        <v>0</v>
      </c>
      <c r="C186" s="32">
        <v>0</v>
      </c>
      <c r="D186" s="32">
        <v>0</v>
      </c>
      <c r="E186" s="32">
        <v>0</v>
      </c>
    </row>
    <row r="187" spans="1:5" x14ac:dyDescent="0.25">
      <c r="A187" s="33" t="s">
        <v>5</v>
      </c>
      <c r="B187" s="32">
        <v>0</v>
      </c>
      <c r="C187" s="32">
        <v>0</v>
      </c>
      <c r="D187" s="32">
        <v>0</v>
      </c>
      <c r="E187" s="32">
        <v>0</v>
      </c>
    </row>
    <row r="188" spans="1:5" x14ac:dyDescent="0.25">
      <c r="A188" s="33" t="s">
        <v>4</v>
      </c>
      <c r="B188" s="32">
        <v>566.16542324058696</v>
      </c>
      <c r="C188" s="32">
        <v>882.32684858029802</v>
      </c>
      <c r="D188" s="32">
        <v>1027.8397921355399</v>
      </c>
      <c r="E188" s="32">
        <v>1043.78077318488</v>
      </c>
    </row>
    <row r="189" spans="1:5" ht="11" thickBot="1" x14ac:dyDescent="0.3">
      <c r="A189" s="33" t="s">
        <v>3</v>
      </c>
      <c r="B189" s="34">
        <v>31424.3525644</v>
      </c>
      <c r="C189" s="34">
        <v>32572.173572270902</v>
      </c>
      <c r="D189" s="34">
        <v>35218.097764550701</v>
      </c>
      <c r="E189" s="34">
        <v>38936.400805713798</v>
      </c>
    </row>
    <row r="190" spans="1:5" x14ac:dyDescent="0.25">
      <c r="A190" s="31" t="s">
        <v>2</v>
      </c>
      <c r="B190" s="39">
        <v>31990.517987640502</v>
      </c>
      <c r="C190" s="39">
        <v>33454.500420851196</v>
      </c>
      <c r="D190" s="39">
        <v>36245.937556686302</v>
      </c>
      <c r="E190" s="39">
        <v>39980.181578898701</v>
      </c>
    </row>
    <row r="191" spans="1:5" x14ac:dyDescent="0.25">
      <c r="A191" s="33" t="s">
        <v>1</v>
      </c>
    </row>
    <row r="192" spans="1:5" x14ac:dyDescent="0.25">
      <c r="A192" s="33" t="s">
        <v>0</v>
      </c>
    </row>
  </sheetData>
  <pageMargins left="0.75" right="0.75" top="1" bottom="1" header="0.5" footer="0.5"/>
  <pageSetup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0BFF-5659-4B96-99A0-E0C78E904187}">
  <sheetPr>
    <pageSetUpPr fitToPage="1"/>
  </sheetPr>
  <dimension ref="A1:C7"/>
  <sheetViews>
    <sheetView workbookViewId="0"/>
  </sheetViews>
  <sheetFormatPr defaultColWidth="9.1796875" defaultRowHeight="14.5" x14ac:dyDescent="0.35"/>
  <cols>
    <col min="1" max="1" width="9.1796875" style="25"/>
    <col min="2" max="2" width="37.453125" style="25" bestFit="1" customWidth="1"/>
    <col min="3" max="3" width="20.7265625" style="27" customWidth="1"/>
    <col min="4" max="16384" width="9.1796875" style="25"/>
  </cols>
  <sheetData>
    <row r="1" spans="1:3" x14ac:dyDescent="0.35">
      <c r="A1" s="23" t="s">
        <v>208</v>
      </c>
      <c r="B1" s="23" t="s">
        <v>209</v>
      </c>
      <c r="C1" s="24" t="s">
        <v>210</v>
      </c>
    </row>
    <row r="2" spans="1:3" x14ac:dyDescent="0.35">
      <c r="A2" s="26" t="s">
        <v>211</v>
      </c>
      <c r="B2" s="26" t="s">
        <v>212</v>
      </c>
      <c r="C2" s="27">
        <f>20407656.17-5091701.87</f>
        <v>15315954.300000001</v>
      </c>
    </row>
    <row r="3" spans="1:3" x14ac:dyDescent="0.35">
      <c r="A3" s="26" t="s">
        <v>213</v>
      </c>
      <c r="B3" s="26" t="s">
        <v>214</v>
      </c>
      <c r="C3" s="27">
        <f>1158350.64-108413.91</f>
        <v>1049936.73</v>
      </c>
    </row>
    <row r="4" spans="1:3" x14ac:dyDescent="0.35">
      <c r="A4" s="26" t="s">
        <v>215</v>
      </c>
      <c r="B4" s="26" t="s">
        <v>216</v>
      </c>
      <c r="C4" s="28">
        <f>21000-5300</f>
        <v>15700</v>
      </c>
    </row>
    <row r="5" spans="1:3" x14ac:dyDescent="0.35">
      <c r="C5" s="27">
        <f>SUM(C2:C4)</f>
        <v>16381591.030000001</v>
      </c>
    </row>
    <row r="7" spans="1:3" x14ac:dyDescent="0.35">
      <c r="B7" s="25" t="s">
        <v>217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X Kentucky Utilities </vt:lpstr>
      <vt:lpstr>GL Export</vt:lpstr>
      <vt:lpstr>'X Kentucky Utilities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2021-01-22T04:38:07Z</dcterms:created>
  <dcterms:modified xsi:type="dcterms:W3CDTF">2021-01-22T04:38:19Z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2021-01-22T04:38:18Z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2c6ec611-67a0-4913-bb52-f9cc5ea76346</vt:lpwstr>
  </property>
  <property fmtid="{D5CDD505-2E9C-101B-9397-08002B2CF9AE}" pid="8" name="MSIP_Label_d662fcd2-3ff9-4261-9b26-9dd5808d0bb4_ContentBits">
    <vt:lpwstr>0</vt:lpwstr>
  </property>
</Properties>
</file>