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B3FB1701-8437-4C63-B7D5-CF93EEE7AF5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mmary" sheetId="1" r:id="rId1"/>
    <sheet name="Data" sheetId="5" r:id="rId2"/>
  </sheets>
  <definedNames>
    <definedName name="_xlnm.Print_Area" localSheetId="1">Data!$A$2:$AF$144</definedName>
    <definedName name="_xlnm.Print_Titles" localSheetId="1">Data!$A:$A,Data!$2:$2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4" i="5" l="1"/>
  <c r="Z74" i="5"/>
  <c r="J75" i="5"/>
  <c r="M75" i="5"/>
  <c r="N75" i="5" s="1"/>
  <c r="O75" i="5" s="1"/>
  <c r="Q75" i="5"/>
  <c r="R75" i="5"/>
  <c r="M76" i="5"/>
  <c r="R76" i="5"/>
  <c r="M77" i="5"/>
  <c r="R77" i="5"/>
  <c r="M78" i="5"/>
  <c r="R78" i="5"/>
  <c r="M79" i="5"/>
  <c r="R79" i="5"/>
  <c r="M80" i="5"/>
  <c r="R80" i="5"/>
  <c r="M81" i="5"/>
  <c r="R81" i="5"/>
  <c r="M82" i="5"/>
  <c r="R82" i="5"/>
  <c r="M83" i="5"/>
  <c r="R83" i="5"/>
  <c r="M84" i="5"/>
  <c r="N84" i="5" s="1"/>
  <c r="R84" i="5"/>
  <c r="M85" i="5"/>
  <c r="R85" i="5"/>
  <c r="M86" i="5"/>
  <c r="N86" i="5" s="1"/>
  <c r="R86" i="5"/>
  <c r="M87" i="5"/>
  <c r="R87" i="5"/>
  <c r="M88" i="5"/>
  <c r="N88" i="5"/>
  <c r="R88" i="5"/>
  <c r="M89" i="5"/>
  <c r="R89" i="5"/>
  <c r="M90" i="5"/>
  <c r="N90" i="5" s="1"/>
  <c r="R90" i="5"/>
  <c r="M91" i="5"/>
  <c r="N91" i="5" s="1"/>
  <c r="R91" i="5"/>
  <c r="M92" i="5"/>
  <c r="R92" i="5"/>
  <c r="M93" i="5"/>
  <c r="R93" i="5"/>
  <c r="M94" i="5"/>
  <c r="R94" i="5"/>
  <c r="M95" i="5"/>
  <c r="R95" i="5"/>
  <c r="M96" i="5"/>
  <c r="R96" i="5"/>
  <c r="M97" i="5"/>
  <c r="R97" i="5"/>
  <c r="M98" i="5"/>
  <c r="R98" i="5"/>
  <c r="M99" i="5"/>
  <c r="R99" i="5"/>
  <c r="M100" i="5"/>
  <c r="R100" i="5"/>
  <c r="M101" i="5"/>
  <c r="R101" i="5"/>
  <c r="M102" i="5"/>
  <c r="R102" i="5"/>
  <c r="M103" i="5"/>
  <c r="R103" i="5"/>
  <c r="M104" i="5"/>
  <c r="R104" i="5"/>
  <c r="M105" i="5"/>
  <c r="R105" i="5"/>
  <c r="M106" i="5"/>
  <c r="R106" i="5"/>
  <c r="M107" i="5"/>
  <c r="N107" i="5" s="1"/>
  <c r="R107" i="5"/>
  <c r="M108" i="5"/>
  <c r="R108" i="5"/>
  <c r="M109" i="5"/>
  <c r="R109" i="5"/>
  <c r="M110" i="5"/>
  <c r="R110" i="5"/>
  <c r="M111" i="5"/>
  <c r="R111" i="5"/>
  <c r="M112" i="5"/>
  <c r="R112" i="5"/>
  <c r="M113" i="5"/>
  <c r="R113" i="5"/>
  <c r="M114" i="5"/>
  <c r="R114" i="5"/>
  <c r="M115" i="5"/>
  <c r="R115" i="5"/>
  <c r="M116" i="5"/>
  <c r="R116" i="5"/>
  <c r="M117" i="5"/>
  <c r="R117" i="5"/>
  <c r="M118" i="5"/>
  <c r="R118" i="5"/>
  <c r="M119" i="5"/>
  <c r="R119" i="5"/>
  <c r="M120" i="5"/>
  <c r="R120" i="5"/>
  <c r="M121" i="5"/>
  <c r="R121" i="5"/>
  <c r="M122" i="5"/>
  <c r="R122" i="5"/>
  <c r="M123" i="5"/>
  <c r="R123" i="5"/>
  <c r="M124" i="5"/>
  <c r="R124" i="5"/>
  <c r="M125" i="5"/>
  <c r="R125" i="5"/>
  <c r="M126" i="5"/>
  <c r="R126" i="5"/>
  <c r="M127" i="5"/>
  <c r="R127" i="5"/>
  <c r="M128" i="5"/>
  <c r="R128" i="5"/>
  <c r="M129" i="5"/>
  <c r="R129" i="5"/>
  <c r="M130" i="5"/>
  <c r="N130" i="5" s="1"/>
  <c r="R130" i="5"/>
  <c r="M131" i="5"/>
  <c r="R131" i="5"/>
  <c r="M132" i="5"/>
  <c r="R132" i="5"/>
  <c r="M133" i="5"/>
  <c r="R133" i="5"/>
  <c r="M134" i="5"/>
  <c r="R134" i="5"/>
  <c r="M135" i="5"/>
  <c r="R135" i="5"/>
  <c r="M136" i="5"/>
  <c r="N136" i="5" s="1"/>
  <c r="R136" i="5"/>
  <c r="M137" i="5"/>
  <c r="N137" i="5" s="1"/>
  <c r="R137" i="5"/>
  <c r="M138" i="5"/>
  <c r="N138" i="5"/>
  <c r="R138" i="5"/>
  <c r="M139" i="5"/>
  <c r="R139" i="5"/>
  <c r="M140" i="5"/>
  <c r="R140" i="5"/>
  <c r="M141" i="5"/>
  <c r="R141" i="5"/>
  <c r="T75" i="5" l="1"/>
  <c r="AA74" i="5"/>
  <c r="N79" i="5"/>
  <c r="N131" i="5"/>
  <c r="N129" i="5"/>
  <c r="N123" i="5"/>
  <c r="N121" i="5"/>
  <c r="N83" i="5"/>
  <c r="N122" i="5"/>
  <c r="N76" i="5"/>
  <c r="O76" i="5" s="1"/>
  <c r="N108" i="5"/>
  <c r="N96" i="5"/>
  <c r="N94" i="5"/>
  <c r="N132" i="5"/>
  <c r="N119" i="5"/>
  <c r="N110" i="5"/>
  <c r="N126" i="5"/>
  <c r="N120" i="5"/>
  <c r="N106" i="5"/>
  <c r="N92" i="5"/>
  <c r="N111" i="5"/>
  <c r="N109" i="5"/>
  <c r="N139" i="5"/>
  <c r="N135" i="5"/>
  <c r="N134" i="5"/>
  <c r="N133" i="5"/>
  <c r="N102" i="5"/>
  <c r="N101" i="5"/>
  <c r="N100" i="5"/>
  <c r="N82" i="5"/>
  <c r="N81" i="5"/>
  <c r="N77" i="5"/>
  <c r="U75" i="5"/>
  <c r="N140" i="5"/>
  <c r="N113" i="5"/>
  <c r="N112" i="5"/>
  <c r="N105" i="5"/>
  <c r="N104" i="5"/>
  <c r="N103" i="5"/>
  <c r="N99" i="5"/>
  <c r="N98" i="5"/>
  <c r="N97" i="5"/>
  <c r="N95" i="5"/>
  <c r="N87" i="5"/>
  <c r="N78" i="5"/>
  <c r="N141" i="5"/>
  <c r="N125" i="5"/>
  <c r="N118" i="5"/>
  <c r="N117" i="5"/>
  <c r="N116" i="5"/>
  <c r="N80" i="5"/>
  <c r="N127" i="5"/>
  <c r="N124" i="5"/>
  <c r="N128" i="5"/>
  <c r="N114" i="5"/>
  <c r="N115" i="5"/>
  <c r="N93" i="5"/>
  <c r="N89" i="5"/>
  <c r="N85" i="5"/>
  <c r="J76" i="5"/>
  <c r="Y75" i="5"/>
  <c r="Q76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Q4" i="5"/>
  <c r="Y3" i="5"/>
  <c r="J4" i="5"/>
  <c r="O77" i="5" l="1"/>
  <c r="O78" i="5" s="1"/>
  <c r="O79" i="5" s="1"/>
  <c r="O80" i="5" s="1"/>
  <c r="O81" i="5" s="1"/>
  <c r="O82" i="5" s="1"/>
  <c r="O83" i="5" s="1"/>
  <c r="O84" i="5" s="1"/>
  <c r="O85" i="5" s="1"/>
  <c r="O86" i="5" s="1"/>
  <c r="O87" i="5" s="1"/>
  <c r="O88" i="5" s="1"/>
  <c r="O89" i="5" s="1"/>
  <c r="O90" i="5" s="1"/>
  <c r="O91" i="5" s="1"/>
  <c r="O92" i="5" s="1"/>
  <c r="O93" i="5" s="1"/>
  <c r="O94" i="5" s="1"/>
  <c r="O95" i="5" s="1"/>
  <c r="O96" i="5" s="1"/>
  <c r="O97" i="5" s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O117" i="5" s="1"/>
  <c r="O118" i="5" s="1"/>
  <c r="O119" i="5" s="1"/>
  <c r="O120" i="5" s="1"/>
  <c r="O121" i="5" s="1"/>
  <c r="O122" i="5" s="1"/>
  <c r="O123" i="5" s="1"/>
  <c r="O124" i="5" s="1"/>
  <c r="O125" i="5" s="1"/>
  <c r="O126" i="5" s="1"/>
  <c r="O127" i="5" s="1"/>
  <c r="O128" i="5" s="1"/>
  <c r="O129" i="5" s="1"/>
  <c r="O130" i="5" s="1"/>
  <c r="O131" i="5" s="1"/>
  <c r="O132" i="5" s="1"/>
  <c r="O133" i="5" s="1"/>
  <c r="O134" i="5" s="1"/>
  <c r="O135" i="5" s="1"/>
  <c r="O136" i="5" s="1"/>
  <c r="O137" i="5" s="1"/>
  <c r="O138" i="5" s="1"/>
  <c r="O139" i="5" s="1"/>
  <c r="O140" i="5" s="1"/>
  <c r="O141" i="5" s="1"/>
  <c r="V75" i="5"/>
  <c r="W75" i="5" s="1"/>
  <c r="Z75" i="5" s="1"/>
  <c r="AA75" i="5" s="1"/>
  <c r="U76" i="5"/>
  <c r="T76" i="5"/>
  <c r="J77" i="5"/>
  <c r="T4" i="5"/>
  <c r="Q5" i="5" s="1"/>
  <c r="U4" i="5"/>
  <c r="J5" i="5"/>
  <c r="Z3" i="5"/>
  <c r="AA3" i="5" s="1"/>
  <c r="M4" i="5"/>
  <c r="N4" i="5" l="1"/>
  <c r="U5" i="5"/>
  <c r="Y4" i="5"/>
  <c r="T5" i="5"/>
  <c r="Q6" i="5" s="1"/>
  <c r="T6" i="5" s="1"/>
  <c r="Q7" i="5" s="1"/>
  <c r="J78" i="5"/>
  <c r="Y76" i="5"/>
  <c r="Q77" i="5"/>
  <c r="V76" i="5"/>
  <c r="W76" i="5" s="1"/>
  <c r="V4" i="5"/>
  <c r="W4" i="5" s="1"/>
  <c r="M5" i="5"/>
  <c r="J6" i="5"/>
  <c r="U6" i="5"/>
  <c r="O4" i="5"/>
  <c r="V5" i="5" l="1"/>
  <c r="W5" i="5" s="1"/>
  <c r="T7" i="5"/>
  <c r="Q8" i="5" s="1"/>
  <c r="T8" i="5" s="1"/>
  <c r="Q9" i="5" s="1"/>
  <c r="Y5" i="5"/>
  <c r="U7" i="5"/>
  <c r="V7" i="5" s="1"/>
  <c r="V6" i="5"/>
  <c r="U77" i="5"/>
  <c r="T77" i="5"/>
  <c r="J79" i="5"/>
  <c r="Z76" i="5"/>
  <c r="AA76" i="5" s="1"/>
  <c r="Z4" i="5"/>
  <c r="AA4" i="5" s="1"/>
  <c r="U8" i="5"/>
  <c r="N5" i="5"/>
  <c r="O5" i="5" s="1"/>
  <c r="M6" i="5"/>
  <c r="Y6" i="5"/>
  <c r="J7" i="5"/>
  <c r="W6" i="5" l="1"/>
  <c r="W7" i="5" s="1"/>
  <c r="J80" i="5"/>
  <c r="V77" i="5"/>
  <c r="W77" i="5" s="1"/>
  <c r="Q78" i="5"/>
  <c r="Y77" i="5"/>
  <c r="V8" i="5"/>
  <c r="Z5" i="5"/>
  <c r="AA5" i="5" s="1"/>
  <c r="N6" i="5"/>
  <c r="O6" i="5" s="1"/>
  <c r="J8" i="5"/>
  <c r="U9" i="5"/>
  <c r="T9" i="5"/>
  <c r="Q10" i="5" s="1"/>
  <c r="Y7" i="5"/>
  <c r="M7" i="5"/>
  <c r="U78" i="5" l="1"/>
  <c r="T78" i="5"/>
  <c r="W8" i="5"/>
  <c r="Z77" i="5"/>
  <c r="AA77" i="5" s="1"/>
  <c r="J81" i="5"/>
  <c r="N7" i="5"/>
  <c r="O7" i="5" s="1"/>
  <c r="U10" i="5"/>
  <c r="T10" i="5"/>
  <c r="Q11" i="5" s="1"/>
  <c r="Z6" i="5"/>
  <c r="AA6" i="5" s="1"/>
  <c r="J9" i="5"/>
  <c r="V9" i="5"/>
  <c r="Y8" i="5"/>
  <c r="M8" i="5"/>
  <c r="W9" i="5" l="1"/>
  <c r="V78" i="5"/>
  <c r="W78" i="5" s="1"/>
  <c r="Z78" i="5" s="1"/>
  <c r="Y78" i="5"/>
  <c r="Q79" i="5"/>
  <c r="J82" i="5"/>
  <c r="N8" i="5"/>
  <c r="O8" i="5" s="1"/>
  <c r="Z7" i="5"/>
  <c r="AA7" i="5" s="1"/>
  <c r="V10" i="5"/>
  <c r="Y9" i="5"/>
  <c r="M9" i="5"/>
  <c r="J10" i="5"/>
  <c r="U11" i="5"/>
  <c r="T11" i="5"/>
  <c r="Q12" i="5" s="1"/>
  <c r="W10" i="5" l="1"/>
  <c r="U79" i="5"/>
  <c r="T79" i="5"/>
  <c r="AA78" i="5"/>
  <c r="J83" i="5"/>
  <c r="J11" i="5"/>
  <c r="V11" i="5"/>
  <c r="W11" i="5" s="1"/>
  <c r="N9" i="5"/>
  <c r="O9" i="5" s="1"/>
  <c r="Z8" i="5"/>
  <c r="AA8" i="5" s="1"/>
  <c r="Y10" i="5"/>
  <c r="M10" i="5"/>
  <c r="U12" i="5"/>
  <c r="T12" i="5"/>
  <c r="Q13" i="5" s="1"/>
  <c r="J84" i="5" l="1"/>
  <c r="Y79" i="5"/>
  <c r="Q80" i="5"/>
  <c r="V79" i="5"/>
  <c r="W79" i="5" s="1"/>
  <c r="V12" i="5"/>
  <c r="W12" i="5" s="1"/>
  <c r="N10" i="5"/>
  <c r="O10" i="5" s="1"/>
  <c r="Y11" i="5"/>
  <c r="M11" i="5"/>
  <c r="J12" i="5"/>
  <c r="Z9" i="5"/>
  <c r="AA9" i="5" s="1"/>
  <c r="U13" i="5"/>
  <c r="T13" i="5"/>
  <c r="Q14" i="5" s="1"/>
  <c r="U80" i="5" l="1"/>
  <c r="T80" i="5"/>
  <c r="Z79" i="5"/>
  <c r="AA79" i="5" s="1"/>
  <c r="J85" i="5"/>
  <c r="V13" i="5"/>
  <c r="W13" i="5" s="1"/>
  <c r="J13" i="5"/>
  <c r="U14" i="5"/>
  <c r="T14" i="5"/>
  <c r="Q15" i="5" s="1"/>
  <c r="Y12" i="5"/>
  <c r="M12" i="5"/>
  <c r="N11" i="5"/>
  <c r="O11" i="5" s="1"/>
  <c r="Z10" i="5"/>
  <c r="AA10" i="5" s="1"/>
  <c r="V80" i="5" l="1"/>
  <c r="W80" i="5" s="1"/>
  <c r="J86" i="5"/>
  <c r="Y80" i="5"/>
  <c r="Q81" i="5"/>
  <c r="N12" i="5"/>
  <c r="O12" i="5" s="1"/>
  <c r="V14" i="5"/>
  <c r="W14" i="5" s="1"/>
  <c r="Z11" i="5"/>
  <c r="AA11" i="5" s="1"/>
  <c r="Y13" i="5"/>
  <c r="M13" i="5"/>
  <c r="U15" i="5"/>
  <c r="T15" i="5"/>
  <c r="Q16" i="5" s="1"/>
  <c r="J14" i="5"/>
  <c r="J87" i="5" l="1"/>
  <c r="U81" i="5"/>
  <c r="T81" i="5"/>
  <c r="Z80" i="5"/>
  <c r="AA80" i="5" s="1"/>
  <c r="U16" i="5"/>
  <c r="T16" i="5"/>
  <c r="Q17" i="5" s="1"/>
  <c r="J15" i="5"/>
  <c r="N13" i="5"/>
  <c r="O13" i="5" s="1"/>
  <c r="M14" i="5"/>
  <c r="Y14" i="5"/>
  <c r="V15" i="5"/>
  <c r="W15" i="5" s="1"/>
  <c r="Z12" i="5"/>
  <c r="AA12" i="5" s="1"/>
  <c r="Q82" i="5" l="1"/>
  <c r="Y81" i="5"/>
  <c r="V81" i="5"/>
  <c r="W81" i="5" s="1"/>
  <c r="J88" i="5"/>
  <c r="Z13" i="5"/>
  <c r="AA13" i="5" s="1"/>
  <c r="N14" i="5"/>
  <c r="AC14" i="5" s="1"/>
  <c r="J16" i="5"/>
  <c r="V16" i="5"/>
  <c r="W16" i="5" s="1"/>
  <c r="T17" i="5"/>
  <c r="Q18" i="5" s="1"/>
  <c r="U17" i="5"/>
  <c r="M15" i="5"/>
  <c r="Y15" i="5"/>
  <c r="Z81" i="5" l="1"/>
  <c r="AA81" i="5" s="1"/>
  <c r="J89" i="5"/>
  <c r="U82" i="5"/>
  <c r="T82" i="5"/>
  <c r="J17" i="5"/>
  <c r="N15" i="5"/>
  <c r="AC15" i="5" s="1"/>
  <c r="Y16" i="5"/>
  <c r="M16" i="5"/>
  <c r="V17" i="5"/>
  <c r="W17" i="5" s="1"/>
  <c r="U18" i="5"/>
  <c r="T18" i="5"/>
  <c r="Q19" i="5" s="1"/>
  <c r="O14" i="5"/>
  <c r="V82" i="5" l="1"/>
  <c r="W82" i="5" s="1"/>
  <c r="Z82" i="5" s="1"/>
  <c r="J90" i="5"/>
  <c r="Y82" i="5"/>
  <c r="Q83" i="5"/>
  <c r="O15" i="5"/>
  <c r="Z14" i="5"/>
  <c r="AA14" i="5" s="1"/>
  <c r="J18" i="5"/>
  <c r="V18" i="5"/>
  <c r="W18" i="5" s="1"/>
  <c r="Y17" i="5"/>
  <c r="M17" i="5"/>
  <c r="U19" i="5"/>
  <c r="T19" i="5"/>
  <c r="Q20" i="5" s="1"/>
  <c r="N16" i="5"/>
  <c r="AC16" i="5" s="1"/>
  <c r="AA82" i="5" l="1"/>
  <c r="J91" i="5"/>
  <c r="U83" i="5"/>
  <c r="T83" i="5"/>
  <c r="V19" i="5"/>
  <c r="W19" i="5" s="1"/>
  <c r="U20" i="5"/>
  <c r="T20" i="5"/>
  <c r="Q21" i="5" s="1"/>
  <c r="N17" i="5"/>
  <c r="AC17" i="5" s="1"/>
  <c r="Y18" i="5"/>
  <c r="M18" i="5"/>
  <c r="O16" i="5"/>
  <c r="Z15" i="5"/>
  <c r="AA15" i="5" s="1"/>
  <c r="J19" i="5"/>
  <c r="V83" i="5" l="1"/>
  <c r="W83" i="5" s="1"/>
  <c r="Y83" i="5"/>
  <c r="Q84" i="5"/>
  <c r="J92" i="5"/>
  <c r="N18" i="5"/>
  <c r="AC18" i="5" s="1"/>
  <c r="V20" i="5"/>
  <c r="W20" i="5" s="1"/>
  <c r="J20" i="5"/>
  <c r="U21" i="5"/>
  <c r="T21" i="5"/>
  <c r="Q22" i="5" s="1"/>
  <c r="M19" i="5"/>
  <c r="Y19" i="5"/>
  <c r="O17" i="5"/>
  <c r="Z16" i="5"/>
  <c r="AA16" i="5" s="1"/>
  <c r="U84" i="5" l="1"/>
  <c r="T84" i="5"/>
  <c r="J93" i="5"/>
  <c r="Z83" i="5"/>
  <c r="AA83" i="5" s="1"/>
  <c r="V21" i="5"/>
  <c r="W21" i="5" s="1"/>
  <c r="J21" i="5"/>
  <c r="M20" i="5"/>
  <c r="Y20" i="5"/>
  <c r="N19" i="5"/>
  <c r="AC19" i="5" s="1"/>
  <c r="O18" i="5"/>
  <c r="Z17" i="5"/>
  <c r="AA17" i="5" s="1"/>
  <c r="U22" i="5"/>
  <c r="T22" i="5"/>
  <c r="Q23" i="5" s="1"/>
  <c r="J94" i="5" l="1"/>
  <c r="Y84" i="5"/>
  <c r="Q85" i="5"/>
  <c r="V84" i="5"/>
  <c r="W84" i="5" s="1"/>
  <c r="Y21" i="5"/>
  <c r="M21" i="5"/>
  <c r="U23" i="5"/>
  <c r="T23" i="5"/>
  <c r="Q24" i="5" s="1"/>
  <c r="N20" i="5"/>
  <c r="AC20" i="5" s="1"/>
  <c r="J22" i="5"/>
  <c r="V22" i="5"/>
  <c r="W22" i="5" s="1"/>
  <c r="O19" i="5"/>
  <c r="Z18" i="5"/>
  <c r="AA18" i="5" s="1"/>
  <c r="T85" i="5" l="1"/>
  <c r="U85" i="5"/>
  <c r="J95" i="5"/>
  <c r="Z84" i="5"/>
  <c r="AA84" i="5" s="1"/>
  <c r="V23" i="5"/>
  <c r="W23" i="5" s="1"/>
  <c r="O20" i="5"/>
  <c r="Z19" i="5"/>
  <c r="AA19" i="5" s="1"/>
  <c r="U24" i="5"/>
  <c r="T24" i="5"/>
  <c r="Q25" i="5" s="1"/>
  <c r="Y22" i="5"/>
  <c r="M22" i="5"/>
  <c r="J23" i="5"/>
  <c r="N21" i="5"/>
  <c r="AC21" i="5" s="1"/>
  <c r="V85" i="5" l="1"/>
  <c r="J96" i="5"/>
  <c r="Q86" i="5"/>
  <c r="Y85" i="5"/>
  <c r="N22" i="5"/>
  <c r="AC22" i="5" s="1"/>
  <c r="O21" i="5"/>
  <c r="Z20" i="5"/>
  <c r="AA20" i="5" s="1"/>
  <c r="V24" i="5"/>
  <c r="W24" i="5" s="1"/>
  <c r="T25" i="5"/>
  <c r="Q26" i="5" s="1"/>
  <c r="U25" i="5"/>
  <c r="J24" i="5"/>
  <c r="M23" i="5"/>
  <c r="Y23" i="5"/>
  <c r="U86" i="5" l="1"/>
  <c r="T86" i="5"/>
  <c r="J97" i="5"/>
  <c r="AC85" i="5"/>
  <c r="W85" i="5"/>
  <c r="J25" i="5"/>
  <c r="O22" i="5"/>
  <c r="Z21" i="5"/>
  <c r="AA21" i="5" s="1"/>
  <c r="V25" i="5"/>
  <c r="W25" i="5" s="1"/>
  <c r="N23" i="5"/>
  <c r="AC23" i="5" s="1"/>
  <c r="U26" i="5"/>
  <c r="T26" i="5"/>
  <c r="Q27" i="5" s="1"/>
  <c r="Y24" i="5"/>
  <c r="M24" i="5"/>
  <c r="Y86" i="5" l="1"/>
  <c r="Q87" i="5"/>
  <c r="J98" i="5"/>
  <c r="Z85" i="5"/>
  <c r="AA85" i="5" s="1"/>
  <c r="V86" i="5"/>
  <c r="AC86" i="5" s="1"/>
  <c r="N24" i="5"/>
  <c r="AC24" i="5" s="1"/>
  <c r="U27" i="5"/>
  <c r="T27" i="5"/>
  <c r="Q28" i="5" s="1"/>
  <c r="V26" i="5"/>
  <c r="W26" i="5" s="1"/>
  <c r="O23" i="5"/>
  <c r="Z22" i="5"/>
  <c r="AA22" i="5" s="1"/>
  <c r="Y25" i="5"/>
  <c r="M25" i="5"/>
  <c r="J26" i="5"/>
  <c r="U87" i="5" l="1"/>
  <c r="T87" i="5"/>
  <c r="W86" i="5"/>
  <c r="J99" i="5"/>
  <c r="N25" i="5"/>
  <c r="AC25" i="5" s="1"/>
  <c r="AD25" i="5" s="1"/>
  <c r="AD60" i="5" s="1"/>
  <c r="Y26" i="5"/>
  <c r="M26" i="5"/>
  <c r="V27" i="5"/>
  <c r="W27" i="5" s="1"/>
  <c r="J27" i="5"/>
  <c r="O24" i="5"/>
  <c r="Z23" i="5"/>
  <c r="AA23" i="5" s="1"/>
  <c r="U28" i="5"/>
  <c r="T28" i="5"/>
  <c r="Q29" i="5" s="1"/>
  <c r="Q88" i="5" l="1"/>
  <c r="Y87" i="5"/>
  <c r="J100" i="5"/>
  <c r="Z86" i="5"/>
  <c r="AA86" i="5" s="1"/>
  <c r="V87" i="5"/>
  <c r="AC87" i="5" s="1"/>
  <c r="AD44" i="5"/>
  <c r="AD29" i="5"/>
  <c r="AD40" i="5"/>
  <c r="AD35" i="5"/>
  <c r="AD31" i="5"/>
  <c r="AD32" i="5"/>
  <c r="AD42" i="5"/>
  <c r="AD51" i="5"/>
  <c r="AD38" i="5"/>
  <c r="AD45" i="5"/>
  <c r="AD26" i="5"/>
  <c r="AD36" i="5"/>
  <c r="AD30" i="5"/>
  <c r="AD48" i="5"/>
  <c r="AD39" i="5"/>
  <c r="AD54" i="5"/>
  <c r="AD41" i="5"/>
  <c r="AD28" i="5"/>
  <c r="AD33" i="5"/>
  <c r="AD27" i="5"/>
  <c r="AD50" i="5"/>
  <c r="AD53" i="5"/>
  <c r="AD49" i="5"/>
  <c r="AD65" i="5"/>
  <c r="AD68" i="5"/>
  <c r="AD72" i="5"/>
  <c r="AE72" i="5" s="1"/>
  <c r="AD71" i="5"/>
  <c r="AE71" i="5" s="1"/>
  <c r="AD73" i="5"/>
  <c r="AE73" i="5" s="1"/>
  <c r="AD52" i="5"/>
  <c r="AD63" i="5"/>
  <c r="AD62" i="5"/>
  <c r="AD61" i="5"/>
  <c r="AD64" i="5"/>
  <c r="N26" i="5"/>
  <c r="AC26" i="5" s="1"/>
  <c r="AD34" i="5"/>
  <c r="AD43" i="5"/>
  <c r="AD56" i="5"/>
  <c r="AD55" i="5"/>
  <c r="AD69" i="5"/>
  <c r="AD66" i="5"/>
  <c r="AD67" i="5"/>
  <c r="AD46" i="5"/>
  <c r="AD37" i="5"/>
  <c r="AD47" i="5"/>
  <c r="AD57" i="5"/>
  <c r="AD59" i="5"/>
  <c r="AD70" i="5"/>
  <c r="AD58" i="5"/>
  <c r="T29" i="5"/>
  <c r="Q30" i="5" s="1"/>
  <c r="U29" i="5"/>
  <c r="O25" i="5"/>
  <c r="Z24" i="5"/>
  <c r="AA24" i="5" s="1"/>
  <c r="Y27" i="5"/>
  <c r="M27" i="5"/>
  <c r="V28" i="5"/>
  <c r="W28" i="5" s="1"/>
  <c r="J28" i="5"/>
  <c r="AE26" i="5" l="1"/>
  <c r="J101" i="5"/>
  <c r="W87" i="5"/>
  <c r="U88" i="5"/>
  <c r="T88" i="5"/>
  <c r="AF73" i="5"/>
  <c r="N27" i="5"/>
  <c r="AC27" i="5" s="1"/>
  <c r="AE27" i="5" s="1"/>
  <c r="J29" i="5"/>
  <c r="M28" i="5"/>
  <c r="Y28" i="5"/>
  <c r="O26" i="5"/>
  <c r="Z25" i="5"/>
  <c r="AA25" i="5" s="1"/>
  <c r="V29" i="5"/>
  <c r="W29" i="5" s="1"/>
  <c r="U30" i="5"/>
  <c r="T30" i="5"/>
  <c r="Q31" i="5" s="1"/>
  <c r="V88" i="5" l="1"/>
  <c r="AC88" i="5" s="1"/>
  <c r="J102" i="5"/>
  <c r="Y88" i="5"/>
  <c r="Q89" i="5"/>
  <c r="Z87" i="5"/>
  <c r="AA87" i="5" s="1"/>
  <c r="V30" i="5"/>
  <c r="W30" i="5" s="1"/>
  <c r="O27" i="5"/>
  <c r="Z26" i="5"/>
  <c r="AA26" i="5" s="1"/>
  <c r="Y29" i="5"/>
  <c r="M29" i="5"/>
  <c r="J30" i="5"/>
  <c r="U31" i="5"/>
  <c r="T31" i="5"/>
  <c r="Q32" i="5" s="1"/>
  <c r="N28" i="5"/>
  <c r="AC28" i="5" s="1"/>
  <c r="AE28" i="5" s="1"/>
  <c r="W88" i="5" l="1"/>
  <c r="Z88" i="5" s="1"/>
  <c r="AA88" i="5" s="1"/>
  <c r="J103" i="5"/>
  <c r="T89" i="5"/>
  <c r="U89" i="5"/>
  <c r="AF28" i="5"/>
  <c r="O28" i="5"/>
  <c r="Z27" i="5"/>
  <c r="AA27" i="5" s="1"/>
  <c r="V31" i="5"/>
  <c r="W31" i="5" s="1"/>
  <c r="N29" i="5"/>
  <c r="AC29" i="5" s="1"/>
  <c r="AE29" i="5" s="1"/>
  <c r="T32" i="5"/>
  <c r="Q33" i="5" s="1"/>
  <c r="U32" i="5"/>
  <c r="J31" i="5"/>
  <c r="Y30" i="5"/>
  <c r="M30" i="5"/>
  <c r="V89" i="5" l="1"/>
  <c r="AC89" i="5" s="1"/>
  <c r="Q90" i="5"/>
  <c r="Y89" i="5"/>
  <c r="J104" i="5"/>
  <c r="M31" i="5"/>
  <c r="Y31" i="5"/>
  <c r="T33" i="5"/>
  <c r="Q34" i="5" s="1"/>
  <c r="U33" i="5"/>
  <c r="V32" i="5"/>
  <c r="W32" i="5" s="1"/>
  <c r="N30" i="5"/>
  <c r="AC30" i="5" s="1"/>
  <c r="AE30" i="5" s="1"/>
  <c r="J32" i="5"/>
  <c r="O29" i="5"/>
  <c r="Z28" i="5"/>
  <c r="AA28" i="5" s="1"/>
  <c r="W89" i="5" l="1"/>
  <c r="Z89" i="5" s="1"/>
  <c r="AA89" i="5" s="1"/>
  <c r="J105" i="5"/>
  <c r="U90" i="5"/>
  <c r="T90" i="5"/>
  <c r="J33" i="5"/>
  <c r="N31" i="5"/>
  <c r="AC31" i="5" s="1"/>
  <c r="AE31" i="5" s="1"/>
  <c r="V33" i="5"/>
  <c r="W33" i="5" s="1"/>
  <c r="O30" i="5"/>
  <c r="Z29" i="5"/>
  <c r="AA29" i="5" s="1"/>
  <c r="U34" i="5"/>
  <c r="T34" i="5"/>
  <c r="Q35" i="5" s="1"/>
  <c r="Y32" i="5"/>
  <c r="M32" i="5"/>
  <c r="V90" i="5" l="1"/>
  <c r="Y90" i="5"/>
  <c r="Q91" i="5"/>
  <c r="J106" i="5"/>
  <c r="V34" i="5"/>
  <c r="N32" i="5"/>
  <c r="AC32" i="5" s="1"/>
  <c r="AE32" i="5" s="1"/>
  <c r="W34" i="5"/>
  <c r="Y33" i="5"/>
  <c r="M33" i="5"/>
  <c r="J34" i="5"/>
  <c r="T35" i="5"/>
  <c r="Q36" i="5" s="1"/>
  <c r="U35" i="5"/>
  <c r="O31" i="5"/>
  <c r="Z30" i="5"/>
  <c r="AA30" i="5" s="1"/>
  <c r="AF31" i="5"/>
  <c r="T91" i="5" l="1"/>
  <c r="U91" i="5"/>
  <c r="J107" i="5"/>
  <c r="AC90" i="5"/>
  <c r="W90" i="5"/>
  <c r="N33" i="5"/>
  <c r="AC33" i="5" s="1"/>
  <c r="AE33" i="5" s="1"/>
  <c r="V35" i="5"/>
  <c r="W35" i="5" s="1"/>
  <c r="Y34" i="5"/>
  <c r="M34" i="5"/>
  <c r="O32" i="5"/>
  <c r="Z31" i="5"/>
  <c r="AA31" i="5" s="1"/>
  <c r="U36" i="5"/>
  <c r="T36" i="5"/>
  <c r="Q37" i="5" s="1"/>
  <c r="J35" i="5"/>
  <c r="V91" i="5" l="1"/>
  <c r="AC91" i="5" s="1"/>
  <c r="J108" i="5"/>
  <c r="Q92" i="5"/>
  <c r="Y91" i="5"/>
  <c r="Z90" i="5"/>
  <c r="AA90" i="5" s="1"/>
  <c r="N34" i="5"/>
  <c r="AC34" i="5" s="1"/>
  <c r="AE34" i="5" s="1"/>
  <c r="AF34" i="5" s="1"/>
  <c r="U37" i="5"/>
  <c r="T37" i="5"/>
  <c r="Q38" i="5" s="1"/>
  <c r="V36" i="5"/>
  <c r="W36" i="5" s="1"/>
  <c r="O33" i="5"/>
  <c r="Z32" i="5"/>
  <c r="AA32" i="5" s="1"/>
  <c r="J36" i="5"/>
  <c r="Y35" i="5"/>
  <c r="M35" i="5"/>
  <c r="W91" i="5" l="1"/>
  <c r="J109" i="5"/>
  <c r="U92" i="5"/>
  <c r="T92" i="5"/>
  <c r="Z91" i="5"/>
  <c r="AA91" i="5" s="1"/>
  <c r="Y36" i="5"/>
  <c r="M36" i="5"/>
  <c r="T38" i="5"/>
  <c r="Q39" i="5" s="1"/>
  <c r="U38" i="5"/>
  <c r="N35" i="5"/>
  <c r="AC35" i="5" s="1"/>
  <c r="AE35" i="5" s="1"/>
  <c r="J37" i="5"/>
  <c r="O34" i="5"/>
  <c r="Z33" i="5"/>
  <c r="AA33" i="5" s="1"/>
  <c r="V37" i="5"/>
  <c r="W37" i="5" s="1"/>
  <c r="V92" i="5" l="1"/>
  <c r="AC92" i="5" s="1"/>
  <c r="Y92" i="5"/>
  <c r="Q93" i="5"/>
  <c r="W92" i="5"/>
  <c r="J110" i="5"/>
  <c r="V38" i="5"/>
  <c r="W38" i="5" s="1"/>
  <c r="N36" i="5"/>
  <c r="AC36" i="5" s="1"/>
  <c r="AE36" i="5" s="1"/>
  <c r="U39" i="5"/>
  <c r="T39" i="5"/>
  <c r="Q40" i="5" s="1"/>
  <c r="Y37" i="5"/>
  <c r="M37" i="5"/>
  <c r="O35" i="5"/>
  <c r="Z34" i="5"/>
  <c r="AA34" i="5" s="1"/>
  <c r="J38" i="5"/>
  <c r="J111" i="5" l="1"/>
  <c r="T93" i="5"/>
  <c r="U93" i="5"/>
  <c r="Z92" i="5"/>
  <c r="AA92" i="5" s="1"/>
  <c r="O36" i="5"/>
  <c r="Z35" i="5"/>
  <c r="AA35" i="5" s="1"/>
  <c r="Y38" i="5"/>
  <c r="M38" i="5"/>
  <c r="J39" i="5"/>
  <c r="U40" i="5"/>
  <c r="T40" i="5"/>
  <c r="Q41" i="5" s="1"/>
  <c r="N37" i="5"/>
  <c r="AC37" i="5" s="1"/>
  <c r="AE37" i="5" s="1"/>
  <c r="AF37" i="5" s="1"/>
  <c r="V39" i="5"/>
  <c r="W39" i="5" s="1"/>
  <c r="Q94" i="5" l="1"/>
  <c r="Y93" i="5"/>
  <c r="V93" i="5"/>
  <c r="J112" i="5"/>
  <c r="V40" i="5"/>
  <c r="W40" i="5" s="1"/>
  <c r="Y39" i="5"/>
  <c r="M39" i="5"/>
  <c r="U41" i="5"/>
  <c r="T41" i="5"/>
  <c r="Q42" i="5" s="1"/>
  <c r="N38" i="5"/>
  <c r="AC38" i="5" s="1"/>
  <c r="AE38" i="5" s="1"/>
  <c r="O37" i="5"/>
  <c r="Z36" i="5"/>
  <c r="AA36" i="5" s="1"/>
  <c r="J40" i="5"/>
  <c r="AC93" i="5" l="1"/>
  <c r="W93" i="5"/>
  <c r="J113" i="5"/>
  <c r="U94" i="5"/>
  <c r="T94" i="5"/>
  <c r="V41" i="5"/>
  <c r="W41" i="5" s="1"/>
  <c r="N39" i="5"/>
  <c r="AC39" i="5" s="1"/>
  <c r="AE39" i="5" s="1"/>
  <c r="J41" i="5"/>
  <c r="U42" i="5"/>
  <c r="T42" i="5"/>
  <c r="Q43" i="5" s="1"/>
  <c r="O38" i="5"/>
  <c r="Z37" i="5"/>
  <c r="AA37" i="5" s="1"/>
  <c r="Y40" i="5"/>
  <c r="M40" i="5"/>
  <c r="J114" i="5" l="1"/>
  <c r="V94" i="5"/>
  <c r="AC94" i="5" s="1"/>
  <c r="Z93" i="5"/>
  <c r="AA93" i="5" s="1"/>
  <c r="Y94" i="5"/>
  <c r="Q95" i="5"/>
  <c r="N40" i="5"/>
  <c r="AC40" i="5" s="1"/>
  <c r="AE40" i="5" s="1"/>
  <c r="AF40" i="5" s="1"/>
  <c r="O39" i="5"/>
  <c r="Z38" i="5"/>
  <c r="AA38" i="5" s="1"/>
  <c r="U43" i="5"/>
  <c r="T43" i="5"/>
  <c r="Q44" i="5" s="1"/>
  <c r="M41" i="5"/>
  <c r="Y41" i="5"/>
  <c r="V42" i="5"/>
  <c r="W42" i="5" s="1"/>
  <c r="J42" i="5"/>
  <c r="W94" i="5" l="1"/>
  <c r="T95" i="5"/>
  <c r="U95" i="5"/>
  <c r="J115" i="5"/>
  <c r="Z94" i="5"/>
  <c r="AA94" i="5" s="1"/>
  <c r="Y42" i="5"/>
  <c r="M42" i="5"/>
  <c r="U44" i="5"/>
  <c r="T44" i="5"/>
  <c r="Q45" i="5" s="1"/>
  <c r="V43" i="5"/>
  <c r="W43" i="5" s="1"/>
  <c r="O40" i="5"/>
  <c r="Z39" i="5"/>
  <c r="AA39" i="5" s="1"/>
  <c r="J43" i="5"/>
  <c r="N41" i="5"/>
  <c r="AC41" i="5" s="1"/>
  <c r="AE41" i="5" s="1"/>
  <c r="V95" i="5" l="1"/>
  <c r="J116" i="5"/>
  <c r="Q96" i="5"/>
  <c r="Y95" i="5"/>
  <c r="V44" i="5"/>
  <c r="W44" i="5" s="1"/>
  <c r="J44" i="5"/>
  <c r="U45" i="5"/>
  <c r="T45" i="5"/>
  <c r="Q46" i="5" s="1"/>
  <c r="Y43" i="5"/>
  <c r="M43" i="5"/>
  <c r="N42" i="5"/>
  <c r="AC42" i="5" s="1"/>
  <c r="AE42" i="5" s="1"/>
  <c r="O41" i="5"/>
  <c r="Z40" i="5"/>
  <c r="AA40" i="5" s="1"/>
  <c r="U96" i="5" l="1"/>
  <c r="T96" i="5"/>
  <c r="J117" i="5"/>
  <c r="AC95" i="5"/>
  <c r="W95" i="5"/>
  <c r="U46" i="5"/>
  <c r="T46" i="5"/>
  <c r="Q47" i="5" s="1"/>
  <c r="J45" i="5"/>
  <c r="O42" i="5"/>
  <c r="Z41" i="5"/>
  <c r="AA41" i="5" s="1"/>
  <c r="M44" i="5"/>
  <c r="Y44" i="5"/>
  <c r="N43" i="5"/>
  <c r="AC43" i="5" s="1"/>
  <c r="AE43" i="5" s="1"/>
  <c r="AF43" i="5" s="1"/>
  <c r="V45" i="5"/>
  <c r="W45" i="5" s="1"/>
  <c r="V46" i="5" l="1"/>
  <c r="Q97" i="5"/>
  <c r="Y96" i="5"/>
  <c r="J118" i="5"/>
  <c r="Z95" i="5"/>
  <c r="AA95" i="5" s="1"/>
  <c r="V96" i="5"/>
  <c r="AC96" i="5" s="1"/>
  <c r="W46" i="5"/>
  <c r="O43" i="5"/>
  <c r="Z42" i="5"/>
  <c r="AA42" i="5" s="1"/>
  <c r="M45" i="5"/>
  <c r="Y45" i="5"/>
  <c r="J46" i="5"/>
  <c r="N44" i="5"/>
  <c r="AC44" i="5" s="1"/>
  <c r="AE44" i="5" s="1"/>
  <c r="U47" i="5"/>
  <c r="T47" i="5"/>
  <c r="Q48" i="5" s="1"/>
  <c r="J119" i="5" l="1"/>
  <c r="AD97" i="5"/>
  <c r="AD110" i="5"/>
  <c r="AD101" i="5"/>
  <c r="AD98" i="5"/>
  <c r="AD121" i="5"/>
  <c r="AD107" i="5"/>
  <c r="AD102" i="5"/>
  <c r="AD106" i="5"/>
  <c r="AD135" i="5"/>
  <c r="AD141" i="5"/>
  <c r="AD119" i="5"/>
  <c r="AD96" i="5"/>
  <c r="AD109" i="5"/>
  <c r="AD130" i="5"/>
  <c r="AD134" i="5"/>
  <c r="AD114" i="5"/>
  <c r="AD137" i="5"/>
  <c r="AD105" i="5"/>
  <c r="AD127" i="5"/>
  <c r="AD128" i="5"/>
  <c r="AD112" i="5"/>
  <c r="AD131" i="5"/>
  <c r="AD120" i="5"/>
  <c r="AD139" i="5"/>
  <c r="AD144" i="5"/>
  <c r="AE144" i="5" s="1"/>
  <c r="AD115" i="5"/>
  <c r="AD140" i="5"/>
  <c r="AD113" i="5"/>
  <c r="AD118" i="5"/>
  <c r="AD133" i="5"/>
  <c r="AD129" i="5"/>
  <c r="AD104" i="5"/>
  <c r="AD136" i="5"/>
  <c r="AD132" i="5"/>
  <c r="AD116" i="5"/>
  <c r="AD103" i="5"/>
  <c r="AD138" i="5"/>
  <c r="AD143" i="5"/>
  <c r="AE143" i="5" s="1"/>
  <c r="AD117" i="5"/>
  <c r="AD108" i="5"/>
  <c r="AD125" i="5"/>
  <c r="AD122" i="5"/>
  <c r="AD142" i="5"/>
  <c r="AE142" i="5" s="1"/>
  <c r="AD123" i="5"/>
  <c r="AD99" i="5"/>
  <c r="AD124" i="5"/>
  <c r="AD100" i="5"/>
  <c r="AD126" i="5"/>
  <c r="AD111" i="5"/>
  <c r="W96" i="5"/>
  <c r="U97" i="5"/>
  <c r="T97" i="5"/>
  <c r="V47" i="5"/>
  <c r="W47" i="5" s="1"/>
  <c r="N45" i="5"/>
  <c r="AC45" i="5" s="1"/>
  <c r="AE45" i="5" s="1"/>
  <c r="O44" i="5"/>
  <c r="Z43" i="5"/>
  <c r="AA43" i="5" s="1"/>
  <c r="J47" i="5"/>
  <c r="T48" i="5"/>
  <c r="Q49" i="5" s="1"/>
  <c r="U48" i="5"/>
  <c r="Y46" i="5"/>
  <c r="M46" i="5"/>
  <c r="V97" i="5" l="1"/>
  <c r="AC97" i="5" s="1"/>
  <c r="AE97" i="5" s="1"/>
  <c r="J120" i="5"/>
  <c r="Y97" i="5"/>
  <c r="Q98" i="5"/>
  <c r="W97" i="5"/>
  <c r="Z96" i="5"/>
  <c r="AA96" i="5" s="1"/>
  <c r="AF144" i="5"/>
  <c r="Y47" i="5"/>
  <c r="M47" i="5"/>
  <c r="N46" i="5"/>
  <c r="AC46" i="5" s="1"/>
  <c r="AE46" i="5" s="1"/>
  <c r="AF46" i="5" s="1"/>
  <c r="U49" i="5"/>
  <c r="T49" i="5"/>
  <c r="Q50" i="5" s="1"/>
  <c r="V48" i="5"/>
  <c r="W48" i="5" s="1"/>
  <c r="J48" i="5"/>
  <c r="O45" i="5"/>
  <c r="Z44" i="5"/>
  <c r="AA44" i="5" s="1"/>
  <c r="Z97" i="5" l="1"/>
  <c r="AA97" i="5" s="1"/>
  <c r="U98" i="5"/>
  <c r="T98" i="5"/>
  <c r="J121" i="5"/>
  <c r="N47" i="5"/>
  <c r="AC47" i="5" s="1"/>
  <c r="AE47" i="5" s="1"/>
  <c r="O46" i="5"/>
  <c r="Z45" i="5"/>
  <c r="AA45" i="5" s="1"/>
  <c r="U50" i="5"/>
  <c r="T50" i="5"/>
  <c r="Q51" i="5" s="1"/>
  <c r="V49" i="5"/>
  <c r="W49" i="5" s="1"/>
  <c r="Y48" i="5"/>
  <c r="M48" i="5"/>
  <c r="J49" i="5"/>
  <c r="Y98" i="5" l="1"/>
  <c r="Q99" i="5"/>
  <c r="V98" i="5"/>
  <c r="J122" i="5"/>
  <c r="N48" i="5"/>
  <c r="AC48" i="5" s="1"/>
  <c r="AE48" i="5" s="1"/>
  <c r="O47" i="5"/>
  <c r="Z46" i="5"/>
  <c r="AA46" i="5" s="1"/>
  <c r="J50" i="5"/>
  <c r="V50" i="5"/>
  <c r="W50" i="5" s="1"/>
  <c r="Y49" i="5"/>
  <c r="M49" i="5"/>
  <c r="U51" i="5"/>
  <c r="T51" i="5"/>
  <c r="Q52" i="5" s="1"/>
  <c r="AC98" i="5" l="1"/>
  <c r="AE98" i="5" s="1"/>
  <c r="W98" i="5"/>
  <c r="U99" i="5"/>
  <c r="T99" i="5"/>
  <c r="J123" i="5"/>
  <c r="N49" i="5"/>
  <c r="AC49" i="5" s="1"/>
  <c r="AE49" i="5" s="1"/>
  <c r="AF49" i="5" s="1"/>
  <c r="V51" i="5"/>
  <c r="W51" i="5" s="1"/>
  <c r="U52" i="5"/>
  <c r="T52" i="5"/>
  <c r="Q53" i="5" s="1"/>
  <c r="O48" i="5"/>
  <c r="Z47" i="5"/>
  <c r="AA47" i="5" s="1"/>
  <c r="J51" i="5"/>
  <c r="M50" i="5"/>
  <c r="Y50" i="5"/>
  <c r="V99" i="5" l="1"/>
  <c r="AC99" i="5" s="1"/>
  <c r="AE99" i="5" s="1"/>
  <c r="J124" i="5"/>
  <c r="Y99" i="5"/>
  <c r="Q100" i="5"/>
  <c r="W99" i="5"/>
  <c r="Z98" i="5"/>
  <c r="AA98" i="5" s="1"/>
  <c r="AF99" i="5"/>
  <c r="N50" i="5"/>
  <c r="AC50" i="5" s="1"/>
  <c r="AE50" i="5" s="1"/>
  <c r="V52" i="5"/>
  <c r="W52" i="5" s="1"/>
  <c r="J52" i="5"/>
  <c r="Y51" i="5"/>
  <c r="M51" i="5"/>
  <c r="O49" i="5"/>
  <c r="Z48" i="5"/>
  <c r="AA48" i="5" s="1"/>
  <c r="U53" i="5"/>
  <c r="T53" i="5"/>
  <c r="Q54" i="5" s="1"/>
  <c r="T100" i="5" l="1"/>
  <c r="U100" i="5"/>
  <c r="Z99" i="5"/>
  <c r="AA99" i="5" s="1"/>
  <c r="J125" i="5"/>
  <c r="V53" i="5"/>
  <c r="W53" i="5" s="1"/>
  <c r="U54" i="5"/>
  <c r="T54" i="5"/>
  <c r="Q55" i="5" s="1"/>
  <c r="Y52" i="5"/>
  <c r="M52" i="5"/>
  <c r="J53" i="5"/>
  <c r="O50" i="5"/>
  <c r="Z49" i="5"/>
  <c r="AA49" i="5" s="1"/>
  <c r="N51" i="5"/>
  <c r="AC51" i="5" s="1"/>
  <c r="AE51" i="5" s="1"/>
  <c r="V100" i="5" l="1"/>
  <c r="J126" i="5"/>
  <c r="Y100" i="5"/>
  <c r="Q101" i="5"/>
  <c r="N52" i="5"/>
  <c r="AC52" i="5" s="1"/>
  <c r="AE52" i="5" s="1"/>
  <c r="AF52" i="5" s="1"/>
  <c r="M53" i="5"/>
  <c r="Y53" i="5"/>
  <c r="O51" i="5"/>
  <c r="Z50" i="5"/>
  <c r="AA50" i="5" s="1"/>
  <c r="U55" i="5"/>
  <c r="T55" i="5"/>
  <c r="Q56" i="5" s="1"/>
  <c r="J54" i="5"/>
  <c r="V54" i="5"/>
  <c r="W54" i="5" s="1"/>
  <c r="J127" i="5" l="1"/>
  <c r="U101" i="5"/>
  <c r="T101" i="5"/>
  <c r="AC100" i="5"/>
  <c r="AE100" i="5" s="1"/>
  <c r="W100" i="5"/>
  <c r="Y54" i="5"/>
  <c r="M54" i="5"/>
  <c r="J55" i="5"/>
  <c r="U56" i="5"/>
  <c r="T56" i="5"/>
  <c r="Q57" i="5" s="1"/>
  <c r="V55" i="5"/>
  <c r="W55" i="5" s="1"/>
  <c r="O52" i="5"/>
  <c r="Z51" i="5"/>
  <c r="AA51" i="5" s="1"/>
  <c r="N53" i="5"/>
  <c r="AC53" i="5" s="1"/>
  <c r="AE53" i="5" s="1"/>
  <c r="Y101" i="5" l="1"/>
  <c r="Q102" i="5"/>
  <c r="J128" i="5"/>
  <c r="Z100" i="5"/>
  <c r="AA100" i="5" s="1"/>
  <c r="V101" i="5"/>
  <c r="AC101" i="5" s="1"/>
  <c r="AE101" i="5" s="1"/>
  <c r="N54" i="5"/>
  <c r="AC54" i="5" s="1"/>
  <c r="AE54" i="5" s="1"/>
  <c r="V56" i="5"/>
  <c r="W56" i="5" s="1"/>
  <c r="J56" i="5"/>
  <c r="U57" i="5"/>
  <c r="T57" i="5"/>
  <c r="Q58" i="5" s="1"/>
  <c r="Y55" i="5"/>
  <c r="M55" i="5"/>
  <c r="O53" i="5"/>
  <c r="Z52" i="5"/>
  <c r="AA52" i="5" s="1"/>
  <c r="U102" i="5" l="1"/>
  <c r="T102" i="5"/>
  <c r="W101" i="5"/>
  <c r="J129" i="5"/>
  <c r="U58" i="5"/>
  <c r="T58" i="5"/>
  <c r="Q59" i="5" s="1"/>
  <c r="O54" i="5"/>
  <c r="Z53" i="5"/>
  <c r="AA53" i="5" s="1"/>
  <c r="J57" i="5"/>
  <c r="M56" i="5"/>
  <c r="Y56" i="5"/>
  <c r="N55" i="5"/>
  <c r="AC55" i="5" s="1"/>
  <c r="AE55" i="5" s="1"/>
  <c r="AF55" i="5" s="1"/>
  <c r="V57" i="5"/>
  <c r="W57" i="5" s="1"/>
  <c r="V102" i="5" l="1"/>
  <c r="AC102" i="5" s="1"/>
  <c r="AE102" i="5" s="1"/>
  <c r="AF102" i="5" s="1"/>
  <c r="W102" i="5"/>
  <c r="Z101" i="5"/>
  <c r="AA101" i="5" s="1"/>
  <c r="J130" i="5"/>
  <c r="Q103" i="5"/>
  <c r="Y102" i="5"/>
  <c r="V58" i="5"/>
  <c r="W58" i="5" s="1"/>
  <c r="M57" i="5"/>
  <c r="Y57" i="5"/>
  <c r="O55" i="5"/>
  <c r="Z54" i="5"/>
  <c r="AA54" i="5" s="1"/>
  <c r="N56" i="5"/>
  <c r="AC56" i="5" s="1"/>
  <c r="AE56" i="5" s="1"/>
  <c r="J58" i="5"/>
  <c r="U59" i="5"/>
  <c r="T59" i="5"/>
  <c r="Q60" i="5" s="1"/>
  <c r="J131" i="5" l="1"/>
  <c r="U103" i="5"/>
  <c r="T103" i="5"/>
  <c r="Z102" i="5"/>
  <c r="AA102" i="5" s="1"/>
  <c r="N57" i="5"/>
  <c r="AC57" i="5" s="1"/>
  <c r="AE57" i="5" s="1"/>
  <c r="U60" i="5"/>
  <c r="T60" i="5"/>
  <c r="Q61" i="5" s="1"/>
  <c r="O56" i="5"/>
  <c r="Z55" i="5"/>
  <c r="AA55" i="5" s="1"/>
  <c r="V59" i="5"/>
  <c r="W59" i="5" s="1"/>
  <c r="J59" i="5"/>
  <c r="Y58" i="5"/>
  <c r="M58" i="5"/>
  <c r="Y103" i="5" l="1"/>
  <c r="Q104" i="5"/>
  <c r="V103" i="5"/>
  <c r="J132" i="5"/>
  <c r="V60" i="5"/>
  <c r="W60" i="5" s="1"/>
  <c r="N58" i="5"/>
  <c r="AC58" i="5" s="1"/>
  <c r="AE58" i="5" s="1"/>
  <c r="AF58" i="5" s="1"/>
  <c r="J60" i="5"/>
  <c r="O57" i="5"/>
  <c r="Z56" i="5"/>
  <c r="AA56" i="5" s="1"/>
  <c r="Y59" i="5"/>
  <c r="M59" i="5"/>
  <c r="U61" i="5"/>
  <c r="T61" i="5"/>
  <c r="Q62" i="5" s="1"/>
  <c r="J133" i="5" l="1"/>
  <c r="U104" i="5"/>
  <c r="T104" i="5"/>
  <c r="AC103" i="5"/>
  <c r="AE103" i="5" s="1"/>
  <c r="W103" i="5"/>
  <c r="V61" i="5"/>
  <c r="W61" i="5" s="1"/>
  <c r="N59" i="5"/>
  <c r="AC59" i="5" s="1"/>
  <c r="AE59" i="5" s="1"/>
  <c r="J61" i="5"/>
  <c r="Y60" i="5"/>
  <c r="M60" i="5"/>
  <c r="U62" i="5"/>
  <c r="T62" i="5"/>
  <c r="Q63" i="5" s="1"/>
  <c r="O58" i="5"/>
  <c r="Z57" i="5"/>
  <c r="AA57" i="5" s="1"/>
  <c r="Z103" i="5" l="1"/>
  <c r="AA103" i="5" s="1"/>
  <c r="Y104" i="5"/>
  <c r="Q105" i="5"/>
  <c r="V104" i="5"/>
  <c r="AC104" i="5" s="1"/>
  <c r="AE104" i="5" s="1"/>
  <c r="J134" i="5"/>
  <c r="N60" i="5"/>
  <c r="AC60" i="5" s="1"/>
  <c r="AE60" i="5" s="1"/>
  <c r="V62" i="5"/>
  <c r="W62" i="5" s="1"/>
  <c r="Y61" i="5"/>
  <c r="M61" i="5"/>
  <c r="J62" i="5"/>
  <c r="U63" i="5"/>
  <c r="T63" i="5"/>
  <c r="Q64" i="5" s="1"/>
  <c r="O59" i="5"/>
  <c r="Z58" i="5"/>
  <c r="AA58" i="5" s="1"/>
  <c r="J135" i="5" l="1"/>
  <c r="U105" i="5"/>
  <c r="V105" i="5" s="1"/>
  <c r="AC105" i="5" s="1"/>
  <c r="AE105" i="5" s="1"/>
  <c r="AF105" i="5" s="1"/>
  <c r="T105" i="5"/>
  <c r="W104" i="5"/>
  <c r="N61" i="5"/>
  <c r="AC61" i="5" s="1"/>
  <c r="AE61" i="5" s="1"/>
  <c r="AF61" i="5" s="1"/>
  <c r="O60" i="5"/>
  <c r="Z59" i="5"/>
  <c r="AA59" i="5" s="1"/>
  <c r="V63" i="5"/>
  <c r="W63" i="5" s="1"/>
  <c r="J63" i="5"/>
  <c r="Y62" i="5"/>
  <c r="M62" i="5"/>
  <c r="U64" i="5"/>
  <c r="T64" i="5"/>
  <c r="Q65" i="5" s="1"/>
  <c r="J136" i="5" l="1"/>
  <c r="Y105" i="5"/>
  <c r="Q106" i="5"/>
  <c r="W105" i="5"/>
  <c r="Z104" i="5"/>
  <c r="AA104" i="5" s="1"/>
  <c r="V64" i="5"/>
  <c r="W64" i="5" s="1"/>
  <c r="N62" i="5"/>
  <c r="AC62" i="5" s="1"/>
  <c r="AE62" i="5" s="1"/>
  <c r="J64" i="5"/>
  <c r="U65" i="5"/>
  <c r="T65" i="5"/>
  <c r="Q66" i="5" s="1"/>
  <c r="Y63" i="5"/>
  <c r="M63" i="5"/>
  <c r="O61" i="5"/>
  <c r="Z60" i="5"/>
  <c r="AA60" i="5" s="1"/>
  <c r="U106" i="5" l="1"/>
  <c r="T106" i="5"/>
  <c r="Z105" i="5"/>
  <c r="AA105" i="5" s="1"/>
  <c r="J137" i="5"/>
  <c r="N63" i="5"/>
  <c r="AC63" i="5" s="1"/>
  <c r="AE63" i="5" s="1"/>
  <c r="Y64" i="5"/>
  <c r="M64" i="5"/>
  <c r="O62" i="5"/>
  <c r="Z61" i="5"/>
  <c r="AA61" i="5" s="1"/>
  <c r="U66" i="5"/>
  <c r="T66" i="5"/>
  <c r="Q67" i="5" s="1"/>
  <c r="J65" i="5"/>
  <c r="V65" i="5"/>
  <c r="W65" i="5" s="1"/>
  <c r="Y106" i="5" l="1"/>
  <c r="Q107" i="5"/>
  <c r="J138" i="5"/>
  <c r="V106" i="5"/>
  <c r="V66" i="5"/>
  <c r="W66" i="5" s="1"/>
  <c r="U67" i="5"/>
  <c r="T67" i="5"/>
  <c r="Q68" i="5" s="1"/>
  <c r="O63" i="5"/>
  <c r="Z62" i="5"/>
  <c r="AA62" i="5" s="1"/>
  <c r="Y65" i="5"/>
  <c r="M65" i="5"/>
  <c r="J66" i="5"/>
  <c r="N64" i="5"/>
  <c r="AC64" i="5" s="1"/>
  <c r="AE64" i="5" s="1"/>
  <c r="AF64" i="5" s="1"/>
  <c r="U107" i="5" l="1"/>
  <c r="T107" i="5"/>
  <c r="J139" i="5"/>
  <c r="AC106" i="5"/>
  <c r="AE106" i="5" s="1"/>
  <c r="W106" i="5"/>
  <c r="N65" i="5"/>
  <c r="AC65" i="5" s="1"/>
  <c r="AE65" i="5" s="1"/>
  <c r="Y66" i="5"/>
  <c r="M66" i="5"/>
  <c r="V67" i="5"/>
  <c r="W67" i="5" s="1"/>
  <c r="O64" i="5"/>
  <c r="Z63" i="5"/>
  <c r="AA63" i="5" s="1"/>
  <c r="U68" i="5"/>
  <c r="T68" i="5"/>
  <c r="Q69" i="5" s="1"/>
  <c r="J67" i="5"/>
  <c r="Z106" i="5" l="1"/>
  <c r="AA106" i="5" s="1"/>
  <c r="Y107" i="5"/>
  <c r="Q108" i="5"/>
  <c r="J140" i="5"/>
  <c r="V107" i="5"/>
  <c r="AC107" i="5" s="1"/>
  <c r="AE107" i="5" s="1"/>
  <c r="N66" i="5"/>
  <c r="AC66" i="5" s="1"/>
  <c r="AE66" i="5" s="1"/>
  <c r="U69" i="5"/>
  <c r="T69" i="5"/>
  <c r="Q70" i="5" s="1"/>
  <c r="J68" i="5"/>
  <c r="O65" i="5"/>
  <c r="Z64" i="5"/>
  <c r="AA64" i="5" s="1"/>
  <c r="V68" i="5"/>
  <c r="W68" i="5" s="1"/>
  <c r="Y67" i="5"/>
  <c r="M67" i="5"/>
  <c r="J141" i="5" l="1"/>
  <c r="U108" i="5"/>
  <c r="T108" i="5"/>
  <c r="W107" i="5"/>
  <c r="N67" i="5"/>
  <c r="AC67" i="5" s="1"/>
  <c r="AE67" i="5" s="1"/>
  <c r="AF67" i="5" s="1"/>
  <c r="M68" i="5"/>
  <c r="Y68" i="5"/>
  <c r="J69" i="5"/>
  <c r="O66" i="5"/>
  <c r="Z65" i="5"/>
  <c r="AA65" i="5" s="1"/>
  <c r="U70" i="5"/>
  <c r="T70" i="5"/>
  <c r="V69" i="5"/>
  <c r="W69" i="5" s="1"/>
  <c r="Y108" i="5" l="1"/>
  <c r="Q109" i="5"/>
  <c r="Z107" i="5"/>
  <c r="AA107" i="5" s="1"/>
  <c r="V108" i="5"/>
  <c r="AC108" i="5" s="1"/>
  <c r="AE108" i="5" s="1"/>
  <c r="AF108" i="5" s="1"/>
  <c r="V70" i="5"/>
  <c r="W70" i="5" s="1"/>
  <c r="N68" i="5"/>
  <c r="AC68" i="5" s="1"/>
  <c r="AE68" i="5" s="1"/>
  <c r="O67" i="5"/>
  <c r="Z66" i="5"/>
  <c r="AA66" i="5" s="1"/>
  <c r="M69" i="5"/>
  <c r="Y69" i="5"/>
  <c r="W108" i="5" l="1"/>
  <c r="Z108" i="5" s="1"/>
  <c r="AA108" i="5" s="1"/>
  <c r="U109" i="5"/>
  <c r="T109" i="5"/>
  <c r="N69" i="5"/>
  <c r="AC69" i="5" s="1"/>
  <c r="AE69" i="5" s="1"/>
  <c r="M70" i="5"/>
  <c r="O68" i="5"/>
  <c r="Z67" i="5"/>
  <c r="AA67" i="5" s="1"/>
  <c r="V109" i="5" l="1"/>
  <c r="Y109" i="5"/>
  <c r="Q110" i="5"/>
  <c r="N70" i="5"/>
  <c r="O69" i="5"/>
  <c r="Z68" i="5"/>
  <c r="AA68" i="5" s="1"/>
  <c r="U110" i="5" l="1"/>
  <c r="T110" i="5"/>
  <c r="AC109" i="5"/>
  <c r="AE109" i="5" s="1"/>
  <c r="W109" i="5"/>
  <c r="Y70" i="5"/>
  <c r="O70" i="5"/>
  <c r="Z69" i="5"/>
  <c r="AA69" i="5" s="1"/>
  <c r="Y110" i="5" l="1"/>
  <c r="Q111" i="5"/>
  <c r="Z109" i="5"/>
  <c r="AA109" i="5" s="1"/>
  <c r="V110" i="5"/>
  <c r="AC110" i="5" s="1"/>
  <c r="AE110" i="5" s="1"/>
  <c r="AC70" i="5"/>
  <c r="W110" i="5" l="1"/>
  <c r="Z110" i="5" s="1"/>
  <c r="AA110" i="5" s="1"/>
  <c r="U111" i="5"/>
  <c r="T111" i="5"/>
  <c r="AE70" i="5"/>
  <c r="J70" i="5"/>
  <c r="Z70" i="5" s="1"/>
  <c r="AA70" i="5" s="1"/>
  <c r="V111" i="5" l="1"/>
  <c r="AC111" i="5" s="1"/>
  <c r="AE111" i="5" s="1"/>
  <c r="AF111" i="5" s="1"/>
  <c r="Y111" i="5"/>
  <c r="Q112" i="5"/>
  <c r="AF70" i="5"/>
  <c r="W111" i="5" l="1"/>
  <c r="U112" i="5"/>
  <c r="T112" i="5"/>
  <c r="Z111" i="5"/>
  <c r="AA111" i="5" s="1"/>
  <c r="V112" i="5" l="1"/>
  <c r="AC112" i="5" s="1"/>
  <c r="AE112" i="5" s="1"/>
  <c r="Y112" i="5"/>
  <c r="Q113" i="5"/>
  <c r="W112" i="5" l="1"/>
  <c r="U113" i="5"/>
  <c r="T113" i="5"/>
  <c r="Z112" i="5"/>
  <c r="AA112" i="5" s="1"/>
  <c r="Q114" i="5" l="1"/>
  <c r="Y113" i="5"/>
  <c r="V113" i="5"/>
  <c r="AC113" i="5" l="1"/>
  <c r="AE113" i="5" s="1"/>
  <c r="W113" i="5"/>
  <c r="U114" i="5"/>
  <c r="T114" i="5"/>
  <c r="V114" i="5" l="1"/>
  <c r="AC114" i="5" s="1"/>
  <c r="AE114" i="5" s="1"/>
  <c r="AF114" i="5" s="1"/>
  <c r="Q115" i="5"/>
  <c r="Y114" i="5"/>
  <c r="Z113" i="5"/>
  <c r="AA113" i="5" s="1"/>
  <c r="W114" i="5" l="1"/>
  <c r="Z114" i="5"/>
  <c r="AA114" i="5" s="1"/>
  <c r="U115" i="5"/>
  <c r="T115" i="5"/>
  <c r="V115" i="5" l="1"/>
  <c r="AC115" i="5" s="1"/>
  <c r="AE115" i="5" s="1"/>
  <c r="Q116" i="5"/>
  <c r="Y115" i="5"/>
  <c r="W115" i="5"/>
  <c r="Z115" i="5" l="1"/>
  <c r="AA115" i="5"/>
  <c r="T116" i="5"/>
  <c r="U116" i="5"/>
  <c r="V116" i="5" l="1"/>
  <c r="Q117" i="5"/>
  <c r="Y116" i="5"/>
  <c r="T117" i="5" l="1"/>
  <c r="U117" i="5"/>
  <c r="AC116" i="5"/>
  <c r="AE116" i="5" s="1"/>
  <c r="W116" i="5"/>
  <c r="V117" i="5" l="1"/>
  <c r="AC117" i="5" s="1"/>
  <c r="AE117" i="5" s="1"/>
  <c r="AF117" i="5" s="1"/>
  <c r="Z116" i="5"/>
  <c r="AA116" i="5" s="1"/>
  <c r="Q118" i="5"/>
  <c r="Y117" i="5"/>
  <c r="W117" i="5" l="1"/>
  <c r="T118" i="5"/>
  <c r="U118" i="5"/>
  <c r="V118" i="5" s="1"/>
  <c r="AC118" i="5" s="1"/>
  <c r="AE118" i="5" s="1"/>
  <c r="Z117" i="5"/>
  <c r="AA117" i="5" s="1"/>
  <c r="Y118" i="5" l="1"/>
  <c r="Q119" i="5"/>
  <c r="W118" i="5"/>
  <c r="Z118" i="5" l="1"/>
  <c r="T119" i="5"/>
  <c r="U119" i="5"/>
  <c r="AA118" i="5"/>
  <c r="V119" i="5" l="1"/>
  <c r="Y119" i="5"/>
  <c r="Q120" i="5"/>
  <c r="T120" i="5" l="1"/>
  <c r="U120" i="5"/>
  <c r="AC119" i="5"/>
  <c r="AE119" i="5" s="1"/>
  <c r="W119" i="5"/>
  <c r="V120" i="5" l="1"/>
  <c r="AC120" i="5" s="1"/>
  <c r="AE120" i="5" s="1"/>
  <c r="W120" i="5"/>
  <c r="Z119" i="5"/>
  <c r="AA119" i="5" s="1"/>
  <c r="Y120" i="5"/>
  <c r="Q121" i="5"/>
  <c r="AF120" i="5"/>
  <c r="U121" i="5" l="1"/>
  <c r="T121" i="5"/>
  <c r="Z120" i="5"/>
  <c r="AA120" i="5" s="1"/>
  <c r="Y121" i="5" l="1"/>
  <c r="Q122" i="5"/>
  <c r="V121" i="5"/>
  <c r="U122" i="5" l="1"/>
  <c r="T122" i="5"/>
  <c r="AC121" i="5"/>
  <c r="AE121" i="5" s="1"/>
  <c r="W121" i="5"/>
  <c r="Z121" i="5" l="1"/>
  <c r="AA121" i="5" s="1"/>
  <c r="Y122" i="5"/>
  <c r="Q123" i="5"/>
  <c r="V122" i="5"/>
  <c r="AC122" i="5" s="1"/>
  <c r="AE122" i="5" s="1"/>
  <c r="W122" i="5" l="1"/>
  <c r="Z122" i="5" s="1"/>
  <c r="AA122" i="5" s="1"/>
  <c r="U123" i="5"/>
  <c r="T123" i="5"/>
  <c r="V123" i="5" l="1"/>
  <c r="AC123" i="5" s="1"/>
  <c r="AE123" i="5" s="1"/>
  <c r="AF123" i="5" s="1"/>
  <c r="Y123" i="5"/>
  <c r="Q124" i="5"/>
  <c r="W123" i="5" l="1"/>
  <c r="Z123" i="5"/>
  <c r="AA123" i="5" s="1"/>
  <c r="U124" i="5"/>
  <c r="T124" i="5"/>
  <c r="V124" i="5" l="1"/>
  <c r="AC124" i="5" s="1"/>
  <c r="AE124" i="5" s="1"/>
  <c r="Y124" i="5"/>
  <c r="Q125" i="5"/>
  <c r="W124" i="5"/>
  <c r="U125" i="5" l="1"/>
  <c r="T125" i="5"/>
  <c r="Z124" i="5"/>
  <c r="AA124" i="5" s="1"/>
  <c r="Y125" i="5" l="1"/>
  <c r="Q126" i="5"/>
  <c r="V125" i="5"/>
  <c r="AC125" i="5" l="1"/>
  <c r="AE125" i="5" s="1"/>
  <c r="W125" i="5"/>
  <c r="U126" i="5"/>
  <c r="T126" i="5"/>
  <c r="V126" i="5" l="1"/>
  <c r="AC126" i="5" s="1"/>
  <c r="AE126" i="5" s="1"/>
  <c r="Y126" i="5"/>
  <c r="Q127" i="5"/>
  <c r="W126" i="5"/>
  <c r="Z125" i="5"/>
  <c r="AA125" i="5" s="1"/>
  <c r="AF126" i="5"/>
  <c r="U127" i="5" l="1"/>
  <c r="T127" i="5"/>
  <c r="Z126" i="5"/>
  <c r="AA126" i="5" s="1"/>
  <c r="V127" i="5" l="1"/>
  <c r="AC127" i="5" s="1"/>
  <c r="AE127" i="5" s="1"/>
  <c r="Q128" i="5"/>
  <c r="Y127" i="5"/>
  <c r="W127" i="5" l="1"/>
  <c r="Z127" i="5"/>
  <c r="AA127" i="5" s="1"/>
  <c r="U128" i="5"/>
  <c r="T128" i="5"/>
  <c r="Q129" i="5" l="1"/>
  <c r="Y128" i="5"/>
  <c r="V128" i="5"/>
  <c r="AC128" i="5" l="1"/>
  <c r="AE128" i="5" s="1"/>
  <c r="W128" i="5"/>
  <c r="U129" i="5"/>
  <c r="T129" i="5"/>
  <c r="V129" i="5" l="1"/>
  <c r="AC129" i="5" s="1"/>
  <c r="AE129" i="5" s="1"/>
  <c r="Y129" i="5"/>
  <c r="Q130" i="5"/>
  <c r="W129" i="5"/>
  <c r="Z128" i="5"/>
  <c r="AA128" i="5" s="1"/>
  <c r="AF129" i="5"/>
  <c r="Z129" i="5" l="1"/>
  <c r="AA129" i="5" s="1"/>
  <c r="U130" i="5"/>
  <c r="T130" i="5"/>
  <c r="V130" i="5" l="1"/>
  <c r="Y130" i="5"/>
  <c r="Q131" i="5"/>
  <c r="U131" i="5" l="1"/>
  <c r="T131" i="5"/>
  <c r="AC130" i="5"/>
  <c r="AE130" i="5" s="1"/>
  <c r="W130" i="5"/>
  <c r="Z130" i="5" l="1"/>
  <c r="AA130" i="5" s="1"/>
  <c r="Y131" i="5"/>
  <c r="Q132" i="5"/>
  <c r="V131" i="5"/>
  <c r="AC131" i="5" s="1"/>
  <c r="AE131" i="5" s="1"/>
  <c r="U132" i="5" l="1"/>
  <c r="T132" i="5"/>
  <c r="W131" i="5"/>
  <c r="V132" i="5" l="1"/>
  <c r="AC132" i="5" s="1"/>
  <c r="AE132" i="5" s="1"/>
  <c r="AF132" i="5" s="1"/>
  <c r="W132" i="5"/>
  <c r="Z131" i="5"/>
  <c r="AA131" i="5" s="1"/>
  <c r="Y132" i="5"/>
  <c r="Q133" i="5"/>
  <c r="U133" i="5" l="1"/>
  <c r="T133" i="5"/>
  <c r="Z132" i="5"/>
  <c r="AA132" i="5" s="1"/>
  <c r="Y133" i="5" l="1"/>
  <c r="Q134" i="5"/>
  <c r="V133" i="5"/>
  <c r="U134" i="5" l="1"/>
  <c r="T134" i="5"/>
  <c r="AC133" i="5"/>
  <c r="AE133" i="5" s="1"/>
  <c r="W133" i="5"/>
  <c r="Z133" i="5" l="1"/>
  <c r="AA133" i="5" s="1"/>
  <c r="Y134" i="5"/>
  <c r="Q135" i="5"/>
  <c r="V134" i="5"/>
  <c r="AC134" i="5" s="1"/>
  <c r="AE134" i="5" s="1"/>
  <c r="U135" i="5" l="1"/>
  <c r="T135" i="5"/>
  <c r="W134" i="5"/>
  <c r="V135" i="5" l="1"/>
  <c r="AC135" i="5" s="1"/>
  <c r="AE135" i="5" s="1"/>
  <c r="AF135" i="5" s="1"/>
  <c r="Q136" i="5"/>
  <c r="Y135" i="5"/>
  <c r="W135" i="5"/>
  <c r="Z134" i="5"/>
  <c r="AA134" i="5" s="1"/>
  <c r="T136" i="5" l="1"/>
  <c r="U136" i="5"/>
  <c r="Z135" i="5"/>
  <c r="AA135" i="5" s="1"/>
  <c r="V136" i="5" l="1"/>
  <c r="AC136" i="5" s="1"/>
  <c r="AE136" i="5" s="1"/>
  <c r="Q137" i="5"/>
  <c r="Y136" i="5"/>
  <c r="W136" i="5"/>
  <c r="Z136" i="5" l="1"/>
  <c r="AA136" i="5"/>
  <c r="T137" i="5"/>
  <c r="U137" i="5"/>
  <c r="V137" i="5" l="1"/>
  <c r="AC137" i="5" s="1"/>
  <c r="AE137" i="5" s="1"/>
  <c r="Y137" i="5"/>
  <c r="Q138" i="5"/>
  <c r="W137" i="5"/>
  <c r="Z137" i="5" l="1"/>
  <c r="AA137" i="5" s="1"/>
  <c r="T138" i="5"/>
  <c r="U138" i="5"/>
  <c r="V138" i="5" l="1"/>
  <c r="AC138" i="5" s="1"/>
  <c r="AE138" i="5" s="1"/>
  <c r="AF138" i="5" s="1"/>
  <c r="Q139" i="5"/>
  <c r="Y138" i="5"/>
  <c r="W138" i="5"/>
  <c r="Z138" i="5" l="1"/>
  <c r="AA138" i="5" s="1"/>
  <c r="U139" i="5"/>
  <c r="T139" i="5"/>
  <c r="V139" i="5" l="1"/>
  <c r="Y139" i="5"/>
  <c r="Q140" i="5"/>
  <c r="U140" i="5" l="1"/>
  <c r="V140" i="5" s="1"/>
  <c r="AC140" i="5" s="1"/>
  <c r="AE140" i="5" s="1"/>
  <c r="T140" i="5"/>
  <c r="AC139" i="5"/>
  <c r="AE139" i="5" s="1"/>
  <c r="W139" i="5"/>
  <c r="Y140" i="5" l="1"/>
  <c r="Q141" i="5"/>
  <c r="W140" i="5"/>
  <c r="Z139" i="5"/>
  <c r="AA139" i="5" s="1"/>
  <c r="Z140" i="5" l="1"/>
  <c r="AA140" i="5" s="1"/>
  <c r="U141" i="5"/>
  <c r="T141" i="5"/>
  <c r="Y141" i="5" s="1"/>
  <c r="V141" i="5" l="1"/>
  <c r="AC141" i="5" l="1"/>
  <c r="AE141" i="5" s="1"/>
  <c r="W141" i="5"/>
  <c r="Z141" i="5" s="1"/>
  <c r="AA141" i="5" s="1"/>
  <c r="B2" i="1" s="1"/>
  <c r="B3" i="1" l="1"/>
  <c r="B4" i="1" s="1"/>
  <c r="AF141" i="5"/>
</calcChain>
</file>

<file path=xl/sharedStrings.xml><?xml version="1.0" encoding="utf-8"?>
<sst xmlns="http://schemas.openxmlformats.org/spreadsheetml/2006/main" count="36" uniqueCount="33">
  <si>
    <t>gl_post_mo_yr</t>
  </si>
  <si>
    <t>begin_balance</t>
  </si>
  <si>
    <t>retirements</t>
  </si>
  <si>
    <t>end_balance</t>
  </si>
  <si>
    <t>life</t>
  </si>
  <si>
    <t>Total Expense</t>
  </si>
  <si>
    <t>Total Meters Reserve</t>
  </si>
  <si>
    <t>Remaining Meters Total Cost</t>
  </si>
  <si>
    <t>Remaining Meters Reserve</t>
  </si>
  <si>
    <t>Total Cost of Legacy Meters</t>
  </si>
  <si>
    <t>Total Reserve Legacy Meters</t>
  </si>
  <si>
    <t>NBV Legacy Meters</t>
  </si>
  <si>
    <t>CT/PT Additions</t>
  </si>
  <si>
    <t>CT/PT Retirements</t>
  </si>
  <si>
    <t>CT/PT Reserve</t>
  </si>
  <si>
    <t>CT/PT 
Begin Balance</t>
  </si>
  <si>
    <t>CT/PT 
End Balance</t>
  </si>
  <si>
    <t>LG&amp;E and KU</t>
  </si>
  <si>
    <t>Extract from PowerPlan</t>
  </si>
  <si>
    <r>
      <t>additions</t>
    </r>
    <r>
      <rPr>
        <b/>
        <vertAlign val="superscript"/>
        <sz val="10"/>
        <rFont val="Arial"/>
        <family val="2"/>
      </rPr>
      <t>1</t>
    </r>
  </si>
  <si>
    <t>depr rate</t>
  </si>
  <si>
    <t>depr expense</t>
  </si>
  <si>
    <t>Legacy Meter Inventory to be Maintained</t>
  </si>
  <si>
    <t>Transformers Included in Meter Project Number</t>
  </si>
  <si>
    <t>Legacy Meter Depr Exp</t>
  </si>
  <si>
    <t>Embedded in Rates Per TYE 6/30/22</t>
  </si>
  <si>
    <t>Projected Regulatory Asset - Retired &amp; Replaced Meters</t>
  </si>
  <si>
    <t>NBV - Retired &amp; Replaced Meters</t>
  </si>
  <si>
    <t>NBV Retired &amp; Replaced Meters</t>
  </si>
  <si>
    <t>Regulatory Asset Amortization for Retired and Replaced Meters</t>
  </si>
  <si>
    <t>Regulatory Asset Amortization</t>
  </si>
  <si>
    <t>Quarterly Regulatory Asset Amortization</t>
  </si>
  <si>
    <r>
      <rPr>
        <b/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Additions beyond 2023 only include transformers (CT/PT) which are shown separately in columns Q-W and then removed from the NBV of meters to be retired and replaced in columns Y-AA.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</si>
</sst>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mediumDashDotDot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1" applyNumberFormat="1" applyFont="1"/>
    <xf numFmtId="164" fontId="4" fillId="0" borderId="0" xfId="3" applyNumberFormat="1" applyFont="1" applyFill="1" applyAlignment="1">
      <alignment horizontal="center" wrapText="1"/>
    </xf>
    <xf numFmtId="164" fontId="5" fillId="0" borderId="0" xfId="3" applyNumberFormat="1" applyFont="1" applyFill="1"/>
    <xf numFmtId="164" fontId="5" fillId="0" borderId="0" xfId="3" applyNumberFormat="1" applyFont="1" applyFill="1" applyAlignment="1">
      <alignment wrapText="1"/>
    </xf>
    <xf numFmtId="0" fontId="4" fillId="0" borderId="0" xfId="2" applyFont="1" applyFill="1"/>
    <xf numFmtId="14" fontId="4" fillId="0" borderId="0" xfId="2" applyNumberFormat="1" applyFont="1" applyFill="1"/>
    <xf numFmtId="164" fontId="4" fillId="0" borderId="0" xfId="3" applyNumberFormat="1" applyFont="1" applyFill="1"/>
    <xf numFmtId="0" fontId="5" fillId="0" borderId="0" xfId="2" applyFont="1" applyFill="1"/>
    <xf numFmtId="0" fontId="4" fillId="0" borderId="0" xfId="2" applyFont="1" applyFill="1" applyAlignment="1">
      <alignment horizontal="center" wrapText="1"/>
    </xf>
    <xf numFmtId="14" fontId="5" fillId="0" borderId="0" xfId="2" applyNumberFormat="1" applyFont="1" applyFill="1"/>
    <xf numFmtId="164" fontId="5" fillId="0" borderId="0" xfId="2" applyNumberFormat="1" applyFont="1" applyFill="1"/>
    <xf numFmtId="0" fontId="4" fillId="0" borderId="0" xfId="2" applyFont="1" applyFill="1" applyAlignment="1">
      <alignment wrapText="1"/>
    </xf>
    <xf numFmtId="43" fontId="5" fillId="0" borderId="0" xfId="2" applyNumberFormat="1" applyFont="1" applyFill="1"/>
    <xf numFmtId="43" fontId="5" fillId="0" borderId="0" xfId="3" applyFont="1" applyFill="1"/>
    <xf numFmtId="0" fontId="5" fillId="0" borderId="0" xfId="2" applyFont="1" applyFill="1" applyAlignment="1">
      <alignment wrapText="1"/>
    </xf>
    <xf numFmtId="0" fontId="5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left" vertical="top"/>
    </xf>
    <xf numFmtId="43" fontId="5" fillId="0" borderId="0" xfId="1" applyFont="1" applyFill="1"/>
    <xf numFmtId="43" fontId="5" fillId="0" borderId="0" xfId="2" applyNumberFormat="1" applyFont="1" applyFill="1" applyAlignment="1">
      <alignment horizontal="center"/>
    </xf>
    <xf numFmtId="165" fontId="5" fillId="0" borderId="0" xfId="1" applyNumberFormat="1" applyFont="1" applyFill="1"/>
    <xf numFmtId="0" fontId="2" fillId="0" borderId="0" xfId="0" applyFont="1"/>
    <xf numFmtId="0" fontId="3" fillId="0" borderId="0" xfId="0" applyFont="1"/>
    <xf numFmtId="164" fontId="2" fillId="0" borderId="1" xfId="1" applyNumberFormat="1" applyFont="1" applyBorder="1"/>
    <xf numFmtId="164" fontId="3" fillId="0" borderId="0" xfId="1" applyNumberFormat="1" applyFont="1"/>
    <xf numFmtId="14" fontId="5" fillId="0" borderId="2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center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zoomScaleNormal="100" workbookViewId="0"/>
  </sheetViews>
  <sheetFormatPr defaultColWidth="9.140625" defaultRowHeight="12.75" x14ac:dyDescent="0.2"/>
  <cols>
    <col min="1" max="1" width="60.5703125" style="21" bestFit="1" customWidth="1"/>
    <col min="2" max="2" width="12.5703125" style="21" bestFit="1" customWidth="1"/>
    <col min="3" max="16384" width="9.140625" style="21"/>
  </cols>
  <sheetData>
    <row r="1" spans="1:2" x14ac:dyDescent="0.2">
      <c r="B1" s="22" t="s">
        <v>17</v>
      </c>
    </row>
    <row r="2" spans="1:2" x14ac:dyDescent="0.2">
      <c r="A2" s="21" t="s">
        <v>27</v>
      </c>
      <c r="B2" s="1">
        <f>Data!AA70+Data!AA141</f>
        <v>31980231.765533641</v>
      </c>
    </row>
    <row r="3" spans="1:2" x14ac:dyDescent="0.2">
      <c r="A3" s="21" t="s">
        <v>29</v>
      </c>
      <c r="B3" s="23">
        <f>-SUM(Data!AF3:AF144)</f>
        <v>-5140268.382689341</v>
      </c>
    </row>
    <row r="4" spans="1:2" x14ac:dyDescent="0.2">
      <c r="A4" s="22" t="s">
        <v>26</v>
      </c>
      <c r="B4" s="24">
        <f>SUM(B2:B3)</f>
        <v>26839963.382844299</v>
      </c>
    </row>
  </sheetData>
  <pageMargins left="0.7" right="0.7" top="0.75" bottom="0.75" header="0.3" footer="0.3"/>
  <pageSetup orientation="landscape" horizontalDpi="90" verticalDpi="90" r:id="rId1"/>
  <headerFooter>
    <oddFooter>&amp;R&amp;"Times New Roman,Bold"&amp;12Case No. 2020-00349
Attachment to Response to AG-KIUC Question No. 202
Page &amp;P of &amp;N
Blake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6"/>
  <sheetViews>
    <sheetView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9.140625" defaultRowHeight="12.75" x14ac:dyDescent="0.2"/>
  <cols>
    <col min="1" max="1" width="14.140625" style="10" bestFit="1" customWidth="1"/>
    <col min="2" max="2" width="14.5703125" style="8" bestFit="1" customWidth="1"/>
    <col min="3" max="3" width="10.42578125" style="8" bestFit="1" customWidth="1"/>
    <col min="4" max="4" width="11.85546875" style="8" customWidth="1"/>
    <col min="5" max="5" width="12.5703125" style="8" customWidth="1"/>
    <col min="6" max="6" width="8" style="8" customWidth="1"/>
    <col min="7" max="7" width="8.5703125" style="3" customWidth="1"/>
    <col min="8" max="8" width="15.140625" style="3" customWidth="1"/>
    <col min="9" max="9" width="2.5703125" style="8" customWidth="1"/>
    <col min="10" max="10" width="12.42578125" style="8" customWidth="1"/>
    <col min="11" max="11" width="2.5703125" style="8" customWidth="1"/>
    <col min="12" max="12" width="12.140625" style="8" customWidth="1"/>
    <col min="13" max="13" width="6.5703125" style="8" customWidth="1"/>
    <col min="14" max="14" width="15.140625" style="8" customWidth="1"/>
    <col min="15" max="15" width="11.42578125" style="8" customWidth="1"/>
    <col min="16" max="16" width="2.5703125" style="8" customWidth="1"/>
    <col min="17" max="17" width="14.42578125" style="15" customWidth="1"/>
    <col min="18" max="18" width="9.42578125" style="15" bestFit="1" customWidth="1"/>
    <col min="19" max="19" width="11.85546875" style="15" bestFit="1" customWidth="1"/>
    <col min="20" max="20" width="12.42578125" style="15" bestFit="1" customWidth="1"/>
    <col min="21" max="21" width="6.5703125" style="15" bestFit="1" customWidth="1"/>
    <col min="22" max="23" width="8.5703125" style="15" bestFit="1" customWidth="1"/>
    <col min="24" max="24" width="2.5703125" style="15" customWidth="1"/>
    <col min="25" max="26" width="14.42578125" style="8" bestFit="1" customWidth="1"/>
    <col min="27" max="27" width="12.5703125" style="8" bestFit="1" customWidth="1"/>
    <col min="28" max="28" width="1.85546875" style="8" customWidth="1"/>
    <col min="29" max="29" width="10.140625" style="8" bestFit="1" customWidth="1"/>
    <col min="30" max="30" width="16.85546875" style="8" bestFit="1" customWidth="1"/>
    <col min="31" max="31" width="13.140625" style="8" customWidth="1"/>
    <col min="32" max="32" width="14.5703125" style="8" bestFit="1" customWidth="1"/>
    <col min="33" max="16384" width="9.140625" style="8"/>
  </cols>
  <sheetData>
    <row r="1" spans="1:32" ht="50.45" customHeight="1" thickBot="1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L1" s="26" t="s">
        <v>22</v>
      </c>
      <c r="M1" s="26"/>
      <c r="N1" s="26"/>
      <c r="O1" s="26"/>
      <c r="Q1" s="27" t="s">
        <v>23</v>
      </c>
      <c r="R1" s="27"/>
      <c r="S1" s="27"/>
      <c r="T1" s="27"/>
      <c r="U1" s="27"/>
      <c r="V1" s="27"/>
      <c r="W1" s="27"/>
      <c r="Y1" s="28" t="s">
        <v>28</v>
      </c>
      <c r="Z1" s="28"/>
      <c r="AA1" s="28"/>
    </row>
    <row r="2" spans="1:32" ht="51" x14ac:dyDescent="0.2">
      <c r="A2" s="6" t="s">
        <v>0</v>
      </c>
      <c r="B2" s="5" t="s">
        <v>1</v>
      </c>
      <c r="C2" s="5" t="s">
        <v>19</v>
      </c>
      <c r="D2" s="5" t="s">
        <v>2</v>
      </c>
      <c r="E2" s="5" t="s">
        <v>3</v>
      </c>
      <c r="F2" s="5" t="s">
        <v>20</v>
      </c>
      <c r="G2" s="7" t="s">
        <v>21</v>
      </c>
      <c r="H2" s="7" t="s">
        <v>5</v>
      </c>
      <c r="J2" s="9" t="s">
        <v>6</v>
      </c>
      <c r="K2" s="9"/>
      <c r="L2" s="9" t="s">
        <v>7</v>
      </c>
      <c r="M2" s="7" t="s">
        <v>4</v>
      </c>
      <c r="N2" s="7" t="s">
        <v>5</v>
      </c>
      <c r="O2" s="2" t="s">
        <v>8</v>
      </c>
      <c r="P2" s="2"/>
      <c r="Q2" s="2" t="s">
        <v>15</v>
      </c>
      <c r="R2" s="2" t="s">
        <v>12</v>
      </c>
      <c r="S2" s="2" t="s">
        <v>13</v>
      </c>
      <c r="T2" s="2" t="s">
        <v>16</v>
      </c>
      <c r="U2" s="2" t="s">
        <v>4</v>
      </c>
      <c r="V2" s="2" t="s">
        <v>5</v>
      </c>
      <c r="W2" s="2" t="s">
        <v>14</v>
      </c>
      <c r="X2" s="2"/>
      <c r="Y2" s="2" t="s">
        <v>9</v>
      </c>
      <c r="Z2" s="2" t="s">
        <v>10</v>
      </c>
      <c r="AA2" s="2" t="s">
        <v>11</v>
      </c>
      <c r="AC2" s="2" t="s">
        <v>24</v>
      </c>
      <c r="AD2" s="9" t="s">
        <v>25</v>
      </c>
      <c r="AE2" s="9" t="s">
        <v>30</v>
      </c>
      <c r="AF2" s="9" t="s">
        <v>31</v>
      </c>
    </row>
    <row r="3" spans="1:32" x14ac:dyDescent="0.2">
      <c r="A3" s="10">
        <v>44044</v>
      </c>
      <c r="B3" s="3">
        <v>35357093.799999997</v>
      </c>
      <c r="C3" s="3">
        <v>34906</v>
      </c>
      <c r="D3" s="3">
        <v>0</v>
      </c>
      <c r="E3" s="3">
        <v>35391999.799999997</v>
      </c>
      <c r="F3" s="20">
        <v>2.7900000000000001E-2</v>
      </c>
      <c r="G3" s="3">
        <v>82245.820000000007</v>
      </c>
      <c r="H3" s="3">
        <v>82245.820000000007</v>
      </c>
      <c r="J3" s="7">
        <v>20950161.25</v>
      </c>
      <c r="K3" s="7"/>
      <c r="L3" s="7">
        <v>1646457.5388475836</v>
      </c>
      <c r="M3" s="3"/>
      <c r="N3" s="3"/>
      <c r="O3" s="7">
        <v>199513.0548698885</v>
      </c>
      <c r="P3" s="7"/>
      <c r="Q3" s="4"/>
      <c r="R3" s="4"/>
      <c r="S3" s="4"/>
      <c r="T3" s="4"/>
      <c r="U3" s="4"/>
      <c r="V3" s="4"/>
      <c r="W3" s="4"/>
      <c r="X3" s="4"/>
      <c r="Y3" s="3">
        <f t="shared" ref="Y3:Y34" si="0">E3-L3-T3</f>
        <v>33745542.261152416</v>
      </c>
      <c r="Z3" s="3">
        <f t="shared" ref="Z3:Z34" si="1">J3-O3-W3</f>
        <v>20750648.19513011</v>
      </c>
      <c r="AA3" s="3">
        <f>Y3-Z3</f>
        <v>12994894.066022307</v>
      </c>
    </row>
    <row r="4" spans="1:32" x14ac:dyDescent="0.2">
      <c r="A4" s="10">
        <v>44075</v>
      </c>
      <c r="B4" s="3">
        <v>35391999.799999997</v>
      </c>
      <c r="C4" s="3">
        <v>100287.13</v>
      </c>
      <c r="D4" s="3">
        <v>-59517.36</v>
      </c>
      <c r="E4" s="3">
        <v>35432769.57</v>
      </c>
      <c r="F4" s="20">
        <v>2.7900000000000001E-2</v>
      </c>
      <c r="G4" s="3">
        <v>82333.794392624986</v>
      </c>
      <c r="H4" s="3">
        <v>82333.794392624986</v>
      </c>
      <c r="J4" s="3">
        <f t="shared" ref="J4:J35" si="2">J3+H4+D4</f>
        <v>20972977.684392627</v>
      </c>
      <c r="K4" s="3"/>
      <c r="L4" s="3">
        <v>1646457.5388475836</v>
      </c>
      <c r="M4" s="3">
        <f t="shared" ref="M4:M35" si="3">$L4*F4/12</f>
        <v>3828.0137778206317</v>
      </c>
      <c r="N4" s="3">
        <f t="shared" ref="N4:N35" si="4">SUM(M4:M4)</f>
        <v>3828.0137778206317</v>
      </c>
      <c r="O4" s="3">
        <f>O3+N4</f>
        <v>203341.06864770912</v>
      </c>
      <c r="P4" s="3"/>
      <c r="Q4" s="4">
        <f>T3</f>
        <v>0</v>
      </c>
      <c r="R4" s="4">
        <f t="shared" ref="R4:R19" si="5">(1-66%)*C4</f>
        <v>34097.624199999998</v>
      </c>
      <c r="S4" s="4"/>
      <c r="T4" s="4">
        <f t="shared" ref="T4:T67" si="6">R4+Q4</f>
        <v>34097.624199999998</v>
      </c>
      <c r="U4" s="4">
        <f t="shared" ref="U4:U35" si="7">($Q4*F4/12)+($R4*F4/12)/2</f>
        <v>39.638488132500001</v>
      </c>
      <c r="V4" s="4">
        <f t="shared" ref="V4:V35" si="8">SUM(U4:U4)</f>
        <v>39.638488132500001</v>
      </c>
      <c r="W4" s="4">
        <f>W3+V4</f>
        <v>39.638488132500001</v>
      </c>
      <c r="X4" s="4"/>
      <c r="Y4" s="3">
        <f t="shared" si="0"/>
        <v>33752214.406952418</v>
      </c>
      <c r="Z4" s="3">
        <f t="shared" si="1"/>
        <v>20769596.977256786</v>
      </c>
      <c r="AA4" s="3">
        <f t="shared" ref="AA4:AA67" si="9">Y4-Z4</f>
        <v>12982617.429695632</v>
      </c>
    </row>
    <row r="5" spans="1:32" x14ac:dyDescent="0.2">
      <c r="A5" s="10">
        <v>44105</v>
      </c>
      <c r="B5" s="3">
        <v>35432769.57</v>
      </c>
      <c r="C5" s="3">
        <v>683099.77</v>
      </c>
      <c r="D5" s="3">
        <v>-116563.02</v>
      </c>
      <c r="E5" s="3">
        <v>35999306.32</v>
      </c>
      <c r="F5" s="20">
        <v>2.7900000000000001E-2</v>
      </c>
      <c r="G5" s="3">
        <v>83039.788222125004</v>
      </c>
      <c r="H5" s="3">
        <v>83039.788222125004</v>
      </c>
      <c r="J5" s="3">
        <f t="shared" si="2"/>
        <v>20939454.452614754</v>
      </c>
      <c r="K5" s="3"/>
      <c r="L5" s="3">
        <v>1646457.5388475836</v>
      </c>
      <c r="M5" s="3">
        <f t="shared" si="3"/>
        <v>3828.0137778206317</v>
      </c>
      <c r="N5" s="3">
        <f t="shared" si="4"/>
        <v>3828.0137778206317</v>
      </c>
      <c r="O5" s="3">
        <f t="shared" ref="O5:O68" si="10">O4+N5</f>
        <v>207169.08242552975</v>
      </c>
      <c r="P5" s="3"/>
      <c r="Q5" s="4">
        <f t="shared" ref="Q5:Q68" si="11">T4</f>
        <v>34097.624199999998</v>
      </c>
      <c r="R5" s="4">
        <f t="shared" si="5"/>
        <v>232253.92179999998</v>
      </c>
      <c r="S5" s="4"/>
      <c r="T5" s="4">
        <f t="shared" si="6"/>
        <v>266351.54599999997</v>
      </c>
      <c r="U5" s="4">
        <f t="shared" si="7"/>
        <v>349.27216035749996</v>
      </c>
      <c r="V5" s="4">
        <f t="shared" si="8"/>
        <v>349.27216035749996</v>
      </c>
      <c r="W5" s="4">
        <f t="shared" ref="W5:W68" si="12">W4+V5</f>
        <v>388.91064848999997</v>
      </c>
      <c r="X5" s="4"/>
      <c r="Y5" s="3">
        <f t="shared" si="0"/>
        <v>34086497.235152423</v>
      </c>
      <c r="Z5" s="3">
        <f t="shared" si="1"/>
        <v>20731896.459540732</v>
      </c>
      <c r="AA5" s="3">
        <f t="shared" si="9"/>
        <v>13354600.775611691</v>
      </c>
    </row>
    <row r="6" spans="1:32" x14ac:dyDescent="0.2">
      <c r="A6" s="10">
        <v>44136</v>
      </c>
      <c r="B6" s="3">
        <v>35999306.32</v>
      </c>
      <c r="C6" s="3">
        <v>66000</v>
      </c>
      <c r="D6" s="3">
        <v>-125257.64</v>
      </c>
      <c r="E6" s="3">
        <v>35940048.68</v>
      </c>
      <c r="F6" s="20">
        <v>2.7900000000000001E-2</v>
      </c>
      <c r="G6" s="3">
        <v>83629.500187500002</v>
      </c>
      <c r="H6" s="3">
        <v>83629.500187500002</v>
      </c>
      <c r="J6" s="3">
        <f t="shared" si="2"/>
        <v>20897826.312802255</v>
      </c>
      <c r="K6" s="3"/>
      <c r="L6" s="3">
        <v>1646457.5388475836</v>
      </c>
      <c r="M6" s="3">
        <f t="shared" si="3"/>
        <v>3828.0137778206317</v>
      </c>
      <c r="N6" s="3">
        <f t="shared" si="4"/>
        <v>3828.0137778206317</v>
      </c>
      <c r="O6" s="3">
        <f t="shared" si="10"/>
        <v>210997.09620335037</v>
      </c>
      <c r="P6" s="3"/>
      <c r="Q6" s="4">
        <f t="shared" si="11"/>
        <v>266351.54599999997</v>
      </c>
      <c r="R6" s="4">
        <f t="shared" si="5"/>
        <v>22439.999999999996</v>
      </c>
      <c r="S6" s="4"/>
      <c r="T6" s="4">
        <f t="shared" si="6"/>
        <v>288791.54599999997</v>
      </c>
      <c r="U6" s="4">
        <f t="shared" si="7"/>
        <v>645.35384445</v>
      </c>
      <c r="V6" s="4">
        <f t="shared" si="8"/>
        <v>645.35384445</v>
      </c>
      <c r="W6" s="4">
        <f t="shared" si="12"/>
        <v>1034.2644929399999</v>
      </c>
      <c r="X6" s="4"/>
      <c r="Y6" s="3">
        <f t="shared" si="0"/>
        <v>34004799.595152423</v>
      </c>
      <c r="Z6" s="3">
        <f t="shared" si="1"/>
        <v>20685794.952105965</v>
      </c>
      <c r="AA6" s="3">
        <f t="shared" si="9"/>
        <v>13319004.643046457</v>
      </c>
    </row>
    <row r="7" spans="1:32" x14ac:dyDescent="0.2">
      <c r="A7" s="10">
        <v>44166</v>
      </c>
      <c r="B7" s="3">
        <v>35940048.68</v>
      </c>
      <c r="C7" s="3">
        <v>30000</v>
      </c>
      <c r="D7" s="3">
        <v>-141077.80000000002</v>
      </c>
      <c r="E7" s="3">
        <v>35828970.880000003</v>
      </c>
      <c r="F7" s="20">
        <v>2.7900000000000001E-2</v>
      </c>
      <c r="G7" s="3">
        <v>83431.485238500012</v>
      </c>
      <c r="H7" s="3">
        <v>83431.485238500012</v>
      </c>
      <c r="J7" s="3">
        <f t="shared" si="2"/>
        <v>20840179.998040754</v>
      </c>
      <c r="K7" s="3"/>
      <c r="L7" s="3">
        <v>1646457.5388475836</v>
      </c>
      <c r="M7" s="3">
        <f t="shared" si="3"/>
        <v>3828.0137778206317</v>
      </c>
      <c r="N7" s="3">
        <f t="shared" si="4"/>
        <v>3828.0137778206317</v>
      </c>
      <c r="O7" s="3">
        <f t="shared" si="10"/>
        <v>214825.109981171</v>
      </c>
      <c r="P7" s="3"/>
      <c r="Q7" s="4">
        <f t="shared" si="11"/>
        <v>288791.54599999997</v>
      </c>
      <c r="R7" s="4">
        <f t="shared" si="5"/>
        <v>10199.999999999998</v>
      </c>
      <c r="S7" s="4"/>
      <c r="T7" s="4">
        <f t="shared" si="6"/>
        <v>298991.54599999997</v>
      </c>
      <c r="U7" s="4">
        <f t="shared" si="7"/>
        <v>683.29784444999996</v>
      </c>
      <c r="V7" s="4">
        <f t="shared" si="8"/>
        <v>683.29784444999996</v>
      </c>
      <c r="W7" s="4">
        <f t="shared" si="12"/>
        <v>1717.5623373899998</v>
      </c>
      <c r="X7" s="4"/>
      <c r="Y7" s="3">
        <f t="shared" si="0"/>
        <v>33883521.795152426</v>
      </c>
      <c r="Z7" s="3">
        <f t="shared" si="1"/>
        <v>20623637.325722191</v>
      </c>
      <c r="AA7" s="3">
        <f t="shared" si="9"/>
        <v>13259884.469430234</v>
      </c>
    </row>
    <row r="8" spans="1:32" x14ac:dyDescent="0.2">
      <c r="A8" s="10">
        <v>44197</v>
      </c>
      <c r="B8" s="3">
        <v>35828970.880000003</v>
      </c>
      <c r="C8" s="3">
        <v>138997.66</v>
      </c>
      <c r="D8" s="3">
        <v>0</v>
      </c>
      <c r="E8" s="3">
        <v>35967968.539999999</v>
      </c>
      <c r="F8" s="20">
        <v>2.7900000000000001E-2</v>
      </c>
      <c r="G8" s="3">
        <v>83463.942075750019</v>
      </c>
      <c r="H8" s="3">
        <v>83463.942075750019</v>
      </c>
      <c r="J8" s="3">
        <f t="shared" si="2"/>
        <v>20923643.940116506</v>
      </c>
      <c r="K8" s="3"/>
      <c r="L8" s="3">
        <v>1646457.5388475836</v>
      </c>
      <c r="M8" s="3">
        <f t="shared" si="3"/>
        <v>3828.0137778206317</v>
      </c>
      <c r="N8" s="3">
        <f t="shared" si="4"/>
        <v>3828.0137778206317</v>
      </c>
      <c r="O8" s="3">
        <f t="shared" si="10"/>
        <v>218653.12375899163</v>
      </c>
      <c r="P8" s="3"/>
      <c r="Q8" s="4">
        <f t="shared" si="11"/>
        <v>298991.54599999997</v>
      </c>
      <c r="R8" s="4">
        <f t="shared" si="5"/>
        <v>47259.204399999995</v>
      </c>
      <c r="S8" s="4"/>
      <c r="T8" s="4">
        <f t="shared" si="6"/>
        <v>346250.75039999996</v>
      </c>
      <c r="U8" s="4">
        <f t="shared" si="7"/>
        <v>750.09416956500002</v>
      </c>
      <c r="V8" s="4">
        <f t="shared" si="8"/>
        <v>750.09416956500002</v>
      </c>
      <c r="W8" s="4">
        <f t="shared" si="12"/>
        <v>2467.6565069549997</v>
      </c>
      <c r="X8" s="4"/>
      <c r="Y8" s="3">
        <f t="shared" si="0"/>
        <v>33975260.250752419</v>
      </c>
      <c r="Z8" s="3">
        <f t="shared" si="1"/>
        <v>20702523.15985056</v>
      </c>
      <c r="AA8" s="3">
        <f t="shared" si="9"/>
        <v>13272737.090901859</v>
      </c>
    </row>
    <row r="9" spans="1:32" x14ac:dyDescent="0.2">
      <c r="A9" s="10">
        <v>44228</v>
      </c>
      <c r="B9" s="3">
        <v>35967968.539999999</v>
      </c>
      <c r="C9" s="3">
        <v>152733.98000000001</v>
      </c>
      <c r="D9" s="3">
        <v>0</v>
      </c>
      <c r="E9" s="3">
        <v>36120702.519999996</v>
      </c>
      <c r="F9" s="20">
        <v>2.7900000000000001E-2</v>
      </c>
      <c r="G9" s="3">
        <v>83803.080107249989</v>
      </c>
      <c r="H9" s="3">
        <v>83803.080107249989</v>
      </c>
      <c r="J9" s="3">
        <f t="shared" si="2"/>
        <v>21007447.020223755</v>
      </c>
      <c r="K9" s="3"/>
      <c r="L9" s="3">
        <v>1646457.5388475836</v>
      </c>
      <c r="M9" s="3">
        <f t="shared" si="3"/>
        <v>3828.0137778206317</v>
      </c>
      <c r="N9" s="3">
        <f t="shared" si="4"/>
        <v>3828.0137778206317</v>
      </c>
      <c r="O9" s="3">
        <f t="shared" si="10"/>
        <v>222481.13753681225</v>
      </c>
      <c r="P9" s="3"/>
      <c r="Q9" s="4">
        <f t="shared" si="11"/>
        <v>346250.75039999996</v>
      </c>
      <c r="R9" s="4">
        <f t="shared" si="5"/>
        <v>51929.553200000002</v>
      </c>
      <c r="S9" s="4"/>
      <c r="T9" s="4">
        <f t="shared" si="6"/>
        <v>398180.30359999998</v>
      </c>
      <c r="U9" s="4">
        <f t="shared" si="7"/>
        <v>865.40110027499986</v>
      </c>
      <c r="V9" s="4">
        <f t="shared" si="8"/>
        <v>865.40110027499986</v>
      </c>
      <c r="W9" s="4">
        <f t="shared" si="12"/>
        <v>3333.0576072299996</v>
      </c>
      <c r="X9" s="4"/>
      <c r="Y9" s="3">
        <f t="shared" si="0"/>
        <v>34076064.677552417</v>
      </c>
      <c r="Z9" s="3">
        <f t="shared" si="1"/>
        <v>20781632.825079713</v>
      </c>
      <c r="AA9" s="3">
        <f t="shared" si="9"/>
        <v>13294431.852472704</v>
      </c>
    </row>
    <row r="10" spans="1:32" x14ac:dyDescent="0.2">
      <c r="A10" s="10">
        <v>44256</v>
      </c>
      <c r="B10" s="3">
        <v>36120702.519999996</v>
      </c>
      <c r="C10" s="3">
        <v>63794.5</v>
      </c>
      <c r="D10" s="3">
        <v>-3202.8242823981773</v>
      </c>
      <c r="E10" s="3">
        <v>36181294.195717596</v>
      </c>
      <c r="F10" s="20">
        <v>2.7900000000000001E-2</v>
      </c>
      <c r="G10" s="3">
        <v>84051.071182021697</v>
      </c>
      <c r="H10" s="3">
        <v>84051.071182021697</v>
      </c>
      <c r="J10" s="3">
        <f t="shared" si="2"/>
        <v>21088295.267123379</v>
      </c>
      <c r="K10" s="3"/>
      <c r="L10" s="3">
        <v>1646457.5388475836</v>
      </c>
      <c r="M10" s="3">
        <f t="shared" si="3"/>
        <v>3828.0137778206317</v>
      </c>
      <c r="N10" s="3">
        <f t="shared" si="4"/>
        <v>3828.0137778206317</v>
      </c>
      <c r="O10" s="3">
        <f t="shared" si="10"/>
        <v>226309.15131463288</v>
      </c>
      <c r="P10" s="3"/>
      <c r="Q10" s="4">
        <f t="shared" si="11"/>
        <v>398180.30359999998</v>
      </c>
      <c r="R10" s="4">
        <f t="shared" si="5"/>
        <v>21690.129999999997</v>
      </c>
      <c r="S10" s="4"/>
      <c r="T10" s="4">
        <f t="shared" si="6"/>
        <v>419870.43359999999</v>
      </c>
      <c r="U10" s="4">
        <f t="shared" si="7"/>
        <v>950.98398199499991</v>
      </c>
      <c r="V10" s="4">
        <f t="shared" si="8"/>
        <v>950.98398199499991</v>
      </c>
      <c r="W10" s="4">
        <f t="shared" si="12"/>
        <v>4284.0415892249994</v>
      </c>
      <c r="X10" s="4"/>
      <c r="Y10" s="3">
        <f t="shared" si="0"/>
        <v>34114966.223270014</v>
      </c>
      <c r="Z10" s="3">
        <f t="shared" si="1"/>
        <v>20857702.074219521</v>
      </c>
      <c r="AA10" s="3">
        <f t="shared" si="9"/>
        <v>13257264.149050493</v>
      </c>
    </row>
    <row r="11" spans="1:32" x14ac:dyDescent="0.2">
      <c r="A11" s="10">
        <v>44287</v>
      </c>
      <c r="B11" s="3">
        <v>36181294.195717596</v>
      </c>
      <c r="C11" s="3">
        <v>30554.21</v>
      </c>
      <c r="D11" s="3">
        <v>-3202.8242823981773</v>
      </c>
      <c r="E11" s="3">
        <v>36208645.581435196</v>
      </c>
      <c r="F11" s="20">
        <v>2.7900000000000001E-2</v>
      </c>
      <c r="G11" s="3">
        <v>84153.304990940116</v>
      </c>
      <c r="H11" s="3">
        <v>84153.304990940116</v>
      </c>
      <c r="J11" s="3">
        <f t="shared" si="2"/>
        <v>21169245.747831922</v>
      </c>
      <c r="K11" s="3"/>
      <c r="L11" s="3">
        <v>1646457.5388475836</v>
      </c>
      <c r="M11" s="3">
        <f t="shared" si="3"/>
        <v>3828.0137778206317</v>
      </c>
      <c r="N11" s="3">
        <f t="shared" si="4"/>
        <v>3828.0137778206317</v>
      </c>
      <c r="O11" s="3">
        <f t="shared" si="10"/>
        <v>230137.16509245351</v>
      </c>
      <c r="P11" s="3"/>
      <c r="Q11" s="4">
        <f t="shared" si="11"/>
        <v>419870.43359999999</v>
      </c>
      <c r="R11" s="4">
        <f t="shared" si="5"/>
        <v>10388.431399999999</v>
      </c>
      <c r="S11" s="4"/>
      <c r="T11" s="4">
        <f t="shared" si="6"/>
        <v>430258.86499999999</v>
      </c>
      <c r="U11" s="4">
        <f t="shared" si="7"/>
        <v>988.2753096225</v>
      </c>
      <c r="V11" s="4">
        <f t="shared" si="8"/>
        <v>988.2753096225</v>
      </c>
      <c r="W11" s="4">
        <f t="shared" si="12"/>
        <v>5272.316898847499</v>
      </c>
      <c r="X11" s="4"/>
      <c r="Y11" s="3">
        <f t="shared" si="0"/>
        <v>34131929.177587613</v>
      </c>
      <c r="Z11" s="3">
        <f t="shared" si="1"/>
        <v>20933836.26584062</v>
      </c>
      <c r="AA11" s="3">
        <f t="shared" si="9"/>
        <v>13198092.911746994</v>
      </c>
    </row>
    <row r="12" spans="1:32" x14ac:dyDescent="0.2">
      <c r="A12" s="10">
        <v>44317</v>
      </c>
      <c r="B12" s="3">
        <v>36208645.581435196</v>
      </c>
      <c r="C12" s="3">
        <v>24421.760000000002</v>
      </c>
      <c r="D12" s="3">
        <v>-3202.8242823981773</v>
      </c>
      <c r="E12" s="3">
        <v>36229864.517152794</v>
      </c>
      <c r="F12" s="20">
        <v>2.7900000000000001E-2</v>
      </c>
      <c r="G12" s="3">
        <v>84209.767989608546</v>
      </c>
      <c r="H12" s="3">
        <v>84209.767989608546</v>
      </c>
      <c r="J12" s="3">
        <f t="shared" si="2"/>
        <v>21250252.691539135</v>
      </c>
      <c r="K12" s="3"/>
      <c r="L12" s="3">
        <v>1646457.5388475836</v>
      </c>
      <c r="M12" s="3">
        <f t="shared" si="3"/>
        <v>3828.0137778206317</v>
      </c>
      <c r="N12" s="3">
        <f t="shared" si="4"/>
        <v>3828.0137778206317</v>
      </c>
      <c r="O12" s="3">
        <f t="shared" si="10"/>
        <v>233965.17887027413</v>
      </c>
      <c r="P12" s="3"/>
      <c r="Q12" s="4">
        <f t="shared" si="11"/>
        <v>430258.86499999999</v>
      </c>
      <c r="R12" s="4">
        <f t="shared" si="5"/>
        <v>8303.3984</v>
      </c>
      <c r="S12" s="4"/>
      <c r="T12" s="4">
        <f t="shared" si="6"/>
        <v>438562.2634</v>
      </c>
      <c r="U12" s="4">
        <f t="shared" si="7"/>
        <v>1010.0045617650001</v>
      </c>
      <c r="V12" s="4">
        <f t="shared" si="8"/>
        <v>1010.0045617650001</v>
      </c>
      <c r="W12" s="4">
        <f t="shared" si="12"/>
        <v>6282.3214606124993</v>
      </c>
      <c r="X12" s="4"/>
      <c r="Y12" s="3">
        <f t="shared" si="0"/>
        <v>34144844.71490521</v>
      </c>
      <c r="Z12" s="3">
        <f t="shared" si="1"/>
        <v>21010005.191208247</v>
      </c>
      <c r="AA12" s="3">
        <f t="shared" si="9"/>
        <v>13134839.523696963</v>
      </c>
    </row>
    <row r="13" spans="1:32" x14ac:dyDescent="0.2">
      <c r="A13" s="10">
        <v>44348</v>
      </c>
      <c r="B13" s="3">
        <v>36229864.517152794</v>
      </c>
      <c r="C13" s="3">
        <v>14789.68</v>
      </c>
      <c r="D13" s="3">
        <v>0</v>
      </c>
      <c r="E13" s="3">
        <v>36244654.197152793</v>
      </c>
      <c r="F13" s="20">
        <v>2.7900000000000001E-2</v>
      </c>
      <c r="G13" s="3">
        <v>84251.628005380233</v>
      </c>
      <c r="H13" s="3">
        <v>84251.628005380233</v>
      </c>
      <c r="J13" s="3">
        <f t="shared" si="2"/>
        <v>21334504.319544517</v>
      </c>
      <c r="K13" s="3"/>
      <c r="L13" s="3">
        <v>1646457.5388475836</v>
      </c>
      <c r="M13" s="3">
        <f t="shared" si="3"/>
        <v>3828.0137778206317</v>
      </c>
      <c r="N13" s="3">
        <f t="shared" si="4"/>
        <v>3828.0137778206317</v>
      </c>
      <c r="O13" s="3">
        <f t="shared" si="10"/>
        <v>237793.19264809476</v>
      </c>
      <c r="P13" s="3"/>
      <c r="Q13" s="4">
        <f t="shared" si="11"/>
        <v>438562.2634</v>
      </c>
      <c r="R13" s="4">
        <f t="shared" si="5"/>
        <v>5028.4911999999995</v>
      </c>
      <c r="S13" s="4"/>
      <c r="T13" s="4">
        <f t="shared" si="6"/>
        <v>443590.75459999999</v>
      </c>
      <c r="U13" s="4">
        <f t="shared" si="7"/>
        <v>1025.5028834249999</v>
      </c>
      <c r="V13" s="4">
        <f t="shared" si="8"/>
        <v>1025.5028834249999</v>
      </c>
      <c r="W13" s="4">
        <f t="shared" si="12"/>
        <v>7307.824344037499</v>
      </c>
      <c r="X13" s="4"/>
      <c r="Y13" s="3">
        <f t="shared" si="0"/>
        <v>34154605.903705209</v>
      </c>
      <c r="Z13" s="3">
        <f t="shared" si="1"/>
        <v>21089403.302552383</v>
      </c>
      <c r="AA13" s="3">
        <f t="shared" si="9"/>
        <v>13065202.601152826</v>
      </c>
    </row>
    <row r="14" spans="1:32" x14ac:dyDescent="0.2">
      <c r="A14" s="10">
        <v>44378</v>
      </c>
      <c r="B14" s="3">
        <v>36244654.197152793</v>
      </c>
      <c r="C14" s="3">
        <v>27010.560000000001</v>
      </c>
      <c r="D14" s="3">
        <v>0</v>
      </c>
      <c r="E14" s="3">
        <v>36271664.757152796</v>
      </c>
      <c r="F14" s="20">
        <v>2.7900000000000001E-2</v>
      </c>
      <c r="G14" s="3">
        <v>84300.220784380261</v>
      </c>
      <c r="H14" s="3">
        <v>84300.220784380261</v>
      </c>
      <c r="J14" s="3">
        <f t="shared" si="2"/>
        <v>21418804.540328898</v>
      </c>
      <c r="K14" s="3"/>
      <c r="L14" s="3">
        <v>1646457.5388475836</v>
      </c>
      <c r="M14" s="3">
        <f t="shared" si="3"/>
        <v>3828.0137778206317</v>
      </c>
      <c r="N14" s="3">
        <f t="shared" si="4"/>
        <v>3828.0137778206317</v>
      </c>
      <c r="O14" s="3">
        <f t="shared" si="10"/>
        <v>241621.20642591538</v>
      </c>
      <c r="P14" s="3"/>
      <c r="Q14" s="4">
        <f t="shared" si="11"/>
        <v>443590.75459999999</v>
      </c>
      <c r="R14" s="4">
        <f t="shared" si="5"/>
        <v>9183.5903999999991</v>
      </c>
      <c r="S14" s="4"/>
      <c r="T14" s="4">
        <f t="shared" si="6"/>
        <v>452774.34499999997</v>
      </c>
      <c r="U14" s="4">
        <f t="shared" si="7"/>
        <v>1042.0244282850001</v>
      </c>
      <c r="V14" s="4">
        <f t="shared" si="8"/>
        <v>1042.0244282850001</v>
      </c>
      <c r="W14" s="4">
        <f t="shared" si="12"/>
        <v>8349.8487723224989</v>
      </c>
      <c r="X14" s="4"/>
      <c r="Y14" s="3">
        <f t="shared" si="0"/>
        <v>34172432.873305216</v>
      </c>
      <c r="Z14" s="3">
        <f t="shared" si="1"/>
        <v>21168833.48513066</v>
      </c>
      <c r="AA14" s="3">
        <f t="shared" si="9"/>
        <v>13003599.388174556</v>
      </c>
      <c r="AC14" s="11">
        <f t="shared" ref="AC14:AC45" si="13">H14-N14-V14</f>
        <v>79430.182578274631</v>
      </c>
    </row>
    <row r="15" spans="1:32" x14ac:dyDescent="0.2">
      <c r="A15" s="10">
        <v>44409</v>
      </c>
      <c r="B15" s="3">
        <v>36271664.757152796</v>
      </c>
      <c r="C15" s="3">
        <v>11577.03</v>
      </c>
      <c r="D15" s="3">
        <v>0</v>
      </c>
      <c r="E15" s="3">
        <v>36283241.787152797</v>
      </c>
      <c r="F15" s="20">
        <v>2.7900000000000001E-2</v>
      </c>
      <c r="G15" s="3">
        <v>84345.078857755245</v>
      </c>
      <c r="H15" s="3">
        <v>84345.078857755245</v>
      </c>
      <c r="J15" s="3">
        <f t="shared" si="2"/>
        <v>21503149.619186651</v>
      </c>
      <c r="K15" s="3"/>
      <c r="L15" s="3">
        <v>1646457.5388475836</v>
      </c>
      <c r="M15" s="3">
        <f t="shared" si="3"/>
        <v>3828.0137778206317</v>
      </c>
      <c r="N15" s="3">
        <f t="shared" si="4"/>
        <v>3828.0137778206317</v>
      </c>
      <c r="O15" s="3">
        <f t="shared" si="10"/>
        <v>245449.22020373601</v>
      </c>
      <c r="P15" s="3"/>
      <c r="Q15" s="4">
        <f t="shared" si="11"/>
        <v>452774.34499999997</v>
      </c>
      <c r="R15" s="4">
        <f t="shared" si="5"/>
        <v>3936.1902</v>
      </c>
      <c r="S15" s="4"/>
      <c r="T15" s="4">
        <f t="shared" si="6"/>
        <v>456710.53519999998</v>
      </c>
      <c r="U15" s="4">
        <f t="shared" si="7"/>
        <v>1057.2761732325</v>
      </c>
      <c r="V15" s="4">
        <f t="shared" si="8"/>
        <v>1057.2761732325</v>
      </c>
      <c r="W15" s="4">
        <f t="shared" si="12"/>
        <v>9407.1249455549987</v>
      </c>
      <c r="X15" s="4"/>
      <c r="Y15" s="3">
        <f t="shared" si="0"/>
        <v>34180073.713105217</v>
      </c>
      <c r="Z15" s="3">
        <f t="shared" si="1"/>
        <v>21248293.274037361</v>
      </c>
      <c r="AA15" s="3">
        <f t="shared" si="9"/>
        <v>12931780.439067855</v>
      </c>
      <c r="AC15" s="11">
        <f t="shared" si="13"/>
        <v>79459.788906702117</v>
      </c>
    </row>
    <row r="16" spans="1:32" x14ac:dyDescent="0.2">
      <c r="A16" s="10">
        <v>44440</v>
      </c>
      <c r="B16" s="3">
        <v>36283241.787152797</v>
      </c>
      <c r="C16" s="3">
        <v>13203.130000000001</v>
      </c>
      <c r="D16" s="3">
        <v>0</v>
      </c>
      <c r="E16" s="3">
        <v>36296444.9171528</v>
      </c>
      <c r="F16" s="20">
        <v>2.7900000000000001E-2</v>
      </c>
      <c r="G16" s="3">
        <v>84373.885793755253</v>
      </c>
      <c r="H16" s="3">
        <v>84373.885793755253</v>
      </c>
      <c r="J16" s="3">
        <f t="shared" si="2"/>
        <v>21587523.504980408</v>
      </c>
      <c r="K16" s="3"/>
      <c r="L16" s="3">
        <v>1646457.5388475836</v>
      </c>
      <c r="M16" s="3">
        <f t="shared" si="3"/>
        <v>3828.0137778206317</v>
      </c>
      <c r="N16" s="3">
        <f t="shared" si="4"/>
        <v>3828.0137778206317</v>
      </c>
      <c r="O16" s="3">
        <f t="shared" si="10"/>
        <v>249277.23398155664</v>
      </c>
      <c r="P16" s="3"/>
      <c r="Q16" s="4">
        <f t="shared" si="11"/>
        <v>456710.53519999998</v>
      </c>
      <c r="R16" s="4">
        <f t="shared" si="5"/>
        <v>4489.0641999999998</v>
      </c>
      <c r="S16" s="4"/>
      <c r="T16" s="4">
        <f t="shared" si="6"/>
        <v>461199.59940000001</v>
      </c>
      <c r="U16" s="4">
        <f t="shared" si="7"/>
        <v>1067.0705314724999</v>
      </c>
      <c r="V16" s="4">
        <f t="shared" si="8"/>
        <v>1067.0705314724999</v>
      </c>
      <c r="W16" s="4">
        <f t="shared" si="12"/>
        <v>10474.195477027499</v>
      </c>
      <c r="X16" s="4"/>
      <c r="Y16" s="3">
        <f t="shared" si="0"/>
        <v>34188787.77890522</v>
      </c>
      <c r="Z16" s="3">
        <f t="shared" si="1"/>
        <v>21327772.075521823</v>
      </c>
      <c r="AA16" s="3">
        <f t="shared" si="9"/>
        <v>12861015.703383397</v>
      </c>
      <c r="AC16" s="11">
        <f t="shared" si="13"/>
        <v>79478.801484462121</v>
      </c>
    </row>
    <row r="17" spans="1:32" x14ac:dyDescent="0.2">
      <c r="A17" s="10">
        <v>44470</v>
      </c>
      <c r="B17" s="3">
        <v>36296444.9171528</v>
      </c>
      <c r="C17" s="3">
        <v>15411.93</v>
      </c>
      <c r="D17" s="3">
        <v>0</v>
      </c>
      <c r="E17" s="3">
        <v>36311856.847152799</v>
      </c>
      <c r="F17" s="20">
        <v>2.7900000000000001E-2</v>
      </c>
      <c r="G17" s="3">
        <v>84407.150801005249</v>
      </c>
      <c r="H17" s="3">
        <v>84407.150801005249</v>
      </c>
      <c r="J17" s="3">
        <f t="shared" si="2"/>
        <v>21671930.655781414</v>
      </c>
      <c r="K17" s="3"/>
      <c r="L17" s="3">
        <v>1646457.5388475836</v>
      </c>
      <c r="M17" s="3">
        <f t="shared" si="3"/>
        <v>3828.0137778206317</v>
      </c>
      <c r="N17" s="3">
        <f t="shared" si="4"/>
        <v>3828.0137778206317</v>
      </c>
      <c r="O17" s="3">
        <f t="shared" si="10"/>
        <v>253105.24775937726</v>
      </c>
      <c r="P17" s="3"/>
      <c r="Q17" s="4">
        <f t="shared" si="11"/>
        <v>461199.59940000001</v>
      </c>
      <c r="R17" s="4">
        <f t="shared" si="5"/>
        <v>5240.0562</v>
      </c>
      <c r="S17" s="4"/>
      <c r="T17" s="4">
        <f t="shared" si="6"/>
        <v>466439.6556</v>
      </c>
      <c r="U17" s="4">
        <f t="shared" si="7"/>
        <v>1078.3806339375001</v>
      </c>
      <c r="V17" s="4">
        <f t="shared" si="8"/>
        <v>1078.3806339375001</v>
      </c>
      <c r="W17" s="4">
        <f t="shared" si="12"/>
        <v>11552.576110964999</v>
      </c>
      <c r="X17" s="4"/>
      <c r="Y17" s="3">
        <f t="shared" si="0"/>
        <v>34198959.652705222</v>
      </c>
      <c r="Z17" s="3">
        <f t="shared" si="1"/>
        <v>21407272.831911072</v>
      </c>
      <c r="AA17" s="3">
        <f t="shared" si="9"/>
        <v>12791686.82079415</v>
      </c>
      <c r="AC17" s="11">
        <f t="shared" si="13"/>
        <v>79500.756389247123</v>
      </c>
    </row>
    <row r="18" spans="1:32" x14ac:dyDescent="0.2">
      <c r="A18" s="10">
        <v>44501</v>
      </c>
      <c r="B18" s="3">
        <v>36311856.847152799</v>
      </c>
      <c r="C18" s="3">
        <v>3105.52</v>
      </c>
      <c r="D18" s="3">
        <v>0</v>
      </c>
      <c r="E18" s="3">
        <v>36314962.367152803</v>
      </c>
      <c r="F18" s="20">
        <v>2.7900000000000001E-2</v>
      </c>
      <c r="G18" s="3">
        <v>84428.677336630266</v>
      </c>
      <c r="H18" s="3">
        <v>84428.677336630266</v>
      </c>
      <c r="J18" s="3">
        <f t="shared" si="2"/>
        <v>21756359.333118044</v>
      </c>
      <c r="K18" s="3"/>
      <c r="L18" s="3">
        <v>1646457.5388475836</v>
      </c>
      <c r="M18" s="3">
        <f t="shared" si="3"/>
        <v>3828.0137778206317</v>
      </c>
      <c r="N18" s="3">
        <f t="shared" si="4"/>
        <v>3828.0137778206317</v>
      </c>
      <c r="O18" s="3">
        <f t="shared" si="10"/>
        <v>256933.26153719789</v>
      </c>
      <c r="P18" s="3"/>
      <c r="Q18" s="4">
        <f t="shared" si="11"/>
        <v>466439.6556</v>
      </c>
      <c r="R18" s="4">
        <f t="shared" si="5"/>
        <v>1055.8768</v>
      </c>
      <c r="S18" s="4"/>
      <c r="T18" s="4">
        <f t="shared" si="6"/>
        <v>467495.53240000003</v>
      </c>
      <c r="U18" s="4">
        <f t="shared" si="7"/>
        <v>1085.6996560499999</v>
      </c>
      <c r="V18" s="4">
        <f t="shared" si="8"/>
        <v>1085.6996560499999</v>
      </c>
      <c r="W18" s="4">
        <f t="shared" si="12"/>
        <v>12638.275767014999</v>
      </c>
      <c r="X18" s="4"/>
      <c r="Y18" s="3">
        <f t="shared" si="0"/>
        <v>34201009.295905225</v>
      </c>
      <c r="Z18" s="3">
        <f t="shared" si="1"/>
        <v>21486787.795813832</v>
      </c>
      <c r="AA18" s="3">
        <f t="shared" si="9"/>
        <v>12714221.500091393</v>
      </c>
      <c r="AC18" s="11">
        <f t="shared" si="13"/>
        <v>79514.963902759642</v>
      </c>
    </row>
    <row r="19" spans="1:32" x14ac:dyDescent="0.2">
      <c r="A19" s="10">
        <v>44531</v>
      </c>
      <c r="B19" s="3">
        <v>36314962.367152803</v>
      </c>
      <c r="C19" s="3">
        <v>400.49</v>
      </c>
      <c r="D19" s="3">
        <v>-19746.295427473498</v>
      </c>
      <c r="E19" s="3">
        <v>36295616.561725333</v>
      </c>
      <c r="F19" s="20">
        <v>2.7900000000000001E-2</v>
      </c>
      <c r="G19" s="3">
        <v>84409.798004820826</v>
      </c>
      <c r="H19" s="3">
        <v>84409.798004820826</v>
      </c>
      <c r="J19" s="3">
        <f t="shared" si="2"/>
        <v>21821022.83569539</v>
      </c>
      <c r="K19" s="3"/>
      <c r="L19" s="3">
        <v>1646457.5388475836</v>
      </c>
      <c r="M19" s="3">
        <f t="shared" si="3"/>
        <v>3828.0137778206317</v>
      </c>
      <c r="N19" s="3">
        <f t="shared" si="4"/>
        <v>3828.0137778206317</v>
      </c>
      <c r="O19" s="3">
        <f t="shared" si="10"/>
        <v>260761.27531501852</v>
      </c>
      <c r="P19" s="3"/>
      <c r="Q19" s="4">
        <f t="shared" si="11"/>
        <v>467495.53240000003</v>
      </c>
      <c r="R19" s="4">
        <f t="shared" si="5"/>
        <v>136.16659999999999</v>
      </c>
      <c r="S19" s="4"/>
      <c r="T19" s="4">
        <f t="shared" si="6"/>
        <v>467631.69900000002</v>
      </c>
      <c r="U19" s="4">
        <f t="shared" si="7"/>
        <v>1087.0854065025001</v>
      </c>
      <c r="V19" s="4">
        <f t="shared" si="8"/>
        <v>1087.0854065025001</v>
      </c>
      <c r="W19" s="4">
        <f t="shared" si="12"/>
        <v>13725.361173517498</v>
      </c>
      <c r="X19" s="4"/>
      <c r="Y19" s="3">
        <f t="shared" si="0"/>
        <v>34181527.323877752</v>
      </c>
      <c r="Z19" s="3">
        <f t="shared" si="1"/>
        <v>21546536.199206851</v>
      </c>
      <c r="AA19" s="3">
        <f t="shared" si="9"/>
        <v>12634991.1246709</v>
      </c>
      <c r="AC19" s="11">
        <f t="shared" si="13"/>
        <v>79494.698820497695</v>
      </c>
    </row>
    <row r="20" spans="1:32" x14ac:dyDescent="0.2">
      <c r="A20" s="10">
        <v>44562</v>
      </c>
      <c r="B20" s="3">
        <v>36295616.561725333</v>
      </c>
      <c r="C20" s="3">
        <v>49153.71</v>
      </c>
      <c r="D20" s="3">
        <v>-21564.262029216326</v>
      </c>
      <c r="E20" s="3">
        <v>36323206.009696119</v>
      </c>
      <c r="F20" s="20">
        <v>2.7900000000000001E-2</v>
      </c>
      <c r="G20" s="3">
        <v>84419.381239277427</v>
      </c>
      <c r="H20" s="3">
        <v>84419.381239277427</v>
      </c>
      <c r="J20" s="3">
        <f t="shared" si="2"/>
        <v>21883877.95490545</v>
      </c>
      <c r="K20" s="3"/>
      <c r="L20" s="3">
        <v>1646457.5388475836</v>
      </c>
      <c r="M20" s="3">
        <f t="shared" si="3"/>
        <v>3828.0137778206317</v>
      </c>
      <c r="N20" s="3">
        <f t="shared" si="4"/>
        <v>3828.0137778206317</v>
      </c>
      <c r="O20" s="3">
        <f t="shared" si="10"/>
        <v>264589.28909283917</v>
      </c>
      <c r="P20" s="3"/>
      <c r="Q20" s="4">
        <f t="shared" si="11"/>
        <v>467631.69900000002</v>
      </c>
      <c r="R20" s="4">
        <f t="shared" ref="R20:R51" si="14">(100%)*C20</f>
        <v>49153.71</v>
      </c>
      <c r="S20" s="4"/>
      <c r="T20" s="4">
        <f t="shared" si="6"/>
        <v>516785.40900000004</v>
      </c>
      <c r="U20" s="4">
        <f t="shared" si="7"/>
        <v>1144.3848880500002</v>
      </c>
      <c r="V20" s="4">
        <f t="shared" si="8"/>
        <v>1144.3848880500002</v>
      </c>
      <c r="W20" s="4">
        <f t="shared" si="12"/>
        <v>14869.746061567499</v>
      </c>
      <c r="X20" s="4"/>
      <c r="Y20" s="3">
        <f t="shared" si="0"/>
        <v>34159963.061848536</v>
      </c>
      <c r="Z20" s="3">
        <f t="shared" si="1"/>
        <v>21604418.919751044</v>
      </c>
      <c r="AA20" s="3">
        <f t="shared" si="9"/>
        <v>12555544.142097492</v>
      </c>
      <c r="AC20" s="11">
        <f t="shared" si="13"/>
        <v>79446.9825734068</v>
      </c>
      <c r="AD20" s="13"/>
      <c r="AE20" s="13"/>
    </row>
    <row r="21" spans="1:32" x14ac:dyDescent="0.2">
      <c r="A21" s="10">
        <v>44593</v>
      </c>
      <c r="B21" s="3">
        <v>36323206.009696119</v>
      </c>
      <c r="C21" s="3">
        <v>19885.490000000002</v>
      </c>
      <c r="D21" s="3">
        <v>-21564.262029216326</v>
      </c>
      <c r="E21" s="3">
        <v>36321527.237666905</v>
      </c>
      <c r="F21" s="20">
        <v>2.7900000000000001E-2</v>
      </c>
      <c r="G21" s="3">
        <v>84449.502400059529</v>
      </c>
      <c r="H21" s="3">
        <v>84449.502400059529</v>
      </c>
      <c r="J21" s="3">
        <f t="shared" si="2"/>
        <v>21946763.195276294</v>
      </c>
      <c r="K21" s="3"/>
      <c r="L21" s="3">
        <v>1646457.5388475836</v>
      </c>
      <c r="M21" s="3">
        <f t="shared" si="3"/>
        <v>3828.0137778206317</v>
      </c>
      <c r="N21" s="3">
        <f t="shared" si="4"/>
        <v>3828.0137778206317</v>
      </c>
      <c r="O21" s="3">
        <f t="shared" si="10"/>
        <v>268417.3028706598</v>
      </c>
      <c r="P21" s="3"/>
      <c r="Q21" s="4">
        <f t="shared" si="11"/>
        <v>516785.40900000004</v>
      </c>
      <c r="R21" s="4">
        <f t="shared" si="14"/>
        <v>19885.490000000002</v>
      </c>
      <c r="S21" s="4"/>
      <c r="T21" s="4">
        <f t="shared" si="6"/>
        <v>536670.89900000009</v>
      </c>
      <c r="U21" s="4">
        <f t="shared" si="7"/>
        <v>1224.6429580500003</v>
      </c>
      <c r="V21" s="4">
        <f t="shared" si="8"/>
        <v>1224.6429580500003</v>
      </c>
      <c r="W21" s="4">
        <f t="shared" si="12"/>
        <v>16094.3890196175</v>
      </c>
      <c r="X21" s="4"/>
      <c r="Y21" s="3">
        <f t="shared" si="0"/>
        <v>34138398.799819328</v>
      </c>
      <c r="Z21" s="3">
        <f t="shared" si="1"/>
        <v>21662251.503386017</v>
      </c>
      <c r="AA21" s="3">
        <f t="shared" si="9"/>
        <v>12476147.296433311</v>
      </c>
      <c r="AC21" s="11">
        <f t="shared" si="13"/>
        <v>79396.845664188906</v>
      </c>
      <c r="AD21" s="13"/>
      <c r="AE21" s="13"/>
    </row>
    <row r="22" spans="1:32" x14ac:dyDescent="0.2">
      <c r="A22" s="10">
        <v>44621</v>
      </c>
      <c r="B22" s="3">
        <v>36321527.237666905</v>
      </c>
      <c r="C22" s="3">
        <v>35438.160000000003</v>
      </c>
      <c r="D22" s="3">
        <v>-21564.262029216326</v>
      </c>
      <c r="E22" s="3">
        <v>36335401.135637686</v>
      </c>
      <c r="F22" s="20">
        <v>2.7900000000000001E-2</v>
      </c>
      <c r="G22" s="3">
        <v>84463.679233966599</v>
      </c>
      <c r="H22" s="3">
        <v>84463.679233966599</v>
      </c>
      <c r="J22" s="3">
        <f t="shared" si="2"/>
        <v>22009662.612481046</v>
      </c>
      <c r="K22" s="3"/>
      <c r="L22" s="3">
        <v>1646457.5388475836</v>
      </c>
      <c r="M22" s="3">
        <f t="shared" si="3"/>
        <v>3828.0137778206317</v>
      </c>
      <c r="N22" s="3">
        <f t="shared" si="4"/>
        <v>3828.0137778206317</v>
      </c>
      <c r="O22" s="3">
        <f t="shared" si="10"/>
        <v>272245.31664848042</v>
      </c>
      <c r="P22" s="3"/>
      <c r="Q22" s="4">
        <f t="shared" si="11"/>
        <v>536670.89900000009</v>
      </c>
      <c r="R22" s="4">
        <f t="shared" si="14"/>
        <v>35438.160000000003</v>
      </c>
      <c r="S22" s="4"/>
      <c r="T22" s="4">
        <f t="shared" si="6"/>
        <v>572109.05900000012</v>
      </c>
      <c r="U22" s="4">
        <f t="shared" si="7"/>
        <v>1288.9567011750003</v>
      </c>
      <c r="V22" s="4">
        <f t="shared" si="8"/>
        <v>1288.9567011750003</v>
      </c>
      <c r="W22" s="4">
        <f t="shared" si="12"/>
        <v>17383.345720792498</v>
      </c>
      <c r="X22" s="4"/>
      <c r="Y22" s="3">
        <f t="shared" si="0"/>
        <v>34116834.537790105</v>
      </c>
      <c r="Z22" s="3">
        <f t="shared" si="1"/>
        <v>21720033.950111773</v>
      </c>
      <c r="AA22" s="3">
        <f t="shared" si="9"/>
        <v>12396800.587678332</v>
      </c>
      <c r="AC22" s="11">
        <f t="shared" si="13"/>
        <v>79346.708754970969</v>
      </c>
      <c r="AD22" s="13"/>
      <c r="AE22" s="13"/>
    </row>
    <row r="23" spans="1:32" x14ac:dyDescent="0.2">
      <c r="A23" s="10">
        <v>44652</v>
      </c>
      <c r="B23" s="3">
        <v>36335401.135637686</v>
      </c>
      <c r="C23" s="3">
        <v>22128.14</v>
      </c>
      <c r="D23" s="3">
        <v>-21564.262029216326</v>
      </c>
      <c r="E23" s="3">
        <v>36335965.013608471</v>
      </c>
      <c r="F23" s="20">
        <v>2.7900000000000001E-2</v>
      </c>
      <c r="G23" s="3">
        <v>84480.46314849866</v>
      </c>
      <c r="H23" s="3">
        <v>84480.46314849866</v>
      </c>
      <c r="J23" s="3">
        <f t="shared" si="2"/>
        <v>22072578.813600328</v>
      </c>
      <c r="K23" s="3"/>
      <c r="L23" s="3">
        <v>1646457.5388475836</v>
      </c>
      <c r="M23" s="3">
        <f t="shared" si="3"/>
        <v>3828.0137778206317</v>
      </c>
      <c r="N23" s="3">
        <f t="shared" si="4"/>
        <v>3828.0137778206317</v>
      </c>
      <c r="O23" s="3">
        <f t="shared" si="10"/>
        <v>276073.33042630105</v>
      </c>
      <c r="P23" s="3"/>
      <c r="Q23" s="4">
        <f t="shared" si="11"/>
        <v>572109.05900000012</v>
      </c>
      <c r="R23" s="4">
        <f t="shared" si="14"/>
        <v>22128.14</v>
      </c>
      <c r="S23" s="4"/>
      <c r="T23" s="4">
        <f t="shared" si="6"/>
        <v>594237.19900000014</v>
      </c>
      <c r="U23" s="4">
        <f t="shared" si="7"/>
        <v>1355.8775249250004</v>
      </c>
      <c r="V23" s="4">
        <f t="shared" si="8"/>
        <v>1355.8775249250004</v>
      </c>
      <c r="W23" s="4">
        <f t="shared" si="12"/>
        <v>18739.223245717498</v>
      </c>
      <c r="X23" s="4"/>
      <c r="Y23" s="3">
        <f t="shared" si="0"/>
        <v>34095270.275760889</v>
      </c>
      <c r="Z23" s="3">
        <f t="shared" si="1"/>
        <v>21777766.259928308</v>
      </c>
      <c r="AA23" s="3">
        <f t="shared" si="9"/>
        <v>12317504.015832581</v>
      </c>
      <c r="AC23" s="11">
        <f t="shared" si="13"/>
        <v>79296.571845753031</v>
      </c>
      <c r="AD23" s="13"/>
      <c r="AE23" s="13"/>
    </row>
    <row r="24" spans="1:32" x14ac:dyDescent="0.2">
      <c r="A24" s="10">
        <v>44682</v>
      </c>
      <c r="B24" s="3">
        <v>36335965.013608471</v>
      </c>
      <c r="C24" s="3">
        <v>18251.38</v>
      </c>
      <c r="D24" s="3">
        <v>-21564.262029216326</v>
      </c>
      <c r="E24" s="3">
        <v>36332652.131579258</v>
      </c>
      <c r="F24" s="20">
        <v>2.7900000000000001E-2</v>
      </c>
      <c r="G24" s="3">
        <v>84477.267431280736</v>
      </c>
      <c r="H24" s="3">
        <v>84477.267431280736</v>
      </c>
      <c r="J24" s="3">
        <f t="shared" si="2"/>
        <v>22135491.819002394</v>
      </c>
      <c r="K24" s="3"/>
      <c r="L24" s="3">
        <v>1646457.5388475836</v>
      </c>
      <c r="M24" s="3">
        <f t="shared" si="3"/>
        <v>3828.0137778206317</v>
      </c>
      <c r="N24" s="3">
        <f t="shared" si="4"/>
        <v>3828.0137778206317</v>
      </c>
      <c r="O24" s="3">
        <f t="shared" si="10"/>
        <v>279901.34420412168</v>
      </c>
      <c r="P24" s="3"/>
      <c r="Q24" s="4">
        <f t="shared" si="11"/>
        <v>594237.19900000014</v>
      </c>
      <c r="R24" s="4">
        <f t="shared" si="14"/>
        <v>18251.38</v>
      </c>
      <c r="S24" s="4"/>
      <c r="T24" s="4">
        <f t="shared" si="6"/>
        <v>612488.57900000014</v>
      </c>
      <c r="U24" s="4">
        <f t="shared" si="7"/>
        <v>1402.8187169250004</v>
      </c>
      <c r="V24" s="4">
        <f t="shared" si="8"/>
        <v>1402.8187169250004</v>
      </c>
      <c r="W24" s="4">
        <f t="shared" si="12"/>
        <v>20142.041962642499</v>
      </c>
      <c r="X24" s="4"/>
      <c r="Y24" s="3">
        <f t="shared" si="0"/>
        <v>34073706.013731673</v>
      </c>
      <c r="Z24" s="3">
        <f t="shared" si="1"/>
        <v>21835448.432835631</v>
      </c>
      <c r="AA24" s="3">
        <f t="shared" si="9"/>
        <v>12238257.580896042</v>
      </c>
      <c r="AC24" s="11">
        <f t="shared" si="13"/>
        <v>79246.434936535108</v>
      </c>
      <c r="AE24" s="19"/>
    </row>
    <row r="25" spans="1:32" x14ac:dyDescent="0.2">
      <c r="A25" s="10">
        <v>44713</v>
      </c>
      <c r="B25" s="3">
        <v>36332652.131579258</v>
      </c>
      <c r="C25" s="3">
        <v>12670.53</v>
      </c>
      <c r="D25" s="3">
        <v>-21564.262029216326</v>
      </c>
      <c r="E25" s="3">
        <v>36323758.399550043</v>
      </c>
      <c r="F25" s="20">
        <v>2.7900000000000001E-2</v>
      </c>
      <c r="G25" s="3">
        <v>84463.077242437823</v>
      </c>
      <c r="H25" s="3">
        <v>84463.077242437823</v>
      </c>
      <c r="J25" s="3">
        <f t="shared" si="2"/>
        <v>22198390.634215616</v>
      </c>
      <c r="K25" s="3"/>
      <c r="L25" s="3">
        <v>1646457.5388475836</v>
      </c>
      <c r="M25" s="3">
        <f t="shared" si="3"/>
        <v>3828.0137778206317</v>
      </c>
      <c r="N25" s="3">
        <f t="shared" si="4"/>
        <v>3828.0137778206317</v>
      </c>
      <c r="O25" s="3">
        <f t="shared" si="10"/>
        <v>283729.3579819423</v>
      </c>
      <c r="P25" s="3"/>
      <c r="Q25" s="4">
        <f t="shared" si="11"/>
        <v>612488.57900000014</v>
      </c>
      <c r="R25" s="4">
        <f t="shared" si="14"/>
        <v>12670.53</v>
      </c>
      <c r="S25" s="4"/>
      <c r="T25" s="4">
        <f t="shared" si="6"/>
        <v>625159.10900000017</v>
      </c>
      <c r="U25" s="4">
        <f t="shared" si="7"/>
        <v>1438.7654373000005</v>
      </c>
      <c r="V25" s="4">
        <f t="shared" si="8"/>
        <v>1438.7654373000005</v>
      </c>
      <c r="W25" s="4">
        <f t="shared" si="12"/>
        <v>21580.8073999425</v>
      </c>
      <c r="X25" s="4"/>
      <c r="Y25" s="3">
        <f t="shared" si="0"/>
        <v>34052141.751702465</v>
      </c>
      <c r="Z25" s="3">
        <f t="shared" si="1"/>
        <v>21893080.46883373</v>
      </c>
      <c r="AA25" s="3">
        <f t="shared" si="9"/>
        <v>12159061.282868735</v>
      </c>
      <c r="AC25" s="11">
        <f t="shared" si="13"/>
        <v>79196.2980273172</v>
      </c>
      <c r="AD25" s="13">
        <f>SUM(AC14:AC25)/12</f>
        <v>79400.752823676274</v>
      </c>
      <c r="AE25" s="13"/>
    </row>
    <row r="26" spans="1:32" x14ac:dyDescent="0.2">
      <c r="A26" s="10">
        <v>44743</v>
      </c>
      <c r="B26" s="3">
        <v>36323758.399550043</v>
      </c>
      <c r="C26" s="3">
        <v>22128.14</v>
      </c>
      <c r="D26" s="3">
        <v>-21564.262029216326</v>
      </c>
      <c r="E26" s="3">
        <v>36324322.277520828</v>
      </c>
      <c r="F26" s="20">
        <v>2.7900000000000001E-2</v>
      </c>
      <c r="G26" s="3">
        <v>84453.393787094887</v>
      </c>
      <c r="H26" s="3">
        <v>84453.393787094887</v>
      </c>
      <c r="J26" s="3">
        <f t="shared" si="2"/>
        <v>22261279.765973493</v>
      </c>
      <c r="K26" s="3"/>
      <c r="L26" s="3">
        <v>1646457.5388475836</v>
      </c>
      <c r="M26" s="3">
        <f t="shared" si="3"/>
        <v>3828.0137778206317</v>
      </c>
      <c r="N26" s="3">
        <f t="shared" si="4"/>
        <v>3828.0137778206317</v>
      </c>
      <c r="O26" s="3">
        <f t="shared" si="10"/>
        <v>287557.37175976293</v>
      </c>
      <c r="P26" s="3"/>
      <c r="Q26" s="4">
        <f t="shared" si="11"/>
        <v>625159.10900000017</v>
      </c>
      <c r="R26" s="4">
        <f t="shared" si="14"/>
        <v>22128.14</v>
      </c>
      <c r="S26" s="4"/>
      <c r="T26" s="4">
        <f t="shared" si="6"/>
        <v>647287.24900000019</v>
      </c>
      <c r="U26" s="4">
        <f t="shared" si="7"/>
        <v>1479.2188911750006</v>
      </c>
      <c r="V26" s="4">
        <f t="shared" si="8"/>
        <v>1479.2188911750006</v>
      </c>
      <c r="W26" s="4">
        <f t="shared" si="12"/>
        <v>23060.026291117501</v>
      </c>
      <c r="X26" s="4"/>
      <c r="Y26" s="3">
        <f t="shared" si="0"/>
        <v>34030577.489673249</v>
      </c>
      <c r="Z26" s="3">
        <f t="shared" si="1"/>
        <v>21950662.367922615</v>
      </c>
      <c r="AA26" s="3">
        <f t="shared" si="9"/>
        <v>12079915.121750634</v>
      </c>
      <c r="AC26" s="11">
        <f t="shared" si="13"/>
        <v>79146.161118099262</v>
      </c>
      <c r="AD26" s="13">
        <f>$AD$25</f>
        <v>79400.752823676274</v>
      </c>
      <c r="AE26" s="13">
        <f t="shared" ref="AE26:AE70" si="15">AD26-AC26</f>
        <v>254.59170557701145</v>
      </c>
    </row>
    <row r="27" spans="1:32" x14ac:dyDescent="0.2">
      <c r="A27" s="10">
        <v>44774</v>
      </c>
      <c r="B27" s="3">
        <v>36324322.277520828</v>
      </c>
      <c r="C27" s="3">
        <v>9533.7800000000007</v>
      </c>
      <c r="D27" s="3">
        <v>-21564.262029216326</v>
      </c>
      <c r="E27" s="3">
        <v>36312291.795491613</v>
      </c>
      <c r="F27" s="20">
        <v>2.7900000000000001E-2</v>
      </c>
      <c r="G27" s="3">
        <v>84440.063859876973</v>
      </c>
      <c r="H27" s="3">
        <v>84440.063859876973</v>
      </c>
      <c r="J27" s="3">
        <f t="shared" si="2"/>
        <v>22324155.567804154</v>
      </c>
      <c r="K27" s="3"/>
      <c r="L27" s="3">
        <v>1646457.5388475836</v>
      </c>
      <c r="M27" s="3">
        <f t="shared" si="3"/>
        <v>3828.0137778206317</v>
      </c>
      <c r="N27" s="3">
        <f t="shared" si="4"/>
        <v>3828.0137778206317</v>
      </c>
      <c r="O27" s="3">
        <f t="shared" si="10"/>
        <v>291385.38553758356</v>
      </c>
      <c r="P27" s="3"/>
      <c r="Q27" s="4">
        <f t="shared" si="11"/>
        <v>647287.24900000019</v>
      </c>
      <c r="R27" s="4">
        <f t="shared" si="14"/>
        <v>9533.7800000000007</v>
      </c>
      <c r="S27" s="4"/>
      <c r="T27" s="4">
        <f t="shared" si="6"/>
        <v>656821.02900000021</v>
      </c>
      <c r="U27" s="4">
        <f t="shared" si="7"/>
        <v>1516.0258731750005</v>
      </c>
      <c r="V27" s="4">
        <f t="shared" si="8"/>
        <v>1516.0258731750005</v>
      </c>
      <c r="W27" s="4">
        <f t="shared" si="12"/>
        <v>24576.052164292501</v>
      </c>
      <c r="X27" s="4"/>
      <c r="Y27" s="3">
        <f t="shared" si="0"/>
        <v>34009013.227644034</v>
      </c>
      <c r="Z27" s="3">
        <f t="shared" si="1"/>
        <v>22008194.130102277</v>
      </c>
      <c r="AA27" s="3">
        <f t="shared" si="9"/>
        <v>12000819.097541757</v>
      </c>
      <c r="AC27" s="11">
        <f t="shared" si="13"/>
        <v>79096.024208881339</v>
      </c>
      <c r="AD27" s="13">
        <f t="shared" ref="AD27:AD73" si="16">$AD$25</f>
        <v>79400.752823676274</v>
      </c>
      <c r="AE27" s="13">
        <f t="shared" si="15"/>
        <v>304.7286147949344</v>
      </c>
      <c r="AF27" s="14"/>
    </row>
    <row r="28" spans="1:32" x14ac:dyDescent="0.2">
      <c r="A28" s="10">
        <v>44805</v>
      </c>
      <c r="B28" s="3">
        <v>36312291.795491613</v>
      </c>
      <c r="C28" s="3">
        <v>13228.93</v>
      </c>
      <c r="D28" s="3">
        <v>-285248.26169207972</v>
      </c>
      <c r="E28" s="3">
        <v>36040272.463799536</v>
      </c>
      <c r="F28" s="20">
        <v>2.7900000000000001E-2</v>
      </c>
      <c r="G28" s="3">
        <v>84109.855951425969</v>
      </c>
      <c r="H28" s="3">
        <v>84109.855951425969</v>
      </c>
      <c r="J28" s="3">
        <f t="shared" si="2"/>
        <v>22123017.162063498</v>
      </c>
      <c r="K28" s="3"/>
      <c r="L28" s="3">
        <v>1646457.5388475836</v>
      </c>
      <c r="M28" s="3">
        <f t="shared" si="3"/>
        <v>3828.0137778206317</v>
      </c>
      <c r="N28" s="3">
        <f t="shared" si="4"/>
        <v>3828.0137778206317</v>
      </c>
      <c r="O28" s="3">
        <f t="shared" si="10"/>
        <v>295213.39931540418</v>
      </c>
      <c r="P28" s="3"/>
      <c r="Q28" s="4">
        <f t="shared" si="11"/>
        <v>656821.02900000021</v>
      </c>
      <c r="R28" s="4">
        <f t="shared" si="14"/>
        <v>13228.93</v>
      </c>
      <c r="S28" s="4"/>
      <c r="T28" s="4">
        <f t="shared" si="6"/>
        <v>670049.95900000026</v>
      </c>
      <c r="U28" s="4">
        <f t="shared" si="7"/>
        <v>1542.4875235500008</v>
      </c>
      <c r="V28" s="4">
        <f t="shared" si="8"/>
        <v>1542.4875235500008</v>
      </c>
      <c r="W28" s="4">
        <f t="shared" si="12"/>
        <v>26118.539687842502</v>
      </c>
      <c r="X28" s="4"/>
      <c r="Y28" s="3">
        <f t="shared" si="0"/>
        <v>33723764.965951957</v>
      </c>
      <c r="Z28" s="3">
        <f t="shared" si="1"/>
        <v>21801685.22306025</v>
      </c>
      <c r="AA28" s="3">
        <f t="shared" si="9"/>
        <v>11922079.742891707</v>
      </c>
      <c r="AC28" s="11">
        <f t="shared" si="13"/>
        <v>78739.354650055335</v>
      </c>
      <c r="AD28" s="13">
        <f t="shared" si="16"/>
        <v>79400.752823676274</v>
      </c>
      <c r="AE28" s="13">
        <f t="shared" si="15"/>
        <v>661.39817362093891</v>
      </c>
      <c r="AF28" s="14">
        <f>AE26+AE27+AE28</f>
        <v>1220.7184939928848</v>
      </c>
    </row>
    <row r="29" spans="1:32" x14ac:dyDescent="0.2">
      <c r="A29" s="10">
        <v>44835</v>
      </c>
      <c r="B29" s="3">
        <v>36040272.463799536</v>
      </c>
      <c r="C29" s="3">
        <v>11582.15</v>
      </c>
      <c r="D29" s="3">
        <v>-414640.95237911347</v>
      </c>
      <c r="E29" s="3">
        <v>35637213.66142042</v>
      </c>
      <c r="F29" s="20">
        <v>2.7900000000000001E-2</v>
      </c>
      <c r="G29" s="3">
        <v>83325.077620568205</v>
      </c>
      <c r="H29" s="3">
        <v>83325.077620568205</v>
      </c>
      <c r="J29" s="3">
        <f t="shared" si="2"/>
        <v>21791701.287304953</v>
      </c>
      <c r="K29" s="3"/>
      <c r="L29" s="3">
        <v>1646457.5388475836</v>
      </c>
      <c r="M29" s="3">
        <f t="shared" si="3"/>
        <v>3828.0137778206317</v>
      </c>
      <c r="N29" s="3">
        <f t="shared" si="4"/>
        <v>3828.0137778206317</v>
      </c>
      <c r="O29" s="3">
        <f t="shared" si="10"/>
        <v>299041.41309322481</v>
      </c>
      <c r="P29" s="3"/>
      <c r="Q29" s="4">
        <f t="shared" si="11"/>
        <v>670049.95900000026</v>
      </c>
      <c r="R29" s="4">
        <f t="shared" si="14"/>
        <v>11582.15</v>
      </c>
      <c r="S29" s="4"/>
      <c r="T29" s="4">
        <f t="shared" si="6"/>
        <v>681632.10900000029</v>
      </c>
      <c r="U29" s="4">
        <f t="shared" si="7"/>
        <v>1571.3304040500007</v>
      </c>
      <c r="V29" s="4">
        <f t="shared" si="8"/>
        <v>1571.3304040500007</v>
      </c>
      <c r="W29" s="4">
        <f t="shared" si="12"/>
        <v>27689.870091892502</v>
      </c>
      <c r="X29" s="4"/>
      <c r="Y29" s="3">
        <f t="shared" si="0"/>
        <v>33309124.013572838</v>
      </c>
      <c r="Z29" s="3">
        <f t="shared" si="1"/>
        <v>21464970.004119836</v>
      </c>
      <c r="AA29" s="3">
        <f t="shared" si="9"/>
        <v>11844154.009453002</v>
      </c>
      <c r="AC29" s="11">
        <f t="shared" si="13"/>
        <v>77925.733438697585</v>
      </c>
      <c r="AD29" s="13">
        <f t="shared" si="16"/>
        <v>79400.752823676274</v>
      </c>
      <c r="AE29" s="13">
        <f t="shared" si="15"/>
        <v>1475.0193849786883</v>
      </c>
      <c r="AF29" s="14"/>
    </row>
    <row r="30" spans="1:32" x14ac:dyDescent="0.2">
      <c r="A30" s="10">
        <v>44866</v>
      </c>
      <c r="B30" s="3">
        <v>35637213.66142042</v>
      </c>
      <c r="C30" s="3">
        <v>3194</v>
      </c>
      <c r="D30" s="3">
        <v>-591584.91632354679</v>
      </c>
      <c r="E30" s="3">
        <v>35048822.74509687</v>
      </c>
      <c r="F30" s="20">
        <v>2.7900000000000001E-2</v>
      </c>
      <c r="G30" s="3">
        <v>82172.517322576372</v>
      </c>
      <c r="H30" s="3">
        <v>82172.517322576372</v>
      </c>
      <c r="J30" s="3">
        <f t="shared" si="2"/>
        <v>21282288.888303984</v>
      </c>
      <c r="K30" s="3"/>
      <c r="L30" s="3">
        <v>1646457.5388475836</v>
      </c>
      <c r="M30" s="3">
        <f t="shared" si="3"/>
        <v>3828.0137778206317</v>
      </c>
      <c r="N30" s="3">
        <f t="shared" si="4"/>
        <v>3828.0137778206317</v>
      </c>
      <c r="O30" s="3">
        <f t="shared" si="10"/>
        <v>302869.42687104543</v>
      </c>
      <c r="P30" s="3"/>
      <c r="Q30" s="4">
        <f t="shared" si="11"/>
        <v>681632.10900000029</v>
      </c>
      <c r="R30" s="4">
        <f t="shared" si="14"/>
        <v>3194</v>
      </c>
      <c r="S30" s="4"/>
      <c r="T30" s="4">
        <f t="shared" si="6"/>
        <v>684826.10900000029</v>
      </c>
      <c r="U30" s="4">
        <f t="shared" si="7"/>
        <v>1588.5076784250007</v>
      </c>
      <c r="V30" s="4">
        <f t="shared" si="8"/>
        <v>1588.5076784250007</v>
      </c>
      <c r="W30" s="4">
        <f t="shared" si="12"/>
        <v>29278.377770317504</v>
      </c>
      <c r="X30" s="4"/>
      <c r="Y30" s="3">
        <f t="shared" si="0"/>
        <v>32717539.097249284</v>
      </c>
      <c r="Z30" s="3">
        <f t="shared" si="1"/>
        <v>20950141.083662622</v>
      </c>
      <c r="AA30" s="3">
        <f t="shared" si="9"/>
        <v>11767398.013586663</v>
      </c>
      <c r="AC30" s="11">
        <f t="shared" si="13"/>
        <v>76755.995866330748</v>
      </c>
      <c r="AD30" s="13">
        <f t="shared" si="16"/>
        <v>79400.752823676274</v>
      </c>
      <c r="AE30" s="13">
        <f t="shared" si="15"/>
        <v>2644.7569573455257</v>
      </c>
      <c r="AF30" s="14"/>
    </row>
    <row r="31" spans="1:32" x14ac:dyDescent="0.2">
      <c r="A31" s="10">
        <v>44896</v>
      </c>
      <c r="B31" s="3">
        <v>35048822.74509687</v>
      </c>
      <c r="C31" s="3">
        <v>401.85</v>
      </c>
      <c r="D31" s="3">
        <v>-628266.46369861322</v>
      </c>
      <c r="E31" s="3">
        <v>34420958.131398261</v>
      </c>
      <c r="F31" s="20">
        <v>2.7900000000000001E-2</v>
      </c>
      <c r="G31" s="3">
        <v>80758.620268925588</v>
      </c>
      <c r="H31" s="3">
        <v>80758.620268925588</v>
      </c>
      <c r="J31" s="3">
        <f t="shared" si="2"/>
        <v>20734781.044874296</v>
      </c>
      <c r="K31" s="3"/>
      <c r="L31" s="3">
        <v>1646457.5388475836</v>
      </c>
      <c r="M31" s="3">
        <f t="shared" si="3"/>
        <v>3828.0137778206317</v>
      </c>
      <c r="N31" s="3">
        <f t="shared" si="4"/>
        <v>3828.0137778206317</v>
      </c>
      <c r="O31" s="3">
        <f t="shared" si="10"/>
        <v>306697.44064886606</v>
      </c>
      <c r="P31" s="3"/>
      <c r="Q31" s="4">
        <f t="shared" si="11"/>
        <v>684826.10900000029</v>
      </c>
      <c r="R31" s="4">
        <f t="shared" si="14"/>
        <v>401.85</v>
      </c>
      <c r="S31" s="4"/>
      <c r="T31" s="4">
        <f t="shared" si="6"/>
        <v>685227.95900000026</v>
      </c>
      <c r="U31" s="4">
        <f t="shared" si="7"/>
        <v>1592.6878540500006</v>
      </c>
      <c r="V31" s="4">
        <f t="shared" si="8"/>
        <v>1592.6878540500006</v>
      </c>
      <c r="W31" s="4">
        <f t="shared" si="12"/>
        <v>30871.065624367504</v>
      </c>
      <c r="X31" s="4"/>
      <c r="Y31" s="3">
        <f t="shared" si="0"/>
        <v>32089272.633550677</v>
      </c>
      <c r="Z31" s="3">
        <f t="shared" si="1"/>
        <v>20397212.538601063</v>
      </c>
      <c r="AA31" s="3">
        <f t="shared" si="9"/>
        <v>11692060.094949614</v>
      </c>
      <c r="AC31" s="11">
        <f t="shared" si="13"/>
        <v>75337.918637054958</v>
      </c>
      <c r="AD31" s="13">
        <f t="shared" si="16"/>
        <v>79400.752823676274</v>
      </c>
      <c r="AE31" s="13">
        <f t="shared" si="15"/>
        <v>4062.8341866213159</v>
      </c>
      <c r="AF31" s="14">
        <f>AE29+AE30+AE31</f>
        <v>8182.6105289455299</v>
      </c>
    </row>
    <row r="32" spans="1:32" x14ac:dyDescent="0.2">
      <c r="A32" s="10">
        <v>44927</v>
      </c>
      <c r="B32" s="3">
        <v>34420958.131398261</v>
      </c>
      <c r="C32" s="3">
        <v>49114.080000000002</v>
      </c>
      <c r="D32" s="3">
        <v>-679175.43165331439</v>
      </c>
      <c r="E32" s="3">
        <v>33790896.779744945</v>
      </c>
      <c r="F32" s="20">
        <v>2.7900000000000001E-2</v>
      </c>
      <c r="G32" s="3">
        <v>79296.281334203974</v>
      </c>
      <c r="H32" s="3">
        <v>79296.281334203974</v>
      </c>
      <c r="J32" s="3">
        <f t="shared" si="2"/>
        <v>20134901.894555185</v>
      </c>
      <c r="K32" s="3"/>
      <c r="L32" s="3">
        <v>1646457.5388475836</v>
      </c>
      <c r="M32" s="3">
        <f t="shared" si="3"/>
        <v>3828.0137778206317</v>
      </c>
      <c r="N32" s="3">
        <f t="shared" si="4"/>
        <v>3828.0137778206317</v>
      </c>
      <c r="O32" s="3">
        <f t="shared" si="10"/>
        <v>310525.45442668669</v>
      </c>
      <c r="P32" s="3"/>
      <c r="Q32" s="4">
        <f t="shared" si="11"/>
        <v>685227.95900000026</v>
      </c>
      <c r="R32" s="4">
        <f t="shared" si="14"/>
        <v>49114.080000000002</v>
      </c>
      <c r="S32" s="4"/>
      <c r="T32" s="4">
        <f t="shared" si="6"/>
        <v>734342.03900000022</v>
      </c>
      <c r="U32" s="4">
        <f t="shared" si="7"/>
        <v>1650.2501226750007</v>
      </c>
      <c r="V32" s="4">
        <f t="shared" si="8"/>
        <v>1650.2501226750007</v>
      </c>
      <c r="W32" s="4">
        <f t="shared" si="12"/>
        <v>32521.315747042503</v>
      </c>
      <c r="X32" s="4"/>
      <c r="Y32" s="3">
        <f t="shared" si="0"/>
        <v>31410097.20189736</v>
      </c>
      <c r="Z32" s="3">
        <f t="shared" si="1"/>
        <v>19791855.124381457</v>
      </c>
      <c r="AA32" s="3">
        <f t="shared" si="9"/>
        <v>11618242.077515904</v>
      </c>
      <c r="AC32" s="11">
        <f t="shared" si="13"/>
        <v>73818.017433708344</v>
      </c>
      <c r="AD32" s="13">
        <f t="shared" si="16"/>
        <v>79400.752823676274</v>
      </c>
      <c r="AE32" s="13">
        <f t="shared" si="15"/>
        <v>5582.7353899679292</v>
      </c>
      <c r="AF32" s="14"/>
    </row>
    <row r="33" spans="1:32" x14ac:dyDescent="0.2">
      <c r="A33" s="10">
        <v>44958</v>
      </c>
      <c r="B33" s="3">
        <v>33790896.779744945</v>
      </c>
      <c r="C33" s="3">
        <v>11637.94</v>
      </c>
      <c r="D33" s="3">
        <v>-716689.85873782984</v>
      </c>
      <c r="E33" s="3">
        <v>33085844.861007113</v>
      </c>
      <c r="F33" s="20">
        <v>2.7900000000000001E-2</v>
      </c>
      <c r="G33" s="3">
        <v>77744.212157374277</v>
      </c>
      <c r="H33" s="3">
        <v>77744.212157374277</v>
      </c>
      <c r="J33" s="3">
        <f t="shared" si="2"/>
        <v>19495956.247974731</v>
      </c>
      <c r="K33" s="3"/>
      <c r="L33" s="3">
        <v>1646457.5388475836</v>
      </c>
      <c r="M33" s="3">
        <f t="shared" si="3"/>
        <v>3828.0137778206317</v>
      </c>
      <c r="N33" s="3">
        <f t="shared" si="4"/>
        <v>3828.0137778206317</v>
      </c>
      <c r="O33" s="3">
        <f t="shared" si="10"/>
        <v>314353.46820450731</v>
      </c>
      <c r="P33" s="3"/>
      <c r="Q33" s="4">
        <f t="shared" si="11"/>
        <v>734342.03900000022</v>
      </c>
      <c r="R33" s="4">
        <f t="shared" si="14"/>
        <v>11637.94</v>
      </c>
      <c r="S33" s="4"/>
      <c r="T33" s="4">
        <f t="shared" si="6"/>
        <v>745979.97900000017</v>
      </c>
      <c r="U33" s="4">
        <f t="shared" si="7"/>
        <v>1720.8743459250004</v>
      </c>
      <c r="V33" s="4">
        <f t="shared" si="8"/>
        <v>1720.8743459250004</v>
      </c>
      <c r="W33" s="4">
        <f t="shared" si="12"/>
        <v>34242.190092967503</v>
      </c>
      <c r="X33" s="4"/>
      <c r="Y33" s="3">
        <f t="shared" si="0"/>
        <v>30693407.34315953</v>
      </c>
      <c r="Z33" s="3">
        <f t="shared" si="1"/>
        <v>19147360.589677259</v>
      </c>
      <c r="AA33" s="3">
        <f t="shared" si="9"/>
        <v>11546046.753482271</v>
      </c>
      <c r="AC33" s="11">
        <f t="shared" si="13"/>
        <v>72195.324033628654</v>
      </c>
      <c r="AD33" s="13">
        <f t="shared" si="16"/>
        <v>79400.752823676274</v>
      </c>
      <c r="AE33" s="13">
        <f t="shared" si="15"/>
        <v>7205.4287900476193</v>
      </c>
      <c r="AF33" s="14"/>
    </row>
    <row r="34" spans="1:32" x14ac:dyDescent="0.2">
      <c r="A34" s="10">
        <v>44986</v>
      </c>
      <c r="B34" s="3">
        <v>33085844.861007113</v>
      </c>
      <c r="C34" s="3">
        <v>30959.77</v>
      </c>
      <c r="D34" s="3">
        <v>-663164.72260769911</v>
      </c>
      <c r="E34" s="3">
        <v>32453639.908399414</v>
      </c>
      <c r="F34" s="20">
        <v>2.7900000000000001E-2</v>
      </c>
      <c r="G34" s="3">
        <v>76189.651044435086</v>
      </c>
      <c r="H34" s="3">
        <v>76189.651044435086</v>
      </c>
      <c r="J34" s="3">
        <f t="shared" si="2"/>
        <v>18908981.176411469</v>
      </c>
      <c r="K34" s="3"/>
      <c r="L34" s="3">
        <v>1646457.5388475836</v>
      </c>
      <c r="M34" s="3">
        <f t="shared" si="3"/>
        <v>3828.0137778206317</v>
      </c>
      <c r="N34" s="3">
        <f t="shared" si="4"/>
        <v>3828.0137778206317</v>
      </c>
      <c r="O34" s="3">
        <f t="shared" si="10"/>
        <v>318181.48198232794</v>
      </c>
      <c r="P34" s="3"/>
      <c r="Q34" s="4">
        <f t="shared" si="11"/>
        <v>745979.97900000017</v>
      </c>
      <c r="R34" s="4">
        <f t="shared" si="14"/>
        <v>30959.77</v>
      </c>
      <c r="S34" s="4"/>
      <c r="T34" s="4">
        <f t="shared" si="6"/>
        <v>776939.74900000019</v>
      </c>
      <c r="U34" s="4">
        <f t="shared" si="7"/>
        <v>1770.3941838000005</v>
      </c>
      <c r="V34" s="4">
        <f t="shared" si="8"/>
        <v>1770.3941838000005</v>
      </c>
      <c r="W34" s="4">
        <f t="shared" si="12"/>
        <v>36012.584276767506</v>
      </c>
      <c r="X34" s="4"/>
      <c r="Y34" s="3">
        <f t="shared" si="0"/>
        <v>30030242.620551828</v>
      </c>
      <c r="Z34" s="3">
        <f t="shared" si="1"/>
        <v>18554787.110152371</v>
      </c>
      <c r="AA34" s="3">
        <f t="shared" si="9"/>
        <v>11475455.510399457</v>
      </c>
      <c r="AC34" s="11">
        <f t="shared" si="13"/>
        <v>70591.243082814457</v>
      </c>
      <c r="AD34" s="13">
        <f t="shared" si="16"/>
        <v>79400.752823676274</v>
      </c>
      <c r="AE34" s="13">
        <f t="shared" si="15"/>
        <v>8809.5097408618167</v>
      </c>
      <c r="AF34" s="14">
        <f>AE32+AE33+AE34</f>
        <v>21597.673920877365</v>
      </c>
    </row>
    <row r="35" spans="1:32" x14ac:dyDescent="0.2">
      <c r="A35" s="10">
        <v>45017</v>
      </c>
      <c r="B35" s="3">
        <v>32453639.908399414</v>
      </c>
      <c r="C35" s="3">
        <v>22234.43</v>
      </c>
      <c r="D35" s="3">
        <v>-602284.25058994407</v>
      </c>
      <c r="E35" s="3">
        <v>31873590.08780947</v>
      </c>
      <c r="F35" s="20">
        <v>2.7900000000000001E-2</v>
      </c>
      <c r="G35" s="3">
        <v>74780.404870592844</v>
      </c>
      <c r="H35" s="3">
        <v>74780.404870592844</v>
      </c>
      <c r="J35" s="3">
        <f t="shared" si="2"/>
        <v>18381477.330692116</v>
      </c>
      <c r="K35" s="3"/>
      <c r="L35" s="3">
        <v>1646457.5388475836</v>
      </c>
      <c r="M35" s="3">
        <f t="shared" si="3"/>
        <v>3828.0137778206317</v>
      </c>
      <c r="N35" s="3">
        <f t="shared" si="4"/>
        <v>3828.0137778206317</v>
      </c>
      <c r="O35" s="3">
        <f t="shared" si="10"/>
        <v>322009.49576014857</v>
      </c>
      <c r="P35" s="3"/>
      <c r="Q35" s="4">
        <f t="shared" si="11"/>
        <v>776939.74900000019</v>
      </c>
      <c r="R35" s="4">
        <f t="shared" si="14"/>
        <v>22234.43</v>
      </c>
      <c r="S35" s="4"/>
      <c r="T35" s="4">
        <f t="shared" si="6"/>
        <v>799174.17900000024</v>
      </c>
      <c r="U35" s="4">
        <f t="shared" si="7"/>
        <v>1832.2324413000006</v>
      </c>
      <c r="V35" s="4">
        <f t="shared" si="8"/>
        <v>1832.2324413000006</v>
      </c>
      <c r="W35" s="4">
        <f t="shared" si="12"/>
        <v>37844.816718067508</v>
      </c>
      <c r="X35" s="4"/>
      <c r="Y35" s="3">
        <f t="shared" ref="Y35:Y70" si="17">E35-L35-T35</f>
        <v>29427958.369961884</v>
      </c>
      <c r="Z35" s="3">
        <f t="shared" ref="Z35:Z70" si="18">J35-O35-W35</f>
        <v>18021623.018213898</v>
      </c>
      <c r="AA35" s="3">
        <f t="shared" si="9"/>
        <v>11406335.351747986</v>
      </c>
      <c r="AC35" s="11">
        <f t="shared" si="13"/>
        <v>69120.158651472215</v>
      </c>
      <c r="AD35" s="13">
        <f t="shared" si="16"/>
        <v>79400.752823676274</v>
      </c>
      <c r="AE35" s="13">
        <f t="shared" si="15"/>
        <v>10280.594172204059</v>
      </c>
      <c r="AF35" s="14"/>
    </row>
    <row r="36" spans="1:32" x14ac:dyDescent="0.2">
      <c r="A36" s="10">
        <v>45047</v>
      </c>
      <c r="B36" s="3">
        <v>31873590.08780947</v>
      </c>
      <c r="C36" s="3">
        <v>18214.13</v>
      </c>
      <c r="D36" s="3">
        <v>-602284.25058994407</v>
      </c>
      <c r="E36" s="3">
        <v>31289519.967219524</v>
      </c>
      <c r="F36" s="20">
        <v>2.7900000000000001E-2</v>
      </c>
      <c r="G36" s="3">
        <v>73427.115438971217</v>
      </c>
      <c r="H36" s="3">
        <v>73427.115438971217</v>
      </c>
      <c r="J36" s="3">
        <f t="shared" ref="J36:J70" si="19">J35+H36+D36</f>
        <v>17852620.195541143</v>
      </c>
      <c r="K36" s="3"/>
      <c r="L36" s="3">
        <v>1646457.5388475836</v>
      </c>
      <c r="M36" s="3">
        <f t="shared" ref="M36:M70" si="20">$L36*F36/12</f>
        <v>3828.0137778206317</v>
      </c>
      <c r="N36" s="3">
        <f t="shared" ref="N36:N67" si="21">SUM(M36:M36)</f>
        <v>3828.0137778206317</v>
      </c>
      <c r="O36" s="3">
        <f t="shared" si="10"/>
        <v>325837.50953796919</v>
      </c>
      <c r="P36" s="3"/>
      <c r="Q36" s="4">
        <f t="shared" si="11"/>
        <v>799174.17900000024</v>
      </c>
      <c r="R36" s="4">
        <f t="shared" si="14"/>
        <v>18214.13</v>
      </c>
      <c r="S36" s="4"/>
      <c r="T36" s="4">
        <f t="shared" si="6"/>
        <v>817388.30900000024</v>
      </c>
      <c r="U36" s="4">
        <f t="shared" ref="U36:U70" si="22">($Q36*F36/12)+($R36*F36/12)/2</f>
        <v>1879.2538923000006</v>
      </c>
      <c r="V36" s="4">
        <f t="shared" ref="V36:V67" si="23">SUM(U36:U36)</f>
        <v>1879.2538923000006</v>
      </c>
      <c r="W36" s="4">
        <f t="shared" si="12"/>
        <v>39724.070610367511</v>
      </c>
      <c r="X36" s="4"/>
      <c r="Y36" s="3">
        <f t="shared" si="17"/>
        <v>28825674.119371939</v>
      </c>
      <c r="Z36" s="3">
        <f t="shared" si="18"/>
        <v>17487058.615392808</v>
      </c>
      <c r="AA36" s="3">
        <f t="shared" si="9"/>
        <v>11338615.503979132</v>
      </c>
      <c r="AC36" s="11">
        <f t="shared" si="13"/>
        <v>67719.847768850595</v>
      </c>
      <c r="AD36" s="13">
        <f t="shared" si="16"/>
        <v>79400.752823676274</v>
      </c>
      <c r="AE36" s="13">
        <f t="shared" si="15"/>
        <v>11680.905054825678</v>
      </c>
      <c r="AF36" s="14"/>
    </row>
    <row r="37" spans="1:32" x14ac:dyDescent="0.2">
      <c r="A37" s="10">
        <v>45078</v>
      </c>
      <c r="B37" s="3">
        <v>31289519.967219524</v>
      </c>
      <c r="C37" s="3">
        <v>12630.94</v>
      </c>
      <c r="D37" s="3">
        <v>-526003.15089178295</v>
      </c>
      <c r="E37" s="3">
        <v>30776147.756327741</v>
      </c>
      <c r="F37" s="20">
        <v>2.7900000000000001E-2</v>
      </c>
      <c r="G37" s="3">
        <v>72151.338728623698</v>
      </c>
      <c r="H37" s="3">
        <v>72151.338728623698</v>
      </c>
      <c r="J37" s="3">
        <f t="shared" si="19"/>
        <v>17398768.383377984</v>
      </c>
      <c r="K37" s="3"/>
      <c r="L37" s="3">
        <v>1646457.5388475836</v>
      </c>
      <c r="M37" s="3">
        <f t="shared" si="20"/>
        <v>3828.0137778206317</v>
      </c>
      <c r="N37" s="3">
        <f t="shared" si="21"/>
        <v>3828.0137778206317</v>
      </c>
      <c r="O37" s="3">
        <f t="shared" si="10"/>
        <v>329665.52331578982</v>
      </c>
      <c r="P37" s="3"/>
      <c r="Q37" s="4">
        <f t="shared" si="11"/>
        <v>817388.30900000024</v>
      </c>
      <c r="R37" s="4">
        <f t="shared" si="14"/>
        <v>12630.94</v>
      </c>
      <c r="S37" s="4"/>
      <c r="T37" s="4">
        <f t="shared" si="6"/>
        <v>830019.24900000019</v>
      </c>
      <c r="U37" s="4">
        <f t="shared" si="22"/>
        <v>1915.1112861750007</v>
      </c>
      <c r="V37" s="4">
        <f t="shared" si="23"/>
        <v>1915.1112861750007</v>
      </c>
      <c r="W37" s="4">
        <f t="shared" si="12"/>
        <v>41639.181896542512</v>
      </c>
      <c r="X37" s="4"/>
      <c r="Y37" s="3">
        <f t="shared" si="17"/>
        <v>28299670.968480155</v>
      </c>
      <c r="Z37" s="3">
        <f t="shared" si="18"/>
        <v>17027463.678165652</v>
      </c>
      <c r="AA37" s="3">
        <f t="shared" si="9"/>
        <v>11272207.290314503</v>
      </c>
      <c r="AC37" s="11">
        <f t="shared" si="13"/>
        <v>66408.213664628071</v>
      </c>
      <c r="AD37" s="13">
        <f t="shared" si="16"/>
        <v>79400.752823676274</v>
      </c>
      <c r="AE37" s="13">
        <f t="shared" si="15"/>
        <v>12992.539159048203</v>
      </c>
      <c r="AF37" s="14">
        <f>AE35+AE36+AE37</f>
        <v>34954.03838607794</v>
      </c>
    </row>
    <row r="38" spans="1:32" x14ac:dyDescent="0.2">
      <c r="A38" s="10">
        <v>45108</v>
      </c>
      <c r="B38" s="3">
        <v>30776147.756327741</v>
      </c>
      <c r="C38" s="3">
        <v>22234.43</v>
      </c>
      <c r="D38" s="3">
        <v>-516634.06908566761</v>
      </c>
      <c r="E38" s="3">
        <v>30281748.117242072</v>
      </c>
      <c r="F38" s="20">
        <v>2.7900000000000001E-2</v>
      </c>
      <c r="G38" s="3">
        <v>70979.803953024908</v>
      </c>
      <c r="H38" s="3">
        <v>70979.803953024908</v>
      </c>
      <c r="J38" s="3">
        <f t="shared" si="19"/>
        <v>16953114.118245341</v>
      </c>
      <c r="K38" s="3"/>
      <c r="L38" s="3">
        <v>1646457.5388475836</v>
      </c>
      <c r="M38" s="3">
        <f t="shared" si="20"/>
        <v>3828.0137778206317</v>
      </c>
      <c r="N38" s="3">
        <f t="shared" si="21"/>
        <v>3828.0137778206317</v>
      </c>
      <c r="O38" s="3">
        <f t="shared" si="10"/>
        <v>333493.53709361044</v>
      </c>
      <c r="P38" s="3"/>
      <c r="Q38" s="4">
        <f t="shared" si="11"/>
        <v>830019.24900000019</v>
      </c>
      <c r="R38" s="4">
        <f t="shared" si="14"/>
        <v>22234.43</v>
      </c>
      <c r="S38" s="4"/>
      <c r="T38" s="4">
        <f t="shared" si="6"/>
        <v>852253.67900000024</v>
      </c>
      <c r="U38" s="4">
        <f t="shared" si="22"/>
        <v>1955.6422788000007</v>
      </c>
      <c r="V38" s="4">
        <f t="shared" si="23"/>
        <v>1955.6422788000007</v>
      </c>
      <c r="W38" s="4">
        <f t="shared" si="12"/>
        <v>43594.82417534251</v>
      </c>
      <c r="X38" s="4"/>
      <c r="Y38" s="3">
        <f t="shared" si="17"/>
        <v>27783036.899394486</v>
      </c>
      <c r="Z38" s="3">
        <f t="shared" si="18"/>
        <v>16576025.756976388</v>
      </c>
      <c r="AA38" s="3">
        <f t="shared" si="9"/>
        <v>11207011.142418098</v>
      </c>
      <c r="AC38" s="11">
        <f t="shared" si="13"/>
        <v>65196.147896404284</v>
      </c>
      <c r="AD38" s="13">
        <f t="shared" si="16"/>
        <v>79400.752823676274</v>
      </c>
      <c r="AE38" s="13">
        <f t="shared" si="15"/>
        <v>14204.60492727199</v>
      </c>
      <c r="AF38" s="14"/>
    </row>
    <row r="39" spans="1:32" x14ac:dyDescent="0.2">
      <c r="A39" s="10">
        <v>45139</v>
      </c>
      <c r="B39" s="3">
        <v>30281748.117242072</v>
      </c>
      <c r="C39" s="3">
        <v>9496.4</v>
      </c>
      <c r="D39" s="3">
        <v>-564965.97935795737</v>
      </c>
      <c r="E39" s="3">
        <v>29726278.537884112</v>
      </c>
      <c r="F39" s="20">
        <v>2.7900000000000001E-2</v>
      </c>
      <c r="G39" s="3">
        <v>69759.330986584187</v>
      </c>
      <c r="H39" s="3">
        <v>69759.330986584187</v>
      </c>
      <c r="J39" s="3">
        <f t="shared" si="19"/>
        <v>16457907.469873969</v>
      </c>
      <c r="K39" s="3"/>
      <c r="L39" s="3">
        <v>1646457.5388475836</v>
      </c>
      <c r="M39" s="3">
        <f t="shared" si="20"/>
        <v>3828.0137778206317</v>
      </c>
      <c r="N39" s="3">
        <f t="shared" si="21"/>
        <v>3828.0137778206317</v>
      </c>
      <c r="O39" s="3">
        <f t="shared" si="10"/>
        <v>337321.55087143107</v>
      </c>
      <c r="P39" s="3"/>
      <c r="Q39" s="4">
        <f t="shared" si="11"/>
        <v>852253.67900000024</v>
      </c>
      <c r="R39" s="4">
        <f t="shared" si="14"/>
        <v>9496.4</v>
      </c>
      <c r="S39" s="4"/>
      <c r="T39" s="4">
        <f t="shared" si="6"/>
        <v>861750.07900000026</v>
      </c>
      <c r="U39" s="4">
        <f t="shared" si="22"/>
        <v>1992.5293686750008</v>
      </c>
      <c r="V39" s="4">
        <f t="shared" si="23"/>
        <v>1992.5293686750008</v>
      </c>
      <c r="W39" s="4">
        <f t="shared" si="12"/>
        <v>45587.353544017511</v>
      </c>
      <c r="X39" s="4"/>
      <c r="Y39" s="3">
        <f t="shared" si="17"/>
        <v>27218070.920036528</v>
      </c>
      <c r="Z39" s="3">
        <f t="shared" si="18"/>
        <v>16074998.565458519</v>
      </c>
      <c r="AA39" s="3">
        <f t="shared" si="9"/>
        <v>11143072.354578009</v>
      </c>
      <c r="AC39" s="11">
        <f t="shared" si="13"/>
        <v>63938.78784008856</v>
      </c>
      <c r="AD39" s="13">
        <f t="shared" si="16"/>
        <v>79400.752823676274</v>
      </c>
      <c r="AE39" s="13">
        <f t="shared" si="15"/>
        <v>15461.964983587714</v>
      </c>
      <c r="AF39" s="14"/>
    </row>
    <row r="40" spans="1:32" x14ac:dyDescent="0.2">
      <c r="A40" s="10">
        <v>45170</v>
      </c>
      <c r="B40" s="3">
        <v>29726278.537884112</v>
      </c>
      <c r="C40" s="3">
        <v>13203.98</v>
      </c>
      <c r="D40" s="3">
        <v>-599435.3286158694</v>
      </c>
      <c r="E40" s="3">
        <v>29140047.189268243</v>
      </c>
      <c r="F40" s="20">
        <v>2.7900000000000001E-2</v>
      </c>
      <c r="G40" s="3">
        <v>68432.103657814616</v>
      </c>
      <c r="H40" s="3">
        <v>68432.103657814616</v>
      </c>
      <c r="J40" s="3">
        <f t="shared" si="19"/>
        <v>15926904.244915914</v>
      </c>
      <c r="K40" s="3"/>
      <c r="L40" s="3">
        <v>1646457.5388475836</v>
      </c>
      <c r="M40" s="3">
        <f t="shared" si="20"/>
        <v>3828.0137778206317</v>
      </c>
      <c r="N40" s="3">
        <f t="shared" si="21"/>
        <v>3828.0137778206317</v>
      </c>
      <c r="O40" s="3">
        <f t="shared" si="10"/>
        <v>341149.5646492517</v>
      </c>
      <c r="P40" s="3"/>
      <c r="Q40" s="4">
        <f t="shared" si="11"/>
        <v>861750.07900000026</v>
      </c>
      <c r="R40" s="4">
        <f t="shared" si="14"/>
        <v>13203.98</v>
      </c>
      <c r="S40" s="4"/>
      <c r="T40" s="4">
        <f t="shared" si="6"/>
        <v>874954.05900000024</v>
      </c>
      <c r="U40" s="4">
        <f t="shared" si="22"/>
        <v>2018.9185604250008</v>
      </c>
      <c r="V40" s="4">
        <f t="shared" si="23"/>
        <v>2018.9185604250008</v>
      </c>
      <c r="W40" s="4">
        <f t="shared" si="12"/>
        <v>47606.272104442513</v>
      </c>
      <c r="X40" s="4"/>
      <c r="Y40" s="3">
        <f t="shared" si="17"/>
        <v>26618635.591420658</v>
      </c>
      <c r="Z40" s="3">
        <f t="shared" si="18"/>
        <v>15538148.408162219</v>
      </c>
      <c r="AA40" s="3">
        <f t="shared" si="9"/>
        <v>11080487.183258438</v>
      </c>
      <c r="AC40" s="11">
        <f t="shared" si="13"/>
        <v>62585.171319568981</v>
      </c>
      <c r="AD40" s="13">
        <f t="shared" si="16"/>
        <v>79400.752823676274</v>
      </c>
      <c r="AE40" s="13">
        <f t="shared" si="15"/>
        <v>16815.581504107293</v>
      </c>
      <c r="AF40" s="14">
        <f>AE38+AE39+AE40</f>
        <v>46482.151414966997</v>
      </c>
    </row>
    <row r="41" spans="1:32" x14ac:dyDescent="0.2">
      <c r="A41" s="10">
        <v>45200</v>
      </c>
      <c r="B41" s="3">
        <v>29140047.189268243</v>
      </c>
      <c r="C41" s="3">
        <v>11684.62</v>
      </c>
      <c r="D41" s="3">
        <v>-599435.3286158694</v>
      </c>
      <c r="E41" s="3">
        <v>28552296.480652373</v>
      </c>
      <c r="F41" s="20">
        <v>2.7900000000000001E-2</v>
      </c>
      <c r="G41" s="3">
        <v>67067.349516282731</v>
      </c>
      <c r="H41" s="3">
        <v>67067.349516282731</v>
      </c>
      <c r="J41" s="3">
        <f t="shared" si="19"/>
        <v>15394536.265816327</v>
      </c>
      <c r="K41" s="3"/>
      <c r="L41" s="3">
        <v>1646457.5388475836</v>
      </c>
      <c r="M41" s="3">
        <f t="shared" si="20"/>
        <v>3828.0137778206317</v>
      </c>
      <c r="N41" s="3">
        <f t="shared" si="21"/>
        <v>3828.0137778206317</v>
      </c>
      <c r="O41" s="3">
        <f t="shared" si="10"/>
        <v>344977.57842707232</v>
      </c>
      <c r="P41" s="3"/>
      <c r="Q41" s="4">
        <f t="shared" si="11"/>
        <v>874954.05900000024</v>
      </c>
      <c r="R41" s="4">
        <f t="shared" si="14"/>
        <v>11684.62</v>
      </c>
      <c r="S41" s="4"/>
      <c r="T41" s="4">
        <f t="shared" si="6"/>
        <v>886638.67900000024</v>
      </c>
      <c r="U41" s="4">
        <f t="shared" si="22"/>
        <v>2047.8515579250009</v>
      </c>
      <c r="V41" s="4">
        <f t="shared" si="23"/>
        <v>2047.8515579250009</v>
      </c>
      <c r="W41" s="4">
        <f t="shared" si="12"/>
        <v>49654.123662367514</v>
      </c>
      <c r="X41" s="4"/>
      <c r="Y41" s="3">
        <f t="shared" si="17"/>
        <v>26019200.262804788</v>
      </c>
      <c r="Z41" s="3">
        <f t="shared" si="18"/>
        <v>14999904.563726887</v>
      </c>
      <c r="AA41" s="3">
        <f t="shared" si="9"/>
        <v>11019295.6990779</v>
      </c>
      <c r="AC41" s="11">
        <f t="shared" si="13"/>
        <v>61191.484180537096</v>
      </c>
      <c r="AD41" s="13">
        <f t="shared" si="16"/>
        <v>79400.752823676274</v>
      </c>
      <c r="AE41" s="13">
        <f t="shared" si="15"/>
        <v>18209.268643139178</v>
      </c>
      <c r="AF41" s="14"/>
    </row>
    <row r="42" spans="1:32" x14ac:dyDescent="0.2">
      <c r="A42" s="10">
        <v>45231</v>
      </c>
      <c r="B42" s="3">
        <v>28552296.480652373</v>
      </c>
      <c r="C42" s="3">
        <v>3226.84</v>
      </c>
      <c r="D42" s="3">
        <v>-599435.3286158694</v>
      </c>
      <c r="E42" s="3">
        <v>27956087.992036503</v>
      </c>
      <c r="F42" s="20">
        <v>2.7900000000000001E-2</v>
      </c>
      <c r="G42" s="3">
        <v>65690.996949500826</v>
      </c>
      <c r="H42" s="3">
        <v>65690.996949500826</v>
      </c>
      <c r="J42" s="3">
        <f t="shared" si="19"/>
        <v>14860791.934149958</v>
      </c>
      <c r="K42" s="3"/>
      <c r="L42" s="3">
        <v>1646457.5388475836</v>
      </c>
      <c r="M42" s="3">
        <f t="shared" si="20"/>
        <v>3828.0137778206317</v>
      </c>
      <c r="N42" s="3">
        <f t="shared" si="21"/>
        <v>3828.0137778206317</v>
      </c>
      <c r="O42" s="3">
        <f t="shared" si="10"/>
        <v>348805.59220489295</v>
      </c>
      <c r="P42" s="3"/>
      <c r="Q42" s="4">
        <f t="shared" si="11"/>
        <v>886638.67900000024</v>
      </c>
      <c r="R42" s="4">
        <f t="shared" si="14"/>
        <v>3226.84</v>
      </c>
      <c r="S42" s="4"/>
      <c r="T42" s="4">
        <f t="shared" si="6"/>
        <v>889865.5190000002</v>
      </c>
      <c r="U42" s="4">
        <f t="shared" si="22"/>
        <v>2065.1861301750009</v>
      </c>
      <c r="V42" s="4">
        <f t="shared" si="23"/>
        <v>2065.1861301750009</v>
      </c>
      <c r="W42" s="4">
        <f t="shared" si="12"/>
        <v>51719.309792542517</v>
      </c>
      <c r="X42" s="4"/>
      <c r="Y42" s="3">
        <f t="shared" si="17"/>
        <v>25419764.934188917</v>
      </c>
      <c r="Z42" s="3">
        <f t="shared" si="18"/>
        <v>14460267.032152522</v>
      </c>
      <c r="AA42" s="3">
        <f t="shared" si="9"/>
        <v>10959497.902036395</v>
      </c>
      <c r="AC42" s="11">
        <f t="shared" si="13"/>
        <v>59797.79704150519</v>
      </c>
      <c r="AD42" s="13">
        <f t="shared" si="16"/>
        <v>79400.752823676274</v>
      </c>
      <c r="AE42" s="13">
        <f t="shared" si="15"/>
        <v>19602.955782171084</v>
      </c>
      <c r="AF42" s="14"/>
    </row>
    <row r="43" spans="1:32" x14ac:dyDescent="0.2">
      <c r="A43" s="10">
        <v>45261</v>
      </c>
      <c r="B43" s="3">
        <v>27956087.992036503</v>
      </c>
      <c r="C43" s="3">
        <v>362.26</v>
      </c>
      <c r="D43" s="3">
        <v>-673289.75058975909</v>
      </c>
      <c r="E43" s="3">
        <v>27283160.501446746</v>
      </c>
      <c r="F43" s="20">
        <v>2.7900000000000001E-2</v>
      </c>
      <c r="G43" s="3">
        <v>64215.626373674284</v>
      </c>
      <c r="H43" s="3">
        <v>64215.626373674284</v>
      </c>
      <c r="J43" s="3">
        <f t="shared" si="19"/>
        <v>14251717.809933875</v>
      </c>
      <c r="K43" s="3"/>
      <c r="L43" s="3">
        <v>1646457.5388475836</v>
      </c>
      <c r="M43" s="3">
        <f t="shared" si="20"/>
        <v>3828.0137778206317</v>
      </c>
      <c r="N43" s="3">
        <f t="shared" si="21"/>
        <v>3828.0137778206317</v>
      </c>
      <c r="O43" s="3">
        <f t="shared" si="10"/>
        <v>352633.60598271358</v>
      </c>
      <c r="P43" s="3"/>
      <c r="Q43" s="4">
        <f t="shared" si="11"/>
        <v>889865.5190000002</v>
      </c>
      <c r="R43" s="4">
        <f t="shared" si="14"/>
        <v>362.26</v>
      </c>
      <c r="S43" s="4"/>
      <c r="T43" s="4">
        <f t="shared" si="6"/>
        <v>890227.77900000021</v>
      </c>
      <c r="U43" s="4">
        <f t="shared" si="22"/>
        <v>2069.3584589250008</v>
      </c>
      <c r="V43" s="4">
        <f t="shared" si="23"/>
        <v>2069.3584589250008</v>
      </c>
      <c r="W43" s="4">
        <f t="shared" si="12"/>
        <v>53788.668251467519</v>
      </c>
      <c r="X43" s="4"/>
      <c r="Y43" s="3">
        <f t="shared" si="17"/>
        <v>24746475.183599163</v>
      </c>
      <c r="Z43" s="3">
        <f t="shared" si="18"/>
        <v>13845295.535699693</v>
      </c>
      <c r="AA43" s="3">
        <f t="shared" si="9"/>
        <v>10901179.647899469</v>
      </c>
      <c r="AC43" s="11">
        <f t="shared" si="13"/>
        <v>58318.254136928648</v>
      </c>
      <c r="AD43" s="13">
        <f t="shared" si="16"/>
        <v>79400.752823676274</v>
      </c>
      <c r="AE43" s="13">
        <f t="shared" si="15"/>
        <v>21082.498686747625</v>
      </c>
      <c r="AF43" s="14">
        <f>AE41+AE42+AE43</f>
        <v>58894.723112057887</v>
      </c>
    </row>
    <row r="44" spans="1:32" x14ac:dyDescent="0.2">
      <c r="A44" s="10">
        <v>45292</v>
      </c>
      <c r="B44" s="3">
        <v>27283160.501446746</v>
      </c>
      <c r="C44" s="3">
        <v>49115.81</v>
      </c>
      <c r="D44" s="3">
        <v>-635279.97338994907</v>
      </c>
      <c r="E44" s="3">
        <v>26696996.338056795</v>
      </c>
      <c r="F44" s="20">
        <v>2.7900000000000001E-2</v>
      </c>
      <c r="G44" s="3">
        <v>62751.932325922877</v>
      </c>
      <c r="H44" s="3">
        <v>62751.932325922877</v>
      </c>
      <c r="J44" s="3">
        <f t="shared" si="19"/>
        <v>13679189.768869847</v>
      </c>
      <c r="K44" s="3"/>
      <c r="L44" s="3">
        <v>1646457.5388475836</v>
      </c>
      <c r="M44" s="3">
        <f t="shared" si="20"/>
        <v>3828.0137778206317</v>
      </c>
      <c r="N44" s="3">
        <f t="shared" si="21"/>
        <v>3828.0137778206317</v>
      </c>
      <c r="O44" s="3">
        <f t="shared" si="10"/>
        <v>356461.6197605342</v>
      </c>
      <c r="P44" s="3"/>
      <c r="Q44" s="4">
        <f t="shared" si="11"/>
        <v>890227.77900000021</v>
      </c>
      <c r="R44" s="4">
        <f t="shared" si="14"/>
        <v>49115.81</v>
      </c>
      <c r="S44" s="4"/>
      <c r="T44" s="4">
        <f t="shared" si="6"/>
        <v>939343.58900000015</v>
      </c>
      <c r="U44" s="4">
        <f t="shared" si="22"/>
        <v>2126.8767153000003</v>
      </c>
      <c r="V44" s="4">
        <f t="shared" si="23"/>
        <v>2126.8767153000003</v>
      </c>
      <c r="W44" s="4">
        <f t="shared" si="12"/>
        <v>55915.54496676752</v>
      </c>
      <c r="X44" s="4"/>
      <c r="Y44" s="3">
        <f t="shared" si="17"/>
        <v>24111195.210209209</v>
      </c>
      <c r="Z44" s="3">
        <f t="shared" si="18"/>
        <v>13266812.604142547</v>
      </c>
      <c r="AA44" s="3">
        <f t="shared" si="9"/>
        <v>10844382.606066663</v>
      </c>
      <c r="AC44" s="11">
        <f t="shared" si="13"/>
        <v>56797.041832802242</v>
      </c>
      <c r="AD44" s="13">
        <f t="shared" si="16"/>
        <v>79400.752823676274</v>
      </c>
      <c r="AE44" s="13">
        <f t="shared" si="15"/>
        <v>22603.710990874031</v>
      </c>
      <c r="AF44" s="14"/>
    </row>
    <row r="45" spans="1:32" x14ac:dyDescent="0.2">
      <c r="A45" s="10">
        <v>45323</v>
      </c>
      <c r="B45" s="3">
        <v>26696996.338056795</v>
      </c>
      <c r="C45" s="3">
        <v>11761.57</v>
      </c>
      <c r="D45" s="3">
        <v>-668856.41431681532</v>
      </c>
      <c r="E45" s="3">
        <v>26039901.493739981</v>
      </c>
      <c r="F45" s="20">
        <v>2.7900000000000001E-2</v>
      </c>
      <c r="G45" s="3">
        <v>61306.643729463758</v>
      </c>
      <c r="H45" s="3">
        <v>61306.643729463758</v>
      </c>
      <c r="J45" s="3">
        <f t="shared" si="19"/>
        <v>13071639.998282496</v>
      </c>
      <c r="K45" s="3"/>
      <c r="L45" s="3">
        <v>1646457.5388475836</v>
      </c>
      <c r="M45" s="3">
        <f t="shared" si="20"/>
        <v>3828.0137778206317</v>
      </c>
      <c r="N45" s="3">
        <f t="shared" si="21"/>
        <v>3828.0137778206317</v>
      </c>
      <c r="O45" s="3">
        <f t="shared" si="10"/>
        <v>360289.63353835483</v>
      </c>
      <c r="P45" s="3"/>
      <c r="Q45" s="4">
        <f t="shared" si="11"/>
        <v>939343.58900000015</v>
      </c>
      <c r="R45" s="4">
        <f t="shared" si="14"/>
        <v>11761.57</v>
      </c>
      <c r="S45" s="4"/>
      <c r="T45" s="4">
        <f t="shared" si="6"/>
        <v>951105.1590000001</v>
      </c>
      <c r="U45" s="4">
        <f t="shared" si="22"/>
        <v>2197.6466695500003</v>
      </c>
      <c r="V45" s="4">
        <f t="shared" si="23"/>
        <v>2197.6466695500003</v>
      </c>
      <c r="W45" s="4">
        <f t="shared" si="12"/>
        <v>58113.191636317519</v>
      </c>
      <c r="X45" s="4"/>
      <c r="Y45" s="3">
        <f t="shared" si="17"/>
        <v>23442338.795892395</v>
      </c>
      <c r="Z45" s="3">
        <f t="shared" si="18"/>
        <v>12653237.173107823</v>
      </c>
      <c r="AA45" s="3">
        <f t="shared" si="9"/>
        <v>10789101.622784572</v>
      </c>
      <c r="AC45" s="11">
        <f t="shared" si="13"/>
        <v>55280.983282093126</v>
      </c>
      <c r="AD45" s="13">
        <f t="shared" si="16"/>
        <v>79400.752823676274</v>
      </c>
      <c r="AE45" s="13">
        <f t="shared" si="15"/>
        <v>24119.769541583148</v>
      </c>
      <c r="AF45" s="14"/>
    </row>
    <row r="46" spans="1:32" x14ac:dyDescent="0.2">
      <c r="A46" s="10">
        <v>45352</v>
      </c>
      <c r="B46" s="3">
        <v>26039901.493739981</v>
      </c>
      <c r="C46" s="3">
        <v>30993.3</v>
      </c>
      <c r="D46" s="3">
        <v>-581029.53653827775</v>
      </c>
      <c r="E46" s="3">
        <v>25489865.257201705</v>
      </c>
      <c r="F46" s="20">
        <v>2.7900000000000001E-2</v>
      </c>
      <c r="G46" s="3">
        <v>59903.353847969709</v>
      </c>
      <c r="H46" s="3">
        <v>59903.353847969709</v>
      </c>
      <c r="J46" s="3">
        <f t="shared" si="19"/>
        <v>12550513.815592188</v>
      </c>
      <c r="K46" s="3"/>
      <c r="L46" s="3">
        <v>1646457.5388475836</v>
      </c>
      <c r="M46" s="3">
        <f t="shared" si="20"/>
        <v>3828.0137778206317</v>
      </c>
      <c r="N46" s="3">
        <f t="shared" si="21"/>
        <v>3828.0137778206317</v>
      </c>
      <c r="O46" s="3">
        <f t="shared" si="10"/>
        <v>364117.64731617545</v>
      </c>
      <c r="P46" s="3"/>
      <c r="Q46" s="4">
        <f t="shared" si="11"/>
        <v>951105.1590000001</v>
      </c>
      <c r="R46" s="4">
        <f t="shared" si="14"/>
        <v>30993.3</v>
      </c>
      <c r="S46" s="4"/>
      <c r="T46" s="4">
        <f t="shared" si="6"/>
        <v>982098.45900000015</v>
      </c>
      <c r="U46" s="4">
        <f t="shared" si="22"/>
        <v>2247.3492059250007</v>
      </c>
      <c r="V46" s="4">
        <f t="shared" si="23"/>
        <v>2247.3492059250007</v>
      </c>
      <c r="W46" s="4">
        <f t="shared" si="12"/>
        <v>60360.540842242517</v>
      </c>
      <c r="X46" s="4"/>
      <c r="Y46" s="3">
        <f t="shared" si="17"/>
        <v>22861309.259354122</v>
      </c>
      <c r="Z46" s="3">
        <f t="shared" si="18"/>
        <v>12126035.627433771</v>
      </c>
      <c r="AA46" s="3">
        <f t="shared" si="9"/>
        <v>10735273.631920351</v>
      </c>
      <c r="AC46" s="11">
        <f t="shared" ref="AC46:AC70" si="24">H46-N46-V46</f>
        <v>53827.990864224077</v>
      </c>
      <c r="AD46" s="13">
        <f t="shared" si="16"/>
        <v>79400.752823676274</v>
      </c>
      <c r="AE46" s="13">
        <f t="shared" si="15"/>
        <v>25572.761959452197</v>
      </c>
      <c r="AF46" s="14">
        <f>AE44+AE45+AE46</f>
        <v>72296.242491909376</v>
      </c>
    </row>
    <row r="47" spans="1:32" x14ac:dyDescent="0.2">
      <c r="A47" s="10">
        <v>45383</v>
      </c>
      <c r="B47" s="3">
        <v>25489865.257201705</v>
      </c>
      <c r="C47" s="3">
        <v>22549.58</v>
      </c>
      <c r="D47" s="3">
        <v>-643532.31112945429</v>
      </c>
      <c r="E47" s="3">
        <v>24868882.526072249</v>
      </c>
      <c r="F47" s="20">
        <v>2.7900000000000001E-2</v>
      </c>
      <c r="G47" s="3">
        <v>58542.044298055982</v>
      </c>
      <c r="H47" s="3">
        <v>58542.044298055982</v>
      </c>
      <c r="J47" s="3">
        <f t="shared" si="19"/>
        <v>11965523.54876079</v>
      </c>
      <c r="K47" s="3"/>
      <c r="L47" s="3">
        <v>1646457.5388475836</v>
      </c>
      <c r="M47" s="3">
        <f t="shared" si="20"/>
        <v>3828.0137778206317</v>
      </c>
      <c r="N47" s="3">
        <f t="shared" si="21"/>
        <v>3828.0137778206317</v>
      </c>
      <c r="O47" s="3">
        <f t="shared" si="10"/>
        <v>367945.66109399608</v>
      </c>
      <c r="P47" s="3"/>
      <c r="Q47" s="4">
        <f t="shared" si="11"/>
        <v>982098.45900000015</v>
      </c>
      <c r="R47" s="4">
        <f t="shared" si="14"/>
        <v>22549.58</v>
      </c>
      <c r="S47" s="4"/>
      <c r="T47" s="4">
        <f t="shared" si="6"/>
        <v>1004648.0390000001</v>
      </c>
      <c r="U47" s="4">
        <f t="shared" si="22"/>
        <v>2309.5928039250002</v>
      </c>
      <c r="V47" s="4">
        <f t="shared" si="23"/>
        <v>2309.5928039250002</v>
      </c>
      <c r="W47" s="4">
        <f t="shared" si="12"/>
        <v>62670.133646167516</v>
      </c>
      <c r="X47" s="4"/>
      <c r="Y47" s="3">
        <f t="shared" si="17"/>
        <v>22217776.948224664</v>
      </c>
      <c r="Z47" s="3">
        <f t="shared" si="18"/>
        <v>11534907.754020626</v>
      </c>
      <c r="AA47" s="3">
        <f t="shared" si="9"/>
        <v>10682869.194204038</v>
      </c>
      <c r="AC47" s="11">
        <f t="shared" si="24"/>
        <v>52404.437716310349</v>
      </c>
      <c r="AD47" s="13">
        <f t="shared" si="16"/>
        <v>79400.752823676274</v>
      </c>
      <c r="AE47" s="13">
        <f t="shared" si="15"/>
        <v>26996.315107365925</v>
      </c>
      <c r="AF47" s="14"/>
    </row>
    <row r="48" spans="1:32" x14ac:dyDescent="0.2">
      <c r="A48" s="10">
        <v>45413</v>
      </c>
      <c r="B48" s="3">
        <v>24868882.526072249</v>
      </c>
      <c r="C48" s="3">
        <v>18221.78</v>
      </c>
      <c r="D48" s="3">
        <v>-843630.32679144107</v>
      </c>
      <c r="E48" s="3">
        <v>24043473.979280807</v>
      </c>
      <c r="F48" s="20">
        <v>2.7900000000000001E-2</v>
      </c>
      <c r="G48" s="3">
        <v>56860.614437472934</v>
      </c>
      <c r="H48" s="3">
        <v>56860.614437472934</v>
      </c>
      <c r="J48" s="3">
        <f t="shared" si="19"/>
        <v>11178753.836406821</v>
      </c>
      <c r="K48" s="3"/>
      <c r="L48" s="3">
        <v>1646457.5388475836</v>
      </c>
      <c r="M48" s="3">
        <f t="shared" si="20"/>
        <v>3828.0137778206317</v>
      </c>
      <c r="N48" s="3">
        <f t="shared" si="21"/>
        <v>3828.0137778206317</v>
      </c>
      <c r="O48" s="3">
        <f t="shared" si="10"/>
        <v>371773.67487181671</v>
      </c>
      <c r="P48" s="3"/>
      <c r="Q48" s="4">
        <f t="shared" si="11"/>
        <v>1004648.0390000001</v>
      </c>
      <c r="R48" s="4">
        <f t="shared" si="14"/>
        <v>18221.78</v>
      </c>
      <c r="S48" s="4"/>
      <c r="T48" s="4">
        <f t="shared" si="6"/>
        <v>1022869.8190000001</v>
      </c>
      <c r="U48" s="4">
        <f t="shared" si="22"/>
        <v>2356.9895099250007</v>
      </c>
      <c r="V48" s="4">
        <f t="shared" si="23"/>
        <v>2356.9895099250007</v>
      </c>
      <c r="W48" s="4">
        <f t="shared" si="12"/>
        <v>65027.123156092515</v>
      </c>
      <c r="X48" s="4"/>
      <c r="Y48" s="3">
        <f t="shared" si="17"/>
        <v>21374146.621433221</v>
      </c>
      <c r="Z48" s="3">
        <f t="shared" si="18"/>
        <v>10741953.038378911</v>
      </c>
      <c r="AA48" s="3">
        <f t="shared" si="9"/>
        <v>10632193.58305431</v>
      </c>
      <c r="AC48" s="11">
        <f t="shared" si="24"/>
        <v>50675.611149727301</v>
      </c>
      <c r="AD48" s="13">
        <f t="shared" si="16"/>
        <v>79400.752823676274</v>
      </c>
      <c r="AE48" s="13">
        <f t="shared" si="15"/>
        <v>28725.141673948972</v>
      </c>
      <c r="AF48" s="14"/>
    </row>
    <row r="49" spans="1:32" x14ac:dyDescent="0.2">
      <c r="A49" s="10">
        <v>45444</v>
      </c>
      <c r="B49" s="3">
        <v>24043473.979280807</v>
      </c>
      <c r="C49" s="3">
        <v>12632.7</v>
      </c>
      <c r="D49" s="3">
        <v>-744429.85655228677</v>
      </c>
      <c r="E49" s="3">
        <v>23311676.822728518</v>
      </c>
      <c r="F49" s="20">
        <v>2.7900000000000001E-2</v>
      </c>
      <c r="G49" s="3">
        <v>55050.362807335849</v>
      </c>
      <c r="H49" s="3">
        <v>55050.362807335849</v>
      </c>
      <c r="J49" s="3">
        <f t="shared" si="19"/>
        <v>10489374.342661871</v>
      </c>
      <c r="K49" s="3"/>
      <c r="L49" s="3">
        <v>1646457.5388475836</v>
      </c>
      <c r="M49" s="3">
        <f t="shared" si="20"/>
        <v>3828.0137778206317</v>
      </c>
      <c r="N49" s="3">
        <f t="shared" si="21"/>
        <v>3828.0137778206317</v>
      </c>
      <c r="O49" s="3">
        <f t="shared" si="10"/>
        <v>375601.68864963733</v>
      </c>
      <c r="P49" s="3"/>
      <c r="Q49" s="4">
        <f t="shared" si="11"/>
        <v>1022869.8190000001</v>
      </c>
      <c r="R49" s="4">
        <f t="shared" si="14"/>
        <v>12632.7</v>
      </c>
      <c r="S49" s="4"/>
      <c r="T49" s="4">
        <f t="shared" si="6"/>
        <v>1035502.5190000001</v>
      </c>
      <c r="U49" s="4">
        <f t="shared" si="22"/>
        <v>2392.8578429250006</v>
      </c>
      <c r="V49" s="4">
        <f t="shared" si="23"/>
        <v>2392.8578429250006</v>
      </c>
      <c r="W49" s="4">
        <f t="shared" si="12"/>
        <v>67419.980999017513</v>
      </c>
      <c r="X49" s="4"/>
      <c r="Y49" s="3">
        <f t="shared" si="17"/>
        <v>20629716.764880933</v>
      </c>
      <c r="Z49" s="3">
        <f t="shared" si="18"/>
        <v>10046352.673013216</v>
      </c>
      <c r="AA49" s="3">
        <f t="shared" si="9"/>
        <v>10583364.091867717</v>
      </c>
      <c r="AC49" s="11">
        <f t="shared" si="24"/>
        <v>48829.491186590218</v>
      </c>
      <c r="AD49" s="13">
        <f t="shared" si="16"/>
        <v>79400.752823676274</v>
      </c>
      <c r="AE49" s="13">
        <f t="shared" si="15"/>
        <v>30571.261637086056</v>
      </c>
      <c r="AF49" s="14">
        <f>AE47+AE48+AE49</f>
        <v>86292.718418400953</v>
      </c>
    </row>
    <row r="50" spans="1:32" x14ac:dyDescent="0.2">
      <c r="A50" s="10">
        <v>45474</v>
      </c>
      <c r="B50" s="3">
        <v>23311676.822728518</v>
      </c>
      <c r="C50" s="3">
        <v>22549.58</v>
      </c>
      <c r="D50" s="3">
        <v>-631777.99657183676</v>
      </c>
      <c r="E50" s="3">
        <v>22702448.406156681</v>
      </c>
      <c r="F50" s="20">
        <v>2.7900000000000001E-2</v>
      </c>
      <c r="G50" s="3">
        <v>53491.420578579047</v>
      </c>
      <c r="H50" s="3">
        <v>53491.420578579047</v>
      </c>
      <c r="J50" s="3">
        <f t="shared" si="19"/>
        <v>9911087.7666686121</v>
      </c>
      <c r="K50" s="3"/>
      <c r="L50" s="3">
        <v>1646457.5388475836</v>
      </c>
      <c r="M50" s="3">
        <f t="shared" si="20"/>
        <v>3828.0137778206317</v>
      </c>
      <c r="N50" s="3">
        <f t="shared" si="21"/>
        <v>3828.0137778206317</v>
      </c>
      <c r="O50" s="3">
        <f t="shared" si="10"/>
        <v>379429.70242745796</v>
      </c>
      <c r="P50" s="3"/>
      <c r="Q50" s="4">
        <f t="shared" si="11"/>
        <v>1035502.5190000001</v>
      </c>
      <c r="R50" s="4">
        <f t="shared" si="14"/>
        <v>22549.58</v>
      </c>
      <c r="S50" s="4"/>
      <c r="T50" s="4">
        <f t="shared" si="6"/>
        <v>1058052.0990000002</v>
      </c>
      <c r="U50" s="4">
        <f t="shared" si="22"/>
        <v>2433.7572434250001</v>
      </c>
      <c r="V50" s="4">
        <f t="shared" si="23"/>
        <v>2433.7572434250001</v>
      </c>
      <c r="W50" s="4">
        <f t="shared" si="12"/>
        <v>69853.738242442516</v>
      </c>
      <c r="X50" s="4"/>
      <c r="Y50" s="3">
        <f t="shared" si="17"/>
        <v>19997938.768309098</v>
      </c>
      <c r="Z50" s="3">
        <f t="shared" si="18"/>
        <v>9461804.3259987123</v>
      </c>
      <c r="AA50" s="3">
        <f t="shared" si="9"/>
        <v>10536134.442310385</v>
      </c>
      <c r="AC50" s="11">
        <f t="shared" si="24"/>
        <v>47229.64955733341</v>
      </c>
      <c r="AD50" s="13">
        <f t="shared" si="16"/>
        <v>79400.752823676274</v>
      </c>
      <c r="AE50" s="13">
        <f t="shared" si="15"/>
        <v>32171.103266342863</v>
      </c>
      <c r="AF50" s="14"/>
    </row>
    <row r="51" spans="1:32" x14ac:dyDescent="0.2">
      <c r="A51" s="10">
        <v>45505</v>
      </c>
      <c r="B51" s="3">
        <v>22702448.406156681</v>
      </c>
      <c r="C51" s="3">
        <v>9505.56</v>
      </c>
      <c r="D51" s="3">
        <v>-1409135.4607352461</v>
      </c>
      <c r="E51" s="3">
        <v>21302818.505421434</v>
      </c>
      <c r="F51" s="20">
        <v>2.7900000000000001E-2</v>
      </c>
      <c r="G51" s="3">
        <v>51156.122784709558</v>
      </c>
      <c r="H51" s="3">
        <v>51156.122784709558</v>
      </c>
      <c r="J51" s="3">
        <f t="shared" si="19"/>
        <v>8553108.4287180752</v>
      </c>
      <c r="K51" s="3"/>
      <c r="L51" s="3">
        <v>1646457.5388475836</v>
      </c>
      <c r="M51" s="3">
        <f t="shared" si="20"/>
        <v>3828.0137778206317</v>
      </c>
      <c r="N51" s="3">
        <f t="shared" si="21"/>
        <v>3828.0137778206317</v>
      </c>
      <c r="O51" s="3">
        <f t="shared" si="10"/>
        <v>383257.71620527859</v>
      </c>
      <c r="P51" s="3"/>
      <c r="Q51" s="4">
        <f t="shared" si="11"/>
        <v>1058052.0990000002</v>
      </c>
      <c r="R51" s="4">
        <f t="shared" si="14"/>
        <v>9505.56</v>
      </c>
      <c r="S51" s="4"/>
      <c r="T51" s="4">
        <f t="shared" si="6"/>
        <v>1067557.6590000002</v>
      </c>
      <c r="U51" s="4">
        <f t="shared" si="22"/>
        <v>2471.0213436750009</v>
      </c>
      <c r="V51" s="4">
        <f t="shared" si="23"/>
        <v>2471.0213436750009</v>
      </c>
      <c r="W51" s="4">
        <f t="shared" si="12"/>
        <v>72324.759586117521</v>
      </c>
      <c r="X51" s="4"/>
      <c r="Y51" s="3">
        <f t="shared" si="17"/>
        <v>18588803.307573847</v>
      </c>
      <c r="Z51" s="3">
        <f t="shared" si="18"/>
        <v>8097525.9529266795</v>
      </c>
      <c r="AA51" s="3">
        <f t="shared" si="9"/>
        <v>10491277.354647167</v>
      </c>
      <c r="AC51" s="11">
        <f t="shared" si="24"/>
        <v>44857.087663213926</v>
      </c>
      <c r="AD51" s="13">
        <f t="shared" si="16"/>
        <v>79400.752823676274</v>
      </c>
      <c r="AE51" s="13">
        <f t="shared" si="15"/>
        <v>34543.665160462348</v>
      </c>
      <c r="AF51" s="14"/>
    </row>
    <row r="52" spans="1:32" x14ac:dyDescent="0.2">
      <c r="A52" s="10">
        <v>45536</v>
      </c>
      <c r="B52" s="3">
        <v>21302818.505421434</v>
      </c>
      <c r="C52" s="3">
        <v>13245.7</v>
      </c>
      <c r="D52" s="3">
        <v>-1124973.8811934465</v>
      </c>
      <c r="E52" s="3">
        <v>20191090.324227985</v>
      </c>
      <c r="F52" s="20">
        <v>2.7900000000000001E-2</v>
      </c>
      <c r="G52" s="3">
        <v>48236.66901446745</v>
      </c>
      <c r="H52" s="3">
        <v>48236.66901446745</v>
      </c>
      <c r="J52" s="3">
        <f t="shared" si="19"/>
        <v>7476371.2165390961</v>
      </c>
      <c r="K52" s="3"/>
      <c r="L52" s="3">
        <v>1646457.5388475836</v>
      </c>
      <c r="M52" s="3">
        <f t="shared" si="20"/>
        <v>3828.0137778206317</v>
      </c>
      <c r="N52" s="3">
        <f t="shared" si="21"/>
        <v>3828.0137778206317</v>
      </c>
      <c r="O52" s="3">
        <f t="shared" si="10"/>
        <v>387085.72998309921</v>
      </c>
      <c r="P52" s="3"/>
      <c r="Q52" s="4">
        <f t="shared" si="11"/>
        <v>1067557.6590000002</v>
      </c>
      <c r="R52" s="4">
        <f t="shared" ref="R52:R70" si="25">(100%)*C52</f>
        <v>13245.7</v>
      </c>
      <c r="S52" s="4"/>
      <c r="T52" s="4">
        <f t="shared" si="6"/>
        <v>1080803.3590000002</v>
      </c>
      <c r="U52" s="4">
        <f t="shared" si="22"/>
        <v>2497.4696834250008</v>
      </c>
      <c r="V52" s="4">
        <f t="shared" si="23"/>
        <v>2497.4696834250008</v>
      </c>
      <c r="W52" s="4">
        <f t="shared" si="12"/>
        <v>74822.229269542528</v>
      </c>
      <c r="X52" s="4"/>
      <c r="Y52" s="3">
        <f t="shared" si="17"/>
        <v>17463829.4263804</v>
      </c>
      <c r="Z52" s="3">
        <f t="shared" si="18"/>
        <v>7014463.2572864546</v>
      </c>
      <c r="AA52" s="3">
        <f t="shared" si="9"/>
        <v>10449366.169093944</v>
      </c>
      <c r="AC52" s="11">
        <f t="shared" si="24"/>
        <v>41911.185553221818</v>
      </c>
      <c r="AD52" s="13">
        <f t="shared" si="16"/>
        <v>79400.752823676274</v>
      </c>
      <c r="AE52" s="13">
        <f t="shared" si="15"/>
        <v>37489.567270454456</v>
      </c>
      <c r="AF52" s="14">
        <f>AE50+AE51+AE52</f>
        <v>104204.33569725967</v>
      </c>
    </row>
    <row r="53" spans="1:32" x14ac:dyDescent="0.2">
      <c r="A53" s="10">
        <v>45566</v>
      </c>
      <c r="B53" s="3">
        <v>20191090.324227985</v>
      </c>
      <c r="C53" s="3">
        <v>12630.5</v>
      </c>
      <c r="D53" s="3">
        <v>-1028179.7853520715</v>
      </c>
      <c r="E53" s="3">
        <v>19175541.038875915</v>
      </c>
      <c r="F53" s="20">
        <v>2.7900000000000001E-2</v>
      </c>
      <c r="G53" s="3">
        <v>45763.708959608281</v>
      </c>
      <c r="H53" s="3">
        <v>45763.708959608281</v>
      </c>
      <c r="J53" s="3">
        <f t="shared" si="19"/>
        <v>6493955.1401466327</v>
      </c>
      <c r="K53" s="3"/>
      <c r="L53" s="3">
        <v>1646457.5388475836</v>
      </c>
      <c r="M53" s="3">
        <f t="shared" si="20"/>
        <v>3828.0137778206317</v>
      </c>
      <c r="N53" s="3">
        <f t="shared" si="21"/>
        <v>3828.0137778206317</v>
      </c>
      <c r="O53" s="3">
        <f t="shared" si="10"/>
        <v>390913.74376091984</v>
      </c>
      <c r="P53" s="3"/>
      <c r="Q53" s="4">
        <f t="shared" si="11"/>
        <v>1080803.3590000002</v>
      </c>
      <c r="R53" s="4">
        <f t="shared" si="25"/>
        <v>12630.5</v>
      </c>
      <c r="S53" s="4"/>
      <c r="T53" s="4">
        <f t="shared" si="6"/>
        <v>1093433.8590000002</v>
      </c>
      <c r="U53" s="4">
        <f t="shared" si="22"/>
        <v>2527.5507659250006</v>
      </c>
      <c r="V53" s="4">
        <f t="shared" si="23"/>
        <v>2527.5507659250006</v>
      </c>
      <c r="W53" s="4">
        <f t="shared" si="12"/>
        <v>77349.780035467527</v>
      </c>
      <c r="X53" s="4"/>
      <c r="Y53" s="3">
        <f t="shared" si="17"/>
        <v>16435649.64102833</v>
      </c>
      <c r="Z53" s="3">
        <f t="shared" si="18"/>
        <v>6025691.6163502447</v>
      </c>
      <c r="AA53" s="3">
        <f t="shared" si="9"/>
        <v>10409958.024678085</v>
      </c>
      <c r="AC53" s="11">
        <f t="shared" si="24"/>
        <v>39408.144415862647</v>
      </c>
      <c r="AD53" s="13">
        <f t="shared" si="16"/>
        <v>79400.752823676274</v>
      </c>
      <c r="AE53" s="13">
        <f t="shared" si="15"/>
        <v>39992.608407813626</v>
      </c>
      <c r="AF53" s="14"/>
    </row>
    <row r="54" spans="1:32" x14ac:dyDescent="0.2">
      <c r="A54" s="10">
        <v>45597</v>
      </c>
      <c r="B54" s="3">
        <v>19175541.038875915</v>
      </c>
      <c r="C54" s="3">
        <v>3429.5</v>
      </c>
      <c r="D54" s="3">
        <v>-723669.37663670117</v>
      </c>
      <c r="E54" s="3">
        <v>18455301.162239213</v>
      </c>
      <c r="F54" s="20">
        <v>2.7900000000000001E-2</v>
      </c>
      <c r="G54" s="3">
        <v>43745.854058796336</v>
      </c>
      <c r="H54" s="3">
        <v>43745.854058796336</v>
      </c>
      <c r="J54" s="3">
        <f t="shared" si="19"/>
        <v>5814031.6175687276</v>
      </c>
      <c r="K54" s="3"/>
      <c r="L54" s="3">
        <v>1646457.5388475836</v>
      </c>
      <c r="M54" s="3">
        <f t="shared" si="20"/>
        <v>3828.0137778206317</v>
      </c>
      <c r="N54" s="3">
        <f t="shared" si="21"/>
        <v>3828.0137778206317</v>
      </c>
      <c r="O54" s="3">
        <f t="shared" si="10"/>
        <v>394741.75753874046</v>
      </c>
      <c r="P54" s="3"/>
      <c r="Q54" s="4">
        <f t="shared" si="11"/>
        <v>1093433.8590000002</v>
      </c>
      <c r="R54" s="4">
        <f t="shared" si="25"/>
        <v>3429.5</v>
      </c>
      <c r="S54" s="4"/>
      <c r="T54" s="4">
        <f t="shared" si="6"/>
        <v>1096863.3590000002</v>
      </c>
      <c r="U54" s="4">
        <f t="shared" si="22"/>
        <v>2546.2205159250002</v>
      </c>
      <c r="V54" s="4">
        <f t="shared" si="23"/>
        <v>2546.2205159250002</v>
      </c>
      <c r="W54" s="4">
        <f t="shared" si="12"/>
        <v>79896.000551392528</v>
      </c>
      <c r="X54" s="4"/>
      <c r="Y54" s="3">
        <f t="shared" si="17"/>
        <v>15711980.264391627</v>
      </c>
      <c r="Z54" s="3">
        <f t="shared" si="18"/>
        <v>5339393.8594785947</v>
      </c>
      <c r="AA54" s="3">
        <f t="shared" si="9"/>
        <v>10372586.404913032</v>
      </c>
      <c r="AC54" s="11">
        <f t="shared" si="24"/>
        <v>37371.619765050702</v>
      </c>
      <c r="AD54" s="13">
        <f t="shared" si="16"/>
        <v>79400.752823676274</v>
      </c>
      <c r="AE54" s="13">
        <f t="shared" si="15"/>
        <v>42029.133058625572</v>
      </c>
      <c r="AF54" s="14"/>
    </row>
    <row r="55" spans="1:32" x14ac:dyDescent="0.2">
      <c r="A55" s="10">
        <v>45627</v>
      </c>
      <c r="B55" s="3">
        <v>18455301.162239213</v>
      </c>
      <c r="C55" s="3">
        <v>364.02</v>
      </c>
      <c r="D55" s="3">
        <v>-567660.16151465464</v>
      </c>
      <c r="E55" s="3">
        <v>17888005.020724557</v>
      </c>
      <c r="F55" s="20">
        <v>2.7900000000000001E-2</v>
      </c>
      <c r="G55" s="3">
        <v>42249.093437695381</v>
      </c>
      <c r="H55" s="3">
        <v>42249.093437695381</v>
      </c>
      <c r="J55" s="3">
        <f t="shared" si="19"/>
        <v>5288620.5494917678</v>
      </c>
      <c r="K55" s="3"/>
      <c r="L55" s="3">
        <v>1646457.5388475836</v>
      </c>
      <c r="M55" s="3">
        <f t="shared" si="20"/>
        <v>3828.0137778206317</v>
      </c>
      <c r="N55" s="3">
        <f t="shared" si="21"/>
        <v>3828.0137778206317</v>
      </c>
      <c r="O55" s="3">
        <f t="shared" si="10"/>
        <v>398569.77131656109</v>
      </c>
      <c r="P55" s="3"/>
      <c r="Q55" s="4">
        <f t="shared" si="11"/>
        <v>1096863.3590000002</v>
      </c>
      <c r="R55" s="4">
        <f t="shared" si="25"/>
        <v>364.02</v>
      </c>
      <c r="S55" s="4"/>
      <c r="T55" s="4">
        <f t="shared" si="6"/>
        <v>1097227.3790000002</v>
      </c>
      <c r="U55" s="4">
        <f t="shared" si="22"/>
        <v>2550.6304829250007</v>
      </c>
      <c r="V55" s="4">
        <f t="shared" si="23"/>
        <v>2550.6304829250007</v>
      </c>
      <c r="W55" s="4">
        <f t="shared" si="12"/>
        <v>82446.631034317528</v>
      </c>
      <c r="X55" s="4"/>
      <c r="Y55" s="3">
        <f t="shared" si="17"/>
        <v>15144320.102876972</v>
      </c>
      <c r="Z55" s="3">
        <f t="shared" si="18"/>
        <v>4807604.1471408894</v>
      </c>
      <c r="AA55" s="3">
        <f t="shared" si="9"/>
        <v>10336715.955736082</v>
      </c>
      <c r="AC55" s="11">
        <f t="shared" si="24"/>
        <v>35870.449176949747</v>
      </c>
      <c r="AD55" s="13">
        <f t="shared" si="16"/>
        <v>79400.752823676274</v>
      </c>
      <c r="AE55" s="13">
        <f t="shared" si="15"/>
        <v>43530.303646726526</v>
      </c>
      <c r="AF55" s="14">
        <f>AE53+AE54+AE55</f>
        <v>125552.04511316572</v>
      </c>
    </row>
    <row r="56" spans="1:32" x14ac:dyDescent="0.2">
      <c r="A56" s="10">
        <v>45658</v>
      </c>
      <c r="B56" s="3">
        <v>17888005.020724557</v>
      </c>
      <c r="C56" s="3">
        <v>14772.36</v>
      </c>
      <c r="D56" s="3">
        <v>-562766.67490663531</v>
      </c>
      <c r="E56" s="3">
        <v>17340010.705817923</v>
      </c>
      <c r="F56" s="20">
        <v>2.7900000000000001E-2</v>
      </c>
      <c r="G56" s="3">
        <v>40952.568282105633</v>
      </c>
      <c r="H56" s="3">
        <v>40952.568282105633</v>
      </c>
      <c r="J56" s="3">
        <f t="shared" si="19"/>
        <v>4766806.4428672381</v>
      </c>
      <c r="K56" s="3"/>
      <c r="L56" s="3">
        <v>1646457.5388475836</v>
      </c>
      <c r="M56" s="3">
        <f t="shared" si="20"/>
        <v>3828.0137778206317</v>
      </c>
      <c r="N56" s="3">
        <f t="shared" si="21"/>
        <v>3828.0137778206317</v>
      </c>
      <c r="O56" s="3">
        <f t="shared" si="10"/>
        <v>402397.78509438172</v>
      </c>
      <c r="P56" s="3"/>
      <c r="Q56" s="4">
        <f t="shared" si="11"/>
        <v>1097227.3790000002</v>
      </c>
      <c r="R56" s="4">
        <f t="shared" si="25"/>
        <v>14772.36</v>
      </c>
      <c r="S56" s="4"/>
      <c r="T56" s="4">
        <f t="shared" si="6"/>
        <v>1111999.7390000003</v>
      </c>
      <c r="U56" s="4">
        <f t="shared" si="22"/>
        <v>2568.2265246750003</v>
      </c>
      <c r="V56" s="4">
        <f t="shared" si="23"/>
        <v>2568.2265246750003</v>
      </c>
      <c r="W56" s="4">
        <f t="shared" si="12"/>
        <v>85014.857558992531</v>
      </c>
      <c r="X56" s="4"/>
      <c r="Y56" s="3">
        <f t="shared" si="17"/>
        <v>14581553.427970339</v>
      </c>
      <c r="Z56" s="3">
        <f t="shared" si="18"/>
        <v>4279393.8002138641</v>
      </c>
      <c r="AA56" s="3">
        <f t="shared" si="9"/>
        <v>10302159.627756475</v>
      </c>
      <c r="AC56" s="11">
        <f t="shared" si="24"/>
        <v>34556.327979609996</v>
      </c>
      <c r="AD56" s="13">
        <f t="shared" si="16"/>
        <v>79400.752823676274</v>
      </c>
      <c r="AE56" s="13">
        <f t="shared" si="15"/>
        <v>44844.424844066278</v>
      </c>
      <c r="AF56" s="14"/>
    </row>
    <row r="57" spans="1:32" x14ac:dyDescent="0.2">
      <c r="A57" s="10">
        <v>45689</v>
      </c>
      <c r="B57" s="3">
        <v>17340010.705817923</v>
      </c>
      <c r="C57" s="3">
        <v>15454.43</v>
      </c>
      <c r="D57" s="3">
        <v>-1285458.758133742</v>
      </c>
      <c r="E57" s="3">
        <v>16070006.37768418</v>
      </c>
      <c r="F57" s="20">
        <v>2.7900000000000001E-2</v>
      </c>
      <c r="G57" s="3">
        <v>38839.144859571199</v>
      </c>
      <c r="H57" s="3">
        <v>38839.144859571199</v>
      </c>
      <c r="J57" s="3">
        <f t="shared" si="19"/>
        <v>3520186.8295930671</v>
      </c>
      <c r="K57" s="3"/>
      <c r="L57" s="3">
        <v>1646457.5388475836</v>
      </c>
      <c r="M57" s="3">
        <f t="shared" si="20"/>
        <v>3828.0137778206317</v>
      </c>
      <c r="N57" s="3">
        <f t="shared" si="21"/>
        <v>3828.0137778206317</v>
      </c>
      <c r="O57" s="3">
        <f t="shared" si="10"/>
        <v>406225.79887220234</v>
      </c>
      <c r="P57" s="3"/>
      <c r="Q57" s="4">
        <f t="shared" si="11"/>
        <v>1111999.7390000003</v>
      </c>
      <c r="R57" s="4">
        <f t="shared" si="25"/>
        <v>15454.43</v>
      </c>
      <c r="S57" s="4"/>
      <c r="T57" s="4">
        <f t="shared" si="6"/>
        <v>1127454.1690000002</v>
      </c>
      <c r="U57" s="4">
        <f t="shared" si="22"/>
        <v>2603.3651680500006</v>
      </c>
      <c r="V57" s="4">
        <f t="shared" si="23"/>
        <v>2603.3651680500006</v>
      </c>
      <c r="W57" s="4">
        <f t="shared" si="12"/>
        <v>87618.222727042536</v>
      </c>
      <c r="X57" s="4"/>
      <c r="Y57" s="3">
        <f t="shared" si="17"/>
        <v>13296094.669836596</v>
      </c>
      <c r="Z57" s="3">
        <f t="shared" si="18"/>
        <v>3026342.8079938223</v>
      </c>
      <c r="AA57" s="3">
        <f t="shared" si="9"/>
        <v>10269751.861842774</v>
      </c>
      <c r="AC57" s="11">
        <f t="shared" si="24"/>
        <v>32407.765913700565</v>
      </c>
      <c r="AD57" s="13">
        <f t="shared" si="16"/>
        <v>79400.752823676274</v>
      </c>
      <c r="AE57" s="13">
        <f t="shared" si="15"/>
        <v>46992.986909975705</v>
      </c>
      <c r="AF57" s="14"/>
    </row>
    <row r="58" spans="1:32" x14ac:dyDescent="0.2">
      <c r="A58" s="10">
        <v>45717</v>
      </c>
      <c r="B58" s="3">
        <v>16070006.37768418</v>
      </c>
      <c r="C58" s="3">
        <v>15121.130000000001</v>
      </c>
      <c r="D58" s="3">
        <v>-1092793.893800298</v>
      </c>
      <c r="E58" s="3">
        <v>14992333.613883883</v>
      </c>
      <c r="F58" s="20">
        <v>2.7900000000000001E-2</v>
      </c>
      <c r="G58" s="3">
        <v>36109.970240197879</v>
      </c>
      <c r="H58" s="3">
        <v>36109.970240197879</v>
      </c>
      <c r="J58" s="3">
        <f t="shared" si="19"/>
        <v>2463502.9060329674</v>
      </c>
      <c r="K58" s="3"/>
      <c r="L58" s="3">
        <v>1646457.5388475836</v>
      </c>
      <c r="M58" s="3">
        <f t="shared" si="20"/>
        <v>3828.0137778206317</v>
      </c>
      <c r="N58" s="3">
        <f t="shared" si="21"/>
        <v>3828.0137778206317</v>
      </c>
      <c r="O58" s="3">
        <f t="shared" si="10"/>
        <v>410053.81265002297</v>
      </c>
      <c r="P58" s="3"/>
      <c r="Q58" s="4">
        <f t="shared" si="11"/>
        <v>1127454.1690000002</v>
      </c>
      <c r="R58" s="4">
        <f t="shared" si="25"/>
        <v>15121.130000000001</v>
      </c>
      <c r="S58" s="4"/>
      <c r="T58" s="4">
        <f t="shared" si="6"/>
        <v>1142575.2990000001</v>
      </c>
      <c r="U58" s="4">
        <f t="shared" si="22"/>
        <v>2638.9092565500009</v>
      </c>
      <c r="V58" s="4">
        <f t="shared" si="23"/>
        <v>2638.9092565500009</v>
      </c>
      <c r="W58" s="4">
        <f t="shared" si="12"/>
        <v>90257.131983592539</v>
      </c>
      <c r="X58" s="4"/>
      <c r="Y58" s="3">
        <f t="shared" si="17"/>
        <v>12203300.776036298</v>
      </c>
      <c r="Z58" s="3">
        <f t="shared" si="18"/>
        <v>1963191.9613993517</v>
      </c>
      <c r="AA58" s="3">
        <f t="shared" si="9"/>
        <v>10240108.814636946</v>
      </c>
      <c r="AC58" s="11">
        <f t="shared" si="24"/>
        <v>29643.047205827246</v>
      </c>
      <c r="AD58" s="13">
        <f t="shared" si="16"/>
        <v>79400.752823676274</v>
      </c>
      <c r="AE58" s="13">
        <f t="shared" si="15"/>
        <v>49757.705617849031</v>
      </c>
      <c r="AF58" s="14">
        <f>AE56+AE57+AE58</f>
        <v>141595.11737189101</v>
      </c>
    </row>
    <row r="59" spans="1:32" x14ac:dyDescent="0.2">
      <c r="A59" s="10">
        <v>45748</v>
      </c>
      <c r="B59" s="3">
        <v>14992333.613883883</v>
      </c>
      <c r="C59" s="3">
        <v>18267.900000000001</v>
      </c>
      <c r="D59" s="3">
        <v>-732961.2329272218</v>
      </c>
      <c r="E59" s="3">
        <v>14277640.280956661</v>
      </c>
      <c r="F59" s="20">
        <v>2.7900000000000001E-2</v>
      </c>
      <c r="G59" s="3">
        <v>34026.34465275213</v>
      </c>
      <c r="H59" s="3">
        <v>34026.34465275213</v>
      </c>
      <c r="J59" s="3">
        <f t="shared" si="19"/>
        <v>1764568.0177584975</v>
      </c>
      <c r="K59" s="3"/>
      <c r="L59" s="3">
        <v>1646457.5388475836</v>
      </c>
      <c r="M59" s="3">
        <f t="shared" si="20"/>
        <v>3828.0137778206317</v>
      </c>
      <c r="N59" s="3">
        <f t="shared" si="21"/>
        <v>3828.0137778206317</v>
      </c>
      <c r="O59" s="3">
        <f t="shared" si="10"/>
        <v>413881.8264278436</v>
      </c>
      <c r="P59" s="3"/>
      <c r="Q59" s="4">
        <f t="shared" si="11"/>
        <v>1142575.2990000001</v>
      </c>
      <c r="R59" s="4">
        <f t="shared" si="25"/>
        <v>18267.900000000001</v>
      </c>
      <c r="S59" s="4"/>
      <c r="T59" s="4">
        <f t="shared" si="6"/>
        <v>1160843.199</v>
      </c>
      <c r="U59" s="4">
        <f t="shared" si="22"/>
        <v>2677.724003925</v>
      </c>
      <c r="V59" s="4">
        <f t="shared" si="23"/>
        <v>2677.724003925</v>
      </c>
      <c r="W59" s="4">
        <f t="shared" si="12"/>
        <v>92934.855987517542</v>
      </c>
      <c r="X59" s="4"/>
      <c r="Y59" s="3">
        <f t="shared" si="17"/>
        <v>11470339.543109078</v>
      </c>
      <c r="Z59" s="3">
        <f t="shared" si="18"/>
        <v>1257751.3353431362</v>
      </c>
      <c r="AA59" s="3">
        <f t="shared" si="9"/>
        <v>10212588.207765942</v>
      </c>
      <c r="AC59" s="11">
        <f t="shared" si="24"/>
        <v>27520.606871006497</v>
      </c>
      <c r="AD59" s="13">
        <f t="shared" si="16"/>
        <v>79400.752823676274</v>
      </c>
      <c r="AE59" s="13">
        <f t="shared" si="15"/>
        <v>51880.145952669773</v>
      </c>
      <c r="AF59" s="14"/>
    </row>
    <row r="60" spans="1:32" x14ac:dyDescent="0.2">
      <c r="A60" s="10">
        <v>45778</v>
      </c>
      <c r="B60" s="3">
        <v>14277640.280956661</v>
      </c>
      <c r="C60" s="3">
        <v>14830.33</v>
      </c>
      <c r="D60" s="3">
        <v>-677387.59678140609</v>
      </c>
      <c r="E60" s="3">
        <v>13615083.014175255</v>
      </c>
      <c r="F60" s="20">
        <v>2.7900000000000001E-2</v>
      </c>
      <c r="G60" s="3">
        <v>32425.290830590857</v>
      </c>
      <c r="H60" s="3">
        <v>32425.290830590857</v>
      </c>
      <c r="J60" s="3">
        <f t="shared" si="19"/>
        <v>1119605.7118076822</v>
      </c>
      <c r="K60" s="3"/>
      <c r="L60" s="3">
        <v>1646457.5388475836</v>
      </c>
      <c r="M60" s="3">
        <f t="shared" si="20"/>
        <v>3828.0137778206317</v>
      </c>
      <c r="N60" s="3">
        <f t="shared" si="21"/>
        <v>3828.0137778206317</v>
      </c>
      <c r="O60" s="3">
        <f t="shared" si="10"/>
        <v>417709.84020566422</v>
      </c>
      <c r="P60" s="3"/>
      <c r="Q60" s="4">
        <f t="shared" si="11"/>
        <v>1160843.199</v>
      </c>
      <c r="R60" s="4">
        <f t="shared" si="25"/>
        <v>14830.33</v>
      </c>
      <c r="S60" s="4"/>
      <c r="T60" s="4">
        <f t="shared" si="6"/>
        <v>1175673.5290000001</v>
      </c>
      <c r="U60" s="4">
        <f t="shared" si="22"/>
        <v>2716.2006962999999</v>
      </c>
      <c r="V60" s="4">
        <f t="shared" si="23"/>
        <v>2716.2006962999999</v>
      </c>
      <c r="W60" s="4">
        <f t="shared" si="12"/>
        <v>95651.056683817544</v>
      </c>
      <c r="X60" s="4"/>
      <c r="Y60" s="3">
        <f t="shared" si="17"/>
        <v>10792951.946327671</v>
      </c>
      <c r="Z60" s="3">
        <f t="shared" si="18"/>
        <v>606244.81491820037</v>
      </c>
      <c r="AA60" s="3">
        <f t="shared" si="9"/>
        <v>10186707.131409472</v>
      </c>
      <c r="AC60" s="11">
        <f t="shared" si="24"/>
        <v>25881.076356470225</v>
      </c>
      <c r="AD60" s="13">
        <f t="shared" si="16"/>
        <v>79400.752823676274</v>
      </c>
      <c r="AE60" s="13">
        <f t="shared" si="15"/>
        <v>53519.676467206053</v>
      </c>
      <c r="AF60" s="14"/>
    </row>
    <row r="61" spans="1:32" x14ac:dyDescent="0.2">
      <c r="A61" s="10">
        <v>45809</v>
      </c>
      <c r="B61" s="3">
        <v>13615083.014175255</v>
      </c>
      <c r="C61" s="3">
        <v>14772.33</v>
      </c>
      <c r="D61" s="3">
        <v>-629655.29804715712</v>
      </c>
      <c r="E61" s="3">
        <v>13000200.046128098</v>
      </c>
      <c r="F61" s="20">
        <v>2.7900000000000001E-2</v>
      </c>
      <c r="G61" s="3">
        <v>30940.266557602648</v>
      </c>
      <c r="H61" s="3">
        <v>30940.266557602648</v>
      </c>
      <c r="J61" s="3">
        <f t="shared" si="19"/>
        <v>520890.68031812774</v>
      </c>
      <c r="K61" s="3"/>
      <c r="L61" s="3">
        <v>1646457.5388475836</v>
      </c>
      <c r="M61" s="3">
        <f t="shared" si="20"/>
        <v>3828.0137778206317</v>
      </c>
      <c r="N61" s="3">
        <f t="shared" si="21"/>
        <v>3828.0137778206317</v>
      </c>
      <c r="O61" s="3">
        <f t="shared" si="10"/>
        <v>421537.85398348485</v>
      </c>
      <c r="P61" s="3"/>
      <c r="Q61" s="4">
        <f t="shared" si="11"/>
        <v>1175673.5290000001</v>
      </c>
      <c r="R61" s="4">
        <f t="shared" si="25"/>
        <v>14772.33</v>
      </c>
      <c r="S61" s="4"/>
      <c r="T61" s="4">
        <f t="shared" si="6"/>
        <v>1190445.8590000002</v>
      </c>
      <c r="U61" s="4">
        <f t="shared" si="22"/>
        <v>2750.6137885499998</v>
      </c>
      <c r="V61" s="4">
        <f t="shared" si="23"/>
        <v>2750.6137885499998</v>
      </c>
      <c r="W61" s="4">
        <f t="shared" si="12"/>
        <v>98401.67047236755</v>
      </c>
      <c r="X61" s="4"/>
      <c r="Y61" s="3">
        <f t="shared" si="17"/>
        <v>10163296.648280513</v>
      </c>
      <c r="Z61" s="3">
        <f t="shared" si="18"/>
        <v>951.1558622753364</v>
      </c>
      <c r="AA61" s="3">
        <f t="shared" si="9"/>
        <v>10162345.492418237</v>
      </c>
      <c r="AC61" s="11">
        <f t="shared" si="24"/>
        <v>24361.638991232016</v>
      </c>
      <c r="AD61" s="13">
        <f t="shared" si="16"/>
        <v>79400.752823676274</v>
      </c>
      <c r="AE61" s="13">
        <f t="shared" si="15"/>
        <v>55039.113832444258</v>
      </c>
      <c r="AF61" s="14">
        <f>AE59+AE60+AE61</f>
        <v>160438.93625232007</v>
      </c>
    </row>
    <row r="62" spans="1:32" x14ac:dyDescent="0.2">
      <c r="A62" s="10">
        <v>45839</v>
      </c>
      <c r="B62" s="3">
        <v>13000200.046128098</v>
      </c>
      <c r="C62" s="3">
        <v>18267.900000000001</v>
      </c>
      <c r="D62" s="3">
        <v>-447888.76634489989</v>
      </c>
      <c r="E62" s="3">
        <v>12570579.179783199</v>
      </c>
      <c r="F62" s="20">
        <v>2.7900000000000001E-2</v>
      </c>
      <c r="G62" s="3">
        <v>29726.030850121882</v>
      </c>
      <c r="H62" s="3">
        <v>29726.030850121882</v>
      </c>
      <c r="J62" s="3">
        <f t="shared" si="19"/>
        <v>102727.94482334971</v>
      </c>
      <c r="K62" s="3"/>
      <c r="L62" s="3">
        <v>1646457.5388475836</v>
      </c>
      <c r="M62" s="3">
        <f t="shared" si="20"/>
        <v>3828.0137778206317</v>
      </c>
      <c r="N62" s="3">
        <f t="shared" si="21"/>
        <v>3828.0137778206317</v>
      </c>
      <c r="O62" s="3">
        <f t="shared" si="10"/>
        <v>425365.86776130548</v>
      </c>
      <c r="P62" s="3"/>
      <c r="Q62" s="4">
        <f t="shared" si="11"/>
        <v>1190445.8590000002</v>
      </c>
      <c r="R62" s="4">
        <f t="shared" si="25"/>
        <v>18267.900000000001</v>
      </c>
      <c r="S62" s="4"/>
      <c r="T62" s="4">
        <f t="shared" si="6"/>
        <v>1208713.7590000001</v>
      </c>
      <c r="U62" s="4">
        <f t="shared" si="22"/>
        <v>2789.0230559250003</v>
      </c>
      <c r="V62" s="4">
        <f t="shared" si="23"/>
        <v>2789.0230559250003</v>
      </c>
      <c r="W62" s="4">
        <f t="shared" si="12"/>
        <v>101190.69352829256</v>
      </c>
      <c r="X62" s="4"/>
      <c r="Y62" s="3">
        <f t="shared" si="17"/>
        <v>9715407.8819356151</v>
      </c>
      <c r="Z62" s="3">
        <f t="shared" si="18"/>
        <v>-423828.61646624829</v>
      </c>
      <c r="AA62" s="3">
        <f t="shared" si="9"/>
        <v>10139236.498401864</v>
      </c>
      <c r="AC62" s="11">
        <f t="shared" si="24"/>
        <v>23108.994016376248</v>
      </c>
      <c r="AD62" s="13">
        <f t="shared" si="16"/>
        <v>79400.752823676274</v>
      </c>
      <c r="AE62" s="13">
        <f t="shared" si="15"/>
        <v>56291.758807300022</v>
      </c>
      <c r="AF62" s="14"/>
    </row>
    <row r="63" spans="1:32" x14ac:dyDescent="0.2">
      <c r="A63" s="10">
        <v>45870</v>
      </c>
      <c r="B63" s="3">
        <v>12570579.179783199</v>
      </c>
      <c r="C63" s="3">
        <v>14830.07</v>
      </c>
      <c r="D63" s="3">
        <v>-976355.91399840638</v>
      </c>
      <c r="E63" s="3">
        <v>11609053.335784793</v>
      </c>
      <c r="F63" s="20">
        <v>2.7900000000000001E-2</v>
      </c>
      <c r="G63" s="3">
        <v>28108.822799347792</v>
      </c>
      <c r="H63" s="3">
        <v>28108.822799347792</v>
      </c>
      <c r="J63" s="3">
        <f t="shared" si="19"/>
        <v>-845519.14637570886</v>
      </c>
      <c r="K63" s="3"/>
      <c r="L63" s="3">
        <v>1646457.5388475836</v>
      </c>
      <c r="M63" s="3">
        <f t="shared" si="20"/>
        <v>3828.0137778206317</v>
      </c>
      <c r="N63" s="3">
        <f t="shared" si="21"/>
        <v>3828.0137778206317</v>
      </c>
      <c r="O63" s="3">
        <f t="shared" si="10"/>
        <v>429193.8815391261</v>
      </c>
      <c r="P63" s="3"/>
      <c r="Q63" s="4">
        <f t="shared" si="11"/>
        <v>1208713.7590000001</v>
      </c>
      <c r="R63" s="4">
        <f t="shared" si="25"/>
        <v>14830.07</v>
      </c>
      <c r="S63" s="4"/>
      <c r="T63" s="4">
        <f t="shared" si="6"/>
        <v>1223543.8290000001</v>
      </c>
      <c r="U63" s="4">
        <f t="shared" si="22"/>
        <v>2827.4994460500002</v>
      </c>
      <c r="V63" s="4">
        <f t="shared" si="23"/>
        <v>2827.4994460500002</v>
      </c>
      <c r="W63" s="4">
        <f t="shared" si="12"/>
        <v>104018.19297434256</v>
      </c>
      <c r="X63" s="4"/>
      <c r="Y63" s="3">
        <f t="shared" si="17"/>
        <v>8739051.9679372087</v>
      </c>
      <c r="Z63" s="3">
        <f t="shared" si="18"/>
        <v>-1378731.2208891774</v>
      </c>
      <c r="AA63" s="3">
        <f t="shared" si="9"/>
        <v>10117783.188826386</v>
      </c>
      <c r="AC63" s="11">
        <f t="shared" si="24"/>
        <v>21453.309575477157</v>
      </c>
      <c r="AD63" s="13">
        <f t="shared" si="16"/>
        <v>79400.752823676274</v>
      </c>
      <c r="AE63" s="13">
        <f t="shared" si="15"/>
        <v>57947.443248199117</v>
      </c>
      <c r="AF63" s="14"/>
    </row>
    <row r="64" spans="1:32" x14ac:dyDescent="0.2">
      <c r="A64" s="10">
        <v>45901</v>
      </c>
      <c r="B64" s="3">
        <v>11609053.335784793</v>
      </c>
      <c r="C64" s="3">
        <v>15121.95</v>
      </c>
      <c r="D64" s="3">
        <v>-586945.66143273923</v>
      </c>
      <c r="E64" s="3">
        <v>11037229.624352053</v>
      </c>
      <c r="F64" s="20">
        <v>2.7900000000000001E-2</v>
      </c>
      <c r="G64" s="3">
        <v>26326.303941159087</v>
      </c>
      <c r="H64" s="3">
        <v>26326.303941159087</v>
      </c>
      <c r="J64" s="3">
        <f t="shared" si="19"/>
        <v>-1406138.5038672891</v>
      </c>
      <c r="K64" s="3"/>
      <c r="L64" s="3">
        <v>1646457.5388475836</v>
      </c>
      <c r="M64" s="3">
        <f t="shared" si="20"/>
        <v>3828.0137778206317</v>
      </c>
      <c r="N64" s="3">
        <f t="shared" si="21"/>
        <v>3828.0137778206317</v>
      </c>
      <c r="O64" s="3">
        <f t="shared" si="10"/>
        <v>433021.89531694673</v>
      </c>
      <c r="P64" s="3"/>
      <c r="Q64" s="4">
        <f t="shared" si="11"/>
        <v>1223543.8290000001</v>
      </c>
      <c r="R64" s="4">
        <f t="shared" si="25"/>
        <v>15121.95</v>
      </c>
      <c r="S64" s="4"/>
      <c r="T64" s="4">
        <f t="shared" si="6"/>
        <v>1238665.7790000001</v>
      </c>
      <c r="U64" s="4">
        <f t="shared" si="22"/>
        <v>2862.3186693000007</v>
      </c>
      <c r="V64" s="4">
        <f t="shared" si="23"/>
        <v>2862.3186693000007</v>
      </c>
      <c r="W64" s="4">
        <f t="shared" si="12"/>
        <v>106880.51164364256</v>
      </c>
      <c r="X64" s="4"/>
      <c r="Y64" s="3">
        <f t="shared" si="17"/>
        <v>8152106.3065044684</v>
      </c>
      <c r="Z64" s="3">
        <f t="shared" si="18"/>
        <v>-1946040.9108278784</v>
      </c>
      <c r="AA64" s="3">
        <f t="shared" si="9"/>
        <v>10098147.217332346</v>
      </c>
      <c r="AC64" s="11">
        <f t="shared" si="24"/>
        <v>19635.971494038451</v>
      </c>
      <c r="AD64" s="13">
        <f t="shared" si="16"/>
        <v>79400.752823676274</v>
      </c>
      <c r="AE64" s="13">
        <f t="shared" si="15"/>
        <v>59764.781329637823</v>
      </c>
      <c r="AF64" s="14">
        <f>AE62+AE63+AE64</f>
        <v>174003.98338513696</v>
      </c>
    </row>
    <row r="65" spans="1:32" x14ac:dyDescent="0.2">
      <c r="A65" s="10">
        <v>45931</v>
      </c>
      <c r="B65" s="3">
        <v>11037229.624352053</v>
      </c>
      <c r="C65" s="3">
        <v>18269.2</v>
      </c>
      <c r="D65" s="3">
        <v>-516360.27353070665</v>
      </c>
      <c r="E65" s="3">
        <v>10539138.550821345</v>
      </c>
      <c r="F65" s="20">
        <v>2.7900000000000001E-2</v>
      </c>
      <c r="G65" s="3">
        <v>25082.52800363908</v>
      </c>
      <c r="H65" s="3">
        <v>25082.52800363908</v>
      </c>
      <c r="J65" s="3">
        <f t="shared" si="19"/>
        <v>-1897416.2493943567</v>
      </c>
      <c r="K65" s="3"/>
      <c r="L65" s="3">
        <v>1646457.5388475836</v>
      </c>
      <c r="M65" s="3">
        <f t="shared" si="20"/>
        <v>3828.0137778206317</v>
      </c>
      <c r="N65" s="3">
        <f t="shared" si="21"/>
        <v>3828.0137778206317</v>
      </c>
      <c r="O65" s="3">
        <f t="shared" si="10"/>
        <v>436849.90909476735</v>
      </c>
      <c r="P65" s="3"/>
      <c r="Q65" s="4">
        <f t="shared" si="11"/>
        <v>1238665.7790000001</v>
      </c>
      <c r="R65" s="4">
        <f t="shared" si="25"/>
        <v>18269.2</v>
      </c>
      <c r="S65" s="4"/>
      <c r="T65" s="4">
        <f t="shared" si="6"/>
        <v>1256934.9790000001</v>
      </c>
      <c r="U65" s="4">
        <f t="shared" si="22"/>
        <v>2901.1358811750001</v>
      </c>
      <c r="V65" s="4">
        <f t="shared" si="23"/>
        <v>2901.1358811750001</v>
      </c>
      <c r="W65" s="4">
        <f t="shared" si="12"/>
        <v>109781.64752481756</v>
      </c>
      <c r="X65" s="4"/>
      <c r="Y65" s="3">
        <f t="shared" si="17"/>
        <v>7635746.0329737607</v>
      </c>
      <c r="Z65" s="3">
        <f t="shared" si="18"/>
        <v>-2444047.8060139413</v>
      </c>
      <c r="AA65" s="3">
        <f t="shared" si="9"/>
        <v>10079793.838987703</v>
      </c>
      <c r="AC65" s="11">
        <f t="shared" si="24"/>
        <v>18353.37834464345</v>
      </c>
      <c r="AD65" s="13">
        <f t="shared" si="16"/>
        <v>79400.752823676274</v>
      </c>
      <c r="AE65" s="13">
        <f t="shared" si="15"/>
        <v>61047.37447903282</v>
      </c>
      <c r="AF65" s="14"/>
    </row>
    <row r="66" spans="1:32" x14ac:dyDescent="0.2">
      <c r="A66" s="10">
        <v>45962</v>
      </c>
      <c r="B66" s="3">
        <v>10539138.550821345</v>
      </c>
      <c r="C66" s="3">
        <v>16520.12</v>
      </c>
      <c r="D66" s="3">
        <v>-781595.02937485313</v>
      </c>
      <c r="E66" s="3">
        <v>9774063.6414464917</v>
      </c>
      <c r="F66" s="20">
        <v>2.7900000000000001E-2</v>
      </c>
      <c r="G66" s="3">
        <v>23614.097548511359</v>
      </c>
      <c r="H66" s="3">
        <v>23614.097548511359</v>
      </c>
      <c r="J66" s="3">
        <f t="shared" si="19"/>
        <v>-2655397.1812206986</v>
      </c>
      <c r="K66" s="3"/>
      <c r="L66" s="3">
        <v>1646457.5388475836</v>
      </c>
      <c r="M66" s="3">
        <f t="shared" si="20"/>
        <v>3828.0137778206317</v>
      </c>
      <c r="N66" s="3">
        <f t="shared" si="21"/>
        <v>3828.0137778206317</v>
      </c>
      <c r="O66" s="3">
        <f t="shared" si="10"/>
        <v>440677.92287258798</v>
      </c>
      <c r="P66" s="3"/>
      <c r="Q66" s="4">
        <f t="shared" si="11"/>
        <v>1256934.9790000001</v>
      </c>
      <c r="R66" s="4">
        <f t="shared" si="25"/>
        <v>16520.12</v>
      </c>
      <c r="S66" s="4"/>
      <c r="T66" s="4">
        <f t="shared" si="6"/>
        <v>1273455.0990000002</v>
      </c>
      <c r="U66" s="4">
        <f t="shared" si="22"/>
        <v>2941.5784656750006</v>
      </c>
      <c r="V66" s="4">
        <f t="shared" si="23"/>
        <v>2941.5784656750006</v>
      </c>
      <c r="W66" s="4">
        <f t="shared" si="12"/>
        <v>112723.22599049256</v>
      </c>
      <c r="X66" s="4"/>
      <c r="Y66" s="3">
        <f t="shared" si="17"/>
        <v>6854151.003598908</v>
      </c>
      <c r="Z66" s="3">
        <f t="shared" si="18"/>
        <v>-3208798.3300837791</v>
      </c>
      <c r="AA66" s="3">
        <f t="shared" si="9"/>
        <v>10062949.333682686</v>
      </c>
      <c r="AC66" s="11">
        <f t="shared" si="24"/>
        <v>16844.505305015726</v>
      </c>
      <c r="AD66" s="13">
        <f t="shared" si="16"/>
        <v>79400.752823676274</v>
      </c>
      <c r="AE66" s="13">
        <f t="shared" si="15"/>
        <v>62556.247518660544</v>
      </c>
      <c r="AF66" s="14"/>
    </row>
    <row r="67" spans="1:32" x14ac:dyDescent="0.2">
      <c r="A67" s="10">
        <v>45992</v>
      </c>
      <c r="B67" s="3">
        <v>9774063.6414464917</v>
      </c>
      <c r="C67" s="3">
        <v>14772.33</v>
      </c>
      <c r="D67" s="3">
        <v>-1167805.7931760396</v>
      </c>
      <c r="E67" s="3">
        <v>8621030.1782704517</v>
      </c>
      <c r="F67" s="20">
        <v>2.7900000000000001E-2</v>
      </c>
      <c r="G67" s="3">
        <v>21384.296565420947</v>
      </c>
      <c r="H67" s="3">
        <v>21384.296565420947</v>
      </c>
      <c r="J67" s="3">
        <f t="shared" si="19"/>
        <v>-3801818.6778313173</v>
      </c>
      <c r="K67" s="3"/>
      <c r="L67" s="3">
        <v>1646457.5388475836</v>
      </c>
      <c r="M67" s="3">
        <f t="shared" si="20"/>
        <v>3828.0137778206317</v>
      </c>
      <c r="N67" s="3">
        <f t="shared" si="21"/>
        <v>3828.0137778206317</v>
      </c>
      <c r="O67" s="3">
        <f t="shared" si="10"/>
        <v>444505.93665040861</v>
      </c>
      <c r="P67" s="3"/>
      <c r="Q67" s="4">
        <f t="shared" si="11"/>
        <v>1273455.0990000002</v>
      </c>
      <c r="R67" s="4">
        <f t="shared" si="25"/>
        <v>14772.33</v>
      </c>
      <c r="S67" s="4"/>
      <c r="T67" s="4">
        <f t="shared" si="6"/>
        <v>1288227.4290000002</v>
      </c>
      <c r="U67" s="4">
        <f t="shared" si="22"/>
        <v>2977.9559388000002</v>
      </c>
      <c r="V67" s="4">
        <f t="shared" si="23"/>
        <v>2977.9559388000002</v>
      </c>
      <c r="W67" s="4">
        <f t="shared" si="12"/>
        <v>115701.18192929256</v>
      </c>
      <c r="X67" s="4"/>
      <c r="Y67" s="3">
        <f t="shared" si="17"/>
        <v>5686345.2104228679</v>
      </c>
      <c r="Z67" s="3">
        <f t="shared" si="18"/>
        <v>-4362025.7964110179</v>
      </c>
      <c r="AA67" s="3">
        <f t="shared" si="9"/>
        <v>10048371.006833885</v>
      </c>
      <c r="AC67" s="11">
        <f t="shared" si="24"/>
        <v>14578.326848800314</v>
      </c>
      <c r="AD67" s="13">
        <f t="shared" si="16"/>
        <v>79400.752823676274</v>
      </c>
      <c r="AE67" s="13">
        <f t="shared" si="15"/>
        <v>64822.425974875958</v>
      </c>
      <c r="AF67" s="14">
        <f>AE65+AE66+AE67</f>
        <v>188426.04797256933</v>
      </c>
    </row>
    <row r="68" spans="1:32" x14ac:dyDescent="0.2">
      <c r="A68" s="10">
        <v>46023</v>
      </c>
      <c r="B68" s="3">
        <v>8621030.1782704517</v>
      </c>
      <c r="C68" s="3">
        <v>0</v>
      </c>
      <c r="D68" s="3">
        <v>-702829.54532151017</v>
      </c>
      <c r="E68" s="3">
        <v>7918200.6329489416</v>
      </c>
      <c r="F68" s="20">
        <v>2.7900000000000001E-2</v>
      </c>
      <c r="G68" s="3">
        <v>19226.855818042543</v>
      </c>
      <c r="H68" s="3">
        <v>19226.855818042543</v>
      </c>
      <c r="J68" s="3">
        <f t="shared" si="19"/>
        <v>-4485421.3673347849</v>
      </c>
      <c r="K68" s="3"/>
      <c r="L68" s="3">
        <v>1646457.5388475836</v>
      </c>
      <c r="M68" s="3">
        <f t="shared" si="20"/>
        <v>3828.0137778206317</v>
      </c>
      <c r="N68" s="3">
        <f t="shared" ref="N68:N70" si="26">SUM(M68:M68)</f>
        <v>3828.0137778206317</v>
      </c>
      <c r="O68" s="3">
        <f t="shared" si="10"/>
        <v>448333.95042822923</v>
      </c>
      <c r="P68" s="3"/>
      <c r="Q68" s="4">
        <f t="shared" si="11"/>
        <v>1288227.4290000002</v>
      </c>
      <c r="R68" s="4">
        <f t="shared" si="25"/>
        <v>0</v>
      </c>
      <c r="S68" s="4"/>
      <c r="T68" s="4">
        <f t="shared" ref="T68:T70" si="27">R68+Q68</f>
        <v>1288227.4290000002</v>
      </c>
      <c r="U68" s="4">
        <f t="shared" si="22"/>
        <v>2995.128772425001</v>
      </c>
      <c r="V68" s="4">
        <f t="shared" ref="V68:V70" si="28">SUM(U68:U68)</f>
        <v>2995.128772425001</v>
      </c>
      <c r="W68" s="4">
        <f t="shared" si="12"/>
        <v>118696.31070171756</v>
      </c>
      <c r="X68" s="4"/>
      <c r="Y68" s="3">
        <f t="shared" si="17"/>
        <v>4983515.6651013577</v>
      </c>
      <c r="Z68" s="3">
        <f t="shared" si="18"/>
        <v>-5052451.6284647314</v>
      </c>
      <c r="AA68" s="3">
        <f t="shared" ref="AA68:AA70" si="29">Y68-Z68</f>
        <v>10035967.293566089</v>
      </c>
      <c r="AC68" s="11">
        <f t="shared" si="24"/>
        <v>12403.713267796909</v>
      </c>
      <c r="AD68" s="13">
        <f t="shared" si="16"/>
        <v>79400.752823676274</v>
      </c>
      <c r="AE68" s="13">
        <f t="shared" si="15"/>
        <v>66997.039555879368</v>
      </c>
      <c r="AF68" s="14"/>
    </row>
    <row r="69" spans="1:32" x14ac:dyDescent="0.2">
      <c r="A69" s="10">
        <v>46054</v>
      </c>
      <c r="B69" s="3">
        <v>7918200.6329489416</v>
      </c>
      <c r="C69" s="3">
        <v>0</v>
      </c>
      <c r="D69" s="3">
        <v>-669406.16140677105</v>
      </c>
      <c r="E69" s="3">
        <v>7248794.4715421703</v>
      </c>
      <c r="F69" s="20">
        <v>2.7900000000000001E-2</v>
      </c>
      <c r="G69" s="3">
        <v>17631.631808970917</v>
      </c>
      <c r="H69" s="3">
        <v>17631.631808970917</v>
      </c>
      <c r="J69" s="3">
        <f t="shared" si="19"/>
        <v>-5137195.8969325852</v>
      </c>
      <c r="K69" s="3"/>
      <c r="L69" s="3">
        <v>1646457.5388475836</v>
      </c>
      <c r="M69" s="3">
        <f t="shared" si="20"/>
        <v>3828.0137778206317</v>
      </c>
      <c r="N69" s="3">
        <f t="shared" si="26"/>
        <v>3828.0137778206317</v>
      </c>
      <c r="O69" s="3">
        <f t="shared" ref="O69:O70" si="30">O68+N69</f>
        <v>452161.96420604986</v>
      </c>
      <c r="P69" s="3"/>
      <c r="Q69" s="4">
        <f t="shared" ref="Q69:Q70" si="31">T68</f>
        <v>1288227.4290000002</v>
      </c>
      <c r="R69" s="4">
        <f t="shared" si="25"/>
        <v>0</v>
      </c>
      <c r="S69" s="4"/>
      <c r="T69" s="4">
        <f t="shared" si="27"/>
        <v>1288227.4290000002</v>
      </c>
      <c r="U69" s="4">
        <f t="shared" si="22"/>
        <v>2995.128772425001</v>
      </c>
      <c r="V69" s="4">
        <f t="shared" si="28"/>
        <v>2995.128772425001</v>
      </c>
      <c r="W69" s="4">
        <f t="shared" ref="W69:W70" si="32">W68+V69</f>
        <v>121691.43947414256</v>
      </c>
      <c r="X69" s="4"/>
      <c r="Y69" s="3">
        <f t="shared" si="17"/>
        <v>4314109.5036945865</v>
      </c>
      <c r="Z69" s="3">
        <f t="shared" si="18"/>
        <v>-5711049.3006127775</v>
      </c>
      <c r="AA69" s="3">
        <f t="shared" si="29"/>
        <v>10025158.804307364</v>
      </c>
      <c r="AC69" s="11">
        <f t="shared" si="24"/>
        <v>10808.489258725283</v>
      </c>
      <c r="AD69" s="13">
        <f t="shared" si="16"/>
        <v>79400.752823676274</v>
      </c>
      <c r="AE69" s="13">
        <f t="shared" si="15"/>
        <v>68592.26356495099</v>
      </c>
      <c r="AF69" s="14"/>
    </row>
    <row r="70" spans="1:32" x14ac:dyDescent="0.2">
      <c r="A70" s="10">
        <v>46082</v>
      </c>
      <c r="B70" s="3">
        <v>7248794.4715421703</v>
      </c>
      <c r="C70" s="3">
        <v>0</v>
      </c>
      <c r="D70" s="3">
        <v>-4314109.7048470061</v>
      </c>
      <c r="E70" s="3">
        <v>2934684.7666951641</v>
      </c>
      <c r="F70" s="20">
        <v>2.7900000000000001E-2</v>
      </c>
      <c r="G70" s="3">
        <v>11838.294614450904</v>
      </c>
      <c r="H70" s="3">
        <v>11838.294614450904</v>
      </c>
      <c r="J70" s="3">
        <f t="shared" si="19"/>
        <v>-9439467.3071651403</v>
      </c>
      <c r="K70" s="3"/>
      <c r="L70" s="3">
        <v>1646457.5388475836</v>
      </c>
      <c r="M70" s="3">
        <f t="shared" si="20"/>
        <v>3828.0137778206317</v>
      </c>
      <c r="N70" s="3">
        <f t="shared" si="26"/>
        <v>3828.0137778206317</v>
      </c>
      <c r="O70" s="3">
        <f t="shared" si="30"/>
        <v>455989.97798387049</v>
      </c>
      <c r="P70" s="3"/>
      <c r="Q70" s="4">
        <f t="shared" si="31"/>
        <v>1288227.4290000002</v>
      </c>
      <c r="R70" s="4">
        <f t="shared" si="25"/>
        <v>0</v>
      </c>
      <c r="S70" s="4"/>
      <c r="T70" s="4">
        <f t="shared" si="27"/>
        <v>1288227.4290000002</v>
      </c>
      <c r="U70" s="4">
        <f t="shared" si="22"/>
        <v>2995.128772425001</v>
      </c>
      <c r="V70" s="4">
        <f t="shared" si="28"/>
        <v>2995.128772425001</v>
      </c>
      <c r="W70" s="4">
        <f t="shared" si="32"/>
        <v>124686.56824656756</v>
      </c>
      <c r="X70" s="4"/>
      <c r="Y70" s="3">
        <f t="shared" si="17"/>
        <v>-0.20115241967141628</v>
      </c>
      <c r="Z70" s="3">
        <f t="shared" si="18"/>
        <v>-10020143.853395578</v>
      </c>
      <c r="AA70" s="3">
        <f t="shared" si="29"/>
        <v>10020143.652243158</v>
      </c>
      <c r="AC70" s="11">
        <f t="shared" si="24"/>
        <v>5015.152064205271</v>
      </c>
      <c r="AD70" s="13">
        <f t="shared" si="16"/>
        <v>79400.752823676274</v>
      </c>
      <c r="AE70" s="13">
        <f t="shared" si="15"/>
        <v>74385.60075947101</v>
      </c>
      <c r="AF70" s="14">
        <f>AE68+AE69+AE70</f>
        <v>209974.90388030137</v>
      </c>
    </row>
    <row r="71" spans="1:32" x14ac:dyDescent="0.2">
      <c r="A71" s="10">
        <v>46113</v>
      </c>
      <c r="AC71" s="18">
        <v>0</v>
      </c>
      <c r="AD71" s="13">
        <f t="shared" si="16"/>
        <v>79400.752823676274</v>
      </c>
      <c r="AE71" s="13">
        <f t="shared" ref="AE71:AE73" si="33">AD71-AC71</f>
        <v>79400.752823676274</v>
      </c>
    </row>
    <row r="72" spans="1:32" x14ac:dyDescent="0.2">
      <c r="A72" s="10">
        <v>46143</v>
      </c>
      <c r="E72" s="14"/>
      <c r="AC72" s="18">
        <v>0</v>
      </c>
      <c r="AD72" s="13">
        <f t="shared" si="16"/>
        <v>79400.752823676274</v>
      </c>
      <c r="AE72" s="13">
        <f t="shared" si="33"/>
        <v>79400.752823676274</v>
      </c>
    </row>
    <row r="73" spans="1:32" x14ac:dyDescent="0.2">
      <c r="A73" s="10">
        <v>46174</v>
      </c>
      <c r="J73" s="16"/>
      <c r="K73" s="16"/>
      <c r="L73" s="16"/>
      <c r="M73" s="17"/>
      <c r="N73" s="17"/>
      <c r="O73" s="17"/>
      <c r="P73" s="17"/>
      <c r="Q73" s="16"/>
      <c r="R73" s="16"/>
      <c r="S73" s="16"/>
      <c r="T73" s="16"/>
      <c r="U73" s="16"/>
      <c r="V73" s="16"/>
      <c r="W73" s="16"/>
      <c r="X73" s="16"/>
      <c r="Y73" s="16"/>
      <c r="AC73" s="18">
        <v>0</v>
      </c>
      <c r="AD73" s="13">
        <f t="shared" si="16"/>
        <v>79400.752823676274</v>
      </c>
      <c r="AE73" s="13">
        <f t="shared" si="33"/>
        <v>79400.752823676274</v>
      </c>
      <c r="AF73" s="14">
        <f>AE71+AE72+AE73</f>
        <v>238202.25847102882</v>
      </c>
    </row>
    <row r="74" spans="1:32" x14ac:dyDescent="0.2">
      <c r="A74" s="10">
        <v>44044</v>
      </c>
      <c r="B74" s="3">
        <v>61700624.659999996</v>
      </c>
      <c r="C74" s="3">
        <v>92035.42</v>
      </c>
      <c r="D74" s="3">
        <v>0</v>
      </c>
      <c r="E74" s="3">
        <v>61792660.079999998</v>
      </c>
      <c r="F74" s="20">
        <v>3.5099999999999999E-2</v>
      </c>
      <c r="G74" s="3">
        <v>180608.93</v>
      </c>
      <c r="H74" s="3">
        <v>180608.93</v>
      </c>
      <c r="J74" s="7">
        <v>32702071.690000005</v>
      </c>
      <c r="K74" s="7"/>
      <c r="L74" s="7">
        <v>1243378.4243403419</v>
      </c>
      <c r="M74" s="3"/>
      <c r="N74" s="3"/>
      <c r="O74" s="7">
        <v>91554.124885147103</v>
      </c>
      <c r="P74" s="7"/>
      <c r="Q74" s="4"/>
      <c r="R74" s="4"/>
      <c r="S74" s="4"/>
      <c r="T74" s="4"/>
      <c r="U74" s="4"/>
      <c r="V74" s="4"/>
      <c r="W74" s="4"/>
      <c r="X74" s="4"/>
      <c r="Y74" s="3">
        <f t="shared" ref="Y74:Y105" si="34">E74-L74-T74</f>
        <v>60549281.655659653</v>
      </c>
      <c r="Z74" s="3">
        <f t="shared" ref="Z74:Z105" si="35">J74-O74-W74</f>
        <v>32610517.565114859</v>
      </c>
      <c r="AA74" s="3">
        <f t="shared" ref="AA74:AA105" si="36">Y74-Z74</f>
        <v>27938764.090544794</v>
      </c>
    </row>
    <row r="75" spans="1:32" x14ac:dyDescent="0.2">
      <c r="A75" s="10">
        <v>44075</v>
      </c>
      <c r="B75" s="3">
        <v>61792660.079999998</v>
      </c>
      <c r="C75" s="3">
        <v>111712.87</v>
      </c>
      <c r="D75" s="3">
        <v>-202727.06</v>
      </c>
      <c r="E75" s="3">
        <v>61701645.889999993</v>
      </c>
      <c r="F75" s="20">
        <v>3.5099999999999999E-2</v>
      </c>
      <c r="G75" s="3">
        <v>180610.42248112502</v>
      </c>
      <c r="H75" s="3">
        <v>180610.42248112502</v>
      </c>
      <c r="J75" s="3">
        <f t="shared" ref="J75:J106" si="37">J74+H75+D75</f>
        <v>32679955.05248113</v>
      </c>
      <c r="K75" s="3"/>
      <c r="L75" s="3">
        <v>1243378.4243403419</v>
      </c>
      <c r="M75" s="3">
        <f t="shared" ref="M75:M106" si="38">$L75*F75/12</f>
        <v>3636.8818911955</v>
      </c>
      <c r="N75" s="3">
        <f t="shared" ref="N75:N106" si="39">SUM(M75:M75)</f>
        <v>3636.8818911955</v>
      </c>
      <c r="O75" s="3">
        <f t="shared" ref="O75:O106" si="40">O74+N75</f>
        <v>95191.006776342605</v>
      </c>
      <c r="P75" s="3"/>
      <c r="Q75" s="4">
        <f t="shared" ref="Q75:Q106" si="41">T74</f>
        <v>0</v>
      </c>
      <c r="R75" s="4">
        <f t="shared" ref="R75:R90" si="42">(1-70%)*C75</f>
        <v>33513.861000000004</v>
      </c>
      <c r="S75" s="4"/>
      <c r="T75" s="4">
        <f t="shared" ref="T75:T106" si="43">R75+Q75</f>
        <v>33513.861000000004</v>
      </c>
      <c r="U75" s="4">
        <f t="shared" ref="U75:U106" si="44">($Q75*F75/12)+($R75*F75/12)/2</f>
        <v>49.014021712500004</v>
      </c>
      <c r="V75" s="4">
        <f t="shared" ref="V75:V106" si="45">SUM(U75:U75)</f>
        <v>49.014021712500004</v>
      </c>
      <c r="W75" s="4">
        <f t="shared" ref="W75:W106" si="46">W74+V75</f>
        <v>49.014021712500004</v>
      </c>
      <c r="X75" s="4"/>
      <c r="Y75" s="3">
        <f t="shared" si="34"/>
        <v>60424753.604659647</v>
      </c>
      <c r="Z75" s="3">
        <f t="shared" si="35"/>
        <v>32584715.031683072</v>
      </c>
      <c r="AA75" s="3">
        <f t="shared" si="36"/>
        <v>27840038.572976574</v>
      </c>
    </row>
    <row r="76" spans="1:32" x14ac:dyDescent="0.2">
      <c r="A76" s="10">
        <v>44105</v>
      </c>
      <c r="B76" s="3">
        <v>61701645.889999993</v>
      </c>
      <c r="C76" s="3">
        <v>1059825.1600000001</v>
      </c>
      <c r="D76" s="3">
        <v>-185742.59</v>
      </c>
      <c r="E76" s="3">
        <v>62575728.459999993</v>
      </c>
      <c r="F76" s="20">
        <v>3.5099999999999999E-2</v>
      </c>
      <c r="G76" s="3">
        <v>181755.65998687496</v>
      </c>
      <c r="H76" s="3">
        <v>181755.65998687496</v>
      </c>
      <c r="J76" s="3">
        <f t="shared" si="37"/>
        <v>32675968.122468006</v>
      </c>
      <c r="K76" s="3"/>
      <c r="L76" s="3">
        <v>1243378.4243403419</v>
      </c>
      <c r="M76" s="3">
        <f t="shared" si="38"/>
        <v>3636.8818911955</v>
      </c>
      <c r="N76" s="3">
        <f t="shared" si="39"/>
        <v>3636.8818911955</v>
      </c>
      <c r="O76" s="3">
        <f t="shared" si="40"/>
        <v>98827.888667538107</v>
      </c>
      <c r="P76" s="3"/>
      <c r="Q76" s="4">
        <f t="shared" si="41"/>
        <v>33513.861000000004</v>
      </c>
      <c r="R76" s="4">
        <f t="shared" si="42"/>
        <v>317947.54800000007</v>
      </c>
      <c r="S76" s="4"/>
      <c r="T76" s="4">
        <f t="shared" si="43"/>
        <v>351461.4090000001</v>
      </c>
      <c r="U76" s="4">
        <f t="shared" si="44"/>
        <v>563.02633237500015</v>
      </c>
      <c r="V76" s="4">
        <f t="shared" si="45"/>
        <v>563.02633237500015</v>
      </c>
      <c r="W76" s="4">
        <f t="shared" si="46"/>
        <v>612.04035408750019</v>
      </c>
      <c r="X76" s="4"/>
      <c r="Y76" s="3">
        <f t="shared" si="34"/>
        <v>60980888.626659647</v>
      </c>
      <c r="Z76" s="3">
        <f t="shared" si="35"/>
        <v>32576528.193446379</v>
      </c>
      <c r="AA76" s="3">
        <f t="shared" si="36"/>
        <v>28404360.433213267</v>
      </c>
    </row>
    <row r="77" spans="1:32" x14ac:dyDescent="0.2">
      <c r="A77" s="10">
        <v>44136</v>
      </c>
      <c r="B77" s="3">
        <v>62575728.459999993</v>
      </c>
      <c r="C77" s="3">
        <v>74000</v>
      </c>
      <c r="D77" s="3">
        <v>-199597.42</v>
      </c>
      <c r="E77" s="3">
        <v>62450131.039999992</v>
      </c>
      <c r="F77" s="20">
        <v>3.5099999999999999E-2</v>
      </c>
      <c r="G77" s="3">
        <v>182850.31951874998</v>
      </c>
      <c r="H77" s="3">
        <v>182850.31951874998</v>
      </c>
      <c r="J77" s="3">
        <f t="shared" si="37"/>
        <v>32659221.021986753</v>
      </c>
      <c r="K77" s="3"/>
      <c r="L77" s="3">
        <v>1243378.4243403419</v>
      </c>
      <c r="M77" s="3">
        <f t="shared" si="38"/>
        <v>3636.8818911955</v>
      </c>
      <c r="N77" s="3">
        <f t="shared" si="39"/>
        <v>3636.8818911955</v>
      </c>
      <c r="O77" s="3">
        <f t="shared" si="40"/>
        <v>102464.77055873361</v>
      </c>
      <c r="P77" s="3"/>
      <c r="Q77" s="4">
        <f t="shared" si="41"/>
        <v>351461.4090000001</v>
      </c>
      <c r="R77" s="4">
        <f t="shared" si="42"/>
        <v>22200.000000000004</v>
      </c>
      <c r="S77" s="4"/>
      <c r="T77" s="4">
        <f t="shared" si="43"/>
        <v>373661.4090000001</v>
      </c>
      <c r="U77" s="4">
        <f t="shared" si="44"/>
        <v>1060.4921213250002</v>
      </c>
      <c r="V77" s="4">
        <f t="shared" si="45"/>
        <v>1060.4921213250002</v>
      </c>
      <c r="W77" s="4">
        <f t="shared" si="46"/>
        <v>1672.5324754125004</v>
      </c>
      <c r="X77" s="4"/>
      <c r="Y77" s="3">
        <f t="shared" si="34"/>
        <v>60833091.206659645</v>
      </c>
      <c r="Z77" s="3">
        <f t="shared" si="35"/>
        <v>32555083.718952607</v>
      </c>
      <c r="AA77" s="3">
        <f t="shared" si="36"/>
        <v>28278007.487707037</v>
      </c>
    </row>
    <row r="78" spans="1:32" x14ac:dyDescent="0.2">
      <c r="A78" s="10">
        <v>44166</v>
      </c>
      <c r="B78" s="3">
        <v>62450131.039999992</v>
      </c>
      <c r="C78" s="3">
        <v>13000</v>
      </c>
      <c r="D78" s="3">
        <v>-224806.78</v>
      </c>
      <c r="E78" s="3">
        <v>62238324.25999999</v>
      </c>
      <c r="F78" s="20">
        <v>3.5099999999999999E-2</v>
      </c>
      <c r="G78" s="3">
        <v>182356.86587624997</v>
      </c>
      <c r="H78" s="3">
        <v>182356.86587624997</v>
      </c>
      <c r="J78" s="3">
        <f t="shared" si="37"/>
        <v>32616771.107863002</v>
      </c>
      <c r="K78" s="3"/>
      <c r="L78" s="3">
        <v>1243378.4243403419</v>
      </c>
      <c r="M78" s="3">
        <f t="shared" si="38"/>
        <v>3636.8818911955</v>
      </c>
      <c r="N78" s="3">
        <f t="shared" si="39"/>
        <v>3636.8818911955</v>
      </c>
      <c r="O78" s="3">
        <f t="shared" si="40"/>
        <v>106101.65244992911</v>
      </c>
      <c r="P78" s="3"/>
      <c r="Q78" s="4">
        <f t="shared" si="41"/>
        <v>373661.4090000001</v>
      </c>
      <c r="R78" s="4">
        <f t="shared" si="42"/>
        <v>3900.0000000000005</v>
      </c>
      <c r="S78" s="4"/>
      <c r="T78" s="4">
        <f t="shared" si="43"/>
        <v>377561.4090000001</v>
      </c>
      <c r="U78" s="4">
        <f t="shared" si="44"/>
        <v>1098.6633713250003</v>
      </c>
      <c r="V78" s="4">
        <f t="shared" si="45"/>
        <v>1098.6633713250003</v>
      </c>
      <c r="W78" s="4">
        <f t="shared" si="46"/>
        <v>2771.1958467375007</v>
      </c>
      <c r="X78" s="4"/>
      <c r="Y78" s="3">
        <f t="shared" si="34"/>
        <v>60617384.426659644</v>
      </c>
      <c r="Z78" s="3">
        <f t="shared" si="35"/>
        <v>32507898.259566337</v>
      </c>
      <c r="AA78" s="3">
        <f t="shared" si="36"/>
        <v>28109486.167093307</v>
      </c>
    </row>
    <row r="79" spans="1:32" x14ac:dyDescent="0.2">
      <c r="A79" s="10">
        <v>44197</v>
      </c>
      <c r="B79" s="3">
        <v>62238324.25999999</v>
      </c>
      <c r="C79" s="3">
        <v>59041.770000000004</v>
      </c>
      <c r="D79" s="3">
        <v>0</v>
      </c>
      <c r="E79" s="3">
        <v>62297366.029999994</v>
      </c>
      <c r="F79" s="20">
        <v>3.5099999999999999E-2</v>
      </c>
      <c r="G79" s="3">
        <v>182133.44704912498</v>
      </c>
      <c r="H79" s="3">
        <v>182133.44704912498</v>
      </c>
      <c r="J79" s="3">
        <f t="shared" si="37"/>
        <v>32798904.554912128</v>
      </c>
      <c r="K79" s="3"/>
      <c r="L79" s="3">
        <v>1243378.4243403419</v>
      </c>
      <c r="M79" s="3">
        <f t="shared" si="38"/>
        <v>3636.8818911955</v>
      </c>
      <c r="N79" s="3">
        <f t="shared" si="39"/>
        <v>3636.8818911955</v>
      </c>
      <c r="O79" s="3">
        <f t="shared" si="40"/>
        <v>109738.53434112461</v>
      </c>
      <c r="P79" s="3"/>
      <c r="Q79" s="4">
        <f t="shared" si="41"/>
        <v>377561.4090000001</v>
      </c>
      <c r="R79" s="4">
        <f t="shared" si="42"/>
        <v>17712.531000000003</v>
      </c>
      <c r="S79" s="4"/>
      <c r="T79" s="4">
        <f t="shared" si="43"/>
        <v>395273.94000000012</v>
      </c>
      <c r="U79" s="4">
        <f t="shared" si="44"/>
        <v>1130.2716979125003</v>
      </c>
      <c r="V79" s="4">
        <f t="shared" si="45"/>
        <v>1130.2716979125003</v>
      </c>
      <c r="W79" s="4">
        <f t="shared" si="46"/>
        <v>3901.4675446500009</v>
      </c>
      <c r="X79" s="4"/>
      <c r="Y79" s="3">
        <f t="shared" si="34"/>
        <v>60658713.665659651</v>
      </c>
      <c r="Z79" s="3">
        <f t="shared" si="35"/>
        <v>32685264.553026356</v>
      </c>
      <c r="AA79" s="3">
        <f t="shared" si="36"/>
        <v>27973449.112633295</v>
      </c>
    </row>
    <row r="80" spans="1:32" x14ac:dyDescent="0.2">
      <c r="A80" s="10">
        <v>44228</v>
      </c>
      <c r="B80" s="3">
        <v>62297366.029999994</v>
      </c>
      <c r="C80" s="3">
        <v>210062.78</v>
      </c>
      <c r="D80" s="3">
        <v>0</v>
      </c>
      <c r="E80" s="3">
        <v>62507428.809999995</v>
      </c>
      <c r="F80" s="20">
        <v>3.5099999999999999E-2</v>
      </c>
      <c r="G80" s="3">
        <v>182527.01245349998</v>
      </c>
      <c r="H80" s="3">
        <v>182527.01245349998</v>
      </c>
      <c r="J80" s="3">
        <f t="shared" si="37"/>
        <v>32981431.567365628</v>
      </c>
      <c r="K80" s="3"/>
      <c r="L80" s="3">
        <v>1243378.4243403419</v>
      </c>
      <c r="M80" s="3">
        <f t="shared" si="38"/>
        <v>3636.8818911955</v>
      </c>
      <c r="N80" s="3">
        <f t="shared" si="39"/>
        <v>3636.8818911955</v>
      </c>
      <c r="O80" s="3">
        <f t="shared" si="40"/>
        <v>113375.41623232012</v>
      </c>
      <c r="P80" s="3"/>
      <c r="Q80" s="4">
        <f t="shared" si="41"/>
        <v>395273.94000000012</v>
      </c>
      <c r="R80" s="4">
        <f t="shared" si="42"/>
        <v>63018.83400000001</v>
      </c>
      <c r="S80" s="4"/>
      <c r="T80" s="4">
        <f t="shared" si="43"/>
        <v>458292.77400000015</v>
      </c>
      <c r="U80" s="4">
        <f t="shared" si="44"/>
        <v>1248.3413192250002</v>
      </c>
      <c r="V80" s="4">
        <f t="shared" si="45"/>
        <v>1248.3413192250002</v>
      </c>
      <c r="W80" s="4">
        <f t="shared" si="46"/>
        <v>5149.8088638750014</v>
      </c>
      <c r="X80" s="4"/>
      <c r="Y80" s="3">
        <f t="shared" si="34"/>
        <v>60805757.611659653</v>
      </c>
      <c r="Z80" s="3">
        <f t="shared" si="35"/>
        <v>32862906.342269432</v>
      </c>
      <c r="AA80" s="3">
        <f t="shared" si="36"/>
        <v>27942851.269390222</v>
      </c>
    </row>
    <row r="81" spans="1:30" x14ac:dyDescent="0.2">
      <c r="A81" s="10">
        <v>44256</v>
      </c>
      <c r="B81" s="3">
        <v>62507428.809999995</v>
      </c>
      <c r="C81" s="3">
        <v>254056.24000000002</v>
      </c>
      <c r="D81" s="3">
        <v>-25659.257357594943</v>
      </c>
      <c r="E81" s="3">
        <v>62735825.7926424</v>
      </c>
      <c r="F81" s="20">
        <v>3.5099999999999999E-2</v>
      </c>
      <c r="G81" s="3">
        <v>183168.25985636449</v>
      </c>
      <c r="H81" s="3">
        <v>183168.25985636449</v>
      </c>
      <c r="J81" s="3">
        <f t="shared" si="37"/>
        <v>33138940.5698644</v>
      </c>
      <c r="K81" s="3"/>
      <c r="L81" s="3">
        <v>1243378.4243403419</v>
      </c>
      <c r="M81" s="3">
        <f t="shared" si="38"/>
        <v>3636.8818911955</v>
      </c>
      <c r="N81" s="3">
        <f t="shared" si="39"/>
        <v>3636.8818911955</v>
      </c>
      <c r="O81" s="3">
        <f t="shared" si="40"/>
        <v>117012.29812351562</v>
      </c>
      <c r="P81" s="3"/>
      <c r="Q81" s="4">
        <f t="shared" si="41"/>
        <v>458292.77400000015</v>
      </c>
      <c r="R81" s="4">
        <f t="shared" si="42"/>
        <v>76216.872000000018</v>
      </c>
      <c r="S81" s="4"/>
      <c r="T81" s="4">
        <f t="shared" si="43"/>
        <v>534509.64600000018</v>
      </c>
      <c r="U81" s="4">
        <f t="shared" si="44"/>
        <v>1451.9735392500004</v>
      </c>
      <c r="V81" s="4">
        <f t="shared" si="45"/>
        <v>1451.9735392500004</v>
      </c>
      <c r="W81" s="4">
        <f t="shared" si="46"/>
        <v>6601.782403125002</v>
      </c>
      <c r="X81" s="4"/>
      <c r="Y81" s="3">
        <f t="shared" si="34"/>
        <v>60957937.722302057</v>
      </c>
      <c r="Z81" s="3">
        <f t="shared" si="35"/>
        <v>33015326.489337757</v>
      </c>
      <c r="AA81" s="3">
        <f t="shared" si="36"/>
        <v>27942611.2329643</v>
      </c>
    </row>
    <row r="82" spans="1:30" x14ac:dyDescent="0.2">
      <c r="A82" s="10">
        <v>44287</v>
      </c>
      <c r="B82" s="3">
        <v>62735825.7926424</v>
      </c>
      <c r="C82" s="3">
        <v>122491.87</v>
      </c>
      <c r="D82" s="3">
        <v>-16595.211718096478</v>
      </c>
      <c r="E82" s="3">
        <v>62841722.4509243</v>
      </c>
      <c r="F82" s="20">
        <v>3.5099999999999999E-2</v>
      </c>
      <c r="G82" s="3">
        <v>183657.16430621629</v>
      </c>
      <c r="H82" s="3">
        <v>183657.16430621629</v>
      </c>
      <c r="J82" s="3">
        <f t="shared" si="37"/>
        <v>33306002.522452518</v>
      </c>
      <c r="K82" s="3"/>
      <c r="L82" s="3">
        <v>1243378.4243403419</v>
      </c>
      <c r="M82" s="3">
        <f t="shared" si="38"/>
        <v>3636.8818911955</v>
      </c>
      <c r="N82" s="3">
        <f t="shared" si="39"/>
        <v>3636.8818911955</v>
      </c>
      <c r="O82" s="3">
        <f t="shared" si="40"/>
        <v>120649.18001471112</v>
      </c>
      <c r="P82" s="3"/>
      <c r="Q82" s="4">
        <f t="shared" si="41"/>
        <v>534509.64600000018</v>
      </c>
      <c r="R82" s="4">
        <f t="shared" si="42"/>
        <v>36747.561000000002</v>
      </c>
      <c r="S82" s="4"/>
      <c r="T82" s="4">
        <f t="shared" si="43"/>
        <v>571257.20700000017</v>
      </c>
      <c r="U82" s="4">
        <f t="shared" si="44"/>
        <v>1617.1840225125006</v>
      </c>
      <c r="V82" s="4">
        <f t="shared" si="45"/>
        <v>1617.1840225125006</v>
      </c>
      <c r="W82" s="4">
        <f t="shared" si="46"/>
        <v>8218.9664256375036</v>
      </c>
      <c r="X82" s="4"/>
      <c r="Y82" s="3">
        <f t="shared" si="34"/>
        <v>61027086.819583952</v>
      </c>
      <c r="Z82" s="3">
        <f t="shared" si="35"/>
        <v>33177134.376012169</v>
      </c>
      <c r="AA82" s="3">
        <f t="shared" si="36"/>
        <v>27849952.443571784</v>
      </c>
    </row>
    <row r="83" spans="1:30" x14ac:dyDescent="0.2">
      <c r="A83" s="10">
        <v>44317</v>
      </c>
      <c r="B83" s="3">
        <v>62841722.4509243</v>
      </c>
      <c r="C83" s="3">
        <v>271401.24</v>
      </c>
      <c r="D83" s="3">
        <v>-17423.25189592431</v>
      </c>
      <c r="E83" s="3">
        <v>63095700.439028375</v>
      </c>
      <c r="F83" s="20">
        <v>3.5099999999999999E-2</v>
      </c>
      <c r="G83" s="3">
        <v>184183.48097655579</v>
      </c>
      <c r="H83" s="3">
        <v>184183.48097655579</v>
      </c>
      <c r="J83" s="3">
        <f t="shared" si="37"/>
        <v>33472762.751533151</v>
      </c>
      <c r="K83" s="3"/>
      <c r="L83" s="3">
        <v>1243378.4243403419</v>
      </c>
      <c r="M83" s="3">
        <f t="shared" si="38"/>
        <v>3636.8818911955</v>
      </c>
      <c r="N83" s="3">
        <f t="shared" si="39"/>
        <v>3636.8818911955</v>
      </c>
      <c r="O83" s="3">
        <f t="shared" si="40"/>
        <v>124286.06190590662</v>
      </c>
      <c r="P83" s="3"/>
      <c r="Q83" s="4">
        <f t="shared" si="41"/>
        <v>571257.20700000017</v>
      </c>
      <c r="R83" s="4">
        <f t="shared" si="42"/>
        <v>81420.372000000003</v>
      </c>
      <c r="S83" s="4"/>
      <c r="T83" s="4">
        <f t="shared" si="43"/>
        <v>652677.57900000014</v>
      </c>
      <c r="U83" s="4">
        <f t="shared" si="44"/>
        <v>1790.0046245250005</v>
      </c>
      <c r="V83" s="4">
        <f t="shared" si="45"/>
        <v>1790.0046245250005</v>
      </c>
      <c r="W83" s="4">
        <f t="shared" si="46"/>
        <v>10008.971050162505</v>
      </c>
      <c r="X83" s="4"/>
      <c r="Y83" s="3">
        <f t="shared" si="34"/>
        <v>61199644.435688026</v>
      </c>
      <c r="Z83" s="3">
        <f t="shared" si="35"/>
        <v>33338467.718577083</v>
      </c>
      <c r="AA83" s="3">
        <f t="shared" si="36"/>
        <v>27861176.717110943</v>
      </c>
    </row>
    <row r="84" spans="1:30" x14ac:dyDescent="0.2">
      <c r="A84" s="10">
        <v>44348</v>
      </c>
      <c r="B84" s="3">
        <v>63095700.439028375</v>
      </c>
      <c r="C84" s="3">
        <v>171285.59</v>
      </c>
      <c r="D84" s="3">
        <v>0</v>
      </c>
      <c r="E84" s="3">
        <v>63266986.029028378</v>
      </c>
      <c r="F84" s="20">
        <v>3.5099999999999999E-2</v>
      </c>
      <c r="G84" s="3">
        <v>184805.42895953299</v>
      </c>
      <c r="H84" s="3">
        <v>184805.42895953299</v>
      </c>
      <c r="J84" s="3">
        <f t="shared" si="37"/>
        <v>33657568.180492684</v>
      </c>
      <c r="K84" s="3"/>
      <c r="L84" s="3">
        <v>1243378.4243403419</v>
      </c>
      <c r="M84" s="3">
        <f t="shared" si="38"/>
        <v>3636.8818911955</v>
      </c>
      <c r="N84" s="3">
        <f t="shared" si="39"/>
        <v>3636.8818911955</v>
      </c>
      <c r="O84" s="3">
        <f t="shared" si="40"/>
        <v>127922.94379710213</v>
      </c>
      <c r="P84" s="3"/>
      <c r="Q84" s="4">
        <f t="shared" si="41"/>
        <v>652677.57900000014</v>
      </c>
      <c r="R84" s="4">
        <f t="shared" si="42"/>
        <v>51385.677000000003</v>
      </c>
      <c r="S84" s="4"/>
      <c r="T84" s="4">
        <f t="shared" si="43"/>
        <v>704063.25600000017</v>
      </c>
      <c r="U84" s="4">
        <f t="shared" si="44"/>
        <v>1984.2334711875003</v>
      </c>
      <c r="V84" s="4">
        <f t="shared" si="45"/>
        <v>1984.2334711875003</v>
      </c>
      <c r="W84" s="4">
        <f t="shared" si="46"/>
        <v>11993.204521350006</v>
      </c>
      <c r="X84" s="4"/>
      <c r="Y84" s="3">
        <f t="shared" si="34"/>
        <v>61319544.348688036</v>
      </c>
      <c r="Z84" s="3">
        <f t="shared" si="35"/>
        <v>33517652.032174233</v>
      </c>
      <c r="AA84" s="3">
        <f t="shared" si="36"/>
        <v>27801892.316513803</v>
      </c>
    </row>
    <row r="85" spans="1:30" x14ac:dyDescent="0.2">
      <c r="A85" s="10">
        <v>44378</v>
      </c>
      <c r="B85" s="3">
        <v>63266986.029028378</v>
      </c>
      <c r="C85" s="3">
        <v>102966.95</v>
      </c>
      <c r="D85" s="3">
        <v>0</v>
      </c>
      <c r="E85" s="3">
        <v>63369952.979028381</v>
      </c>
      <c r="F85" s="20">
        <v>3.5099999999999999E-2</v>
      </c>
      <c r="G85" s="3">
        <v>185206.52329928303</v>
      </c>
      <c r="H85" s="3">
        <v>185206.52329928303</v>
      </c>
      <c r="J85" s="3">
        <f t="shared" si="37"/>
        <v>33842774.703791969</v>
      </c>
      <c r="K85" s="3"/>
      <c r="L85" s="3">
        <v>1243378.4243403419</v>
      </c>
      <c r="M85" s="3">
        <f t="shared" si="38"/>
        <v>3636.8818911955</v>
      </c>
      <c r="N85" s="3">
        <f t="shared" si="39"/>
        <v>3636.8818911955</v>
      </c>
      <c r="O85" s="3">
        <f t="shared" si="40"/>
        <v>131559.82568829763</v>
      </c>
      <c r="P85" s="3"/>
      <c r="Q85" s="4">
        <f t="shared" si="41"/>
        <v>704063.25600000017</v>
      </c>
      <c r="R85" s="4">
        <f t="shared" si="42"/>
        <v>30890.085000000003</v>
      </c>
      <c r="S85" s="4"/>
      <c r="T85" s="4">
        <f t="shared" si="43"/>
        <v>734953.34100000013</v>
      </c>
      <c r="U85" s="4">
        <f t="shared" si="44"/>
        <v>2104.5617731125003</v>
      </c>
      <c r="V85" s="4">
        <f t="shared" si="45"/>
        <v>2104.5617731125003</v>
      </c>
      <c r="W85" s="4">
        <f t="shared" si="46"/>
        <v>14097.766294462506</v>
      </c>
      <c r="X85" s="4"/>
      <c r="Y85" s="3">
        <f t="shared" si="34"/>
        <v>61391621.213688038</v>
      </c>
      <c r="Z85" s="3">
        <f t="shared" si="35"/>
        <v>33697117.111809209</v>
      </c>
      <c r="AA85" s="3">
        <f t="shared" si="36"/>
        <v>27694504.101878829</v>
      </c>
      <c r="AC85" s="11">
        <f t="shared" ref="AC85:AC116" si="47">H85-N85-V85</f>
        <v>179465.07963497503</v>
      </c>
    </row>
    <row r="86" spans="1:30" x14ac:dyDescent="0.2">
      <c r="A86" s="10">
        <v>44409</v>
      </c>
      <c r="B86" s="3">
        <v>63369952.979028381</v>
      </c>
      <c r="C86" s="3">
        <v>37114.660000000003</v>
      </c>
      <c r="D86" s="3">
        <v>0</v>
      </c>
      <c r="E86" s="3">
        <v>63407067.639028378</v>
      </c>
      <c r="F86" s="20">
        <v>3.5099999999999999E-2</v>
      </c>
      <c r="G86" s="3">
        <v>185411.392653908</v>
      </c>
      <c r="H86" s="3">
        <v>185411.392653908</v>
      </c>
      <c r="J86" s="3">
        <f t="shared" si="37"/>
        <v>34028186.096445873</v>
      </c>
      <c r="K86" s="3"/>
      <c r="L86" s="3">
        <v>1243378.4243403419</v>
      </c>
      <c r="M86" s="3">
        <f t="shared" si="38"/>
        <v>3636.8818911955</v>
      </c>
      <c r="N86" s="3">
        <f t="shared" si="39"/>
        <v>3636.8818911955</v>
      </c>
      <c r="O86" s="3">
        <f t="shared" si="40"/>
        <v>135196.70757949312</v>
      </c>
      <c r="P86" s="3"/>
      <c r="Q86" s="4">
        <f t="shared" si="41"/>
        <v>734953.34100000013</v>
      </c>
      <c r="R86" s="4">
        <f t="shared" si="42"/>
        <v>11134.398000000003</v>
      </c>
      <c r="S86" s="4"/>
      <c r="T86" s="4">
        <f t="shared" si="43"/>
        <v>746087.73900000018</v>
      </c>
      <c r="U86" s="4">
        <f t="shared" si="44"/>
        <v>2166.0225795000006</v>
      </c>
      <c r="V86" s="4">
        <f t="shared" si="45"/>
        <v>2166.0225795000006</v>
      </c>
      <c r="W86" s="4">
        <f t="shared" si="46"/>
        <v>16263.788873962507</v>
      </c>
      <c r="X86" s="4"/>
      <c r="Y86" s="3">
        <f t="shared" si="34"/>
        <v>61417601.475688033</v>
      </c>
      <c r="Z86" s="3">
        <f t="shared" si="35"/>
        <v>33876725.599992417</v>
      </c>
      <c r="AA86" s="3">
        <f t="shared" si="36"/>
        <v>27540875.875695616</v>
      </c>
      <c r="AC86" s="11">
        <f t="shared" si="47"/>
        <v>179608.48818321252</v>
      </c>
    </row>
    <row r="87" spans="1:30" x14ac:dyDescent="0.2">
      <c r="A87" s="10">
        <v>44440</v>
      </c>
      <c r="B87" s="3">
        <v>63407067.639028378</v>
      </c>
      <c r="C87" s="3">
        <v>55869.39</v>
      </c>
      <c r="D87" s="3">
        <v>0</v>
      </c>
      <c r="E87" s="3">
        <v>63462937.029028378</v>
      </c>
      <c r="F87" s="20">
        <v>3.5099999999999999E-2</v>
      </c>
      <c r="G87" s="3">
        <v>185547.38182703301</v>
      </c>
      <c r="H87" s="3">
        <v>185547.38182703301</v>
      </c>
      <c r="J87" s="3">
        <f t="shared" si="37"/>
        <v>34213733.478272907</v>
      </c>
      <c r="K87" s="3"/>
      <c r="L87" s="3">
        <v>1243378.4243403419</v>
      </c>
      <c r="M87" s="3">
        <f t="shared" si="38"/>
        <v>3636.8818911955</v>
      </c>
      <c r="N87" s="3">
        <f t="shared" si="39"/>
        <v>3636.8818911955</v>
      </c>
      <c r="O87" s="3">
        <f t="shared" si="40"/>
        <v>138833.5894706886</v>
      </c>
      <c r="P87" s="3"/>
      <c r="Q87" s="4">
        <f t="shared" si="41"/>
        <v>746087.73900000018</v>
      </c>
      <c r="R87" s="4">
        <f t="shared" si="42"/>
        <v>16760.817000000003</v>
      </c>
      <c r="S87" s="4"/>
      <c r="T87" s="4">
        <f t="shared" si="43"/>
        <v>762848.55600000022</v>
      </c>
      <c r="U87" s="4">
        <f t="shared" si="44"/>
        <v>2206.8193314375008</v>
      </c>
      <c r="V87" s="4">
        <f t="shared" si="45"/>
        <v>2206.8193314375008</v>
      </c>
      <c r="W87" s="4">
        <f t="shared" si="46"/>
        <v>18470.608205400007</v>
      </c>
      <c r="X87" s="4"/>
      <c r="Y87" s="3">
        <f t="shared" si="34"/>
        <v>61456710.048688032</v>
      </c>
      <c r="Z87" s="3">
        <f t="shared" si="35"/>
        <v>34056429.280596815</v>
      </c>
      <c r="AA87" s="3">
        <f t="shared" si="36"/>
        <v>27400280.768091217</v>
      </c>
      <c r="AC87" s="11">
        <f t="shared" si="47"/>
        <v>179703.68060440003</v>
      </c>
    </row>
    <row r="88" spans="1:30" x14ac:dyDescent="0.2">
      <c r="A88" s="10">
        <v>44470</v>
      </c>
      <c r="B88" s="3">
        <v>63462937.029028378</v>
      </c>
      <c r="C88" s="3">
        <v>67575.67</v>
      </c>
      <c r="D88" s="3">
        <v>0</v>
      </c>
      <c r="E88" s="3">
        <v>63530512.69902838</v>
      </c>
      <c r="F88" s="20">
        <v>3.5099999999999999E-2</v>
      </c>
      <c r="G88" s="3">
        <v>185727.920227283</v>
      </c>
      <c r="H88" s="3">
        <v>185727.920227283</v>
      </c>
      <c r="J88" s="3">
        <f t="shared" si="37"/>
        <v>34399461.398500189</v>
      </c>
      <c r="K88" s="3"/>
      <c r="L88" s="3">
        <v>1243378.4243403419</v>
      </c>
      <c r="M88" s="3">
        <f t="shared" si="38"/>
        <v>3636.8818911955</v>
      </c>
      <c r="N88" s="3">
        <f t="shared" si="39"/>
        <v>3636.8818911955</v>
      </c>
      <c r="O88" s="3">
        <f t="shared" si="40"/>
        <v>142470.47136188409</v>
      </c>
      <c r="P88" s="3"/>
      <c r="Q88" s="4">
        <f t="shared" si="41"/>
        <v>762848.55600000022</v>
      </c>
      <c r="R88" s="4">
        <f t="shared" si="42"/>
        <v>20272.701000000001</v>
      </c>
      <c r="S88" s="4"/>
      <c r="T88" s="4">
        <f t="shared" si="43"/>
        <v>783121.25700000022</v>
      </c>
      <c r="U88" s="4">
        <f t="shared" si="44"/>
        <v>2260.9808515125005</v>
      </c>
      <c r="V88" s="4">
        <f t="shared" si="45"/>
        <v>2260.9808515125005</v>
      </c>
      <c r="W88" s="4">
        <f t="shared" si="46"/>
        <v>20731.589056912508</v>
      </c>
      <c r="X88" s="4"/>
      <c r="Y88" s="3">
        <f t="shared" si="34"/>
        <v>61504013.017688036</v>
      </c>
      <c r="Z88" s="3">
        <f t="shared" si="35"/>
        <v>34236259.338081397</v>
      </c>
      <c r="AA88" s="3">
        <f t="shared" si="36"/>
        <v>27267753.679606639</v>
      </c>
      <c r="AC88" s="11">
        <f t="shared" si="47"/>
        <v>179830.05748457502</v>
      </c>
    </row>
    <row r="89" spans="1:30" x14ac:dyDescent="0.2">
      <c r="A89" s="10">
        <v>44501</v>
      </c>
      <c r="B89" s="3">
        <v>63530512.69902838</v>
      </c>
      <c r="C89" s="3">
        <v>40469.9</v>
      </c>
      <c r="D89" s="3">
        <v>0</v>
      </c>
      <c r="E89" s="3">
        <v>63570982.599028379</v>
      </c>
      <c r="F89" s="20">
        <v>3.5099999999999999E-2</v>
      </c>
      <c r="G89" s="3">
        <v>185885.93687340803</v>
      </c>
      <c r="H89" s="3">
        <v>185885.93687340803</v>
      </c>
      <c r="J89" s="3">
        <f t="shared" si="37"/>
        <v>34585347.335373595</v>
      </c>
      <c r="K89" s="3"/>
      <c r="L89" s="3">
        <v>1243378.4243403419</v>
      </c>
      <c r="M89" s="3">
        <f t="shared" si="38"/>
        <v>3636.8818911955</v>
      </c>
      <c r="N89" s="3">
        <f t="shared" si="39"/>
        <v>3636.8818911955</v>
      </c>
      <c r="O89" s="3">
        <f t="shared" si="40"/>
        <v>146107.35325307958</v>
      </c>
      <c r="P89" s="3"/>
      <c r="Q89" s="4">
        <f t="shared" si="41"/>
        <v>783121.25700000022</v>
      </c>
      <c r="R89" s="4">
        <f t="shared" si="42"/>
        <v>12140.970000000003</v>
      </c>
      <c r="S89" s="4"/>
      <c r="T89" s="4">
        <f t="shared" si="43"/>
        <v>795262.22700000019</v>
      </c>
      <c r="U89" s="4">
        <f t="shared" si="44"/>
        <v>2308.3858453500006</v>
      </c>
      <c r="V89" s="4">
        <f t="shared" si="45"/>
        <v>2308.3858453500006</v>
      </c>
      <c r="W89" s="4">
        <f t="shared" si="46"/>
        <v>23039.974902262507</v>
      </c>
      <c r="X89" s="4"/>
      <c r="Y89" s="3">
        <f t="shared" si="34"/>
        <v>61532341.947688036</v>
      </c>
      <c r="Z89" s="3">
        <f t="shared" si="35"/>
        <v>34416200.007218249</v>
      </c>
      <c r="AA89" s="3">
        <f t="shared" si="36"/>
        <v>27116141.940469787</v>
      </c>
      <c r="AC89" s="11">
        <f t="shared" si="47"/>
        <v>179940.66913686253</v>
      </c>
    </row>
    <row r="90" spans="1:30" x14ac:dyDescent="0.2">
      <c r="A90" s="10">
        <v>44531</v>
      </c>
      <c r="B90" s="3">
        <v>63570982.599028379</v>
      </c>
      <c r="C90" s="3">
        <v>11663.78</v>
      </c>
      <c r="D90" s="3">
        <v>-171233.8277675361</v>
      </c>
      <c r="E90" s="3">
        <v>63411412.551260844</v>
      </c>
      <c r="F90" s="20">
        <v>3.5099999999999999E-2</v>
      </c>
      <c r="G90" s="3">
        <v>185711.75290729801</v>
      </c>
      <c r="H90" s="3">
        <v>185711.75290729801</v>
      </c>
      <c r="J90" s="3">
        <f t="shared" si="37"/>
        <v>34599825.260513358</v>
      </c>
      <c r="K90" s="3"/>
      <c r="L90" s="3">
        <v>1243378.4243403419</v>
      </c>
      <c r="M90" s="3">
        <f t="shared" si="38"/>
        <v>3636.8818911955</v>
      </c>
      <c r="N90" s="3">
        <f t="shared" si="39"/>
        <v>3636.8818911955</v>
      </c>
      <c r="O90" s="3">
        <f t="shared" si="40"/>
        <v>149744.23514427507</v>
      </c>
      <c r="P90" s="3"/>
      <c r="Q90" s="4">
        <f t="shared" si="41"/>
        <v>795262.22700000019</v>
      </c>
      <c r="R90" s="4">
        <f t="shared" si="42"/>
        <v>3499.1340000000009</v>
      </c>
      <c r="S90" s="4"/>
      <c r="T90" s="4">
        <f t="shared" si="43"/>
        <v>798761.36100000015</v>
      </c>
      <c r="U90" s="4">
        <f t="shared" si="44"/>
        <v>2331.2594974500003</v>
      </c>
      <c r="V90" s="4">
        <f t="shared" si="45"/>
        <v>2331.2594974500003</v>
      </c>
      <c r="W90" s="4">
        <f t="shared" si="46"/>
        <v>25371.234399712506</v>
      </c>
      <c r="X90" s="4"/>
      <c r="Y90" s="3">
        <f t="shared" si="34"/>
        <v>61369272.765920497</v>
      </c>
      <c r="Z90" s="3">
        <f t="shared" si="35"/>
        <v>34424709.790969372</v>
      </c>
      <c r="AA90" s="3">
        <f t="shared" si="36"/>
        <v>26944562.974951126</v>
      </c>
      <c r="AC90" s="11">
        <f t="shared" si="47"/>
        <v>179743.61151865253</v>
      </c>
    </row>
    <row r="91" spans="1:30" x14ac:dyDescent="0.2">
      <c r="A91" s="10">
        <v>44562</v>
      </c>
      <c r="B91" s="3">
        <v>63411412.551260844</v>
      </c>
      <c r="C91" s="3">
        <v>59015.270000000004</v>
      </c>
      <c r="D91" s="3">
        <v>-167017.73900243809</v>
      </c>
      <c r="E91" s="3">
        <v>63303410.082258411</v>
      </c>
      <c r="F91" s="20">
        <v>3.5099999999999999E-2</v>
      </c>
      <c r="G91" s="3">
        <v>185320.42810152189</v>
      </c>
      <c r="H91" s="3">
        <v>185320.42810152189</v>
      </c>
      <c r="J91" s="3">
        <f t="shared" si="37"/>
        <v>34618127.949612446</v>
      </c>
      <c r="K91" s="3"/>
      <c r="L91" s="3">
        <v>1243378.4243403419</v>
      </c>
      <c r="M91" s="3">
        <f t="shared" si="38"/>
        <v>3636.8818911955</v>
      </c>
      <c r="N91" s="3">
        <f t="shared" si="39"/>
        <v>3636.8818911955</v>
      </c>
      <c r="O91" s="3">
        <f t="shared" si="40"/>
        <v>153381.11703547055</v>
      </c>
      <c r="P91" s="3"/>
      <c r="Q91" s="4">
        <f t="shared" si="41"/>
        <v>798761.36100000015</v>
      </c>
      <c r="R91" s="4">
        <f t="shared" ref="R91:R102" si="48">(1-64%)*C91</f>
        <v>21245.497200000002</v>
      </c>
      <c r="S91" s="4"/>
      <c r="T91" s="4">
        <f t="shared" si="43"/>
        <v>820006.85820000013</v>
      </c>
      <c r="U91" s="4">
        <f t="shared" si="44"/>
        <v>2367.4485205800001</v>
      </c>
      <c r="V91" s="4">
        <f t="shared" si="45"/>
        <v>2367.4485205800001</v>
      </c>
      <c r="W91" s="4">
        <f t="shared" si="46"/>
        <v>27738.682920292507</v>
      </c>
      <c r="X91" s="4"/>
      <c r="Y91" s="3">
        <f t="shared" si="34"/>
        <v>61240024.799718067</v>
      </c>
      <c r="Z91" s="3">
        <f t="shared" si="35"/>
        <v>34437008.149656683</v>
      </c>
      <c r="AA91" s="3">
        <f t="shared" si="36"/>
        <v>26803016.650061384</v>
      </c>
      <c r="AC91" s="11">
        <f t="shared" si="47"/>
        <v>179316.09768974641</v>
      </c>
    </row>
    <row r="92" spans="1:30" x14ac:dyDescent="0.2">
      <c r="A92" s="10">
        <v>44593</v>
      </c>
      <c r="B92" s="3">
        <v>63303410.082258411</v>
      </c>
      <c r="C92" s="3">
        <v>213583.27000000002</v>
      </c>
      <c r="D92" s="3">
        <v>-136843.41085932733</v>
      </c>
      <c r="E92" s="3">
        <v>63380149.94139909</v>
      </c>
      <c r="F92" s="20">
        <v>3.5099999999999999E-2</v>
      </c>
      <c r="G92" s="3">
        <v>185274.70653459907</v>
      </c>
      <c r="H92" s="3">
        <v>185274.70653459907</v>
      </c>
      <c r="J92" s="3">
        <f t="shared" si="37"/>
        <v>34666559.245287724</v>
      </c>
      <c r="K92" s="3"/>
      <c r="L92" s="3">
        <v>1243378.4243403419</v>
      </c>
      <c r="M92" s="3">
        <f t="shared" si="38"/>
        <v>3636.8818911955</v>
      </c>
      <c r="N92" s="3">
        <f t="shared" si="39"/>
        <v>3636.8818911955</v>
      </c>
      <c r="O92" s="3">
        <f t="shared" si="40"/>
        <v>157017.99892666604</v>
      </c>
      <c r="P92" s="3"/>
      <c r="Q92" s="4">
        <f t="shared" si="41"/>
        <v>820006.85820000013</v>
      </c>
      <c r="R92" s="4">
        <f t="shared" si="48"/>
        <v>76889.977200000008</v>
      </c>
      <c r="S92" s="4"/>
      <c r="T92" s="4">
        <f t="shared" si="43"/>
        <v>896896.8354000001</v>
      </c>
      <c r="U92" s="4">
        <f t="shared" si="44"/>
        <v>2510.97165189</v>
      </c>
      <c r="V92" s="4">
        <f t="shared" si="45"/>
        <v>2510.97165189</v>
      </c>
      <c r="W92" s="4">
        <f t="shared" si="46"/>
        <v>30249.654572182506</v>
      </c>
      <c r="X92" s="4"/>
      <c r="Y92" s="3">
        <f t="shared" si="34"/>
        <v>61239874.681658745</v>
      </c>
      <c r="Z92" s="3">
        <f t="shared" si="35"/>
        <v>34479291.591788873</v>
      </c>
      <c r="AA92" s="3">
        <f t="shared" si="36"/>
        <v>26760583.089869872</v>
      </c>
      <c r="AC92" s="11">
        <f t="shared" si="47"/>
        <v>179126.85299151359</v>
      </c>
    </row>
    <row r="93" spans="1:30" x14ac:dyDescent="0.2">
      <c r="A93" s="10">
        <v>44621</v>
      </c>
      <c r="B93" s="3">
        <v>63380149.94139909</v>
      </c>
      <c r="C93" s="3">
        <v>184654.31</v>
      </c>
      <c r="D93" s="3">
        <v>-38318.404325136296</v>
      </c>
      <c r="E93" s="3">
        <v>63526485.847073957</v>
      </c>
      <c r="F93" s="20">
        <v>3.5099999999999999E-2</v>
      </c>
      <c r="G93" s="3">
        <v>185600.95484064185</v>
      </c>
      <c r="H93" s="3">
        <v>185600.95484064185</v>
      </c>
      <c r="J93" s="3">
        <f t="shared" si="37"/>
        <v>34813841.795803234</v>
      </c>
      <c r="K93" s="3"/>
      <c r="L93" s="3">
        <v>1243378.4243403419</v>
      </c>
      <c r="M93" s="3">
        <f t="shared" si="38"/>
        <v>3636.8818911955</v>
      </c>
      <c r="N93" s="3">
        <f t="shared" si="39"/>
        <v>3636.8818911955</v>
      </c>
      <c r="O93" s="3">
        <f t="shared" si="40"/>
        <v>160654.88081786153</v>
      </c>
      <c r="P93" s="3"/>
      <c r="Q93" s="4">
        <f t="shared" si="41"/>
        <v>896896.8354000001</v>
      </c>
      <c r="R93" s="4">
        <f t="shared" si="48"/>
        <v>66475.551599999992</v>
      </c>
      <c r="S93" s="4"/>
      <c r="T93" s="4">
        <f t="shared" si="43"/>
        <v>963372.3870000001</v>
      </c>
      <c r="U93" s="4">
        <f t="shared" si="44"/>
        <v>2720.6437377600005</v>
      </c>
      <c r="V93" s="4">
        <f t="shared" si="45"/>
        <v>2720.6437377600005</v>
      </c>
      <c r="W93" s="4">
        <f t="shared" si="46"/>
        <v>32970.298309942504</v>
      </c>
      <c r="X93" s="4"/>
      <c r="Y93" s="3">
        <f t="shared" si="34"/>
        <v>61319735.03573361</v>
      </c>
      <c r="Z93" s="3">
        <f t="shared" si="35"/>
        <v>34620216.616675429</v>
      </c>
      <c r="AA93" s="3">
        <f t="shared" si="36"/>
        <v>26699518.419058181</v>
      </c>
      <c r="AC93" s="11">
        <f t="shared" si="47"/>
        <v>179243.42921168637</v>
      </c>
    </row>
    <row r="94" spans="1:30" ht="12.75" customHeight="1" x14ac:dyDescent="0.2">
      <c r="A94" s="10">
        <v>44652</v>
      </c>
      <c r="B94" s="3">
        <v>63526485.847073957</v>
      </c>
      <c r="C94" s="3">
        <v>105127.94</v>
      </c>
      <c r="D94" s="3">
        <v>-174153.85394876284</v>
      </c>
      <c r="E94" s="3">
        <v>63457459.93312519</v>
      </c>
      <c r="F94" s="20">
        <v>3.5099999999999999E-2</v>
      </c>
      <c r="G94" s="3">
        <v>185714.02070354126</v>
      </c>
      <c r="H94" s="3">
        <v>185714.02070354126</v>
      </c>
      <c r="J94" s="3">
        <f t="shared" si="37"/>
        <v>34825401.962558009</v>
      </c>
      <c r="K94" s="3"/>
      <c r="L94" s="3">
        <v>1243378.4243403419</v>
      </c>
      <c r="M94" s="3">
        <f t="shared" si="38"/>
        <v>3636.8818911955</v>
      </c>
      <c r="N94" s="3">
        <f t="shared" si="39"/>
        <v>3636.8818911955</v>
      </c>
      <c r="O94" s="3">
        <f t="shared" si="40"/>
        <v>164291.76270905702</v>
      </c>
      <c r="P94" s="3"/>
      <c r="Q94" s="4">
        <f t="shared" si="41"/>
        <v>963372.3870000001</v>
      </c>
      <c r="R94" s="4">
        <f t="shared" si="48"/>
        <v>37846.058400000002</v>
      </c>
      <c r="S94" s="4"/>
      <c r="T94" s="4">
        <f t="shared" si="43"/>
        <v>1001218.4454000001</v>
      </c>
      <c r="U94" s="4">
        <f t="shared" si="44"/>
        <v>2873.2140923850002</v>
      </c>
      <c r="V94" s="4">
        <f t="shared" si="45"/>
        <v>2873.2140923850002</v>
      </c>
      <c r="W94" s="4">
        <f t="shared" si="46"/>
        <v>35843.512402327506</v>
      </c>
      <c r="X94" s="4"/>
      <c r="Y94" s="3">
        <f t="shared" si="34"/>
        <v>61212863.063384846</v>
      </c>
      <c r="Z94" s="3">
        <f t="shared" si="35"/>
        <v>34625266.687446624</v>
      </c>
      <c r="AA94" s="3">
        <f t="shared" si="36"/>
        <v>26587596.375938222</v>
      </c>
      <c r="AC94" s="11">
        <f t="shared" si="47"/>
        <v>179203.92471996078</v>
      </c>
    </row>
    <row r="95" spans="1:30" x14ac:dyDescent="0.2">
      <c r="A95" s="10">
        <v>44682</v>
      </c>
      <c r="B95" s="3">
        <v>63457459.93312519</v>
      </c>
      <c r="C95" s="3">
        <v>275093.96000000002</v>
      </c>
      <c r="D95" s="3">
        <v>-81241.154675681129</v>
      </c>
      <c r="E95" s="3">
        <v>63651312.738449514</v>
      </c>
      <c r="F95" s="20">
        <v>3.5099999999999999E-2</v>
      </c>
      <c r="G95" s="3">
        <v>185896.58003217797</v>
      </c>
      <c r="H95" s="3">
        <v>185896.58003217797</v>
      </c>
      <c r="J95" s="3">
        <f t="shared" si="37"/>
        <v>34930057.387914509</v>
      </c>
      <c r="K95" s="3"/>
      <c r="L95" s="3">
        <v>1243378.4243403419</v>
      </c>
      <c r="M95" s="3">
        <f t="shared" si="38"/>
        <v>3636.8818911955</v>
      </c>
      <c r="N95" s="3">
        <f t="shared" si="39"/>
        <v>3636.8818911955</v>
      </c>
      <c r="O95" s="3">
        <f t="shared" si="40"/>
        <v>167928.6446002525</v>
      </c>
      <c r="P95" s="3"/>
      <c r="Q95" s="4">
        <f t="shared" si="41"/>
        <v>1001218.4454000001</v>
      </c>
      <c r="R95" s="4">
        <f t="shared" si="48"/>
        <v>99033.825600000011</v>
      </c>
      <c r="S95" s="4"/>
      <c r="T95" s="4">
        <f t="shared" si="43"/>
        <v>1100252.2710000002</v>
      </c>
      <c r="U95" s="4">
        <f t="shared" si="44"/>
        <v>3073.4009227350002</v>
      </c>
      <c r="V95" s="4">
        <f t="shared" si="45"/>
        <v>3073.4009227350002</v>
      </c>
      <c r="W95" s="4">
        <f t="shared" si="46"/>
        <v>38916.913325062509</v>
      </c>
      <c r="X95" s="4"/>
      <c r="Y95" s="3">
        <f t="shared" si="34"/>
        <v>61307682.043109171</v>
      </c>
      <c r="Z95" s="3">
        <f t="shared" si="35"/>
        <v>34723211.829989195</v>
      </c>
      <c r="AA95" s="3">
        <f t="shared" si="36"/>
        <v>26584470.213119976</v>
      </c>
      <c r="AC95" s="11">
        <f t="shared" si="47"/>
        <v>179186.29721824749</v>
      </c>
      <c r="AD95" s="12"/>
    </row>
    <row r="96" spans="1:30" x14ac:dyDescent="0.2">
      <c r="A96" s="10">
        <v>44713</v>
      </c>
      <c r="B96" s="3">
        <v>63651312.738449514</v>
      </c>
      <c r="C96" s="3">
        <v>134436.16</v>
      </c>
      <c r="D96" s="3">
        <v>-80460.01732693844</v>
      </c>
      <c r="E96" s="3">
        <v>63705288.881122574</v>
      </c>
      <c r="F96" s="20">
        <v>3.5099999999999999E-2</v>
      </c>
      <c r="G96" s="3">
        <v>186259.02986862417</v>
      </c>
      <c r="H96" s="3">
        <v>186259.02986862417</v>
      </c>
      <c r="J96" s="3">
        <f t="shared" si="37"/>
        <v>35035856.400456198</v>
      </c>
      <c r="K96" s="3"/>
      <c r="L96" s="3">
        <v>1243378.4243403419</v>
      </c>
      <c r="M96" s="3">
        <f t="shared" si="38"/>
        <v>3636.8818911955</v>
      </c>
      <c r="N96" s="3">
        <f t="shared" si="39"/>
        <v>3636.8818911955</v>
      </c>
      <c r="O96" s="3">
        <f t="shared" si="40"/>
        <v>171565.52649144799</v>
      </c>
      <c r="P96" s="3"/>
      <c r="Q96" s="4">
        <f t="shared" si="41"/>
        <v>1100252.2710000002</v>
      </c>
      <c r="R96" s="4">
        <f t="shared" si="48"/>
        <v>48397.017599999999</v>
      </c>
      <c r="S96" s="4"/>
      <c r="T96" s="4">
        <f t="shared" si="43"/>
        <v>1148649.2886000001</v>
      </c>
      <c r="U96" s="4">
        <f t="shared" si="44"/>
        <v>3289.0185309150006</v>
      </c>
      <c r="V96" s="4">
        <f t="shared" si="45"/>
        <v>3289.0185309150006</v>
      </c>
      <c r="W96" s="4">
        <f t="shared" si="46"/>
        <v>42205.931855977513</v>
      </c>
      <c r="X96" s="4"/>
      <c r="Y96" s="3">
        <f t="shared" si="34"/>
        <v>61313261.168182231</v>
      </c>
      <c r="Z96" s="3">
        <f t="shared" si="35"/>
        <v>34822084.942108773</v>
      </c>
      <c r="AA96" s="3">
        <f t="shared" si="36"/>
        <v>26491176.226073459</v>
      </c>
      <c r="AC96" s="11">
        <f t="shared" si="47"/>
        <v>179333.12944651369</v>
      </c>
      <c r="AD96" s="13">
        <f t="shared" ref="AD96:AD127" si="49">SUM($AC$85:$AC$96)/12</f>
        <v>179475.10982002885</v>
      </c>
    </row>
    <row r="97" spans="1:32" x14ac:dyDescent="0.2">
      <c r="A97" s="10">
        <v>44743</v>
      </c>
      <c r="B97" s="3">
        <v>63705288.881122574</v>
      </c>
      <c r="C97" s="3">
        <v>13552.41</v>
      </c>
      <c r="D97" s="3">
        <v>-81574.331164753399</v>
      </c>
      <c r="E97" s="3">
        <v>63637266.959957816</v>
      </c>
      <c r="F97" s="20">
        <v>3.5099999999999999E-2</v>
      </c>
      <c r="G97" s="3">
        <v>186238.48791758006</v>
      </c>
      <c r="H97" s="3">
        <v>186238.48791758006</v>
      </c>
      <c r="J97" s="3">
        <f t="shared" si="37"/>
        <v>35140520.557209022</v>
      </c>
      <c r="K97" s="3"/>
      <c r="L97" s="3">
        <v>1243378.4243403419</v>
      </c>
      <c r="M97" s="3">
        <f t="shared" si="38"/>
        <v>3636.8818911955</v>
      </c>
      <c r="N97" s="3">
        <f t="shared" si="39"/>
        <v>3636.8818911955</v>
      </c>
      <c r="O97" s="3">
        <f t="shared" si="40"/>
        <v>175202.40838264348</v>
      </c>
      <c r="P97" s="3"/>
      <c r="Q97" s="4">
        <f t="shared" si="41"/>
        <v>1148649.2886000001</v>
      </c>
      <c r="R97" s="4">
        <f t="shared" si="48"/>
        <v>4878.8675999999996</v>
      </c>
      <c r="S97" s="4"/>
      <c r="T97" s="4">
        <f t="shared" si="43"/>
        <v>1153528.1562000001</v>
      </c>
      <c r="U97" s="4">
        <f t="shared" si="44"/>
        <v>3366.9345130199999</v>
      </c>
      <c r="V97" s="4">
        <f t="shared" si="45"/>
        <v>3366.9345130199999</v>
      </c>
      <c r="W97" s="4">
        <f t="shared" si="46"/>
        <v>45572.866368997515</v>
      </c>
      <c r="X97" s="4"/>
      <c r="Y97" s="3">
        <f t="shared" si="34"/>
        <v>61240360.379417472</v>
      </c>
      <c r="Z97" s="3">
        <f t="shared" si="35"/>
        <v>34919745.282457381</v>
      </c>
      <c r="AA97" s="3">
        <f t="shared" si="36"/>
        <v>26320615.09696009</v>
      </c>
      <c r="AC97" s="11">
        <f t="shared" si="47"/>
        <v>179234.67151336456</v>
      </c>
      <c r="AD97" s="13">
        <f t="shared" si="49"/>
        <v>179475.10982002885</v>
      </c>
      <c r="AE97" s="13">
        <f t="shared" ref="AE97:AE144" si="50">AD97-AC97</f>
        <v>240.4383066642913</v>
      </c>
    </row>
    <row r="98" spans="1:32" x14ac:dyDescent="0.2">
      <c r="A98" s="10">
        <v>44774</v>
      </c>
      <c r="B98" s="3">
        <v>63637266.959957816</v>
      </c>
      <c r="C98" s="3">
        <v>37088.31</v>
      </c>
      <c r="D98" s="3">
        <v>-81002.532631117399</v>
      </c>
      <c r="E98" s="3">
        <v>63593352.737326704</v>
      </c>
      <c r="F98" s="20">
        <v>3.5099999999999999E-2</v>
      </c>
      <c r="G98" s="3">
        <v>186074.78130727861</v>
      </c>
      <c r="H98" s="3">
        <v>186074.78130727861</v>
      </c>
      <c r="J98" s="3">
        <f t="shared" si="37"/>
        <v>35245592.805885188</v>
      </c>
      <c r="K98" s="3"/>
      <c r="L98" s="3">
        <v>1243378.4243403419</v>
      </c>
      <c r="M98" s="3">
        <f t="shared" si="38"/>
        <v>3636.8818911955</v>
      </c>
      <c r="N98" s="3">
        <f t="shared" si="39"/>
        <v>3636.8818911955</v>
      </c>
      <c r="O98" s="3">
        <f t="shared" si="40"/>
        <v>178839.29027383897</v>
      </c>
      <c r="P98" s="3"/>
      <c r="Q98" s="4">
        <f t="shared" si="41"/>
        <v>1153528.1562000001</v>
      </c>
      <c r="R98" s="4">
        <f t="shared" si="48"/>
        <v>13351.791599999999</v>
      </c>
      <c r="S98" s="4"/>
      <c r="T98" s="4">
        <f t="shared" si="43"/>
        <v>1166879.9478000002</v>
      </c>
      <c r="U98" s="4">
        <f t="shared" si="44"/>
        <v>3393.5968521000004</v>
      </c>
      <c r="V98" s="4">
        <f t="shared" si="45"/>
        <v>3393.5968521000004</v>
      </c>
      <c r="W98" s="4">
        <f t="shared" si="46"/>
        <v>48966.463221097518</v>
      </c>
      <c r="X98" s="4"/>
      <c r="Y98" s="3">
        <f t="shared" si="34"/>
        <v>61183094.365186356</v>
      </c>
      <c r="Z98" s="3">
        <f t="shared" si="35"/>
        <v>35017787.052390255</v>
      </c>
      <c r="AA98" s="3">
        <f t="shared" si="36"/>
        <v>26165307.312796101</v>
      </c>
      <c r="AC98" s="11">
        <f t="shared" si="47"/>
        <v>179044.30256398313</v>
      </c>
      <c r="AD98" s="13">
        <f t="shared" si="49"/>
        <v>179475.10982002885</v>
      </c>
      <c r="AE98" s="13">
        <f t="shared" si="50"/>
        <v>430.80725604572217</v>
      </c>
      <c r="AF98" s="14"/>
    </row>
    <row r="99" spans="1:32" x14ac:dyDescent="0.2">
      <c r="A99" s="10">
        <v>44805</v>
      </c>
      <c r="B99" s="3">
        <v>63593352.737326704</v>
      </c>
      <c r="C99" s="3">
        <v>56149.950000000004</v>
      </c>
      <c r="D99" s="3">
        <v>-567428.59584849002</v>
      </c>
      <c r="E99" s="3">
        <v>63082074.091478214</v>
      </c>
      <c r="F99" s="20">
        <v>3.5099999999999999E-2</v>
      </c>
      <c r="G99" s="3">
        <v>185262.81173712719</v>
      </c>
      <c r="H99" s="3">
        <v>185262.81173712719</v>
      </c>
      <c r="J99" s="3">
        <f t="shared" si="37"/>
        <v>34863427.021773823</v>
      </c>
      <c r="K99" s="3"/>
      <c r="L99" s="3">
        <v>1243378.4243403419</v>
      </c>
      <c r="M99" s="3">
        <f t="shared" si="38"/>
        <v>3636.8818911955</v>
      </c>
      <c r="N99" s="3">
        <f t="shared" si="39"/>
        <v>3636.8818911955</v>
      </c>
      <c r="O99" s="3">
        <f t="shared" si="40"/>
        <v>182476.17216503446</v>
      </c>
      <c r="P99" s="3"/>
      <c r="Q99" s="4">
        <f t="shared" si="41"/>
        <v>1166879.9478000002</v>
      </c>
      <c r="R99" s="4">
        <f t="shared" si="48"/>
        <v>20213.982</v>
      </c>
      <c r="S99" s="4"/>
      <c r="T99" s="4">
        <f t="shared" si="43"/>
        <v>1187093.9298000003</v>
      </c>
      <c r="U99" s="4">
        <f t="shared" si="44"/>
        <v>3442.6867959900005</v>
      </c>
      <c r="V99" s="4">
        <f t="shared" si="45"/>
        <v>3442.6867959900005</v>
      </c>
      <c r="W99" s="4">
        <f t="shared" si="46"/>
        <v>52409.150017087515</v>
      </c>
      <c r="X99" s="4"/>
      <c r="Y99" s="3">
        <f t="shared" si="34"/>
        <v>60651601.737337865</v>
      </c>
      <c r="Z99" s="3">
        <f t="shared" si="35"/>
        <v>34628541.699591696</v>
      </c>
      <c r="AA99" s="3">
        <f t="shared" si="36"/>
        <v>26023060.037746169</v>
      </c>
      <c r="AC99" s="11">
        <f t="shared" si="47"/>
        <v>178183.2430499417</v>
      </c>
      <c r="AD99" s="13">
        <f t="shared" si="49"/>
        <v>179475.10982002885</v>
      </c>
      <c r="AE99" s="13">
        <f t="shared" si="50"/>
        <v>1291.8667700871592</v>
      </c>
      <c r="AF99" s="14">
        <f>AE97+AE98+AE99</f>
        <v>1963.1123327971727</v>
      </c>
    </row>
    <row r="100" spans="1:32" x14ac:dyDescent="0.2">
      <c r="A100" s="10">
        <v>44835</v>
      </c>
      <c r="B100" s="3">
        <v>63082074.091478214</v>
      </c>
      <c r="C100" s="3">
        <v>67553.680000000008</v>
      </c>
      <c r="D100" s="3">
        <v>-602883.46271698782</v>
      </c>
      <c r="E100" s="3">
        <v>62546744.308761224</v>
      </c>
      <c r="F100" s="20">
        <v>3.5099999999999999E-2</v>
      </c>
      <c r="G100" s="3">
        <v>183732.14691035016</v>
      </c>
      <c r="H100" s="3">
        <v>183732.14691035016</v>
      </c>
      <c r="J100" s="3">
        <f t="shared" si="37"/>
        <v>34444275.70596718</v>
      </c>
      <c r="K100" s="3"/>
      <c r="L100" s="3">
        <v>1243378.4243403419</v>
      </c>
      <c r="M100" s="3">
        <f t="shared" si="38"/>
        <v>3636.8818911955</v>
      </c>
      <c r="N100" s="3">
        <f t="shared" si="39"/>
        <v>3636.8818911955</v>
      </c>
      <c r="O100" s="3">
        <f t="shared" si="40"/>
        <v>186113.05405622994</v>
      </c>
      <c r="P100" s="3"/>
      <c r="Q100" s="4">
        <f t="shared" si="41"/>
        <v>1187093.9298000003</v>
      </c>
      <c r="R100" s="4">
        <f t="shared" si="48"/>
        <v>24319.324800000002</v>
      </c>
      <c r="S100" s="4"/>
      <c r="T100" s="4">
        <f t="shared" si="43"/>
        <v>1211413.2546000003</v>
      </c>
      <c r="U100" s="4">
        <f t="shared" si="44"/>
        <v>3507.8167571850008</v>
      </c>
      <c r="V100" s="4">
        <f t="shared" si="45"/>
        <v>3507.8167571850008</v>
      </c>
      <c r="W100" s="4">
        <f t="shared" si="46"/>
        <v>55916.966774272514</v>
      </c>
      <c r="X100" s="4"/>
      <c r="Y100" s="3">
        <f t="shared" si="34"/>
        <v>60091952.629820876</v>
      </c>
      <c r="Z100" s="3">
        <f t="shared" si="35"/>
        <v>34202245.685136683</v>
      </c>
      <c r="AA100" s="3">
        <f t="shared" si="36"/>
        <v>25889706.944684193</v>
      </c>
      <c r="AC100" s="11">
        <f t="shared" si="47"/>
        <v>176587.44826196966</v>
      </c>
      <c r="AD100" s="13">
        <f t="shared" si="49"/>
        <v>179475.10982002885</v>
      </c>
      <c r="AE100" s="13">
        <f t="shared" si="50"/>
        <v>2887.6615580591897</v>
      </c>
      <c r="AF100" s="14"/>
    </row>
    <row r="101" spans="1:32" x14ac:dyDescent="0.2">
      <c r="A101" s="10">
        <v>44866</v>
      </c>
      <c r="B101" s="3">
        <v>62546744.308761224</v>
      </c>
      <c r="C101" s="3">
        <v>40532.410000000003</v>
      </c>
      <c r="D101" s="3">
        <v>-577490.69478381542</v>
      </c>
      <c r="E101" s="3">
        <v>62009786.023977406</v>
      </c>
      <c r="F101" s="20">
        <v>3.5099999999999999E-2</v>
      </c>
      <c r="G101" s="3">
        <v>182163.92561163026</v>
      </c>
      <c r="H101" s="3">
        <v>182163.92561163026</v>
      </c>
      <c r="J101" s="3">
        <f t="shared" si="37"/>
        <v>34048948.936794996</v>
      </c>
      <c r="K101" s="3"/>
      <c r="L101" s="3">
        <v>1243378.4243403419</v>
      </c>
      <c r="M101" s="3">
        <f t="shared" si="38"/>
        <v>3636.8818911955</v>
      </c>
      <c r="N101" s="3">
        <f t="shared" si="39"/>
        <v>3636.8818911955</v>
      </c>
      <c r="O101" s="3">
        <f t="shared" si="40"/>
        <v>189749.93594742543</v>
      </c>
      <c r="P101" s="3"/>
      <c r="Q101" s="4">
        <f t="shared" si="41"/>
        <v>1211413.2546000003</v>
      </c>
      <c r="R101" s="4">
        <f t="shared" si="48"/>
        <v>14591.667600000001</v>
      </c>
      <c r="S101" s="4"/>
      <c r="T101" s="4">
        <f t="shared" si="43"/>
        <v>1226004.9222000004</v>
      </c>
      <c r="U101" s="4">
        <f t="shared" si="44"/>
        <v>3564.7240835700009</v>
      </c>
      <c r="V101" s="4">
        <f t="shared" si="45"/>
        <v>3564.7240835700009</v>
      </c>
      <c r="W101" s="4">
        <f t="shared" si="46"/>
        <v>59481.690857842514</v>
      </c>
      <c r="X101" s="4"/>
      <c r="Y101" s="3">
        <f t="shared" si="34"/>
        <v>59540402.67743706</v>
      </c>
      <c r="Z101" s="3">
        <f t="shared" si="35"/>
        <v>33799717.309989728</v>
      </c>
      <c r="AA101" s="3">
        <f t="shared" si="36"/>
        <v>25740685.367447332</v>
      </c>
      <c r="AC101" s="11">
        <f t="shared" si="47"/>
        <v>174962.31963686476</v>
      </c>
      <c r="AD101" s="13">
        <f t="shared" si="49"/>
        <v>179475.10982002885</v>
      </c>
      <c r="AE101" s="13">
        <f t="shared" si="50"/>
        <v>4512.790183164092</v>
      </c>
      <c r="AF101" s="14"/>
    </row>
    <row r="102" spans="1:32" x14ac:dyDescent="0.2">
      <c r="A102" s="10">
        <v>44896</v>
      </c>
      <c r="B102" s="3">
        <v>62009786.023977406</v>
      </c>
      <c r="C102" s="3">
        <v>11946.84</v>
      </c>
      <c r="D102" s="3">
        <v>-625444.63083822082</v>
      </c>
      <c r="E102" s="3">
        <v>61396288.233139187</v>
      </c>
      <c r="F102" s="20">
        <v>3.5099999999999999E-2</v>
      </c>
      <c r="G102" s="3">
        <v>180481.38360103301</v>
      </c>
      <c r="H102" s="3">
        <v>180481.38360103301</v>
      </c>
      <c r="J102" s="3">
        <f t="shared" si="37"/>
        <v>33603985.689557806</v>
      </c>
      <c r="K102" s="3"/>
      <c r="L102" s="3">
        <v>1243378.4243403419</v>
      </c>
      <c r="M102" s="3">
        <f t="shared" si="38"/>
        <v>3636.8818911955</v>
      </c>
      <c r="N102" s="3">
        <f t="shared" si="39"/>
        <v>3636.8818911955</v>
      </c>
      <c r="O102" s="3">
        <f t="shared" si="40"/>
        <v>193386.81783862092</v>
      </c>
      <c r="P102" s="3"/>
      <c r="Q102" s="4">
        <f t="shared" si="41"/>
        <v>1226004.9222000004</v>
      </c>
      <c r="R102" s="4">
        <f t="shared" si="48"/>
        <v>4300.8624</v>
      </c>
      <c r="S102" s="4"/>
      <c r="T102" s="4">
        <f t="shared" si="43"/>
        <v>1230305.7846000004</v>
      </c>
      <c r="U102" s="4">
        <f t="shared" si="44"/>
        <v>3592.354408695001</v>
      </c>
      <c r="V102" s="4">
        <f t="shared" si="45"/>
        <v>3592.354408695001</v>
      </c>
      <c r="W102" s="4">
        <f t="shared" si="46"/>
        <v>63074.045266537512</v>
      </c>
      <c r="X102" s="4"/>
      <c r="Y102" s="3">
        <f t="shared" si="34"/>
        <v>58922604.024198845</v>
      </c>
      <c r="Z102" s="3">
        <f t="shared" si="35"/>
        <v>33347524.826452646</v>
      </c>
      <c r="AA102" s="3">
        <f t="shared" si="36"/>
        <v>25575079.197746199</v>
      </c>
      <c r="AC102" s="11">
        <f t="shared" si="47"/>
        <v>173252.14730114251</v>
      </c>
      <c r="AD102" s="13">
        <f t="shared" si="49"/>
        <v>179475.10982002885</v>
      </c>
      <c r="AE102" s="13">
        <f t="shared" si="50"/>
        <v>6222.9625188863429</v>
      </c>
      <c r="AF102" s="14">
        <f>AE100+AE101+AE102</f>
        <v>13623.414260109625</v>
      </c>
    </row>
    <row r="103" spans="1:32" x14ac:dyDescent="0.2">
      <c r="A103" s="10">
        <v>44927</v>
      </c>
      <c r="B103" s="3">
        <v>61396288.233139187</v>
      </c>
      <c r="C103" s="3">
        <v>59100.270000000004</v>
      </c>
      <c r="D103" s="3">
        <v>-648141.10552085144</v>
      </c>
      <c r="E103" s="3">
        <v>60807247.397618338</v>
      </c>
      <c r="F103" s="20">
        <v>3.5099999999999999E-2</v>
      </c>
      <c r="G103" s="3">
        <v>178722.6708599829</v>
      </c>
      <c r="H103" s="3">
        <v>178722.6708599829</v>
      </c>
      <c r="J103" s="3">
        <f t="shared" si="37"/>
        <v>33134567.254896939</v>
      </c>
      <c r="K103" s="3"/>
      <c r="L103" s="3">
        <v>1243378.4243403419</v>
      </c>
      <c r="M103" s="3">
        <f t="shared" si="38"/>
        <v>3636.8818911955</v>
      </c>
      <c r="N103" s="3">
        <f t="shared" si="39"/>
        <v>3636.8818911955</v>
      </c>
      <c r="O103" s="3">
        <f t="shared" si="40"/>
        <v>197023.69972981641</v>
      </c>
      <c r="P103" s="3"/>
      <c r="Q103" s="4">
        <f t="shared" si="41"/>
        <v>1230305.7846000004</v>
      </c>
      <c r="R103" s="4">
        <f t="shared" ref="R103:R114" si="51">(1-52%)*C103</f>
        <v>28368.1296</v>
      </c>
      <c r="S103" s="4"/>
      <c r="T103" s="4">
        <f t="shared" si="43"/>
        <v>1258673.9142000005</v>
      </c>
      <c r="U103" s="4">
        <f t="shared" si="44"/>
        <v>3640.1328094950009</v>
      </c>
      <c r="V103" s="4">
        <f t="shared" si="45"/>
        <v>3640.1328094950009</v>
      </c>
      <c r="W103" s="4">
        <f t="shared" si="46"/>
        <v>66714.17807603252</v>
      </c>
      <c r="X103" s="4"/>
      <c r="Y103" s="3">
        <f t="shared" si="34"/>
        <v>58305195.059077993</v>
      </c>
      <c r="Z103" s="3">
        <f t="shared" si="35"/>
        <v>32870829.377091091</v>
      </c>
      <c r="AA103" s="3">
        <f t="shared" si="36"/>
        <v>25434365.681986902</v>
      </c>
      <c r="AC103" s="11">
        <f t="shared" si="47"/>
        <v>171445.65615929241</v>
      </c>
      <c r="AD103" s="13">
        <f t="shared" si="49"/>
        <v>179475.10982002885</v>
      </c>
      <c r="AE103" s="13">
        <f t="shared" si="50"/>
        <v>8029.4536607364425</v>
      </c>
      <c r="AF103" s="14"/>
    </row>
    <row r="104" spans="1:32" x14ac:dyDescent="0.2">
      <c r="A104" s="10">
        <v>44958</v>
      </c>
      <c r="B104" s="3">
        <v>60807247.397618338</v>
      </c>
      <c r="C104" s="3">
        <v>261226.73</v>
      </c>
      <c r="D104" s="3">
        <v>-625314.24460120883</v>
      </c>
      <c r="E104" s="3">
        <v>60443159.883017123</v>
      </c>
      <c r="F104" s="20">
        <v>3.5099999999999999E-2</v>
      </c>
      <c r="G104" s="3">
        <v>177328.72064792935</v>
      </c>
      <c r="H104" s="3">
        <v>177328.72064792935</v>
      </c>
      <c r="J104" s="3">
        <f t="shared" si="37"/>
        <v>32686581.730943661</v>
      </c>
      <c r="K104" s="3"/>
      <c r="L104" s="3">
        <v>1243378.4243403419</v>
      </c>
      <c r="M104" s="3">
        <f t="shared" si="38"/>
        <v>3636.8818911955</v>
      </c>
      <c r="N104" s="3">
        <f t="shared" si="39"/>
        <v>3636.8818911955</v>
      </c>
      <c r="O104" s="3">
        <f t="shared" si="40"/>
        <v>200660.58162101189</v>
      </c>
      <c r="P104" s="3"/>
      <c r="Q104" s="4">
        <f t="shared" si="41"/>
        <v>1258673.9142000005</v>
      </c>
      <c r="R104" s="4">
        <f t="shared" si="51"/>
        <v>125388.83040000001</v>
      </c>
      <c r="S104" s="4"/>
      <c r="T104" s="4">
        <f t="shared" si="43"/>
        <v>1384062.7446000006</v>
      </c>
      <c r="U104" s="4">
        <f t="shared" si="44"/>
        <v>3865.0023634950016</v>
      </c>
      <c r="V104" s="4">
        <f t="shared" si="45"/>
        <v>3865.0023634950016</v>
      </c>
      <c r="W104" s="4">
        <f t="shared" si="46"/>
        <v>70579.180439527525</v>
      </c>
      <c r="X104" s="4"/>
      <c r="Y104" s="3">
        <f t="shared" si="34"/>
        <v>57815718.71407678</v>
      </c>
      <c r="Z104" s="3">
        <f t="shared" si="35"/>
        <v>32415341.96888312</v>
      </c>
      <c r="AA104" s="3">
        <f t="shared" si="36"/>
        <v>25400376.74519366</v>
      </c>
      <c r="AC104" s="11">
        <f t="shared" si="47"/>
        <v>169826.83639323886</v>
      </c>
      <c r="AD104" s="13">
        <f t="shared" si="49"/>
        <v>179475.10982002885</v>
      </c>
      <c r="AE104" s="13">
        <f t="shared" si="50"/>
        <v>9648.2734267899941</v>
      </c>
      <c r="AF104" s="14"/>
    </row>
    <row r="105" spans="1:32" x14ac:dyDescent="0.2">
      <c r="A105" s="10">
        <v>44986</v>
      </c>
      <c r="B105" s="3">
        <v>60443159.883017123</v>
      </c>
      <c r="C105" s="3">
        <v>186215.28</v>
      </c>
      <c r="D105" s="3">
        <v>-636537.3043040256</v>
      </c>
      <c r="E105" s="3">
        <v>59992837.858713098</v>
      </c>
      <c r="F105" s="20">
        <v>3.5099999999999999E-2</v>
      </c>
      <c r="G105" s="3">
        <v>176137.64669728043</v>
      </c>
      <c r="H105" s="3">
        <v>176137.64669728043</v>
      </c>
      <c r="J105" s="3">
        <f t="shared" si="37"/>
        <v>32226182.073336914</v>
      </c>
      <c r="K105" s="3"/>
      <c r="L105" s="3">
        <v>1243378.4243403419</v>
      </c>
      <c r="M105" s="3">
        <f t="shared" si="38"/>
        <v>3636.8818911955</v>
      </c>
      <c r="N105" s="3">
        <f t="shared" si="39"/>
        <v>3636.8818911955</v>
      </c>
      <c r="O105" s="3">
        <f t="shared" si="40"/>
        <v>204297.46351220738</v>
      </c>
      <c r="P105" s="3"/>
      <c r="Q105" s="4">
        <f t="shared" si="41"/>
        <v>1384062.7446000006</v>
      </c>
      <c r="R105" s="4">
        <f t="shared" si="51"/>
        <v>89383.334399999992</v>
      </c>
      <c r="S105" s="4"/>
      <c r="T105" s="4">
        <f t="shared" si="43"/>
        <v>1473446.0790000006</v>
      </c>
      <c r="U105" s="4">
        <f t="shared" si="44"/>
        <v>4179.1066545150015</v>
      </c>
      <c r="V105" s="4">
        <f t="shared" si="45"/>
        <v>4179.1066545150015</v>
      </c>
      <c r="W105" s="4">
        <f t="shared" si="46"/>
        <v>74758.28709404252</v>
      </c>
      <c r="X105" s="4"/>
      <c r="Y105" s="3">
        <f t="shared" si="34"/>
        <v>57276013.355372749</v>
      </c>
      <c r="Z105" s="3">
        <f t="shared" si="35"/>
        <v>31947126.322730664</v>
      </c>
      <c r="AA105" s="3">
        <f t="shared" si="36"/>
        <v>25328887.032642085</v>
      </c>
      <c r="AC105" s="11">
        <f t="shared" si="47"/>
        <v>168321.65815156995</v>
      </c>
      <c r="AD105" s="13">
        <f t="shared" si="49"/>
        <v>179475.10982002885</v>
      </c>
      <c r="AE105" s="13">
        <f t="shared" si="50"/>
        <v>11153.451668458903</v>
      </c>
      <c r="AF105" s="14">
        <f>AE103+AE104+AE105</f>
        <v>28831.17875598534</v>
      </c>
    </row>
    <row r="106" spans="1:32" x14ac:dyDescent="0.2">
      <c r="A106" s="10">
        <v>45017</v>
      </c>
      <c r="B106" s="3">
        <v>59992837.858713098</v>
      </c>
      <c r="C106" s="3">
        <v>52989.47</v>
      </c>
      <c r="D106" s="3">
        <v>-700699.91256555228</v>
      </c>
      <c r="E106" s="3">
        <v>59345127.416147545</v>
      </c>
      <c r="F106" s="20">
        <v>3.5099999999999999E-2</v>
      </c>
      <c r="G106" s="3">
        <v>174531.77421448368</v>
      </c>
      <c r="H106" s="3">
        <v>174531.77421448368</v>
      </c>
      <c r="J106" s="3">
        <f t="shared" si="37"/>
        <v>31700013.934985846</v>
      </c>
      <c r="K106" s="3"/>
      <c r="L106" s="3">
        <v>1243378.4243403419</v>
      </c>
      <c r="M106" s="3">
        <f t="shared" si="38"/>
        <v>3636.8818911955</v>
      </c>
      <c r="N106" s="3">
        <f t="shared" si="39"/>
        <v>3636.8818911955</v>
      </c>
      <c r="O106" s="3">
        <f t="shared" si="40"/>
        <v>207934.34540340287</v>
      </c>
      <c r="P106" s="3"/>
      <c r="Q106" s="4">
        <f t="shared" si="41"/>
        <v>1473446.0790000006</v>
      </c>
      <c r="R106" s="4">
        <f t="shared" si="51"/>
        <v>25434.945599999999</v>
      </c>
      <c r="S106" s="4"/>
      <c r="T106" s="4">
        <f t="shared" si="43"/>
        <v>1498881.0246000006</v>
      </c>
      <c r="U106" s="4">
        <f t="shared" si="44"/>
        <v>4347.0283890150022</v>
      </c>
      <c r="V106" s="4">
        <f t="shared" si="45"/>
        <v>4347.0283890150022</v>
      </c>
      <c r="W106" s="4">
        <f t="shared" si="46"/>
        <v>79105.315483057522</v>
      </c>
      <c r="X106" s="4"/>
      <c r="Y106" s="3">
        <f t="shared" ref="Y106:Y141" si="52">E106-L106-T106</f>
        <v>56602867.967207201</v>
      </c>
      <c r="Z106" s="3">
        <f t="shared" ref="Z106:Z141" si="53">J106-O106-W106</f>
        <v>31412974.274099387</v>
      </c>
      <c r="AA106" s="3">
        <f t="shared" ref="AA106:AA137" si="54">Y106-Z106</f>
        <v>25189893.693107814</v>
      </c>
      <c r="AC106" s="11">
        <f t="shared" si="47"/>
        <v>166547.86393427319</v>
      </c>
      <c r="AD106" s="13">
        <f t="shared" si="49"/>
        <v>179475.10982002885</v>
      </c>
      <c r="AE106" s="13">
        <f t="shared" si="50"/>
        <v>12927.245885755663</v>
      </c>
      <c r="AF106" s="14"/>
    </row>
    <row r="107" spans="1:32" x14ac:dyDescent="0.2">
      <c r="A107" s="10">
        <v>45047</v>
      </c>
      <c r="B107" s="3">
        <v>59345127.416147545</v>
      </c>
      <c r="C107" s="3">
        <v>37170.94</v>
      </c>
      <c r="D107" s="3">
        <v>-730271.63240981509</v>
      </c>
      <c r="E107" s="3">
        <v>58652026.723737724</v>
      </c>
      <c r="F107" s="20">
        <v>3.5099999999999999E-2</v>
      </c>
      <c r="G107" s="3">
        <v>172570.83792958222</v>
      </c>
      <c r="H107" s="3">
        <v>172570.83792958222</v>
      </c>
      <c r="J107" s="3">
        <f t="shared" ref="J107:J141" si="55">J106+H107+D107</f>
        <v>31142313.140505616</v>
      </c>
      <c r="K107" s="3"/>
      <c r="L107" s="3">
        <v>1243378.4243403419</v>
      </c>
      <c r="M107" s="3">
        <f t="shared" ref="M107:M141" si="56">$L107*F107/12</f>
        <v>3636.8818911955</v>
      </c>
      <c r="N107" s="3">
        <f t="shared" ref="N107:N138" si="57">SUM(M107:M107)</f>
        <v>3636.8818911955</v>
      </c>
      <c r="O107" s="3">
        <f t="shared" ref="O107:O138" si="58">O106+N107</f>
        <v>211571.22729459836</v>
      </c>
      <c r="P107" s="3"/>
      <c r="Q107" s="4">
        <f t="shared" ref="Q107:Q141" si="59">T106</f>
        <v>1498881.0246000006</v>
      </c>
      <c r="R107" s="4">
        <f t="shared" si="51"/>
        <v>17842.051200000002</v>
      </c>
      <c r="S107" s="4"/>
      <c r="T107" s="4">
        <f t="shared" ref="T107:T141" si="60">R107+Q107</f>
        <v>1516723.0758000007</v>
      </c>
      <c r="U107" s="4">
        <f t="shared" ref="U107:U141" si="61">($Q107*F107/12)+($R107*F107/12)/2</f>
        <v>4410.320996835002</v>
      </c>
      <c r="V107" s="4">
        <f t="shared" ref="V107:V138" si="62">SUM(U107:U107)</f>
        <v>4410.320996835002</v>
      </c>
      <c r="W107" s="4">
        <f t="shared" ref="W107:W138" si="63">W106+V107</f>
        <v>83515.636479892521</v>
      </c>
      <c r="X107" s="4"/>
      <c r="Y107" s="3">
        <f t="shared" si="52"/>
        <v>55891925.223597378</v>
      </c>
      <c r="Z107" s="3">
        <f t="shared" si="53"/>
        <v>30847226.276731126</v>
      </c>
      <c r="AA107" s="3">
        <f t="shared" si="54"/>
        <v>25044698.946866252</v>
      </c>
      <c r="AC107" s="11">
        <f t="shared" si="47"/>
        <v>164523.63504155172</v>
      </c>
      <c r="AD107" s="13">
        <f t="shared" si="49"/>
        <v>179475.10982002885</v>
      </c>
      <c r="AE107" s="13">
        <f t="shared" si="50"/>
        <v>14951.474778477132</v>
      </c>
      <c r="AF107" s="14"/>
    </row>
    <row r="108" spans="1:32" x14ac:dyDescent="0.2">
      <c r="A108" s="10">
        <v>45078</v>
      </c>
      <c r="B108" s="3">
        <v>58652026.723737724</v>
      </c>
      <c r="C108" s="3">
        <v>79828.66</v>
      </c>
      <c r="D108" s="3">
        <v>-791508.42373641592</v>
      </c>
      <c r="E108" s="3">
        <v>57940346.960001305</v>
      </c>
      <c r="F108" s="20">
        <v>3.5099999999999999E-2</v>
      </c>
      <c r="G108" s="3">
        <v>170516.34651246833</v>
      </c>
      <c r="H108" s="3">
        <v>170516.34651246833</v>
      </c>
      <c r="J108" s="3">
        <f t="shared" si="55"/>
        <v>30521321.063281666</v>
      </c>
      <c r="K108" s="3"/>
      <c r="L108" s="3">
        <v>1243378.4243403419</v>
      </c>
      <c r="M108" s="3">
        <f t="shared" si="56"/>
        <v>3636.8818911955</v>
      </c>
      <c r="N108" s="3">
        <f t="shared" si="57"/>
        <v>3636.8818911955</v>
      </c>
      <c r="O108" s="3">
        <f t="shared" si="58"/>
        <v>215208.10918579384</v>
      </c>
      <c r="P108" s="3"/>
      <c r="Q108" s="4">
        <f t="shared" si="59"/>
        <v>1516723.0758000007</v>
      </c>
      <c r="R108" s="4">
        <f t="shared" si="51"/>
        <v>38317.756800000003</v>
      </c>
      <c r="S108" s="4"/>
      <c r="T108" s="4">
        <f t="shared" si="60"/>
        <v>1555040.8326000008</v>
      </c>
      <c r="U108" s="4">
        <f t="shared" si="61"/>
        <v>4492.4547160350012</v>
      </c>
      <c r="V108" s="4">
        <f t="shared" si="62"/>
        <v>4492.4547160350012</v>
      </c>
      <c r="W108" s="4">
        <f t="shared" si="63"/>
        <v>88008.091195927525</v>
      </c>
      <c r="X108" s="4"/>
      <c r="Y108" s="3">
        <f t="shared" si="52"/>
        <v>55141927.703060962</v>
      </c>
      <c r="Z108" s="3">
        <f t="shared" si="53"/>
        <v>30218104.862899948</v>
      </c>
      <c r="AA108" s="3">
        <f t="shared" si="54"/>
        <v>24923822.840161014</v>
      </c>
      <c r="AC108" s="11">
        <f t="shared" si="47"/>
        <v>162387.00990523785</v>
      </c>
      <c r="AD108" s="13">
        <f t="shared" si="49"/>
        <v>179475.10982002885</v>
      </c>
      <c r="AE108" s="13">
        <f t="shared" si="50"/>
        <v>17088.099914791004</v>
      </c>
      <c r="AF108" s="14">
        <f>AE106+AE107+AE108</f>
        <v>44966.820579023799</v>
      </c>
    </row>
    <row r="109" spans="1:32" x14ac:dyDescent="0.2">
      <c r="A109" s="10">
        <v>45108</v>
      </c>
      <c r="B109" s="3">
        <v>57940346.960001305</v>
      </c>
      <c r="C109" s="3">
        <v>13757.48</v>
      </c>
      <c r="D109" s="3">
        <v>-1199344.1611722156</v>
      </c>
      <c r="E109" s="3">
        <v>56754760.278829083</v>
      </c>
      <c r="F109" s="20">
        <v>3.5099999999999999E-2</v>
      </c>
      <c r="G109" s="3">
        <v>167741.59433678945</v>
      </c>
      <c r="H109" s="3">
        <v>167741.59433678945</v>
      </c>
      <c r="J109" s="3">
        <f t="shared" si="55"/>
        <v>29489718.496446241</v>
      </c>
      <c r="K109" s="3"/>
      <c r="L109" s="3">
        <v>1243378.4243403419</v>
      </c>
      <c r="M109" s="3">
        <f t="shared" si="56"/>
        <v>3636.8818911955</v>
      </c>
      <c r="N109" s="3">
        <f t="shared" si="57"/>
        <v>3636.8818911955</v>
      </c>
      <c r="O109" s="3">
        <f t="shared" si="58"/>
        <v>218844.99107698933</v>
      </c>
      <c r="P109" s="3"/>
      <c r="Q109" s="4">
        <f t="shared" si="59"/>
        <v>1555040.8326000008</v>
      </c>
      <c r="R109" s="4">
        <f t="shared" si="51"/>
        <v>6603.5903999999991</v>
      </c>
      <c r="S109" s="4"/>
      <c r="T109" s="4">
        <f t="shared" si="60"/>
        <v>1561644.4230000009</v>
      </c>
      <c r="U109" s="4">
        <f t="shared" si="61"/>
        <v>4558.1521863150028</v>
      </c>
      <c r="V109" s="4">
        <f t="shared" si="62"/>
        <v>4558.1521863150028</v>
      </c>
      <c r="W109" s="4">
        <f t="shared" si="63"/>
        <v>92566.243382242523</v>
      </c>
      <c r="X109" s="4"/>
      <c r="Y109" s="3">
        <f t="shared" si="52"/>
        <v>53949737.431488737</v>
      </c>
      <c r="Z109" s="3">
        <f t="shared" si="53"/>
        <v>29178307.261987008</v>
      </c>
      <c r="AA109" s="3">
        <f t="shared" si="54"/>
        <v>24771430.169501729</v>
      </c>
      <c r="AC109" s="11">
        <f t="shared" si="47"/>
        <v>159546.56025927895</v>
      </c>
      <c r="AD109" s="13">
        <f t="shared" si="49"/>
        <v>179475.10982002885</v>
      </c>
      <c r="AE109" s="13">
        <f t="shared" si="50"/>
        <v>19928.549560749903</v>
      </c>
      <c r="AF109" s="14"/>
    </row>
    <row r="110" spans="1:32" x14ac:dyDescent="0.2">
      <c r="A110" s="10">
        <v>45139</v>
      </c>
      <c r="B110" s="3">
        <v>56754760.278829083</v>
      </c>
      <c r="C110" s="3">
        <v>37170.94</v>
      </c>
      <c r="D110" s="3">
        <v>-1035935.7481556373</v>
      </c>
      <c r="E110" s="3">
        <v>55755995.470673442</v>
      </c>
      <c r="F110" s="20">
        <v>3.5099999999999999E-2</v>
      </c>
      <c r="G110" s="3">
        <v>164546.98028364743</v>
      </c>
      <c r="H110" s="3">
        <v>164546.98028364743</v>
      </c>
      <c r="J110" s="3">
        <f t="shared" si="55"/>
        <v>28618329.72857425</v>
      </c>
      <c r="K110" s="3"/>
      <c r="L110" s="3">
        <v>1243378.4243403419</v>
      </c>
      <c r="M110" s="3">
        <f t="shared" si="56"/>
        <v>3636.8818911955</v>
      </c>
      <c r="N110" s="3">
        <f t="shared" si="57"/>
        <v>3636.8818911955</v>
      </c>
      <c r="O110" s="3">
        <f t="shared" si="58"/>
        <v>222481.87296818482</v>
      </c>
      <c r="P110" s="3"/>
      <c r="Q110" s="4">
        <f t="shared" si="59"/>
        <v>1561644.4230000009</v>
      </c>
      <c r="R110" s="4">
        <f t="shared" si="51"/>
        <v>17842.051200000002</v>
      </c>
      <c r="S110" s="4"/>
      <c r="T110" s="4">
        <f t="shared" si="60"/>
        <v>1579486.474200001</v>
      </c>
      <c r="U110" s="4">
        <f t="shared" si="61"/>
        <v>4593.9039371550034</v>
      </c>
      <c r="V110" s="4">
        <f t="shared" si="62"/>
        <v>4593.9039371550034</v>
      </c>
      <c r="W110" s="4">
        <f t="shared" si="63"/>
        <v>97160.147319397525</v>
      </c>
      <c r="X110" s="4"/>
      <c r="Y110" s="3">
        <f t="shared" si="52"/>
        <v>52933130.572133094</v>
      </c>
      <c r="Z110" s="3">
        <f t="shared" si="53"/>
        <v>28298687.708286665</v>
      </c>
      <c r="AA110" s="3">
        <f t="shared" si="54"/>
        <v>24634442.863846429</v>
      </c>
      <c r="AC110" s="11">
        <f t="shared" si="47"/>
        <v>156316.19445529694</v>
      </c>
      <c r="AD110" s="13">
        <f t="shared" si="49"/>
        <v>179475.10982002885</v>
      </c>
      <c r="AE110" s="13">
        <f t="shared" si="50"/>
        <v>23158.915364731918</v>
      </c>
      <c r="AF110" s="14"/>
    </row>
    <row r="111" spans="1:32" x14ac:dyDescent="0.2">
      <c r="A111" s="10">
        <v>45170</v>
      </c>
      <c r="B111" s="3">
        <v>55755995.470673442</v>
      </c>
      <c r="C111" s="3">
        <v>56615.47</v>
      </c>
      <c r="D111" s="3">
        <v>-1190960.535882988</v>
      </c>
      <c r="E111" s="3">
        <v>54621650.404790454</v>
      </c>
      <c r="F111" s="20">
        <v>3.5099999999999999E-2</v>
      </c>
      <c r="G111" s="3">
        <v>161427.30709286593</v>
      </c>
      <c r="H111" s="3">
        <v>161427.30709286593</v>
      </c>
      <c r="J111" s="3">
        <f t="shared" si="55"/>
        <v>27588796.499784127</v>
      </c>
      <c r="K111" s="3"/>
      <c r="L111" s="3">
        <v>1243378.4243403419</v>
      </c>
      <c r="M111" s="3">
        <f t="shared" si="56"/>
        <v>3636.8818911955</v>
      </c>
      <c r="N111" s="3">
        <f t="shared" si="57"/>
        <v>3636.8818911955</v>
      </c>
      <c r="O111" s="3">
        <f t="shared" si="58"/>
        <v>226118.75485938031</v>
      </c>
      <c r="P111" s="3"/>
      <c r="Q111" s="4">
        <f t="shared" si="59"/>
        <v>1579486.474200001</v>
      </c>
      <c r="R111" s="4">
        <f t="shared" si="51"/>
        <v>27175.425599999999</v>
      </c>
      <c r="S111" s="4"/>
      <c r="T111" s="4">
        <f t="shared" si="60"/>
        <v>1606661.8998000009</v>
      </c>
      <c r="U111" s="4">
        <f t="shared" si="61"/>
        <v>4659.7419969750026</v>
      </c>
      <c r="V111" s="4">
        <f t="shared" si="62"/>
        <v>4659.7419969750026</v>
      </c>
      <c r="W111" s="4">
        <f t="shared" si="63"/>
        <v>101819.88931637253</v>
      </c>
      <c r="X111" s="4"/>
      <c r="Y111" s="3">
        <f t="shared" si="52"/>
        <v>51771610.080650106</v>
      </c>
      <c r="Z111" s="3">
        <f t="shared" si="53"/>
        <v>27260857.855608374</v>
      </c>
      <c r="AA111" s="3">
        <f t="shared" si="54"/>
        <v>24510752.225041732</v>
      </c>
      <c r="AC111" s="11">
        <f t="shared" si="47"/>
        <v>153130.68320469544</v>
      </c>
      <c r="AD111" s="13">
        <f t="shared" si="49"/>
        <v>179475.10982002885</v>
      </c>
      <c r="AE111" s="13">
        <f t="shared" si="50"/>
        <v>26344.426615333417</v>
      </c>
      <c r="AF111" s="14">
        <f>AE109+AE110+AE111</f>
        <v>69431.891540815239</v>
      </c>
    </row>
    <row r="112" spans="1:32" x14ac:dyDescent="0.2">
      <c r="A112" s="10">
        <v>45200</v>
      </c>
      <c r="B112" s="3">
        <v>54621650.404790454</v>
      </c>
      <c r="C112" s="3">
        <v>67644.570000000007</v>
      </c>
      <c r="D112" s="3">
        <v>-1307168.7010266404</v>
      </c>
      <c r="E112" s="3">
        <v>53382126.273763813</v>
      </c>
      <c r="F112" s="20">
        <v>3.5099999999999999E-2</v>
      </c>
      <c r="G112" s="3">
        <v>157955.5233923856</v>
      </c>
      <c r="H112" s="3">
        <v>157955.5233923856</v>
      </c>
      <c r="J112" s="3">
        <f t="shared" si="55"/>
        <v>26439583.322149873</v>
      </c>
      <c r="K112" s="3"/>
      <c r="L112" s="3">
        <v>1243378.4243403419</v>
      </c>
      <c r="M112" s="3">
        <f t="shared" si="56"/>
        <v>3636.8818911955</v>
      </c>
      <c r="N112" s="3">
        <f t="shared" si="57"/>
        <v>3636.8818911955</v>
      </c>
      <c r="O112" s="3">
        <f t="shared" si="58"/>
        <v>229755.6367505758</v>
      </c>
      <c r="P112" s="3"/>
      <c r="Q112" s="4">
        <f t="shared" si="59"/>
        <v>1606661.8998000009</v>
      </c>
      <c r="R112" s="4">
        <f t="shared" si="51"/>
        <v>32469.393600000003</v>
      </c>
      <c r="S112" s="4"/>
      <c r="T112" s="4">
        <f t="shared" si="60"/>
        <v>1639131.293400001</v>
      </c>
      <c r="U112" s="4">
        <f t="shared" si="61"/>
        <v>4746.9725450550031</v>
      </c>
      <c r="V112" s="4">
        <f t="shared" si="62"/>
        <v>4746.9725450550031</v>
      </c>
      <c r="W112" s="4">
        <f t="shared" si="63"/>
        <v>106566.86186142753</v>
      </c>
      <c r="X112" s="4"/>
      <c r="Y112" s="3">
        <f t="shared" si="52"/>
        <v>50499616.556023464</v>
      </c>
      <c r="Z112" s="3">
        <f t="shared" si="53"/>
        <v>26103260.823537871</v>
      </c>
      <c r="AA112" s="3">
        <f t="shared" si="54"/>
        <v>24396355.732485592</v>
      </c>
      <c r="AC112" s="11">
        <f t="shared" si="47"/>
        <v>149571.66895613511</v>
      </c>
      <c r="AD112" s="13">
        <f t="shared" si="49"/>
        <v>179475.10982002885</v>
      </c>
      <c r="AE112" s="13">
        <f t="shared" si="50"/>
        <v>29903.440863893746</v>
      </c>
      <c r="AF112" s="14"/>
    </row>
    <row r="113" spans="1:32" x14ac:dyDescent="0.2">
      <c r="A113" s="10">
        <v>45231</v>
      </c>
      <c r="B113" s="3">
        <v>53382126.273763813</v>
      </c>
      <c r="C113" s="3">
        <v>40764.840000000004</v>
      </c>
      <c r="D113" s="3">
        <v>-1032092.7434595936</v>
      </c>
      <c r="E113" s="3">
        <v>52390798.370304219</v>
      </c>
      <c r="F113" s="20">
        <v>3.5099999999999999E-2</v>
      </c>
      <c r="G113" s="3">
        <v>154692.90229194949</v>
      </c>
      <c r="H113" s="3">
        <v>154692.90229194949</v>
      </c>
      <c r="J113" s="3">
        <f t="shared" si="55"/>
        <v>25562183.480982229</v>
      </c>
      <c r="K113" s="3"/>
      <c r="L113" s="3">
        <v>1243378.4243403419</v>
      </c>
      <c r="M113" s="3">
        <f t="shared" si="56"/>
        <v>3636.8818911955</v>
      </c>
      <c r="N113" s="3">
        <f t="shared" si="57"/>
        <v>3636.8818911955</v>
      </c>
      <c r="O113" s="3">
        <f t="shared" si="58"/>
        <v>233392.51864177128</v>
      </c>
      <c r="P113" s="3"/>
      <c r="Q113" s="4">
        <f t="shared" si="59"/>
        <v>1639131.293400001</v>
      </c>
      <c r="R113" s="4">
        <f t="shared" si="51"/>
        <v>19567.123200000002</v>
      </c>
      <c r="S113" s="4"/>
      <c r="T113" s="4">
        <f t="shared" si="60"/>
        <v>1658698.416600001</v>
      </c>
      <c r="U113" s="4">
        <f t="shared" si="61"/>
        <v>4823.0759508750034</v>
      </c>
      <c r="V113" s="4">
        <f t="shared" si="62"/>
        <v>4823.0759508750034</v>
      </c>
      <c r="W113" s="4">
        <f t="shared" si="63"/>
        <v>111389.93781230254</v>
      </c>
      <c r="X113" s="4"/>
      <c r="Y113" s="3">
        <f t="shared" si="52"/>
        <v>49488721.529363871</v>
      </c>
      <c r="Z113" s="3">
        <f t="shared" si="53"/>
        <v>25217401.024528157</v>
      </c>
      <c r="AA113" s="3">
        <f t="shared" si="54"/>
        <v>24271320.504835714</v>
      </c>
      <c r="AC113" s="11">
        <f t="shared" si="47"/>
        <v>146232.944449879</v>
      </c>
      <c r="AD113" s="13">
        <f t="shared" si="49"/>
        <v>179475.10982002885</v>
      </c>
      <c r="AE113" s="13">
        <f t="shared" si="50"/>
        <v>33242.165370149858</v>
      </c>
      <c r="AF113" s="14"/>
    </row>
    <row r="114" spans="1:32" x14ac:dyDescent="0.2">
      <c r="A114" s="10">
        <v>45261</v>
      </c>
      <c r="B114" s="3">
        <v>52390798.370304219</v>
      </c>
      <c r="C114" s="3">
        <v>12515.69</v>
      </c>
      <c r="D114" s="3">
        <v>-1388524.6899647773</v>
      </c>
      <c r="E114" s="3">
        <v>51014789.370339438</v>
      </c>
      <c r="F114" s="20">
        <v>3.5099999999999999E-2</v>
      </c>
      <c r="G114" s="3">
        <v>151230.67207069133</v>
      </c>
      <c r="H114" s="3">
        <v>151230.67207069133</v>
      </c>
      <c r="J114" s="3">
        <f t="shared" si="55"/>
        <v>24324889.46308814</v>
      </c>
      <c r="K114" s="3"/>
      <c r="L114" s="3">
        <v>1243378.4243403419</v>
      </c>
      <c r="M114" s="3">
        <f t="shared" si="56"/>
        <v>3636.8818911955</v>
      </c>
      <c r="N114" s="3">
        <f t="shared" si="57"/>
        <v>3636.8818911955</v>
      </c>
      <c r="O114" s="3">
        <f t="shared" si="58"/>
        <v>237029.40053296677</v>
      </c>
      <c r="P114" s="3"/>
      <c r="Q114" s="4">
        <f t="shared" si="59"/>
        <v>1658698.416600001</v>
      </c>
      <c r="R114" s="4">
        <f t="shared" si="51"/>
        <v>6007.5312000000004</v>
      </c>
      <c r="S114" s="4"/>
      <c r="T114" s="4">
        <f t="shared" si="60"/>
        <v>1664705.9478000011</v>
      </c>
      <c r="U114" s="4">
        <f t="shared" si="61"/>
        <v>4860.4788829350027</v>
      </c>
      <c r="V114" s="4">
        <f t="shared" si="62"/>
        <v>4860.4788829350027</v>
      </c>
      <c r="W114" s="4">
        <f t="shared" si="63"/>
        <v>116250.41669523754</v>
      </c>
      <c r="X114" s="4"/>
      <c r="Y114" s="3">
        <f t="shared" si="52"/>
        <v>48106704.99819909</v>
      </c>
      <c r="Z114" s="3">
        <f t="shared" si="53"/>
        <v>23971609.645859934</v>
      </c>
      <c r="AA114" s="3">
        <f t="shared" si="54"/>
        <v>24135095.352339156</v>
      </c>
      <c r="AC114" s="11">
        <f t="shared" si="47"/>
        <v>142733.31129656083</v>
      </c>
      <c r="AD114" s="13">
        <f t="shared" si="49"/>
        <v>179475.10982002885</v>
      </c>
      <c r="AE114" s="13">
        <f t="shared" si="50"/>
        <v>36741.798523468024</v>
      </c>
      <c r="AF114" s="14">
        <f>AE112+AE113+AE114</f>
        <v>99887.404757511627</v>
      </c>
    </row>
    <row r="115" spans="1:32" x14ac:dyDescent="0.2">
      <c r="A115" s="10">
        <v>45292</v>
      </c>
      <c r="B115" s="3">
        <v>51014789.370339438</v>
      </c>
      <c r="C115" s="3">
        <v>10355.800000000001</v>
      </c>
      <c r="D115" s="3">
        <v>-1843358.7133193156</v>
      </c>
      <c r="E115" s="3">
        <v>49181786.457020119</v>
      </c>
      <c r="F115" s="20">
        <v>3.5099999999999999E-2</v>
      </c>
      <c r="G115" s="3">
        <v>146537.49214751337</v>
      </c>
      <c r="H115" s="3">
        <v>146537.49214751337</v>
      </c>
      <c r="J115" s="3">
        <f t="shared" si="55"/>
        <v>22628068.241916336</v>
      </c>
      <c r="K115" s="3"/>
      <c r="L115" s="3">
        <v>1243378.4243403419</v>
      </c>
      <c r="M115" s="3">
        <f t="shared" si="56"/>
        <v>3636.8818911955</v>
      </c>
      <c r="N115" s="3">
        <f t="shared" si="57"/>
        <v>3636.8818911955</v>
      </c>
      <c r="O115" s="3">
        <f t="shared" si="58"/>
        <v>240666.28242416226</v>
      </c>
      <c r="P115" s="3"/>
      <c r="Q115" s="4">
        <f t="shared" si="59"/>
        <v>1664705.9478000011</v>
      </c>
      <c r="R115" s="4">
        <f t="shared" ref="R115:R141" si="64">100%*C115</f>
        <v>10355.800000000001</v>
      </c>
      <c r="S115" s="4"/>
      <c r="T115" s="4">
        <f t="shared" si="60"/>
        <v>1675061.7478000012</v>
      </c>
      <c r="U115" s="4">
        <f t="shared" si="61"/>
        <v>4884.4102548150031</v>
      </c>
      <c r="V115" s="4">
        <f t="shared" si="62"/>
        <v>4884.4102548150031</v>
      </c>
      <c r="W115" s="4">
        <f t="shared" si="63"/>
        <v>121134.82695005253</v>
      </c>
      <c r="X115" s="4"/>
      <c r="Y115" s="3">
        <f t="shared" si="52"/>
        <v>46263346.284879774</v>
      </c>
      <c r="Z115" s="3">
        <f t="shared" si="53"/>
        <v>22266267.132542122</v>
      </c>
      <c r="AA115" s="3">
        <f t="shared" si="54"/>
        <v>23997079.152337652</v>
      </c>
      <c r="AC115" s="11">
        <f t="shared" si="47"/>
        <v>138016.20000150288</v>
      </c>
      <c r="AD115" s="13">
        <f t="shared" si="49"/>
        <v>179475.10982002885</v>
      </c>
      <c r="AE115" s="13">
        <f t="shared" si="50"/>
        <v>41458.909818525979</v>
      </c>
      <c r="AF115" s="14"/>
    </row>
    <row r="116" spans="1:32" x14ac:dyDescent="0.2">
      <c r="A116" s="10">
        <v>45323</v>
      </c>
      <c r="B116" s="3">
        <v>49181786.457020119</v>
      </c>
      <c r="C116" s="3">
        <v>58064.37</v>
      </c>
      <c r="D116" s="3">
        <v>-1379568.8955179218</v>
      </c>
      <c r="E116" s="3">
        <v>47860281.931502193</v>
      </c>
      <c r="F116" s="20">
        <v>3.5099999999999999E-2</v>
      </c>
      <c r="G116" s="3">
        <v>141924.0250182139</v>
      </c>
      <c r="H116" s="3">
        <v>141924.0250182139</v>
      </c>
      <c r="J116" s="3">
        <f t="shared" si="55"/>
        <v>21390423.371416628</v>
      </c>
      <c r="K116" s="3"/>
      <c r="L116" s="3">
        <v>1243378.4243403419</v>
      </c>
      <c r="M116" s="3">
        <f t="shared" si="56"/>
        <v>3636.8818911955</v>
      </c>
      <c r="N116" s="3">
        <f t="shared" si="57"/>
        <v>3636.8818911955</v>
      </c>
      <c r="O116" s="3">
        <f t="shared" si="58"/>
        <v>244303.16431535775</v>
      </c>
      <c r="P116" s="3"/>
      <c r="Q116" s="4">
        <f t="shared" si="59"/>
        <v>1675061.7478000012</v>
      </c>
      <c r="R116" s="4">
        <f t="shared" si="64"/>
        <v>58064.37</v>
      </c>
      <c r="S116" s="4"/>
      <c r="T116" s="4">
        <f t="shared" si="60"/>
        <v>1733126.1178000013</v>
      </c>
      <c r="U116" s="4">
        <f t="shared" si="61"/>
        <v>4984.474753440004</v>
      </c>
      <c r="V116" s="4">
        <f t="shared" si="62"/>
        <v>4984.474753440004</v>
      </c>
      <c r="W116" s="4">
        <f t="shared" si="63"/>
        <v>126119.30170349254</v>
      </c>
      <c r="X116" s="4"/>
      <c r="Y116" s="3">
        <f t="shared" si="52"/>
        <v>44883777.389361843</v>
      </c>
      <c r="Z116" s="3">
        <f t="shared" si="53"/>
        <v>21020000.905397777</v>
      </c>
      <c r="AA116" s="3">
        <f t="shared" si="54"/>
        <v>23863776.483964067</v>
      </c>
      <c r="AC116" s="11">
        <f t="shared" si="47"/>
        <v>133302.6683735784</v>
      </c>
      <c r="AD116" s="13">
        <f t="shared" si="49"/>
        <v>179475.10982002885</v>
      </c>
      <c r="AE116" s="13">
        <f t="shared" si="50"/>
        <v>46172.441446450452</v>
      </c>
      <c r="AF116" s="14"/>
    </row>
    <row r="117" spans="1:32" x14ac:dyDescent="0.2">
      <c r="A117" s="10">
        <v>45352</v>
      </c>
      <c r="B117" s="3">
        <v>47860281.931502193</v>
      </c>
      <c r="C117" s="3">
        <v>46114.04</v>
      </c>
      <c r="D117" s="3">
        <v>-1142365.2016244689</v>
      </c>
      <c r="E117" s="3">
        <v>46764030.769877724</v>
      </c>
      <c r="F117" s="20">
        <v>3.5099999999999999E-2</v>
      </c>
      <c r="G117" s="3">
        <v>138388.05732576811</v>
      </c>
      <c r="H117" s="3">
        <v>138388.05732576811</v>
      </c>
      <c r="J117" s="3">
        <f t="shared" si="55"/>
        <v>20386446.22711793</v>
      </c>
      <c r="K117" s="3"/>
      <c r="L117" s="3">
        <v>1243378.4243403419</v>
      </c>
      <c r="M117" s="3">
        <f t="shared" si="56"/>
        <v>3636.8818911955</v>
      </c>
      <c r="N117" s="3">
        <f t="shared" si="57"/>
        <v>3636.8818911955</v>
      </c>
      <c r="O117" s="3">
        <f t="shared" si="58"/>
        <v>247940.04620655323</v>
      </c>
      <c r="P117" s="3"/>
      <c r="Q117" s="4">
        <f t="shared" si="59"/>
        <v>1733126.1178000013</v>
      </c>
      <c r="R117" s="4">
        <f t="shared" si="64"/>
        <v>46114.04</v>
      </c>
      <c r="S117" s="4"/>
      <c r="T117" s="4">
        <f t="shared" si="60"/>
        <v>1779240.1578000013</v>
      </c>
      <c r="U117" s="4">
        <f t="shared" si="61"/>
        <v>5136.8356780650038</v>
      </c>
      <c r="V117" s="4">
        <f t="shared" si="62"/>
        <v>5136.8356780650038</v>
      </c>
      <c r="W117" s="4">
        <f t="shared" si="63"/>
        <v>131256.13738155755</v>
      </c>
      <c r="X117" s="4"/>
      <c r="Y117" s="3">
        <f t="shared" si="52"/>
        <v>43741412.187737375</v>
      </c>
      <c r="Z117" s="3">
        <f t="shared" si="53"/>
        <v>20007250.04352982</v>
      </c>
      <c r="AA117" s="3">
        <f t="shared" si="54"/>
        <v>23734162.144207556</v>
      </c>
      <c r="AC117" s="11">
        <f t="shared" ref="AC117:AC141" si="65">H117-N117-V117</f>
        <v>129614.33975650762</v>
      </c>
      <c r="AD117" s="13">
        <f t="shared" si="49"/>
        <v>179475.10982002885</v>
      </c>
      <c r="AE117" s="13">
        <f t="shared" si="50"/>
        <v>49860.770063521239</v>
      </c>
      <c r="AF117" s="14">
        <f>AE115+AE116+AE117</f>
        <v>137492.12132849765</v>
      </c>
    </row>
    <row r="118" spans="1:32" x14ac:dyDescent="0.2">
      <c r="A118" s="10">
        <v>45383</v>
      </c>
      <c r="B118" s="3">
        <v>46764030.769877724</v>
      </c>
      <c r="C118" s="3">
        <v>12803.06</v>
      </c>
      <c r="D118" s="3">
        <v>-1521961.9697747873</v>
      </c>
      <c r="E118" s="3">
        <v>45254871.860102937</v>
      </c>
      <c r="F118" s="20">
        <v>3.5099999999999999E-2</v>
      </c>
      <c r="G118" s="3">
        <v>134577.64509634671</v>
      </c>
      <c r="H118" s="3">
        <v>134577.64509634671</v>
      </c>
      <c r="J118" s="3">
        <f t="shared" si="55"/>
        <v>18999061.90243949</v>
      </c>
      <c r="K118" s="3"/>
      <c r="L118" s="3">
        <v>1243378.4243403419</v>
      </c>
      <c r="M118" s="3">
        <f t="shared" si="56"/>
        <v>3636.8818911955</v>
      </c>
      <c r="N118" s="3">
        <f t="shared" si="57"/>
        <v>3636.8818911955</v>
      </c>
      <c r="O118" s="3">
        <f t="shared" si="58"/>
        <v>251576.92809774872</v>
      </c>
      <c r="P118" s="3"/>
      <c r="Q118" s="4">
        <f t="shared" si="59"/>
        <v>1779240.1578000013</v>
      </c>
      <c r="R118" s="4">
        <f t="shared" si="64"/>
        <v>12803.06</v>
      </c>
      <c r="S118" s="4"/>
      <c r="T118" s="4">
        <f t="shared" si="60"/>
        <v>1792043.2178000014</v>
      </c>
      <c r="U118" s="4">
        <f t="shared" si="61"/>
        <v>5223.0019368150042</v>
      </c>
      <c r="V118" s="4">
        <f t="shared" si="62"/>
        <v>5223.0019368150042</v>
      </c>
      <c r="W118" s="4">
        <f t="shared" si="63"/>
        <v>136479.13931837256</v>
      </c>
      <c r="X118" s="4"/>
      <c r="Y118" s="3">
        <f t="shared" si="52"/>
        <v>42219450.217962593</v>
      </c>
      <c r="Z118" s="3">
        <f t="shared" si="53"/>
        <v>18611005.83502337</v>
      </c>
      <c r="AA118" s="3">
        <f t="shared" si="54"/>
        <v>23608444.382939223</v>
      </c>
      <c r="AC118" s="11">
        <f t="shared" si="65"/>
        <v>125717.76126833619</v>
      </c>
      <c r="AD118" s="13">
        <f t="shared" si="49"/>
        <v>179475.10982002885</v>
      </c>
      <c r="AE118" s="13">
        <f t="shared" si="50"/>
        <v>53757.348551692659</v>
      </c>
      <c r="AF118" s="14"/>
    </row>
    <row r="119" spans="1:32" x14ac:dyDescent="0.2">
      <c r="A119" s="10">
        <v>45413</v>
      </c>
      <c r="B119" s="3">
        <v>45254871.860102937</v>
      </c>
      <c r="C119" s="3">
        <v>37332.370000000003</v>
      </c>
      <c r="D119" s="3">
        <v>-1251135.5816527198</v>
      </c>
      <c r="E119" s="3">
        <v>44041068.648450211</v>
      </c>
      <c r="F119" s="20">
        <v>3.5099999999999999E-2</v>
      </c>
      <c r="G119" s="3">
        <v>130595.31299375895</v>
      </c>
      <c r="H119" s="3">
        <v>130595.31299375895</v>
      </c>
      <c r="J119" s="3">
        <f t="shared" si="55"/>
        <v>17878521.633780528</v>
      </c>
      <c r="K119" s="3"/>
      <c r="L119" s="3">
        <v>1243378.4243403419</v>
      </c>
      <c r="M119" s="3">
        <f t="shared" si="56"/>
        <v>3636.8818911955</v>
      </c>
      <c r="N119" s="3">
        <f t="shared" si="57"/>
        <v>3636.8818911955</v>
      </c>
      <c r="O119" s="3">
        <f t="shared" si="58"/>
        <v>255213.80998894421</v>
      </c>
      <c r="P119" s="3"/>
      <c r="Q119" s="4">
        <f t="shared" si="59"/>
        <v>1792043.2178000014</v>
      </c>
      <c r="R119" s="4">
        <f t="shared" si="64"/>
        <v>37332.370000000003</v>
      </c>
      <c r="S119" s="4"/>
      <c r="T119" s="4">
        <f t="shared" si="60"/>
        <v>1829375.5878000015</v>
      </c>
      <c r="U119" s="4">
        <f t="shared" si="61"/>
        <v>5296.3250031900043</v>
      </c>
      <c r="V119" s="4">
        <f t="shared" si="62"/>
        <v>5296.3250031900043</v>
      </c>
      <c r="W119" s="4">
        <f t="shared" si="63"/>
        <v>141775.46432156255</v>
      </c>
      <c r="X119" s="4"/>
      <c r="Y119" s="3">
        <f t="shared" si="52"/>
        <v>40968314.636309862</v>
      </c>
      <c r="Z119" s="3">
        <f t="shared" si="53"/>
        <v>17481532.359470021</v>
      </c>
      <c r="AA119" s="3">
        <f t="shared" si="54"/>
        <v>23486782.276839841</v>
      </c>
      <c r="AC119" s="11">
        <f t="shared" si="65"/>
        <v>121662.10609937344</v>
      </c>
      <c r="AD119" s="13">
        <f t="shared" si="49"/>
        <v>179475.10982002885</v>
      </c>
      <c r="AE119" s="13">
        <f t="shared" si="50"/>
        <v>57813.003720655412</v>
      </c>
      <c r="AF119" s="14"/>
    </row>
    <row r="120" spans="1:32" x14ac:dyDescent="0.2">
      <c r="A120" s="10">
        <v>45444</v>
      </c>
      <c r="B120" s="3">
        <v>44041068.648450211</v>
      </c>
      <c r="C120" s="3">
        <v>80337.790000000008</v>
      </c>
      <c r="D120" s="3">
        <v>-1012564.6766988017</v>
      </c>
      <c r="E120" s="3">
        <v>43108841.761751406</v>
      </c>
      <c r="F120" s="20">
        <v>3.5099999999999999E-2</v>
      </c>
      <c r="G120" s="3">
        <v>127456.74397491985</v>
      </c>
      <c r="H120" s="3">
        <v>127456.74397491985</v>
      </c>
      <c r="J120" s="3">
        <f t="shared" si="55"/>
        <v>16993413.701056648</v>
      </c>
      <c r="K120" s="3"/>
      <c r="L120" s="3">
        <v>1243378.4243403419</v>
      </c>
      <c r="M120" s="3">
        <f t="shared" si="56"/>
        <v>3636.8818911955</v>
      </c>
      <c r="N120" s="3">
        <f t="shared" si="57"/>
        <v>3636.8818911955</v>
      </c>
      <c r="O120" s="3">
        <f t="shared" si="58"/>
        <v>258850.6918801397</v>
      </c>
      <c r="P120" s="3"/>
      <c r="Q120" s="4">
        <f t="shared" si="59"/>
        <v>1829375.5878000015</v>
      </c>
      <c r="R120" s="4">
        <f t="shared" si="64"/>
        <v>80337.790000000008</v>
      </c>
      <c r="S120" s="4"/>
      <c r="T120" s="4">
        <f t="shared" si="60"/>
        <v>1909713.3778000015</v>
      </c>
      <c r="U120" s="4">
        <f t="shared" si="61"/>
        <v>5468.4176121900045</v>
      </c>
      <c r="V120" s="4">
        <f t="shared" si="62"/>
        <v>5468.4176121900045</v>
      </c>
      <c r="W120" s="4">
        <f t="shared" si="63"/>
        <v>147243.88193375256</v>
      </c>
      <c r="X120" s="4"/>
      <c r="Y120" s="3">
        <f t="shared" si="52"/>
        <v>39955749.959611058</v>
      </c>
      <c r="Z120" s="3">
        <f t="shared" si="53"/>
        <v>16587319.127242755</v>
      </c>
      <c r="AA120" s="3">
        <f t="shared" si="54"/>
        <v>23368430.832368303</v>
      </c>
      <c r="AC120" s="11">
        <f t="shared" si="65"/>
        <v>118351.44447153434</v>
      </c>
      <c r="AD120" s="13">
        <f t="shared" si="49"/>
        <v>179475.10982002885</v>
      </c>
      <c r="AE120" s="13">
        <f t="shared" si="50"/>
        <v>61123.665348494513</v>
      </c>
      <c r="AF120" s="14">
        <f>AE118+AE119+AE120</f>
        <v>172694.01762084258</v>
      </c>
    </row>
    <row r="121" spans="1:32" x14ac:dyDescent="0.2">
      <c r="A121" s="10">
        <v>45474</v>
      </c>
      <c r="B121" s="3">
        <v>43108841.761751406</v>
      </c>
      <c r="C121" s="3">
        <v>14063.59</v>
      </c>
      <c r="D121" s="3">
        <v>-1417069.3524823114</v>
      </c>
      <c r="E121" s="3">
        <v>41705835.999269098</v>
      </c>
      <c r="F121" s="20">
        <v>3.5099999999999999E-2</v>
      </c>
      <c r="G121" s="3">
        <v>124041.46622549248</v>
      </c>
      <c r="H121" s="3">
        <v>124041.46622549248</v>
      </c>
      <c r="J121" s="3">
        <f t="shared" si="55"/>
        <v>15700385.81479983</v>
      </c>
      <c r="K121" s="3"/>
      <c r="L121" s="3">
        <v>1243378.4243403419</v>
      </c>
      <c r="M121" s="3">
        <f t="shared" si="56"/>
        <v>3636.8818911955</v>
      </c>
      <c r="N121" s="3">
        <f t="shared" si="57"/>
        <v>3636.8818911955</v>
      </c>
      <c r="O121" s="3">
        <f t="shared" si="58"/>
        <v>262487.57377133518</v>
      </c>
      <c r="P121" s="3"/>
      <c r="Q121" s="4">
        <f t="shared" si="59"/>
        <v>1909713.3778000015</v>
      </c>
      <c r="R121" s="4">
        <f t="shared" si="64"/>
        <v>14063.59</v>
      </c>
      <c r="S121" s="4"/>
      <c r="T121" s="4">
        <f t="shared" si="60"/>
        <v>1923776.9678000016</v>
      </c>
      <c r="U121" s="4">
        <f t="shared" si="61"/>
        <v>5606.4796304400052</v>
      </c>
      <c r="V121" s="4">
        <f t="shared" si="62"/>
        <v>5606.4796304400052</v>
      </c>
      <c r="W121" s="4">
        <f t="shared" si="63"/>
        <v>152850.36156419257</v>
      </c>
      <c r="X121" s="4"/>
      <c r="Y121" s="3">
        <f t="shared" si="52"/>
        <v>38538680.607128754</v>
      </c>
      <c r="Z121" s="3">
        <f t="shared" si="53"/>
        <v>15285047.879464302</v>
      </c>
      <c r="AA121" s="3">
        <f t="shared" si="54"/>
        <v>23253632.727664452</v>
      </c>
      <c r="AC121" s="11">
        <f t="shared" si="65"/>
        <v>114798.10470385697</v>
      </c>
      <c r="AD121" s="13">
        <f t="shared" si="49"/>
        <v>179475.10982002885</v>
      </c>
      <c r="AE121" s="13">
        <f t="shared" si="50"/>
        <v>64677.005116171887</v>
      </c>
      <c r="AF121" s="14"/>
    </row>
    <row r="122" spans="1:32" x14ac:dyDescent="0.2">
      <c r="A122" s="10">
        <v>45505</v>
      </c>
      <c r="B122" s="3">
        <v>41705835.999269098</v>
      </c>
      <c r="C122" s="3">
        <v>37332.370000000003</v>
      </c>
      <c r="D122" s="3">
        <v>-1759189.9423031528</v>
      </c>
      <c r="E122" s="3">
        <v>39983978.426965944</v>
      </c>
      <c r="F122" s="20">
        <v>3.5099999999999999E-2</v>
      </c>
      <c r="G122" s="3">
        <v>119471.35359836875</v>
      </c>
      <c r="H122" s="3">
        <v>119471.35359836875</v>
      </c>
      <c r="J122" s="3">
        <f t="shared" si="55"/>
        <v>14060667.226095047</v>
      </c>
      <c r="K122" s="3"/>
      <c r="L122" s="3">
        <v>1243378.4243403419</v>
      </c>
      <c r="M122" s="3">
        <f t="shared" si="56"/>
        <v>3636.8818911955</v>
      </c>
      <c r="N122" s="3">
        <f t="shared" si="57"/>
        <v>3636.8818911955</v>
      </c>
      <c r="O122" s="3">
        <f t="shared" si="58"/>
        <v>266124.45566253067</v>
      </c>
      <c r="P122" s="3"/>
      <c r="Q122" s="4">
        <f t="shared" si="59"/>
        <v>1923776.9678000016</v>
      </c>
      <c r="R122" s="4">
        <f t="shared" si="64"/>
        <v>37332.370000000003</v>
      </c>
      <c r="S122" s="4"/>
      <c r="T122" s="4">
        <f t="shared" si="60"/>
        <v>1961109.3378000017</v>
      </c>
      <c r="U122" s="4">
        <f t="shared" si="61"/>
        <v>5681.6462219400055</v>
      </c>
      <c r="V122" s="4">
        <f t="shared" si="62"/>
        <v>5681.6462219400055</v>
      </c>
      <c r="W122" s="4">
        <f t="shared" si="63"/>
        <v>158532.00778613257</v>
      </c>
      <c r="X122" s="4"/>
      <c r="Y122" s="3">
        <f t="shared" si="52"/>
        <v>36779490.664825596</v>
      </c>
      <c r="Z122" s="3">
        <f t="shared" si="53"/>
        <v>13636010.762646385</v>
      </c>
      <c r="AA122" s="3">
        <f t="shared" si="54"/>
        <v>23143479.902179211</v>
      </c>
      <c r="AC122" s="11">
        <f t="shared" si="65"/>
        <v>110152.82548523325</v>
      </c>
      <c r="AD122" s="13">
        <f t="shared" si="49"/>
        <v>179475.10982002885</v>
      </c>
      <c r="AE122" s="13">
        <f t="shared" si="50"/>
        <v>69322.284334795608</v>
      </c>
      <c r="AF122" s="14"/>
    </row>
    <row r="123" spans="1:32" x14ac:dyDescent="0.2">
      <c r="A123" s="10">
        <v>45536</v>
      </c>
      <c r="B123" s="3">
        <v>39983978.426965944</v>
      </c>
      <c r="C123" s="3">
        <v>57457.590000000004</v>
      </c>
      <c r="D123" s="3">
        <v>-1727414.7664212228</v>
      </c>
      <c r="E123" s="3">
        <v>38314021.250544727</v>
      </c>
      <c r="F123" s="20">
        <v>3.5099999999999999E-2</v>
      </c>
      <c r="G123" s="3">
        <v>114510.82452835936</v>
      </c>
      <c r="H123" s="3">
        <v>114510.82452835936</v>
      </c>
      <c r="J123" s="3">
        <f t="shared" si="55"/>
        <v>12447763.284202183</v>
      </c>
      <c r="K123" s="3"/>
      <c r="L123" s="3">
        <v>1243378.4243403419</v>
      </c>
      <c r="M123" s="3">
        <f t="shared" si="56"/>
        <v>3636.8818911955</v>
      </c>
      <c r="N123" s="3">
        <f t="shared" si="57"/>
        <v>3636.8818911955</v>
      </c>
      <c r="O123" s="3">
        <f t="shared" si="58"/>
        <v>269761.33755372616</v>
      </c>
      <c r="P123" s="3"/>
      <c r="Q123" s="4">
        <f t="shared" si="59"/>
        <v>1961109.3378000017</v>
      </c>
      <c r="R123" s="4">
        <f t="shared" si="64"/>
        <v>57457.590000000004</v>
      </c>
      <c r="S123" s="4"/>
      <c r="T123" s="4">
        <f t="shared" si="60"/>
        <v>2018566.9278000018</v>
      </c>
      <c r="U123" s="4">
        <f t="shared" si="61"/>
        <v>5820.2765384400045</v>
      </c>
      <c r="V123" s="4">
        <f t="shared" si="62"/>
        <v>5820.2765384400045</v>
      </c>
      <c r="W123" s="4">
        <f t="shared" si="63"/>
        <v>164352.28432457257</v>
      </c>
      <c r="X123" s="4"/>
      <c r="Y123" s="3">
        <f t="shared" si="52"/>
        <v>35052075.898404382</v>
      </c>
      <c r="Z123" s="3">
        <f t="shared" si="53"/>
        <v>12013649.662323883</v>
      </c>
      <c r="AA123" s="3">
        <f t="shared" si="54"/>
        <v>23038426.236080498</v>
      </c>
      <c r="AC123" s="11">
        <f t="shared" si="65"/>
        <v>105053.66609872386</v>
      </c>
      <c r="AD123" s="13">
        <f t="shared" si="49"/>
        <v>179475.10982002885</v>
      </c>
      <c r="AE123" s="13">
        <f t="shared" si="50"/>
        <v>74421.443721304997</v>
      </c>
      <c r="AF123" s="14">
        <f>AE121+AE122+AE123</f>
        <v>208420.73317227251</v>
      </c>
    </row>
    <row r="124" spans="1:32" x14ac:dyDescent="0.2">
      <c r="A124" s="10">
        <v>45566</v>
      </c>
      <c r="B124" s="3">
        <v>38314021.250544727</v>
      </c>
      <c r="C124" s="3">
        <v>67815</v>
      </c>
      <c r="D124" s="3">
        <v>-2791594.0951310787</v>
      </c>
      <c r="E124" s="3">
        <v>35590242.15541365</v>
      </c>
      <c r="F124" s="20">
        <v>3.5099999999999999E-2</v>
      </c>
      <c r="G124" s="3">
        <v>108084.98523121413</v>
      </c>
      <c r="H124" s="3">
        <v>108084.98523121413</v>
      </c>
      <c r="J124" s="3">
        <f t="shared" si="55"/>
        <v>9764254.1743023172</v>
      </c>
      <c r="K124" s="3"/>
      <c r="L124" s="3">
        <v>1243378.4243403419</v>
      </c>
      <c r="M124" s="3">
        <f t="shared" si="56"/>
        <v>3636.8818911955</v>
      </c>
      <c r="N124" s="3">
        <f t="shared" si="57"/>
        <v>3636.8818911955</v>
      </c>
      <c r="O124" s="3">
        <f t="shared" si="58"/>
        <v>273398.21944492165</v>
      </c>
      <c r="P124" s="3"/>
      <c r="Q124" s="4">
        <f t="shared" si="59"/>
        <v>2018566.9278000018</v>
      </c>
      <c r="R124" s="4">
        <f t="shared" si="64"/>
        <v>67815</v>
      </c>
      <c r="S124" s="4"/>
      <c r="T124" s="4">
        <f t="shared" si="60"/>
        <v>2086381.9278000018</v>
      </c>
      <c r="U124" s="4">
        <f t="shared" si="61"/>
        <v>6003.4877013150053</v>
      </c>
      <c r="V124" s="4">
        <f t="shared" si="62"/>
        <v>6003.4877013150053</v>
      </c>
      <c r="W124" s="4">
        <f t="shared" si="63"/>
        <v>170355.77202588756</v>
      </c>
      <c r="X124" s="4"/>
      <c r="Y124" s="3">
        <f t="shared" si="52"/>
        <v>32260481.803273302</v>
      </c>
      <c r="Z124" s="3">
        <f t="shared" si="53"/>
        <v>9320500.182831509</v>
      </c>
      <c r="AA124" s="3">
        <f t="shared" si="54"/>
        <v>22939981.620441794</v>
      </c>
      <c r="AC124" s="11">
        <f t="shared" si="65"/>
        <v>98444.615638703617</v>
      </c>
      <c r="AD124" s="13">
        <f t="shared" si="49"/>
        <v>179475.10982002885</v>
      </c>
      <c r="AE124" s="13">
        <f t="shared" si="50"/>
        <v>81030.494181325237</v>
      </c>
      <c r="AF124" s="14"/>
    </row>
    <row r="125" spans="1:32" x14ac:dyDescent="0.2">
      <c r="A125" s="10">
        <v>45597</v>
      </c>
      <c r="B125" s="3">
        <v>35590242.15541365</v>
      </c>
      <c r="C125" s="3">
        <v>41082.85</v>
      </c>
      <c r="D125" s="3">
        <v>-903665.55161049543</v>
      </c>
      <c r="E125" s="3">
        <v>34727659.453803159</v>
      </c>
      <c r="F125" s="20">
        <v>3.5099999999999999E-2</v>
      </c>
      <c r="G125" s="3">
        <v>102839.93110347955</v>
      </c>
      <c r="H125" s="3">
        <v>102839.93110347955</v>
      </c>
      <c r="J125" s="3">
        <f t="shared" si="55"/>
        <v>8963428.5537953004</v>
      </c>
      <c r="K125" s="3"/>
      <c r="L125" s="3">
        <v>1243378.4243403419</v>
      </c>
      <c r="M125" s="3">
        <f t="shared" si="56"/>
        <v>3636.8818911955</v>
      </c>
      <c r="N125" s="3">
        <f t="shared" si="57"/>
        <v>3636.8818911955</v>
      </c>
      <c r="O125" s="3">
        <f t="shared" si="58"/>
        <v>277035.10133611714</v>
      </c>
      <c r="P125" s="3"/>
      <c r="Q125" s="4">
        <f t="shared" si="59"/>
        <v>2086381.9278000018</v>
      </c>
      <c r="R125" s="4">
        <f t="shared" si="64"/>
        <v>41082.85</v>
      </c>
      <c r="S125" s="4"/>
      <c r="T125" s="4">
        <f t="shared" si="60"/>
        <v>2127464.7778000017</v>
      </c>
      <c r="U125" s="4">
        <f t="shared" si="61"/>
        <v>6162.7508069400055</v>
      </c>
      <c r="V125" s="4">
        <f t="shared" si="62"/>
        <v>6162.7508069400055</v>
      </c>
      <c r="W125" s="4">
        <f t="shared" si="63"/>
        <v>176518.52283282756</v>
      </c>
      <c r="X125" s="4"/>
      <c r="Y125" s="3">
        <f t="shared" si="52"/>
        <v>31356816.251662817</v>
      </c>
      <c r="Z125" s="3">
        <f t="shared" si="53"/>
        <v>8509874.9296263549</v>
      </c>
      <c r="AA125" s="3">
        <f t="shared" si="54"/>
        <v>22846941.32203646</v>
      </c>
      <c r="AC125" s="11">
        <f t="shared" si="65"/>
        <v>93040.298405344045</v>
      </c>
      <c r="AD125" s="13">
        <f t="shared" si="49"/>
        <v>179475.10982002885</v>
      </c>
      <c r="AE125" s="13">
        <f t="shared" si="50"/>
        <v>86434.811414684809</v>
      </c>
      <c r="AF125" s="14"/>
    </row>
    <row r="126" spans="1:32" x14ac:dyDescent="0.2">
      <c r="A126" s="10">
        <v>45627</v>
      </c>
      <c r="B126" s="3">
        <v>34727659.453803159</v>
      </c>
      <c r="C126" s="3">
        <v>13241.36</v>
      </c>
      <c r="D126" s="3">
        <v>-1629987.0893326425</v>
      </c>
      <c r="E126" s="3">
        <v>33110913.724470515</v>
      </c>
      <c r="F126" s="20">
        <v>3.5099999999999999E-2</v>
      </c>
      <c r="G126" s="3">
        <v>99213.913273225262</v>
      </c>
      <c r="H126" s="3">
        <v>99213.913273225262</v>
      </c>
      <c r="J126" s="3">
        <f t="shared" si="55"/>
        <v>7432655.377735883</v>
      </c>
      <c r="K126" s="3"/>
      <c r="L126" s="3">
        <v>1243378.4243403419</v>
      </c>
      <c r="M126" s="3">
        <f t="shared" si="56"/>
        <v>3636.8818911955</v>
      </c>
      <c r="N126" s="3">
        <f t="shared" si="57"/>
        <v>3636.8818911955</v>
      </c>
      <c r="O126" s="3">
        <f t="shared" si="58"/>
        <v>280671.98322731262</v>
      </c>
      <c r="P126" s="3"/>
      <c r="Q126" s="4">
        <f t="shared" si="59"/>
        <v>2127464.7778000017</v>
      </c>
      <c r="R126" s="4">
        <f t="shared" si="64"/>
        <v>13241.36</v>
      </c>
      <c r="S126" s="4"/>
      <c r="T126" s="4">
        <f t="shared" si="60"/>
        <v>2140706.1378000015</v>
      </c>
      <c r="U126" s="4">
        <f t="shared" si="61"/>
        <v>6242.1999640650038</v>
      </c>
      <c r="V126" s="4">
        <f t="shared" si="62"/>
        <v>6242.1999640650038</v>
      </c>
      <c r="W126" s="4">
        <f t="shared" si="63"/>
        <v>182760.72279689257</v>
      </c>
      <c r="X126" s="4"/>
      <c r="Y126" s="3">
        <f t="shared" si="52"/>
        <v>29726829.162330173</v>
      </c>
      <c r="Z126" s="3">
        <f t="shared" si="53"/>
        <v>6969222.6717116777</v>
      </c>
      <c r="AA126" s="3">
        <f t="shared" si="54"/>
        <v>22757606.490618497</v>
      </c>
      <c r="AC126" s="11">
        <f t="shared" si="65"/>
        <v>89334.831417964757</v>
      </c>
      <c r="AD126" s="13">
        <f t="shared" si="49"/>
        <v>179475.10982002885</v>
      </c>
      <c r="AE126" s="13">
        <f t="shared" si="50"/>
        <v>90140.278402064097</v>
      </c>
      <c r="AF126" s="14">
        <f>AE124+AE125+AE126</f>
        <v>257605.58399807417</v>
      </c>
    </row>
    <row r="127" spans="1:32" x14ac:dyDescent="0.2">
      <c r="A127" s="10">
        <v>45658</v>
      </c>
      <c r="B127" s="3">
        <v>33110913.724470515</v>
      </c>
      <c r="C127" s="3">
        <v>11984.06</v>
      </c>
      <c r="D127" s="3">
        <v>-1620499.4924060113</v>
      </c>
      <c r="E127" s="3">
        <v>31502398.292064503</v>
      </c>
      <c r="F127" s="20">
        <v>3.5099999999999999E-2</v>
      </c>
      <c r="G127" s="3">
        <v>94496.968824182448</v>
      </c>
      <c r="H127" s="3">
        <v>94496.968824182448</v>
      </c>
      <c r="J127" s="3">
        <f t="shared" si="55"/>
        <v>5906652.8541540541</v>
      </c>
      <c r="K127" s="3"/>
      <c r="L127" s="3">
        <v>1243378.4243403419</v>
      </c>
      <c r="M127" s="3">
        <f t="shared" si="56"/>
        <v>3636.8818911955</v>
      </c>
      <c r="N127" s="3">
        <f t="shared" si="57"/>
        <v>3636.8818911955</v>
      </c>
      <c r="O127" s="3">
        <f t="shared" si="58"/>
        <v>284308.86511850811</v>
      </c>
      <c r="P127" s="3"/>
      <c r="Q127" s="4">
        <f t="shared" si="59"/>
        <v>2140706.1378000015</v>
      </c>
      <c r="R127" s="4">
        <f t="shared" si="64"/>
        <v>11984.06</v>
      </c>
      <c r="S127" s="4"/>
      <c r="T127" s="4">
        <f t="shared" si="60"/>
        <v>2152690.1978000016</v>
      </c>
      <c r="U127" s="4">
        <f t="shared" si="61"/>
        <v>6279.0921408150034</v>
      </c>
      <c r="V127" s="4">
        <f t="shared" si="62"/>
        <v>6279.0921408150034</v>
      </c>
      <c r="W127" s="4">
        <f t="shared" si="63"/>
        <v>189039.81493770759</v>
      </c>
      <c r="X127" s="4"/>
      <c r="Y127" s="3">
        <f t="shared" si="52"/>
        <v>28106329.669924159</v>
      </c>
      <c r="Z127" s="3">
        <f t="shared" si="53"/>
        <v>5433304.1740978379</v>
      </c>
      <c r="AA127" s="3">
        <f t="shared" si="54"/>
        <v>22673025.495826319</v>
      </c>
      <c r="AC127" s="11">
        <f t="shared" si="65"/>
        <v>84580.994792171943</v>
      </c>
      <c r="AD127" s="13">
        <f t="shared" si="49"/>
        <v>179475.10982002885</v>
      </c>
      <c r="AE127" s="13">
        <f t="shared" si="50"/>
        <v>94894.115027856911</v>
      </c>
      <c r="AF127" s="14"/>
    </row>
    <row r="128" spans="1:32" x14ac:dyDescent="0.2">
      <c r="A128" s="10">
        <v>45689</v>
      </c>
      <c r="B128" s="3">
        <v>31502398.292064503</v>
      </c>
      <c r="C128" s="3">
        <v>59696.03</v>
      </c>
      <c r="D128" s="3">
        <v>-1249229.0428517642</v>
      </c>
      <c r="E128" s="3">
        <v>30312865.279212739</v>
      </c>
      <c r="F128" s="20">
        <v>3.5099999999999999E-2</v>
      </c>
      <c r="G128" s="3">
        <v>90404.822972992974</v>
      </c>
      <c r="H128" s="3">
        <v>90404.822972992974</v>
      </c>
      <c r="J128" s="3">
        <f t="shared" si="55"/>
        <v>4747828.6342752837</v>
      </c>
      <c r="K128" s="3"/>
      <c r="L128" s="3">
        <v>1243378.4243403419</v>
      </c>
      <c r="M128" s="3">
        <f t="shared" si="56"/>
        <v>3636.8818911955</v>
      </c>
      <c r="N128" s="3">
        <f t="shared" si="57"/>
        <v>3636.8818911955</v>
      </c>
      <c r="O128" s="3">
        <f t="shared" si="58"/>
        <v>287945.7470097036</v>
      </c>
      <c r="P128" s="3"/>
      <c r="Q128" s="4">
        <f t="shared" si="59"/>
        <v>2152690.1978000016</v>
      </c>
      <c r="R128" s="4">
        <f t="shared" si="64"/>
        <v>59696.03</v>
      </c>
      <c r="S128" s="4"/>
      <c r="T128" s="4">
        <f t="shared" si="60"/>
        <v>2212386.2278000014</v>
      </c>
      <c r="U128" s="4">
        <f t="shared" si="61"/>
        <v>6383.9242724400046</v>
      </c>
      <c r="V128" s="4">
        <f t="shared" si="62"/>
        <v>6383.9242724400046</v>
      </c>
      <c r="W128" s="4">
        <f t="shared" si="63"/>
        <v>195423.73921014759</v>
      </c>
      <c r="X128" s="4"/>
      <c r="Y128" s="3">
        <f t="shared" si="52"/>
        <v>26857100.627072398</v>
      </c>
      <c r="Z128" s="3">
        <f t="shared" si="53"/>
        <v>4264459.1480554324</v>
      </c>
      <c r="AA128" s="3">
        <f t="shared" si="54"/>
        <v>22592641.479016967</v>
      </c>
      <c r="AC128" s="11">
        <f t="shared" si="65"/>
        <v>80384.016809357461</v>
      </c>
      <c r="AD128" s="13">
        <f t="shared" ref="AD128:AD144" si="66">SUM($AC$85:$AC$96)/12</f>
        <v>179475.10982002885</v>
      </c>
      <c r="AE128" s="13">
        <f t="shared" si="50"/>
        <v>99091.093010671393</v>
      </c>
      <c r="AF128" s="14"/>
    </row>
    <row r="129" spans="1:32" x14ac:dyDescent="0.2">
      <c r="A129" s="10">
        <v>45717</v>
      </c>
      <c r="B129" s="3">
        <v>30312865.279212739</v>
      </c>
      <c r="C129" s="3">
        <v>46739.17</v>
      </c>
      <c r="D129" s="3">
        <v>-1594239.6984889586</v>
      </c>
      <c r="E129" s="3">
        <v>28765364.750723783</v>
      </c>
      <c r="F129" s="20">
        <v>3.5099999999999999E-2</v>
      </c>
      <c r="G129" s="3">
        <v>86401.911418782169</v>
      </c>
      <c r="H129" s="3">
        <v>86401.911418782169</v>
      </c>
      <c r="J129" s="3">
        <f t="shared" si="55"/>
        <v>3239990.8472051076</v>
      </c>
      <c r="K129" s="3"/>
      <c r="L129" s="3">
        <v>1243378.4243403419</v>
      </c>
      <c r="M129" s="3">
        <f t="shared" si="56"/>
        <v>3636.8818911955</v>
      </c>
      <c r="N129" s="3">
        <f t="shared" si="57"/>
        <v>3636.8818911955</v>
      </c>
      <c r="O129" s="3">
        <f t="shared" si="58"/>
        <v>291582.62890089909</v>
      </c>
      <c r="P129" s="3"/>
      <c r="Q129" s="4">
        <f t="shared" si="59"/>
        <v>2212386.2278000014</v>
      </c>
      <c r="R129" s="4">
        <f t="shared" si="64"/>
        <v>46739.17</v>
      </c>
      <c r="S129" s="4"/>
      <c r="T129" s="4">
        <f t="shared" si="60"/>
        <v>2259125.3978000013</v>
      </c>
      <c r="U129" s="4">
        <f t="shared" si="61"/>
        <v>6539.5857524400044</v>
      </c>
      <c r="V129" s="4">
        <f t="shared" si="62"/>
        <v>6539.5857524400044</v>
      </c>
      <c r="W129" s="4">
        <f t="shared" si="63"/>
        <v>201963.32496258759</v>
      </c>
      <c r="X129" s="4"/>
      <c r="Y129" s="3">
        <f t="shared" si="52"/>
        <v>25262860.928583439</v>
      </c>
      <c r="Z129" s="3">
        <f t="shared" si="53"/>
        <v>2746444.8933416209</v>
      </c>
      <c r="AA129" s="3">
        <f t="shared" si="54"/>
        <v>22516416.03524182</v>
      </c>
      <c r="AC129" s="11">
        <f t="shared" si="65"/>
        <v>76225.443775146661</v>
      </c>
      <c r="AD129" s="13">
        <f t="shared" si="66"/>
        <v>179475.10982002885</v>
      </c>
      <c r="AE129" s="13">
        <f t="shared" si="50"/>
        <v>103249.66604488219</v>
      </c>
      <c r="AF129" s="14">
        <f>AE127+AE128+AE129</f>
        <v>297234.87408341048</v>
      </c>
    </row>
    <row r="130" spans="1:32" x14ac:dyDescent="0.2">
      <c r="A130" s="10">
        <v>45748</v>
      </c>
      <c r="B130" s="3">
        <v>28765364.750723783</v>
      </c>
      <c r="C130" s="3">
        <v>13626.470000000001</v>
      </c>
      <c r="D130" s="3">
        <v>-727026.98179260897</v>
      </c>
      <c r="E130" s="3">
        <v>28051964.238931172</v>
      </c>
      <c r="F130" s="20">
        <v>3.5099999999999999E-2</v>
      </c>
      <c r="G130" s="3">
        <v>83095.343647370377</v>
      </c>
      <c r="H130" s="3">
        <v>83095.343647370377</v>
      </c>
      <c r="J130" s="3">
        <f t="shared" si="55"/>
        <v>2596059.2090598689</v>
      </c>
      <c r="K130" s="3"/>
      <c r="L130" s="3">
        <v>1243378.4243403419</v>
      </c>
      <c r="M130" s="3">
        <f t="shared" si="56"/>
        <v>3636.8818911955</v>
      </c>
      <c r="N130" s="3">
        <f t="shared" si="57"/>
        <v>3636.8818911955</v>
      </c>
      <c r="O130" s="3">
        <f t="shared" si="58"/>
        <v>295219.51079209457</v>
      </c>
      <c r="P130" s="3"/>
      <c r="Q130" s="4">
        <f t="shared" si="59"/>
        <v>2259125.3978000013</v>
      </c>
      <c r="R130" s="4">
        <f t="shared" si="64"/>
        <v>13626.470000000001</v>
      </c>
      <c r="S130" s="4"/>
      <c r="T130" s="4">
        <f t="shared" si="60"/>
        <v>2272751.8678000015</v>
      </c>
      <c r="U130" s="4">
        <f t="shared" si="61"/>
        <v>6627.8705009400037</v>
      </c>
      <c r="V130" s="4">
        <f t="shared" si="62"/>
        <v>6627.8705009400037</v>
      </c>
      <c r="W130" s="4">
        <f t="shared" si="63"/>
        <v>208591.19546352761</v>
      </c>
      <c r="X130" s="4"/>
      <c r="Y130" s="3">
        <f t="shared" si="52"/>
        <v>24535833.946790829</v>
      </c>
      <c r="Z130" s="3">
        <f t="shared" si="53"/>
        <v>2092248.5028042465</v>
      </c>
      <c r="AA130" s="3">
        <f t="shared" si="54"/>
        <v>22443585.443986584</v>
      </c>
      <c r="AC130" s="11">
        <f t="shared" si="65"/>
        <v>72830.591255234875</v>
      </c>
      <c r="AD130" s="13">
        <f t="shared" si="66"/>
        <v>179475.10982002885</v>
      </c>
      <c r="AE130" s="13">
        <f t="shared" si="50"/>
        <v>106644.51856479398</v>
      </c>
      <c r="AF130" s="14"/>
    </row>
    <row r="131" spans="1:32" x14ac:dyDescent="0.2">
      <c r="A131" s="10">
        <v>45778</v>
      </c>
      <c r="B131" s="3">
        <v>28051964.238931172</v>
      </c>
      <c r="C131" s="3">
        <v>38964.03</v>
      </c>
      <c r="D131" s="3">
        <v>-2502849.3040083419</v>
      </c>
      <c r="E131" s="3">
        <v>25588078.96492283</v>
      </c>
      <c r="F131" s="20">
        <v>3.5099999999999999E-2</v>
      </c>
      <c r="G131" s="3">
        <v>78448.563185636478</v>
      </c>
      <c r="H131" s="3">
        <v>78448.563185636478</v>
      </c>
      <c r="J131" s="3">
        <f t="shared" si="55"/>
        <v>171658.4682371635</v>
      </c>
      <c r="K131" s="3"/>
      <c r="L131" s="3">
        <v>1243378.4243403419</v>
      </c>
      <c r="M131" s="3">
        <f t="shared" si="56"/>
        <v>3636.8818911955</v>
      </c>
      <c r="N131" s="3">
        <f t="shared" si="57"/>
        <v>3636.8818911955</v>
      </c>
      <c r="O131" s="3">
        <f t="shared" si="58"/>
        <v>298856.39268329006</v>
      </c>
      <c r="P131" s="3"/>
      <c r="Q131" s="4">
        <f t="shared" si="59"/>
        <v>2272751.8678000015</v>
      </c>
      <c r="R131" s="4">
        <f t="shared" si="64"/>
        <v>38964.03</v>
      </c>
      <c r="S131" s="4"/>
      <c r="T131" s="4">
        <f t="shared" si="60"/>
        <v>2311715.8978000013</v>
      </c>
      <c r="U131" s="4">
        <f t="shared" si="61"/>
        <v>6704.7841071900039</v>
      </c>
      <c r="V131" s="4">
        <f t="shared" si="62"/>
        <v>6704.7841071900039</v>
      </c>
      <c r="W131" s="4">
        <f t="shared" si="63"/>
        <v>215295.97957071761</v>
      </c>
      <c r="X131" s="4"/>
      <c r="Y131" s="3">
        <f t="shared" si="52"/>
        <v>22032984.642782487</v>
      </c>
      <c r="Z131" s="3">
        <f t="shared" si="53"/>
        <v>-342493.90401684417</v>
      </c>
      <c r="AA131" s="3">
        <f t="shared" si="54"/>
        <v>22375478.546799332</v>
      </c>
      <c r="AC131" s="11">
        <f t="shared" si="65"/>
        <v>68106.897187250972</v>
      </c>
      <c r="AD131" s="13">
        <f t="shared" si="66"/>
        <v>179475.10982002885</v>
      </c>
      <c r="AE131" s="13">
        <f t="shared" si="50"/>
        <v>111368.21263277788</v>
      </c>
      <c r="AF131" s="14"/>
    </row>
    <row r="132" spans="1:32" x14ac:dyDescent="0.2">
      <c r="A132" s="10">
        <v>45809</v>
      </c>
      <c r="B132" s="3">
        <v>25588078.96492283</v>
      </c>
      <c r="C132" s="3">
        <v>77791.58</v>
      </c>
      <c r="D132" s="3">
        <v>-2423244.4195250878</v>
      </c>
      <c r="E132" s="3">
        <v>23242626.125397742</v>
      </c>
      <c r="F132" s="20">
        <v>3.5099999999999999E-2</v>
      </c>
      <c r="G132" s="3">
        <v>71414.906194593845</v>
      </c>
      <c r="H132" s="3">
        <v>71414.906194593845</v>
      </c>
      <c r="J132" s="3">
        <f t="shared" si="55"/>
        <v>-2180171.0450933306</v>
      </c>
      <c r="K132" s="3"/>
      <c r="L132" s="3">
        <v>1243378.4243403419</v>
      </c>
      <c r="M132" s="3">
        <f t="shared" si="56"/>
        <v>3636.8818911955</v>
      </c>
      <c r="N132" s="3">
        <f t="shared" si="57"/>
        <v>3636.8818911955</v>
      </c>
      <c r="O132" s="3">
        <f t="shared" si="58"/>
        <v>302493.27457448555</v>
      </c>
      <c r="P132" s="3"/>
      <c r="Q132" s="4">
        <f t="shared" si="59"/>
        <v>2311715.8978000013</v>
      </c>
      <c r="R132" s="4">
        <f t="shared" si="64"/>
        <v>77791.58</v>
      </c>
      <c r="S132" s="4"/>
      <c r="T132" s="4">
        <f t="shared" si="60"/>
        <v>2389507.4778000014</v>
      </c>
      <c r="U132" s="4">
        <f t="shared" si="61"/>
        <v>6875.5391868150036</v>
      </c>
      <c r="V132" s="4">
        <f t="shared" si="62"/>
        <v>6875.5391868150036</v>
      </c>
      <c r="W132" s="4">
        <f t="shared" si="63"/>
        <v>222171.51875753261</v>
      </c>
      <c r="X132" s="4"/>
      <c r="Y132" s="3">
        <f t="shared" si="52"/>
        <v>19609740.2232574</v>
      </c>
      <c r="Z132" s="3">
        <f t="shared" si="53"/>
        <v>-2704835.838425349</v>
      </c>
      <c r="AA132" s="3">
        <f t="shared" si="54"/>
        <v>22314576.06168275</v>
      </c>
      <c r="AC132" s="11">
        <f t="shared" si="65"/>
        <v>60902.485116583339</v>
      </c>
      <c r="AD132" s="13">
        <f t="shared" si="66"/>
        <v>179475.10982002885</v>
      </c>
      <c r="AE132" s="13">
        <f t="shared" si="50"/>
        <v>118572.62470344552</v>
      </c>
      <c r="AF132" s="14">
        <f>AE130+AE131+AE132</f>
        <v>336585.35590101738</v>
      </c>
    </row>
    <row r="133" spans="1:32" x14ac:dyDescent="0.2">
      <c r="A133" s="10">
        <v>45839</v>
      </c>
      <c r="B133" s="3">
        <v>23242626.125397742</v>
      </c>
      <c r="C133" s="3">
        <v>14447.69</v>
      </c>
      <c r="D133" s="3">
        <v>-1744834.8635821806</v>
      </c>
      <c r="E133" s="3">
        <v>21512238.951815564</v>
      </c>
      <c r="F133" s="20">
        <v>3.5099999999999999E-2</v>
      </c>
      <c r="G133" s="3">
        <v>65453.990175424442</v>
      </c>
      <c r="H133" s="3">
        <v>65453.990175424442</v>
      </c>
      <c r="J133" s="3">
        <f t="shared" si="55"/>
        <v>-3859551.9185000863</v>
      </c>
      <c r="K133" s="3"/>
      <c r="L133" s="3">
        <v>1243378.4243403419</v>
      </c>
      <c r="M133" s="3">
        <f t="shared" si="56"/>
        <v>3636.8818911955</v>
      </c>
      <c r="N133" s="3">
        <f t="shared" si="57"/>
        <v>3636.8818911955</v>
      </c>
      <c r="O133" s="3">
        <f t="shared" si="58"/>
        <v>306130.15646568104</v>
      </c>
      <c r="P133" s="3"/>
      <c r="Q133" s="4">
        <f t="shared" si="59"/>
        <v>2389507.4778000014</v>
      </c>
      <c r="R133" s="4">
        <f t="shared" si="64"/>
        <v>14447.69</v>
      </c>
      <c r="S133" s="4"/>
      <c r="T133" s="4">
        <f t="shared" si="60"/>
        <v>2403955.1678000013</v>
      </c>
      <c r="U133" s="4">
        <f t="shared" si="61"/>
        <v>7010.439119190004</v>
      </c>
      <c r="V133" s="4">
        <f t="shared" si="62"/>
        <v>7010.439119190004</v>
      </c>
      <c r="W133" s="4">
        <f t="shared" si="63"/>
        <v>229181.95787672262</v>
      </c>
      <c r="X133" s="4"/>
      <c r="Y133" s="3">
        <f t="shared" si="52"/>
        <v>17864905.359675221</v>
      </c>
      <c r="Z133" s="3">
        <f t="shared" si="53"/>
        <v>-4394864.0328424899</v>
      </c>
      <c r="AA133" s="3">
        <f t="shared" si="54"/>
        <v>22259769.392517712</v>
      </c>
      <c r="AC133" s="11">
        <f t="shared" si="65"/>
        <v>54806.669165038933</v>
      </c>
      <c r="AD133" s="13">
        <f t="shared" si="66"/>
        <v>179475.10982002885</v>
      </c>
      <c r="AE133" s="13">
        <f t="shared" si="50"/>
        <v>124668.44065498991</v>
      </c>
      <c r="AF133" s="14"/>
    </row>
    <row r="134" spans="1:32" x14ac:dyDescent="0.2">
      <c r="A134" s="10">
        <v>45870</v>
      </c>
      <c r="B134" s="3">
        <v>21512238.951815564</v>
      </c>
      <c r="C134" s="3">
        <v>38964.03</v>
      </c>
      <c r="D134" s="3">
        <v>-829114.08943729289</v>
      </c>
      <c r="E134" s="3">
        <v>20722088.892378271</v>
      </c>
      <c r="F134" s="20">
        <v>3.5099999999999999E-2</v>
      </c>
      <c r="G134" s="3">
        <v>61767.70447213349</v>
      </c>
      <c r="H134" s="3">
        <v>61767.70447213349</v>
      </c>
      <c r="J134" s="3">
        <f t="shared" si="55"/>
        <v>-4626898.3034652453</v>
      </c>
      <c r="K134" s="3"/>
      <c r="L134" s="3">
        <v>1243378.4243403419</v>
      </c>
      <c r="M134" s="3">
        <f t="shared" si="56"/>
        <v>3636.8818911955</v>
      </c>
      <c r="N134" s="3">
        <f t="shared" si="57"/>
        <v>3636.8818911955</v>
      </c>
      <c r="O134" s="3">
        <f t="shared" si="58"/>
        <v>309767.03835687652</v>
      </c>
      <c r="P134" s="3"/>
      <c r="Q134" s="4">
        <f t="shared" si="59"/>
        <v>2403955.1678000013</v>
      </c>
      <c r="R134" s="4">
        <f t="shared" si="64"/>
        <v>38964.03</v>
      </c>
      <c r="S134" s="4"/>
      <c r="T134" s="4">
        <f t="shared" si="60"/>
        <v>2442919.1978000011</v>
      </c>
      <c r="U134" s="4">
        <f t="shared" si="61"/>
        <v>7088.553759690004</v>
      </c>
      <c r="V134" s="4">
        <f t="shared" si="62"/>
        <v>7088.553759690004</v>
      </c>
      <c r="W134" s="4">
        <f t="shared" si="63"/>
        <v>236270.51163641262</v>
      </c>
      <c r="X134" s="4"/>
      <c r="Y134" s="3">
        <f t="shared" si="52"/>
        <v>17035791.27023793</v>
      </c>
      <c r="Z134" s="3">
        <f t="shared" si="53"/>
        <v>-5172935.8534585349</v>
      </c>
      <c r="AA134" s="3">
        <f t="shared" si="54"/>
        <v>22208727.123696465</v>
      </c>
      <c r="AC134" s="11">
        <f t="shared" si="65"/>
        <v>51042.268821247984</v>
      </c>
      <c r="AD134" s="13">
        <f t="shared" si="66"/>
        <v>179475.10982002885</v>
      </c>
      <c r="AE134" s="13">
        <f t="shared" si="50"/>
        <v>128432.84099878087</v>
      </c>
      <c r="AF134" s="14"/>
    </row>
    <row r="135" spans="1:32" x14ac:dyDescent="0.2">
      <c r="A135" s="10">
        <v>45901</v>
      </c>
      <c r="B135" s="3">
        <v>20722088.892378271</v>
      </c>
      <c r="C135" s="3">
        <v>54616.480000000003</v>
      </c>
      <c r="D135" s="3">
        <v>-2372789.0598265971</v>
      </c>
      <c r="E135" s="3">
        <v>18403916.312551674</v>
      </c>
      <c r="F135" s="20">
        <v>3.5099999999999999E-2</v>
      </c>
      <c r="G135" s="3">
        <v>57221.782612210038</v>
      </c>
      <c r="H135" s="3">
        <v>57221.782612210038</v>
      </c>
      <c r="J135" s="3">
        <f t="shared" si="55"/>
        <v>-6942465.5806796327</v>
      </c>
      <c r="K135" s="3"/>
      <c r="L135" s="3">
        <v>1243378.4243403419</v>
      </c>
      <c r="M135" s="3">
        <f t="shared" si="56"/>
        <v>3636.8818911955</v>
      </c>
      <c r="N135" s="3">
        <f t="shared" si="57"/>
        <v>3636.8818911955</v>
      </c>
      <c r="O135" s="3">
        <f t="shared" si="58"/>
        <v>313403.92024807201</v>
      </c>
      <c r="P135" s="3"/>
      <c r="Q135" s="4">
        <f t="shared" si="59"/>
        <v>2442919.1978000011</v>
      </c>
      <c r="R135" s="4">
        <f t="shared" si="64"/>
        <v>54616.480000000003</v>
      </c>
      <c r="S135" s="4"/>
      <c r="T135" s="4">
        <f t="shared" si="60"/>
        <v>2497535.6778000011</v>
      </c>
      <c r="U135" s="4">
        <f t="shared" si="61"/>
        <v>7225.4152555650035</v>
      </c>
      <c r="V135" s="4">
        <f t="shared" si="62"/>
        <v>7225.4152555650035</v>
      </c>
      <c r="W135" s="4">
        <f t="shared" si="63"/>
        <v>243495.92689197761</v>
      </c>
      <c r="X135" s="4"/>
      <c r="Y135" s="3">
        <f t="shared" si="52"/>
        <v>14663002.210411331</v>
      </c>
      <c r="Z135" s="3">
        <f t="shared" si="53"/>
        <v>-7499365.4278196823</v>
      </c>
      <c r="AA135" s="3">
        <f t="shared" si="54"/>
        <v>22162367.638231013</v>
      </c>
      <c r="AC135" s="11">
        <f t="shared" si="65"/>
        <v>46359.485465449528</v>
      </c>
      <c r="AD135" s="13">
        <f t="shared" si="66"/>
        <v>179475.10982002885</v>
      </c>
      <c r="AE135" s="13">
        <f t="shared" si="50"/>
        <v>133115.62435457931</v>
      </c>
      <c r="AF135" s="14">
        <f>AE133+AE134+AE135</f>
        <v>386216.90600835008</v>
      </c>
    </row>
    <row r="136" spans="1:32" x14ac:dyDescent="0.2">
      <c r="A136" s="10">
        <v>45931</v>
      </c>
      <c r="B136" s="3">
        <v>18403916.312551674</v>
      </c>
      <c r="C136" s="3">
        <v>69375.44</v>
      </c>
      <c r="D136" s="3">
        <v>-692535.15433431673</v>
      </c>
      <c r="E136" s="3">
        <v>17780756.598217357</v>
      </c>
      <c r="F136" s="20">
        <v>3.5099999999999999E-2</v>
      </c>
      <c r="G136" s="3">
        <v>52920.084131999713</v>
      </c>
      <c r="H136" s="3">
        <v>52920.084131999713</v>
      </c>
      <c r="J136" s="3">
        <f t="shared" si="55"/>
        <v>-7582080.6508819498</v>
      </c>
      <c r="K136" s="3"/>
      <c r="L136" s="3">
        <v>1243378.4243403419</v>
      </c>
      <c r="M136" s="3">
        <f t="shared" si="56"/>
        <v>3636.8818911955</v>
      </c>
      <c r="N136" s="3">
        <f t="shared" si="57"/>
        <v>3636.8818911955</v>
      </c>
      <c r="O136" s="3">
        <f t="shared" si="58"/>
        <v>317040.8021392675</v>
      </c>
      <c r="P136" s="3"/>
      <c r="Q136" s="4">
        <f t="shared" si="59"/>
        <v>2497535.6778000011</v>
      </c>
      <c r="R136" s="4">
        <f t="shared" si="64"/>
        <v>69375.44</v>
      </c>
      <c r="S136" s="4"/>
      <c r="T136" s="4">
        <f t="shared" si="60"/>
        <v>2566911.1178000011</v>
      </c>
      <c r="U136" s="4">
        <f t="shared" si="61"/>
        <v>7406.7534385650024</v>
      </c>
      <c r="V136" s="4">
        <f t="shared" si="62"/>
        <v>7406.7534385650024</v>
      </c>
      <c r="W136" s="4">
        <f t="shared" si="63"/>
        <v>250902.68033054261</v>
      </c>
      <c r="X136" s="4"/>
      <c r="Y136" s="3">
        <f t="shared" si="52"/>
        <v>13970467.056077015</v>
      </c>
      <c r="Z136" s="3">
        <f t="shared" si="53"/>
        <v>-8150024.13335176</v>
      </c>
      <c r="AA136" s="3">
        <f t="shared" si="54"/>
        <v>22120491.189428777</v>
      </c>
      <c r="AC136" s="11">
        <f t="shared" si="65"/>
        <v>41876.448802239211</v>
      </c>
      <c r="AD136" s="13">
        <f t="shared" si="66"/>
        <v>179475.10982002885</v>
      </c>
      <c r="AE136" s="13">
        <f t="shared" si="50"/>
        <v>137598.66101778965</v>
      </c>
      <c r="AF136" s="14"/>
    </row>
    <row r="137" spans="1:32" x14ac:dyDescent="0.2">
      <c r="A137" s="10">
        <v>45962</v>
      </c>
      <c r="B137" s="3">
        <v>17780756.598217357</v>
      </c>
      <c r="C137" s="3">
        <v>41427.69</v>
      </c>
      <c r="D137" s="3">
        <v>-456627.92713401973</v>
      </c>
      <c r="E137" s="3">
        <v>17365556.36108334</v>
      </c>
      <c r="F137" s="20">
        <v>3.5099999999999999E-2</v>
      </c>
      <c r="G137" s="3">
        <v>51401.482702977264</v>
      </c>
      <c r="H137" s="3">
        <v>51401.482702977264</v>
      </c>
      <c r="J137" s="3">
        <f t="shared" si="55"/>
        <v>-7987307.0953129921</v>
      </c>
      <c r="K137" s="3"/>
      <c r="L137" s="3">
        <v>1243378.4243403419</v>
      </c>
      <c r="M137" s="3">
        <f t="shared" si="56"/>
        <v>3636.8818911955</v>
      </c>
      <c r="N137" s="3">
        <f t="shared" si="57"/>
        <v>3636.8818911955</v>
      </c>
      <c r="O137" s="3">
        <f t="shared" si="58"/>
        <v>320677.68403046299</v>
      </c>
      <c r="P137" s="3"/>
      <c r="Q137" s="4">
        <f t="shared" si="59"/>
        <v>2566911.1178000011</v>
      </c>
      <c r="R137" s="4">
        <f t="shared" si="64"/>
        <v>41427.69</v>
      </c>
      <c r="S137" s="4"/>
      <c r="T137" s="4">
        <f t="shared" si="60"/>
        <v>2608338.807800001</v>
      </c>
      <c r="U137" s="4">
        <f t="shared" si="61"/>
        <v>7568.8030161900033</v>
      </c>
      <c r="V137" s="4">
        <f t="shared" si="62"/>
        <v>7568.8030161900033</v>
      </c>
      <c r="W137" s="4">
        <f t="shared" si="63"/>
        <v>258471.48334673262</v>
      </c>
      <c r="X137" s="4"/>
      <c r="Y137" s="3">
        <f t="shared" si="52"/>
        <v>13513839.128942998</v>
      </c>
      <c r="Z137" s="3">
        <f t="shared" si="53"/>
        <v>-8566456.2626901884</v>
      </c>
      <c r="AA137" s="3">
        <f t="shared" si="54"/>
        <v>22080295.391633186</v>
      </c>
      <c r="AC137" s="11">
        <f t="shared" si="65"/>
        <v>40195.797795591759</v>
      </c>
      <c r="AD137" s="13">
        <f t="shared" si="66"/>
        <v>179475.10982002885</v>
      </c>
      <c r="AE137" s="13">
        <f t="shared" si="50"/>
        <v>139279.31202443709</v>
      </c>
      <c r="AF137" s="14"/>
    </row>
    <row r="138" spans="1:32" x14ac:dyDescent="0.2">
      <c r="A138" s="10">
        <v>45992</v>
      </c>
      <c r="B138" s="3">
        <v>17365556.36108334</v>
      </c>
      <c r="C138" s="3">
        <v>10366.950000000001</v>
      </c>
      <c r="D138" s="3">
        <v>-1240924.0596183352</v>
      </c>
      <c r="E138" s="3">
        <v>16134999.251465004</v>
      </c>
      <c r="F138" s="20">
        <v>3.5099999999999999E-2</v>
      </c>
      <c r="G138" s="3">
        <v>48994.562583351952</v>
      </c>
      <c r="H138" s="3">
        <v>48994.562583351952</v>
      </c>
      <c r="J138" s="3">
        <f t="shared" si="55"/>
        <v>-9179236.5923479758</v>
      </c>
      <c r="K138" s="3"/>
      <c r="L138" s="3">
        <v>1243378.4243403419</v>
      </c>
      <c r="M138" s="3">
        <f t="shared" si="56"/>
        <v>3636.8818911955</v>
      </c>
      <c r="N138" s="3">
        <f t="shared" si="57"/>
        <v>3636.8818911955</v>
      </c>
      <c r="O138" s="3">
        <f t="shared" si="58"/>
        <v>324314.56592165848</v>
      </c>
      <c r="P138" s="3"/>
      <c r="Q138" s="4">
        <f t="shared" si="59"/>
        <v>2608338.807800001</v>
      </c>
      <c r="R138" s="4">
        <f t="shared" si="64"/>
        <v>10366.950000000001</v>
      </c>
      <c r="S138" s="4"/>
      <c r="T138" s="4">
        <f t="shared" si="60"/>
        <v>2618705.7578000012</v>
      </c>
      <c r="U138" s="4">
        <f t="shared" si="61"/>
        <v>7644.5526771900031</v>
      </c>
      <c r="V138" s="4">
        <f t="shared" si="62"/>
        <v>7644.5526771900031</v>
      </c>
      <c r="W138" s="4">
        <f t="shared" si="63"/>
        <v>266116.03602392261</v>
      </c>
      <c r="X138" s="4"/>
      <c r="Y138" s="3">
        <f t="shared" si="52"/>
        <v>12272915.069324661</v>
      </c>
      <c r="Z138" s="3">
        <f t="shared" si="53"/>
        <v>-9769667.1942935567</v>
      </c>
      <c r="AA138" s="3">
        <f t="shared" ref="AA138:AA141" si="67">Y138-Z138</f>
        <v>22042582.263618216</v>
      </c>
      <c r="AC138" s="11">
        <f t="shared" si="65"/>
        <v>37713.128014966445</v>
      </c>
      <c r="AD138" s="13">
        <f t="shared" si="66"/>
        <v>179475.10982002885</v>
      </c>
      <c r="AE138" s="13">
        <f t="shared" si="50"/>
        <v>141761.98180506242</v>
      </c>
      <c r="AF138" s="14">
        <f>AE136+AE137+AE138</f>
        <v>418639.95484728913</v>
      </c>
    </row>
    <row r="139" spans="1:32" x14ac:dyDescent="0.2">
      <c r="A139" s="10">
        <v>46023</v>
      </c>
      <c r="B139" s="3">
        <v>16134999.251465004</v>
      </c>
      <c r="C139" s="3">
        <v>0</v>
      </c>
      <c r="D139" s="3">
        <v>-627007.21759888052</v>
      </c>
      <c r="E139" s="3">
        <v>15507992.033866124</v>
      </c>
      <c r="F139" s="20">
        <v>3.5099999999999999E-2</v>
      </c>
      <c r="G139" s="3">
        <v>46277.874754796772</v>
      </c>
      <c r="H139" s="3">
        <v>46277.874754796772</v>
      </c>
      <c r="J139" s="3">
        <f t="shared" si="55"/>
        <v>-9759965.9351920579</v>
      </c>
      <c r="K139" s="3"/>
      <c r="L139" s="3">
        <v>1243378.4243403419</v>
      </c>
      <c r="M139" s="3">
        <f t="shared" si="56"/>
        <v>3636.8818911955</v>
      </c>
      <c r="N139" s="3">
        <f t="shared" ref="N139:N141" si="68">SUM(M139:M139)</f>
        <v>3636.8818911955</v>
      </c>
      <c r="O139" s="3">
        <f t="shared" ref="O139:O141" si="69">O138+N139</f>
        <v>327951.44781285396</v>
      </c>
      <c r="P139" s="3"/>
      <c r="Q139" s="4">
        <f t="shared" si="59"/>
        <v>2618705.7578000012</v>
      </c>
      <c r="R139" s="4">
        <f t="shared" si="64"/>
        <v>0</v>
      </c>
      <c r="S139" s="4"/>
      <c r="T139" s="4">
        <f t="shared" si="60"/>
        <v>2618705.7578000012</v>
      </c>
      <c r="U139" s="4">
        <f t="shared" si="61"/>
        <v>7659.7143415650035</v>
      </c>
      <c r="V139" s="4">
        <f t="shared" ref="V139:V141" si="70">SUM(U139:U139)</f>
        <v>7659.7143415650035</v>
      </c>
      <c r="W139" s="4">
        <f t="shared" ref="W139:W141" si="71">W138+V139</f>
        <v>273775.75036548759</v>
      </c>
      <c r="X139" s="4"/>
      <c r="Y139" s="3">
        <f t="shared" si="52"/>
        <v>11645907.851725781</v>
      </c>
      <c r="Z139" s="3">
        <f t="shared" si="53"/>
        <v>-10361693.133370399</v>
      </c>
      <c r="AA139" s="3">
        <f t="shared" si="67"/>
        <v>22007600.985096179</v>
      </c>
      <c r="AC139" s="11">
        <f t="shared" si="65"/>
        <v>34981.278522036264</v>
      </c>
      <c r="AD139" s="13">
        <f t="shared" si="66"/>
        <v>179475.10982002885</v>
      </c>
      <c r="AE139" s="13">
        <f t="shared" si="50"/>
        <v>144493.83129799258</v>
      </c>
      <c r="AF139" s="14"/>
    </row>
    <row r="140" spans="1:32" x14ac:dyDescent="0.2">
      <c r="A140" s="10">
        <v>46054</v>
      </c>
      <c r="B140" s="3">
        <v>15507992.033866124</v>
      </c>
      <c r="C140" s="3">
        <v>0</v>
      </c>
      <c r="D140" s="3">
        <v>-1225144.9209411342</v>
      </c>
      <c r="E140" s="3">
        <v>14282847.112924989</v>
      </c>
      <c r="F140" s="20">
        <v>3.5099999999999999E-2</v>
      </c>
      <c r="G140" s="3">
        <v>43569.102252182012</v>
      </c>
      <c r="H140" s="3">
        <v>43569.102252182012</v>
      </c>
      <c r="J140" s="3">
        <f t="shared" si="55"/>
        <v>-10941541.753881011</v>
      </c>
      <c r="K140" s="3"/>
      <c r="L140" s="3">
        <v>1243378.4243403419</v>
      </c>
      <c r="M140" s="3">
        <f t="shared" si="56"/>
        <v>3636.8818911955</v>
      </c>
      <c r="N140" s="3">
        <f t="shared" si="68"/>
        <v>3636.8818911955</v>
      </c>
      <c r="O140" s="3">
        <f t="shared" si="69"/>
        <v>331588.32970404945</v>
      </c>
      <c r="P140" s="3"/>
      <c r="Q140" s="4">
        <f t="shared" si="59"/>
        <v>2618705.7578000012</v>
      </c>
      <c r="R140" s="4">
        <f t="shared" si="64"/>
        <v>0</v>
      </c>
      <c r="S140" s="4"/>
      <c r="T140" s="4">
        <f t="shared" si="60"/>
        <v>2618705.7578000012</v>
      </c>
      <c r="U140" s="4">
        <f t="shared" si="61"/>
        <v>7659.7143415650035</v>
      </c>
      <c r="V140" s="4">
        <f t="shared" si="70"/>
        <v>7659.7143415650035</v>
      </c>
      <c r="W140" s="4">
        <f t="shared" si="71"/>
        <v>281435.46470705257</v>
      </c>
      <c r="X140" s="4"/>
      <c r="Y140" s="3">
        <f t="shared" si="52"/>
        <v>10420762.930784646</v>
      </c>
      <c r="Z140" s="3">
        <f t="shared" si="53"/>
        <v>-11554565.548292113</v>
      </c>
      <c r="AA140" s="3">
        <f t="shared" si="67"/>
        <v>21975328.479076758</v>
      </c>
      <c r="AC140" s="11">
        <f t="shared" si="65"/>
        <v>32272.506019421508</v>
      </c>
      <c r="AD140" s="13">
        <f t="shared" si="66"/>
        <v>179475.10982002885</v>
      </c>
      <c r="AE140" s="13">
        <f t="shared" si="50"/>
        <v>147202.60380060735</v>
      </c>
      <c r="AF140" s="14"/>
    </row>
    <row r="141" spans="1:32" x14ac:dyDescent="0.2">
      <c r="A141" s="10">
        <v>46082</v>
      </c>
      <c r="B141" s="3">
        <v>14282847.112924989</v>
      </c>
      <c r="C141" s="3">
        <v>0</v>
      </c>
      <c r="D141" s="3">
        <v>-10420762.930784646</v>
      </c>
      <c r="E141" s="3">
        <v>3862084.1821403429</v>
      </c>
      <c r="F141" s="20">
        <v>3.5099999999999999E-2</v>
      </c>
      <c r="G141" s="3">
        <v>26536.962019033046</v>
      </c>
      <c r="H141" s="3">
        <v>26536.962019033046</v>
      </c>
      <c r="J141" s="3">
        <f t="shared" si="55"/>
        <v>-21335767.722646624</v>
      </c>
      <c r="K141" s="3"/>
      <c r="L141" s="3">
        <v>1243378.4243403419</v>
      </c>
      <c r="M141" s="3">
        <f t="shared" si="56"/>
        <v>3636.8818911955</v>
      </c>
      <c r="N141" s="3">
        <f t="shared" si="68"/>
        <v>3636.8818911955</v>
      </c>
      <c r="O141" s="3">
        <f t="shared" si="69"/>
        <v>335225.21159524494</v>
      </c>
      <c r="P141" s="3"/>
      <c r="Q141" s="4">
        <f t="shared" si="59"/>
        <v>2618705.7578000012</v>
      </c>
      <c r="R141" s="4">
        <f t="shared" si="64"/>
        <v>0</v>
      </c>
      <c r="S141" s="4"/>
      <c r="T141" s="4">
        <f t="shared" si="60"/>
        <v>2618705.7578000012</v>
      </c>
      <c r="U141" s="4">
        <f t="shared" si="61"/>
        <v>7659.7143415650035</v>
      </c>
      <c r="V141" s="4">
        <f t="shared" si="70"/>
        <v>7659.7143415650035</v>
      </c>
      <c r="W141" s="4">
        <f t="shared" si="71"/>
        <v>289095.17904861755</v>
      </c>
      <c r="X141" s="4"/>
      <c r="Y141" s="3">
        <f t="shared" si="52"/>
        <v>0</v>
      </c>
      <c r="Z141" s="3">
        <f t="shared" si="53"/>
        <v>-21960088.113290485</v>
      </c>
      <c r="AA141" s="3">
        <f t="shared" si="67"/>
        <v>21960088.113290485</v>
      </c>
      <c r="AC141" s="11">
        <f t="shared" si="65"/>
        <v>15240.365786272545</v>
      </c>
      <c r="AD141" s="13">
        <f t="shared" si="66"/>
        <v>179475.10982002885</v>
      </c>
      <c r="AE141" s="13">
        <f t="shared" si="50"/>
        <v>164234.74403375632</v>
      </c>
      <c r="AF141" s="14">
        <f>AE139+AE140+AE141</f>
        <v>455931.17913235625</v>
      </c>
    </row>
    <row r="142" spans="1:32" x14ac:dyDescent="0.2">
      <c r="A142" s="10">
        <v>46113</v>
      </c>
      <c r="E142" s="14"/>
      <c r="AC142" s="18">
        <v>0</v>
      </c>
      <c r="AD142" s="13">
        <f t="shared" si="66"/>
        <v>179475.10982002885</v>
      </c>
      <c r="AE142" s="13">
        <f t="shared" si="50"/>
        <v>179475.10982002885</v>
      </c>
    </row>
    <row r="143" spans="1:32" x14ac:dyDescent="0.2">
      <c r="A143" s="10">
        <v>46143</v>
      </c>
      <c r="J143" s="16"/>
      <c r="K143" s="16"/>
      <c r="L143" s="16"/>
      <c r="M143" s="17"/>
      <c r="N143" s="17"/>
      <c r="O143" s="17"/>
      <c r="P143" s="17"/>
      <c r="Q143" s="16"/>
      <c r="R143" s="16"/>
      <c r="S143" s="16"/>
      <c r="T143" s="16"/>
      <c r="U143" s="16"/>
      <c r="V143" s="16"/>
      <c r="W143" s="16"/>
      <c r="X143" s="16"/>
      <c r="Y143" s="16"/>
      <c r="AC143" s="18">
        <v>0</v>
      </c>
      <c r="AD143" s="13">
        <f t="shared" si="66"/>
        <v>179475.10982002885</v>
      </c>
      <c r="AE143" s="13">
        <f t="shared" si="50"/>
        <v>179475.10982002885</v>
      </c>
    </row>
    <row r="144" spans="1:32" x14ac:dyDescent="0.2">
      <c r="A144" s="10">
        <v>46174</v>
      </c>
      <c r="AC144" s="18">
        <v>0</v>
      </c>
      <c r="AD144" s="13">
        <f t="shared" si="66"/>
        <v>179475.10982002885</v>
      </c>
      <c r="AE144" s="13">
        <f t="shared" si="50"/>
        <v>179475.10982002885</v>
      </c>
      <c r="AF144" s="14">
        <f>AE142+AE143+AE144</f>
        <v>538425.32946008653</v>
      </c>
    </row>
    <row r="146" spans="1:1" ht="14.25" x14ac:dyDescent="0.2">
      <c r="A146" s="10" t="s">
        <v>32</v>
      </c>
    </row>
  </sheetData>
  <mergeCells count="4">
    <mergeCell ref="A1:J1"/>
    <mergeCell ref="L1:O1"/>
    <mergeCell ref="Q1:W1"/>
    <mergeCell ref="Y1:AA1"/>
  </mergeCells>
  <pageMargins left="0.7" right="0.7" top="0.75" bottom="1" header="0.3" footer="0.3"/>
  <pageSetup orientation="landscape" horizontalDpi="90" verticalDpi="90" r:id="rId1"/>
  <headerFooter>
    <oddFooter>&amp;R&amp;"Times New Roman,Bold"&amp;12Case No. 2020-00349
Attachment to Response to AG-KIUC Question No. 202
Page &amp;P of &amp;N
Blake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2021-01-22T14:46:41Z</dcterms:created>
  <dcterms:modified xsi:type="dcterms:W3CDTF">2021-01-22T14:47:01Z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2021-01-22T14:46:59Z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3ef30bf0-4340-46bc-9875-90d3b36d857a</vt:lpwstr>
  </property>
  <property fmtid="{D5CDD505-2E9C-101B-9397-08002B2CF9AE}" pid="8" name="MSIP_Label_d662fcd2-3ff9-4261-9b26-9dd5808d0bb4_ContentBits">
    <vt:lpwstr>0</vt:lpwstr>
  </property>
</Properties>
</file>