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Documents\2020 LGE KU Rate Case\"/>
    </mc:Choice>
  </mc:AlternateContent>
  <xr:revisionPtr revIDLastSave="0" documentId="8_{04C93F34-53B5-466C-9455-E603CF85B5BD}" xr6:coauthVersionLast="47" xr6:coauthVersionMax="47" xr10:uidLastSave="{00000000-0000-0000-0000-000000000000}"/>
  <bookViews>
    <workbookView xWindow="-120" yWindow="-120" windowWidth="20730" windowHeight="11160" activeTab="1" xr2:uid="{A49E80B5-4F76-49CC-8EB3-3BD8439A602E}"/>
  </bookViews>
  <sheets>
    <sheet name="LGE-KU Carbon" sheetId="3" r:id="rId1"/>
    <sheet name="IWG Table A-1" sheetId="4" r:id="rId2"/>
    <sheet name="Sheet2" sheetId="5"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3" l="1"/>
  <c r="F108" i="3"/>
  <c r="F109" i="3" s="1"/>
  <c r="F103" i="3"/>
  <c r="F102" i="3"/>
  <c r="F101" i="3"/>
  <c r="F100" i="3"/>
  <c r="F99" i="3"/>
  <c r="F98" i="3"/>
  <c r="F97" i="3"/>
  <c r="F96" i="3"/>
  <c r="F95" i="3"/>
  <c r="F94" i="3"/>
  <c r="F93" i="3"/>
  <c r="F92" i="3"/>
  <c r="F91" i="3"/>
  <c r="F90" i="3"/>
  <c r="F89" i="3"/>
  <c r="F88" i="3"/>
  <c r="F87" i="3"/>
  <c r="F86" i="3"/>
  <c r="F85" i="3"/>
  <c r="F84" i="3"/>
  <c r="F83" i="3"/>
  <c r="F82" i="3"/>
  <c r="F81" i="3"/>
  <c r="F80" i="3"/>
  <c r="F79" i="3"/>
  <c r="J11" i="3"/>
  <c r="J12" i="3"/>
  <c r="J13" i="3"/>
  <c r="J14" i="3"/>
  <c r="J15" i="3"/>
  <c r="J16" i="3"/>
  <c r="J10" i="3"/>
  <c r="B17" i="3"/>
  <c r="B18" i="3" s="1"/>
  <c r="B19" i="3" s="1"/>
  <c r="B20" i="3" s="1"/>
  <c r="B21" i="3" s="1"/>
  <c r="B22" i="3" s="1"/>
  <c r="B23" i="3" s="1"/>
  <c r="B24" i="3" s="1"/>
  <c r="B25" i="3" s="1"/>
  <c r="B26" i="3" s="1"/>
  <c r="B27" i="3" s="1"/>
  <c r="B28" i="3" s="1"/>
  <c r="F71" i="3"/>
  <c r="F72" i="3" s="1"/>
  <c r="F42" i="3"/>
  <c r="F33" i="3"/>
  <c r="F34" i="3" s="1"/>
  <c r="F11" i="3"/>
  <c r="F10" i="3"/>
  <c r="F9" i="3"/>
  <c r="F8" i="3"/>
  <c r="F7" i="3"/>
  <c r="F6" i="3"/>
  <c r="F5" i="3"/>
  <c r="F4" i="3"/>
  <c r="L17" i="3" l="1"/>
  <c r="F105" i="3"/>
  <c r="F110" i="3" s="1"/>
  <c r="F104" i="3"/>
  <c r="F44" i="3"/>
  <c r="F43" i="3"/>
  <c r="F13" i="3"/>
  <c r="F12" i="3"/>
  <c r="F45" i="3" l="1"/>
  <c r="F14" i="3"/>
  <c r="F46" i="3" l="1"/>
  <c r="F15" i="3"/>
  <c r="F47" i="3" l="1"/>
  <c r="F16" i="3"/>
  <c r="F48" i="3" l="1"/>
  <c r="F17" i="3"/>
  <c r="F49" i="3" l="1"/>
  <c r="F18" i="3"/>
  <c r="F50" i="3" l="1"/>
  <c r="F19" i="3"/>
  <c r="F51" i="3" l="1"/>
  <c r="F20" i="3"/>
  <c r="F52" i="3" l="1"/>
  <c r="F21" i="3"/>
  <c r="F53" i="3" l="1"/>
  <c r="F22" i="3"/>
  <c r="F54" i="3" l="1"/>
  <c r="F23" i="3"/>
  <c r="F55" i="3" l="1"/>
  <c r="F24" i="3"/>
  <c r="F56" i="3" l="1"/>
  <c r="F25" i="3"/>
  <c r="F57" i="3" l="1"/>
  <c r="F26" i="3"/>
  <c r="F58" i="3" l="1"/>
  <c r="F27" i="3"/>
  <c r="F59" i="3" l="1"/>
  <c r="F28" i="3"/>
  <c r="F60" i="3" l="1"/>
  <c r="F29" i="3"/>
  <c r="F30" i="3"/>
  <c r="F35" i="3" s="1"/>
  <c r="F61" i="3" l="1"/>
  <c r="F62" i="3" l="1"/>
  <c r="F63" i="3" l="1"/>
  <c r="F64" i="3" l="1"/>
  <c r="F66" i="3" l="1"/>
  <c r="F65" i="3"/>
  <c r="F68" i="3" s="1"/>
  <c r="F73" i="3" s="1"/>
  <c r="F67" i="3" l="1"/>
</calcChain>
</file>

<file path=xl/sharedStrings.xml><?xml version="1.0" encoding="utf-8"?>
<sst xmlns="http://schemas.openxmlformats.org/spreadsheetml/2006/main" count="56" uniqueCount="32">
  <si>
    <t>Carbon ($/ton)</t>
  </si>
  <si>
    <t>Existing Units CO2 Emmissions (tons)</t>
  </si>
  <si>
    <t>Market Sales (thermal gen + purchased energy + wind/utility solar) (GWh)</t>
  </si>
  <si>
    <t>Net Load (Load - EE - VVO - DG) (GWh)</t>
  </si>
  <si>
    <t>$/kWh</t>
  </si>
  <si>
    <t>Discount Rate</t>
  </si>
  <si>
    <t>IRP</t>
  </si>
  <si>
    <t>NPV of 21-45</t>
  </si>
  <si>
    <t>life (years)</t>
  </si>
  <si>
    <t>Discount factor</t>
  </si>
  <si>
    <t>Capital Recovery Factor</t>
  </si>
  <si>
    <t>avoided cost</t>
  </si>
  <si>
    <t>LGE-KU emissions data from Companies' Response to Supplemental Data Request from Joint Intervenors, Q6 (August 2, 2021), p.26 pdf.</t>
  </si>
  <si>
    <t>Load (Forecasted Total Energy Requirements) (GWh)</t>
  </si>
  <si>
    <t>LGE-KU Load Forecast data from Companies' Response to Supplemental Data Request from Joint Intervenors, Q9 (August 2, 2021), p.35 pdf.</t>
  </si>
  <si>
    <t>In their responses, the Companies' describe their load as the "Forecasted Total Energy Requirements." We assume this is equivalent to their "Net Load". The Companies' provided data only from 2021 - 2030. As there was relatively little variation between these years, we used the average of these 10 years as an estimate for each year from 2031 - 2045.</t>
  </si>
  <si>
    <t>Social discount rate = 3%</t>
  </si>
  <si>
    <t>Used for setting price of carbon.</t>
  </si>
  <si>
    <t>CO2 Pricing from LG&amp;E-KU 2018 IRP (PSC Case # 2018-00348), page 5-24 (p.29 pdf)</t>
  </si>
  <si>
    <t>Annual Avg Escalation Rate</t>
  </si>
  <si>
    <t>The 2018 IRP projected carbon pricing through 2033. The average price escalation rate for 2026 - 2033 was 1.06. This was used as the escalation rate for 2034 - 2045.</t>
  </si>
  <si>
    <t>SCENARIO 1 (Low) - Carbon pricing from LG&amp;E-KU 2018 IRP.</t>
  </si>
  <si>
    <t>SCENARIO 2 (Mid) - Carbon pricing from Federal IWG Social Cost of Carbon guidance, February 2021. 3% discount rate</t>
  </si>
  <si>
    <t>SCENARIO 3 (High) - Carbon pricing from Federal IWG Social Cost of Carbon guidance, February 2021. 2.5% discount rate</t>
  </si>
  <si>
    <t>Avoided Cost of Carbon for LGE-KU in Three Carbon Pricing Scenarios</t>
  </si>
  <si>
    <t>Escalation Rate of CO2 Price for 2026 - 2033</t>
  </si>
  <si>
    <t>Avg. Annual Load 2021 to 2030</t>
  </si>
  <si>
    <t>Social discount rate = 2.5%</t>
  </si>
  <si>
    <r>
      <t xml:space="preserve">The Carbon Price is from the </t>
    </r>
    <r>
      <rPr>
        <i/>
        <sz val="11"/>
        <color theme="1"/>
        <rFont val="Calibri"/>
        <family val="2"/>
        <scheme val="minor"/>
      </rPr>
      <t>Technical Support Document: Social Cost of Carbon, Methane, and Nitrous Oxide Interim Estimates under Executive Order 13990, Interagency Working Group on Social Cost of Greenhouse Gases</t>
    </r>
    <r>
      <rPr>
        <sz val="11"/>
        <color theme="1"/>
        <rFont val="Calibri"/>
        <family val="2"/>
        <scheme val="minor"/>
      </rPr>
      <t>, United States Government, February 2021, Appendix Table A-1 (p.46 pdf). The value of the cost of carbon depends, in part, on the discount rate used.</t>
    </r>
  </si>
  <si>
    <t>The discount rate factors into the avoided cost of carbon calculation at two points. First, in determining the value of the social cost of carbon, the social discount rate selected impacts the annual cost of CO2 per ton. As James Owen discussed in his supplemental testimony (July 13, 2021), the guidance from the Interagency Working Group's Technical Support Document advises using a discount rate of 3% or lower in matters involving long-term, intergenerational impacts. The IWG report offers annual carbon prices at three discount rates (2.5%, 3% and 5%). Based on the IWG's guidance, scenarios using discount rates of 3% and 2.5% were used for establishing the price of carbon. Second, a utility discount rate is used in calculating the avoided cost of carbon. The PSC used a 7% discount rate in the Kentucky Power case. Hayibo and Pearce note that discount rates can range from the inflation rate (around 2%) up to 9% and utilities often choose higher values (see p.5). In Scenarios 2 &amp; 3 of this worksheet, social discount rates of 3%  and 2.5%, respectively, were used in determining the price of carbon and the utility discount rate was kept at 7% in all scenarios, following the rate used in the KPC case.</t>
  </si>
  <si>
    <t>This worksheet is adapted from that produced by the PSC in the final order of the Kentucky Power Company Net Metering Case (2020-00174), which was used for calculating the Avoided Cost Components.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</si>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</sst>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0000_);[Red]\(&quot;$&quot;#,##0.000000\)"/>
    <numFmt numFmtId="165" formatCode="_(* #,##0_);_(* \(#,##0\);_(* &quot;-&quot;??_);_(@_)"/>
    <numFmt numFmtId="166" formatCode="#,##0.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color rgb="FFFF0000"/>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59999389629810485"/>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44">
    <xf numFmtId="0" fontId="0" fillId="0" borderId="0" xfId="0"/>
    <xf numFmtId="0" fontId="2" fillId="2" borderId="1" xfId="0" applyFont="1" applyFill="1" applyBorder="1" applyAlignment="1">
      <alignment wrapText="1"/>
    </xf>
    <xf numFmtId="0" fontId="2" fillId="2" borderId="0" xfId="0" applyFont="1" applyFill="1" applyAlignment="1">
      <alignment wrapText="1"/>
    </xf>
    <xf numFmtId="9" fontId="0" fillId="2" borderId="0" xfId="0" applyNumberFormat="1" applyFill="1" applyAlignment="1">
      <alignment wrapText="1"/>
    </xf>
    <xf numFmtId="0" fontId="2" fillId="2" borderId="0" xfId="0" applyFont="1" applyFill="1"/>
    <xf numFmtId="0" fontId="0" fillId="2" borderId="0" xfId="0" applyFill="1"/>
    <xf numFmtId="0" fontId="0" fillId="2" borderId="0" xfId="0" applyFill="1" applyAlignment="1">
      <alignment wrapText="1"/>
    </xf>
    <xf numFmtId="3" fontId="0" fillId="2" borderId="0" xfId="0" applyNumberFormat="1" applyFill="1"/>
    <xf numFmtId="0" fontId="3" fillId="2" borderId="0" xfId="3" applyFill="1"/>
    <xf numFmtId="2" fontId="0" fillId="2" borderId="0" xfId="0" applyNumberFormat="1" applyFill="1"/>
    <xf numFmtId="8" fontId="0" fillId="2" borderId="0" xfId="0" applyNumberFormat="1" applyFill="1"/>
    <xf numFmtId="0" fontId="0" fillId="3" borderId="2" xfId="0" applyFill="1" applyBorder="1"/>
    <xf numFmtId="9" fontId="0" fillId="3" borderId="2" xfId="0" applyNumberFormat="1" applyFill="1" applyBorder="1"/>
    <xf numFmtId="44" fontId="0" fillId="2" borderId="2" xfId="2" applyFont="1" applyFill="1" applyBorder="1"/>
    <xf numFmtId="3" fontId="0" fillId="0" borderId="0" xfId="0" applyNumberFormat="1"/>
    <xf numFmtId="0" fontId="2" fillId="5" borderId="0" xfId="0" applyFont="1" applyFill="1"/>
    <xf numFmtId="0" fontId="0" fillId="5" borderId="0" xfId="0" applyFill="1"/>
    <xf numFmtId="166" fontId="0" fillId="2" borderId="0" xfId="0" applyNumberFormat="1" applyFill="1"/>
    <xf numFmtId="0" fontId="0" fillId="6" borderId="0" xfId="0" applyFill="1"/>
    <xf numFmtId="0" fontId="6" fillId="6" borderId="0" xfId="0" applyFont="1" applyFill="1"/>
    <xf numFmtId="0" fontId="7" fillId="6" borderId="0" xfId="0" applyFont="1" applyFill="1"/>
    <xf numFmtId="0" fontId="0" fillId="0" borderId="0" xfId="0" applyFont="1" applyAlignment="1">
      <alignment vertical="center"/>
    </xf>
    <xf numFmtId="2" fontId="0" fillId="0" borderId="0" xfId="0" applyNumberFormat="1"/>
    <xf numFmtId="2" fontId="0" fillId="0" borderId="0" xfId="0" applyNumberFormat="1" applyBorder="1"/>
    <xf numFmtId="0" fontId="8" fillId="5" borderId="0" xfId="0" applyFont="1" applyFill="1"/>
    <xf numFmtId="0" fontId="2" fillId="0" borderId="1" xfId="0" applyFont="1" applyFill="1" applyBorder="1" applyAlignment="1">
      <alignment wrapText="1"/>
    </xf>
    <xf numFmtId="0" fontId="0" fillId="2" borderId="3" xfId="0" applyFill="1" applyBorder="1"/>
    <xf numFmtId="0" fontId="0" fillId="2" borderId="4" xfId="0" applyFill="1" applyBorder="1"/>
    <xf numFmtId="0" fontId="2" fillId="2" borderId="4" xfId="0" applyFont="1"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8" xfId="0" applyFill="1" applyBorder="1"/>
    <xf numFmtId="0" fontId="0" fillId="2" borderId="1" xfId="0" applyFill="1" applyBorder="1"/>
    <xf numFmtId="0" fontId="0" fillId="2" borderId="9" xfId="0" applyFill="1" applyBorder="1"/>
    <xf numFmtId="2" fontId="9" fillId="2" borderId="0" xfId="0" applyNumberFormat="1" applyFont="1" applyFill="1"/>
    <xf numFmtId="165" fontId="0" fillId="2" borderId="8" xfId="1" applyNumberFormat="1" applyFont="1" applyFill="1" applyBorder="1"/>
    <xf numFmtId="3" fontId="0" fillId="2" borderId="1" xfId="0" applyNumberFormat="1" applyFill="1" applyBorder="1"/>
    <xf numFmtId="164" fontId="0" fillId="0" borderId="0" xfId="0" applyNumberFormat="1" applyFill="1" applyBorder="1"/>
    <xf numFmtId="0" fontId="7" fillId="2" borderId="0" xfId="0" applyFont="1" applyFill="1"/>
    <xf numFmtId="164" fontId="7" fillId="4" borderId="2" xfId="0" applyNumberFormat="1" applyFont="1" applyFill="1" applyBorder="1"/>
    <xf numFmtId="0" fontId="0" fillId="2" borderId="0" xfId="0" applyFill="1" applyAlignment="1">
      <alignment horizontal="left" wrapText="1"/>
    </xf>
    <xf numFmtId="0" fontId="5" fillId="2" borderId="0" xfId="0" applyFont="1" applyFill="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333375</xdr:colOff>
      <xdr:row>38</xdr:row>
      <xdr:rowOff>28575</xdr:rowOff>
    </xdr:to>
    <xdr:pic>
      <xdr:nvPicPr>
        <xdr:cNvPr id="2" name="Picture 1">
          <a:extLst>
            <a:ext uri="{FF2B5EF4-FFF2-40B4-BE49-F238E27FC236}">
              <a16:creationId xmlns:a16="http://schemas.microsoft.com/office/drawing/2014/main" id="{7AB1CC44-CB70-46B1-80C2-37F8F90D8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9775" cy="726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765B-7377-454D-BF8F-2698D36DC668}">
  <dimension ref="A1:X117"/>
  <sheetViews>
    <sheetView zoomScale="90" zoomScaleNormal="90" workbookViewId="0">
      <selection activeCell="A112" sqref="A112:I112"/>
    </sheetView>
  </sheetViews>
  <sheetFormatPr defaultColWidth="8.7109375" defaultRowHeight="15" x14ac:dyDescent="0.25"/>
  <cols>
    <col min="1" max="1" width="8.7109375" style="5"/>
    <col min="2" max="2" width="13.7109375" style="5" bestFit="1" customWidth="1"/>
    <col min="3" max="3" width="15.7109375" style="5" customWidth="1"/>
    <col min="4" max="4" width="21.7109375" style="5" customWidth="1"/>
    <col min="5" max="5" width="22.28515625" style="5" customWidth="1"/>
    <col min="6" max="6" width="14.42578125" style="5" bestFit="1" customWidth="1"/>
    <col min="7" max="7" width="11.7109375" style="5" bestFit="1" customWidth="1"/>
    <col min="8" max="8" width="13.7109375" style="5" customWidth="1"/>
    <col min="9" max="9" width="10.7109375" style="5" customWidth="1"/>
    <col min="10" max="10" width="11.140625" style="5" bestFit="1" customWidth="1"/>
    <col min="11" max="11" width="17.7109375" style="5" customWidth="1"/>
    <col min="12" max="12" width="12.28515625" style="5" customWidth="1"/>
    <col min="13" max="16384" width="8.7109375" style="5"/>
  </cols>
  <sheetData>
    <row r="1" spans="1:24" ht="18.75" x14ac:dyDescent="0.3">
      <c r="A1" s="24" t="s">
        <v>24</v>
      </c>
      <c r="B1" s="15"/>
      <c r="C1" s="15"/>
      <c r="D1" s="15"/>
      <c r="E1" s="15"/>
      <c r="F1" s="15"/>
      <c r="G1" s="15"/>
      <c r="H1" s="16"/>
      <c r="I1" s="16"/>
    </row>
    <row r="2" spans="1:24" ht="39.75" customHeight="1" x14ac:dyDescent="0.3">
      <c r="A2" s="19" t="s">
        <v>21</v>
      </c>
      <c r="B2" s="18"/>
      <c r="C2" s="18"/>
      <c r="D2" s="18"/>
      <c r="E2" s="18"/>
      <c r="F2" s="18"/>
      <c r="G2" s="18"/>
      <c r="H2" s="18"/>
      <c r="I2" s="18"/>
    </row>
    <row r="3" spans="1:24" s="6" customFormat="1" ht="60" x14ac:dyDescent="0.25">
      <c r="A3" s="25"/>
      <c r="B3" s="1" t="s">
        <v>0</v>
      </c>
      <c r="C3" s="1" t="s">
        <v>1</v>
      </c>
      <c r="D3" s="1" t="s">
        <v>2</v>
      </c>
      <c r="E3" s="1" t="s">
        <v>3</v>
      </c>
      <c r="F3" s="1" t="s">
        <v>4</v>
      </c>
      <c r="G3" s="2" t="s">
        <v>5</v>
      </c>
      <c r="H3" s="3">
        <v>7.1300000000000002E-2</v>
      </c>
      <c r="I3" s="4" t="s">
        <v>6</v>
      </c>
    </row>
    <row r="4" spans="1:24" x14ac:dyDescent="0.25">
      <c r="A4" s="5">
        <v>2021</v>
      </c>
      <c r="B4" s="9">
        <v>0</v>
      </c>
      <c r="C4" s="14">
        <v>28902032</v>
      </c>
      <c r="E4" s="14">
        <v>31546</v>
      </c>
      <c r="F4" s="5">
        <f t="shared" ref="F4:F28" si="0">B4*C4/E4/1000000</f>
        <v>0</v>
      </c>
    </row>
    <row r="5" spans="1:24" x14ac:dyDescent="0.25">
      <c r="A5" s="5">
        <v>2022</v>
      </c>
      <c r="B5" s="9">
        <v>0</v>
      </c>
      <c r="C5" s="14">
        <v>28875787</v>
      </c>
      <c r="D5" s="7"/>
      <c r="E5" s="14">
        <v>31805</v>
      </c>
      <c r="F5" s="5">
        <f t="shared" si="0"/>
        <v>0</v>
      </c>
      <c r="O5" s="7"/>
      <c r="S5" s="7"/>
      <c r="W5" s="7"/>
      <c r="X5" s="7"/>
    </row>
    <row r="6" spans="1:24" x14ac:dyDescent="0.25">
      <c r="A6" s="5">
        <v>2023</v>
      </c>
      <c r="B6" s="9">
        <v>0</v>
      </c>
      <c r="C6" s="14">
        <v>28785596</v>
      </c>
      <c r="D6" s="7"/>
      <c r="E6" s="14">
        <v>31773</v>
      </c>
      <c r="F6" s="5">
        <f t="shared" si="0"/>
        <v>0</v>
      </c>
      <c r="J6" s="4"/>
      <c r="O6" s="7"/>
      <c r="S6" s="7"/>
      <c r="W6" s="7"/>
      <c r="X6" s="7"/>
    </row>
    <row r="7" spans="1:24" x14ac:dyDescent="0.25">
      <c r="A7" s="5">
        <v>2024</v>
      </c>
      <c r="B7" s="9">
        <v>0</v>
      </c>
      <c r="C7" s="14">
        <v>29220543</v>
      </c>
      <c r="D7" s="7"/>
      <c r="E7" s="14">
        <v>31768</v>
      </c>
      <c r="F7" s="5">
        <f t="shared" si="0"/>
        <v>0</v>
      </c>
      <c r="K7" s="4"/>
      <c r="O7" s="7"/>
      <c r="S7" s="7"/>
      <c r="W7" s="7"/>
      <c r="X7" s="7"/>
    </row>
    <row r="8" spans="1:24" x14ac:dyDescent="0.25">
      <c r="A8" s="5">
        <v>2025</v>
      </c>
      <c r="B8" s="9">
        <v>0</v>
      </c>
      <c r="C8" s="14">
        <v>28493323</v>
      </c>
      <c r="D8" s="7"/>
      <c r="E8" s="14">
        <v>31632</v>
      </c>
      <c r="F8" s="5">
        <f t="shared" si="0"/>
        <v>0</v>
      </c>
      <c r="J8" s="4"/>
      <c r="K8" s="7"/>
      <c r="L8" s="8"/>
      <c r="O8" s="7"/>
      <c r="Q8" s="7"/>
      <c r="S8" s="7"/>
      <c r="W8" s="7"/>
      <c r="X8" s="7"/>
    </row>
    <row r="9" spans="1:24" x14ac:dyDescent="0.25">
      <c r="A9" s="5">
        <v>2026</v>
      </c>
      <c r="B9" s="9">
        <v>17</v>
      </c>
      <c r="C9" s="14">
        <v>28329310</v>
      </c>
      <c r="D9" s="7"/>
      <c r="E9" s="14">
        <v>31538</v>
      </c>
      <c r="F9" s="5">
        <f t="shared" si="0"/>
        <v>1.5270412518231975E-2</v>
      </c>
      <c r="J9" s="26" t="s">
        <v>25</v>
      </c>
      <c r="K9" s="27"/>
      <c r="L9" s="28"/>
      <c r="M9" s="29"/>
      <c r="O9" s="7"/>
      <c r="Q9" s="7"/>
      <c r="S9" s="7"/>
      <c r="W9" s="7"/>
      <c r="X9" s="7"/>
    </row>
    <row r="10" spans="1:24" x14ac:dyDescent="0.25">
      <c r="A10" s="5">
        <v>2027</v>
      </c>
      <c r="B10" s="9">
        <v>18.170000000000002</v>
      </c>
      <c r="C10" s="14">
        <v>28182788</v>
      </c>
      <c r="D10" s="17"/>
      <c r="E10" s="14">
        <v>31430</v>
      </c>
      <c r="F10" s="5">
        <f t="shared" si="0"/>
        <v>1.6292753991727651E-2</v>
      </c>
      <c r="J10" s="30">
        <f t="shared" ref="J10:J16" si="1">B10/B9</f>
        <v>1.0688235294117647</v>
      </c>
      <c r="K10" s="31"/>
      <c r="L10" s="31"/>
      <c r="M10" s="32"/>
      <c r="O10" s="7"/>
      <c r="Q10" s="7"/>
      <c r="S10" s="7"/>
      <c r="W10" s="7"/>
      <c r="X10" s="7"/>
    </row>
    <row r="11" spans="1:24" x14ac:dyDescent="0.25">
      <c r="A11" s="5">
        <v>2028</v>
      </c>
      <c r="B11" s="9">
        <v>19.37</v>
      </c>
      <c r="C11" s="14">
        <v>26088535</v>
      </c>
      <c r="D11" s="17"/>
      <c r="E11" s="14">
        <v>31362</v>
      </c>
      <c r="F11" s="5">
        <f t="shared" si="0"/>
        <v>1.6112968654741409E-2</v>
      </c>
      <c r="J11" s="30">
        <f t="shared" si="1"/>
        <v>1.0660429279031369</v>
      </c>
      <c r="K11" s="31"/>
      <c r="L11" s="31"/>
      <c r="M11" s="32"/>
      <c r="O11" s="7"/>
      <c r="Q11" s="7"/>
      <c r="S11" s="7"/>
      <c r="W11" s="7"/>
      <c r="X11" s="7"/>
    </row>
    <row r="12" spans="1:24" x14ac:dyDescent="0.25">
      <c r="A12" s="5">
        <v>2029</v>
      </c>
      <c r="B12" s="9">
        <v>20.62</v>
      </c>
      <c r="C12" s="14">
        <v>25588388</v>
      </c>
      <c r="D12" s="17"/>
      <c r="E12" s="14">
        <v>31201</v>
      </c>
      <c r="F12" s="5">
        <f t="shared" si="0"/>
        <v>1.6910758006474153E-2</v>
      </c>
      <c r="J12" s="30">
        <f t="shared" si="1"/>
        <v>1.064532782653588</v>
      </c>
      <c r="K12" s="31"/>
      <c r="L12" s="31"/>
      <c r="M12" s="32"/>
      <c r="O12" s="7"/>
      <c r="Q12" s="7"/>
      <c r="S12" s="7"/>
      <c r="V12" s="7"/>
      <c r="W12" s="7"/>
      <c r="X12" s="7"/>
    </row>
    <row r="13" spans="1:24" x14ac:dyDescent="0.25">
      <c r="A13" s="5">
        <v>2030</v>
      </c>
      <c r="B13" s="9">
        <v>21.9</v>
      </c>
      <c r="C13" s="14">
        <v>25649701</v>
      </c>
      <c r="D13" s="17"/>
      <c r="E13" s="14">
        <v>31054</v>
      </c>
      <c r="F13" s="5">
        <f t="shared" si="0"/>
        <v>1.8088763183486831E-2</v>
      </c>
      <c r="J13" s="30">
        <f t="shared" si="1"/>
        <v>1.0620756547041705</v>
      </c>
      <c r="K13" s="31"/>
      <c r="L13" s="31"/>
      <c r="M13" s="32"/>
      <c r="O13" s="7"/>
      <c r="Q13" s="7"/>
      <c r="S13" s="7"/>
      <c r="V13" s="7"/>
      <c r="W13" s="7"/>
      <c r="X13" s="7"/>
    </row>
    <row r="14" spans="1:24" x14ac:dyDescent="0.25">
      <c r="A14" s="5">
        <v>2031</v>
      </c>
      <c r="B14" s="9">
        <v>23.23</v>
      </c>
      <c r="C14" s="14">
        <v>25920397</v>
      </c>
      <c r="D14" s="17"/>
      <c r="E14" s="14">
        <v>31511</v>
      </c>
      <c r="F14" s="5">
        <f t="shared" si="0"/>
        <v>1.910859135889055E-2</v>
      </c>
      <c r="J14" s="30">
        <f t="shared" si="1"/>
        <v>1.0607305936073059</v>
      </c>
      <c r="K14" s="31"/>
      <c r="L14" s="31"/>
      <c r="M14" s="32"/>
      <c r="O14" s="7"/>
      <c r="Q14" s="7"/>
      <c r="S14" s="7"/>
      <c r="V14" s="7"/>
      <c r="W14" s="7"/>
      <c r="X14" s="7"/>
    </row>
    <row r="15" spans="1:24" x14ac:dyDescent="0.25">
      <c r="A15" s="5">
        <v>2032</v>
      </c>
      <c r="B15" s="9">
        <v>24.59</v>
      </c>
      <c r="C15" s="14">
        <v>26009649</v>
      </c>
      <c r="D15" s="17"/>
      <c r="E15" s="14">
        <v>31511</v>
      </c>
      <c r="F15" s="5">
        <f t="shared" si="0"/>
        <v>2.0296952458189205E-2</v>
      </c>
      <c r="J15" s="30">
        <f t="shared" si="1"/>
        <v>1.058544984933276</v>
      </c>
      <c r="K15" s="31"/>
      <c r="L15" s="31"/>
      <c r="M15" s="32"/>
      <c r="O15" s="7"/>
      <c r="Q15" s="7"/>
      <c r="S15" s="7"/>
      <c r="W15" s="7"/>
      <c r="X15" s="7"/>
    </row>
    <row r="16" spans="1:24" x14ac:dyDescent="0.25">
      <c r="A16" s="5">
        <v>2033</v>
      </c>
      <c r="B16" s="36">
        <v>26</v>
      </c>
      <c r="C16" s="14">
        <v>25768574</v>
      </c>
      <c r="D16" s="17"/>
      <c r="E16" s="14">
        <v>31511</v>
      </c>
      <c r="F16" s="5">
        <f t="shared" si="0"/>
        <v>2.1261874393069088E-2</v>
      </c>
      <c r="J16" s="30">
        <f t="shared" si="1"/>
        <v>1.0573403822692151</v>
      </c>
      <c r="K16" s="31"/>
      <c r="L16" s="31"/>
      <c r="M16" s="32"/>
      <c r="O16" s="7"/>
      <c r="Q16" s="7"/>
      <c r="S16" s="7"/>
      <c r="W16" s="7"/>
      <c r="X16" s="7"/>
    </row>
    <row r="17" spans="1:24" x14ac:dyDescent="0.25">
      <c r="A17" s="5">
        <v>2034</v>
      </c>
      <c r="B17" s="9">
        <f>B16*1.06</f>
        <v>27.560000000000002</v>
      </c>
      <c r="C17" s="14">
        <v>22810687</v>
      </c>
      <c r="D17" s="7"/>
      <c r="E17" s="14">
        <v>31511</v>
      </c>
      <c r="F17" s="5">
        <f t="shared" si="0"/>
        <v>1.9950573885944591E-2</v>
      </c>
      <c r="J17" s="33" t="s">
        <v>19</v>
      </c>
      <c r="K17" s="34"/>
      <c r="L17" s="34">
        <f>SUM(J10:J16)/7</f>
        <v>1.0625844079260653</v>
      </c>
      <c r="M17" s="35"/>
      <c r="O17" s="7"/>
      <c r="Q17" s="7"/>
      <c r="S17" s="7"/>
      <c r="W17" s="7"/>
      <c r="X17" s="7"/>
    </row>
    <row r="18" spans="1:24" x14ac:dyDescent="0.25">
      <c r="A18" s="5">
        <v>2035</v>
      </c>
      <c r="B18" s="9">
        <f t="shared" ref="B18:B28" si="2">B17*1.06</f>
        <v>29.213600000000003</v>
      </c>
      <c r="C18" s="14">
        <v>21423806</v>
      </c>
      <c r="D18" s="7"/>
      <c r="E18" s="14">
        <v>31511</v>
      </c>
      <c r="F18" s="5">
        <f t="shared" si="0"/>
        <v>1.9861841863527026E-2</v>
      </c>
      <c r="O18" s="7"/>
      <c r="Q18" s="7"/>
      <c r="S18" s="7"/>
      <c r="W18" s="7"/>
      <c r="X18" s="7"/>
    </row>
    <row r="19" spans="1:24" x14ac:dyDescent="0.25">
      <c r="A19" s="5">
        <v>2036</v>
      </c>
      <c r="B19" s="9">
        <f t="shared" si="2"/>
        <v>30.966416000000006</v>
      </c>
      <c r="C19" s="14">
        <v>21386574</v>
      </c>
      <c r="D19" s="7"/>
      <c r="E19" s="14">
        <v>31511</v>
      </c>
      <c r="F19" s="5">
        <f t="shared" si="0"/>
        <v>2.101696383163924E-2</v>
      </c>
      <c r="J19" s="26" t="s">
        <v>26</v>
      </c>
      <c r="K19" s="27"/>
      <c r="L19" s="27"/>
      <c r="M19" s="29"/>
      <c r="O19" s="7"/>
      <c r="Q19" s="7"/>
      <c r="S19" s="7"/>
      <c r="W19" s="7"/>
      <c r="X19" s="7"/>
    </row>
    <row r="20" spans="1:24" x14ac:dyDescent="0.25">
      <c r="A20" s="5">
        <v>2037</v>
      </c>
      <c r="B20" s="9">
        <f t="shared" si="2"/>
        <v>32.824400960000006</v>
      </c>
      <c r="C20" s="14">
        <v>18690772</v>
      </c>
      <c r="D20" s="7"/>
      <c r="E20" s="14">
        <v>31511</v>
      </c>
      <c r="F20" s="5">
        <f t="shared" si="0"/>
        <v>1.9469816710987947E-2</v>
      </c>
      <c r="J20" s="37">
        <f>(SUM(E4:E13)/10)</f>
        <v>31510.9</v>
      </c>
      <c r="K20" s="34"/>
      <c r="L20" s="38"/>
      <c r="M20" s="35"/>
      <c r="O20" s="7"/>
      <c r="Q20" s="7"/>
      <c r="S20" s="7"/>
      <c r="W20" s="7"/>
      <c r="X20" s="7"/>
    </row>
    <row r="21" spans="1:24" x14ac:dyDescent="0.25">
      <c r="A21" s="5">
        <v>2038</v>
      </c>
      <c r="B21" s="9">
        <f t="shared" si="2"/>
        <v>34.793865017600005</v>
      </c>
      <c r="C21" s="14">
        <v>16897777</v>
      </c>
      <c r="D21" s="7"/>
      <c r="E21" s="14">
        <v>31511</v>
      </c>
      <c r="F21" s="5">
        <f t="shared" si="0"/>
        <v>1.8658213704278063E-2</v>
      </c>
      <c r="O21" s="7"/>
      <c r="Q21" s="7"/>
      <c r="S21" s="7"/>
      <c r="V21" s="7"/>
      <c r="W21" s="7"/>
      <c r="X21" s="7"/>
    </row>
    <row r="22" spans="1:24" x14ac:dyDescent="0.25">
      <c r="A22" s="5">
        <v>2039</v>
      </c>
      <c r="B22" s="9">
        <f t="shared" si="2"/>
        <v>36.881496918656005</v>
      </c>
      <c r="C22" s="14">
        <v>14727094</v>
      </c>
      <c r="D22" s="7"/>
      <c r="E22" s="14">
        <v>31511</v>
      </c>
      <c r="F22" s="5">
        <f t="shared" si="0"/>
        <v>1.7237068705587166E-2</v>
      </c>
      <c r="O22" s="7"/>
      <c r="Q22" s="7"/>
      <c r="S22" s="7"/>
      <c r="V22" s="7"/>
      <c r="W22" s="7"/>
      <c r="X22" s="7"/>
    </row>
    <row r="23" spans="1:24" x14ac:dyDescent="0.25">
      <c r="A23" s="5">
        <v>2040</v>
      </c>
      <c r="B23" s="9">
        <f t="shared" si="2"/>
        <v>39.094386733775366</v>
      </c>
      <c r="C23" s="14">
        <v>13574321</v>
      </c>
      <c r="D23" s="7"/>
      <c r="E23" s="14">
        <v>31511</v>
      </c>
      <c r="F23" s="5">
        <f t="shared" si="0"/>
        <v>1.6841095326153039E-2</v>
      </c>
      <c r="O23" s="7"/>
      <c r="Q23" s="7"/>
      <c r="S23" s="7"/>
      <c r="W23" s="7"/>
      <c r="X23" s="7"/>
    </row>
    <row r="24" spans="1:24" x14ac:dyDescent="0.25">
      <c r="A24" s="5">
        <v>2041</v>
      </c>
      <c r="B24" s="9">
        <f t="shared" si="2"/>
        <v>41.440049937801888</v>
      </c>
      <c r="C24" s="14">
        <v>13239172</v>
      </c>
      <c r="D24" s="7"/>
      <c r="E24" s="14">
        <v>31511</v>
      </c>
      <c r="F24" s="5">
        <f t="shared" si="0"/>
        <v>1.741080729951917E-2</v>
      </c>
      <c r="O24" s="7"/>
      <c r="Q24" s="7"/>
      <c r="S24" s="7"/>
      <c r="W24" s="7"/>
      <c r="X24" s="7"/>
    </row>
    <row r="25" spans="1:24" x14ac:dyDescent="0.25">
      <c r="A25" s="5">
        <v>2042</v>
      </c>
      <c r="B25" s="9">
        <f t="shared" si="2"/>
        <v>43.926452934070007</v>
      </c>
      <c r="C25" s="14">
        <v>13089639</v>
      </c>
      <c r="D25" s="7"/>
      <c r="E25" s="14">
        <v>31511</v>
      </c>
      <c r="F25" s="5">
        <f t="shared" si="0"/>
        <v>1.8247006171097938E-2</v>
      </c>
      <c r="O25" s="7"/>
      <c r="Q25" s="7"/>
      <c r="S25" s="7"/>
      <c r="W25" s="7"/>
      <c r="X25" s="7"/>
    </row>
    <row r="26" spans="1:24" x14ac:dyDescent="0.25">
      <c r="A26" s="5">
        <v>2043</v>
      </c>
      <c r="B26" s="9">
        <f t="shared" si="2"/>
        <v>46.562040110114211</v>
      </c>
      <c r="C26" s="14">
        <v>13221812</v>
      </c>
      <c r="D26" s="7"/>
      <c r="E26" s="14">
        <v>31511</v>
      </c>
      <c r="F26" s="5">
        <f t="shared" si="0"/>
        <v>1.9537131181885353E-2</v>
      </c>
      <c r="O26" s="7"/>
      <c r="Q26" s="7"/>
      <c r="S26" s="7"/>
      <c r="V26" s="7"/>
      <c r="W26" s="7"/>
      <c r="X26" s="7"/>
    </row>
    <row r="27" spans="1:24" x14ac:dyDescent="0.25">
      <c r="A27" s="5">
        <v>2044</v>
      </c>
      <c r="B27" s="9">
        <f t="shared" si="2"/>
        <v>49.355762516721065</v>
      </c>
      <c r="C27" s="14">
        <v>13308379</v>
      </c>
      <c r="D27" s="7"/>
      <c r="E27" s="14">
        <v>31511</v>
      </c>
      <c r="F27" s="5">
        <f t="shared" si="0"/>
        <v>2.0844949173511398E-2</v>
      </c>
      <c r="O27" s="7"/>
      <c r="Q27" s="7"/>
      <c r="S27" s="7"/>
      <c r="V27" s="7"/>
      <c r="W27" s="7"/>
      <c r="X27" s="7"/>
    </row>
    <row r="28" spans="1:24" x14ac:dyDescent="0.25">
      <c r="A28" s="5">
        <v>2045</v>
      </c>
      <c r="B28" s="9">
        <f t="shared" si="2"/>
        <v>52.317108267724329</v>
      </c>
      <c r="C28" s="14">
        <v>12620327</v>
      </c>
      <c r="D28" s="7"/>
      <c r="E28" s="14">
        <v>31511</v>
      </c>
      <c r="F28" s="5">
        <f t="shared" si="0"/>
        <v>2.0953286599380682E-2</v>
      </c>
      <c r="O28" s="7"/>
      <c r="Q28" s="7"/>
      <c r="S28" s="7"/>
      <c r="W28" s="7"/>
      <c r="X28" s="7"/>
    </row>
    <row r="29" spans="1:24" x14ac:dyDescent="0.25">
      <c r="B29" s="9"/>
      <c r="C29" s="7"/>
      <c r="D29" s="7"/>
      <c r="E29" s="7"/>
      <c r="F29" s="5">
        <f>AVERAGE(F4:F28)</f>
        <v>1.4934873160732895E-2</v>
      </c>
      <c r="O29" s="7"/>
      <c r="Q29" s="7"/>
      <c r="S29" s="7"/>
      <c r="V29" s="7"/>
      <c r="W29" s="7"/>
      <c r="X29" s="7"/>
    </row>
    <row r="30" spans="1:24" x14ac:dyDescent="0.25">
      <c r="B30" s="9"/>
      <c r="C30" s="7"/>
      <c r="D30" s="7"/>
      <c r="E30" s="7" t="s">
        <v>7</v>
      </c>
      <c r="F30" s="10">
        <f>NPV(F33,F5:F28)</f>
        <v>0.14570920674815374</v>
      </c>
      <c r="O30" s="7"/>
      <c r="Q30" s="7"/>
      <c r="S30" s="7"/>
      <c r="W30" s="7"/>
      <c r="X30" s="7"/>
    </row>
    <row r="31" spans="1:24" x14ac:dyDescent="0.25">
      <c r="B31" s="9"/>
      <c r="C31" s="7"/>
      <c r="D31" s="7"/>
      <c r="E31" s="7"/>
      <c r="O31" s="7"/>
      <c r="Q31" s="7"/>
      <c r="S31" s="7"/>
      <c r="V31" s="7"/>
      <c r="W31" s="7"/>
      <c r="X31" s="7"/>
    </row>
    <row r="32" spans="1:24" x14ac:dyDescent="0.25">
      <c r="B32" s="9"/>
      <c r="C32" s="7"/>
      <c r="D32" s="7"/>
      <c r="E32" s="5" t="s">
        <v>8</v>
      </c>
      <c r="F32" s="11">
        <v>25</v>
      </c>
      <c r="O32" s="7"/>
      <c r="Q32" s="7"/>
      <c r="S32" s="7"/>
      <c r="V32" s="7"/>
      <c r="W32" s="7"/>
      <c r="X32" s="7"/>
    </row>
    <row r="33" spans="1:24" x14ac:dyDescent="0.25">
      <c r="B33" s="9"/>
      <c r="E33" s="5" t="s">
        <v>9</v>
      </c>
      <c r="F33" s="12">
        <f>H3</f>
        <v>7.1300000000000002E-2</v>
      </c>
    </row>
    <row r="34" spans="1:24" x14ac:dyDescent="0.25">
      <c r="B34" s="9"/>
      <c r="E34" s="5" t="s">
        <v>10</v>
      </c>
      <c r="F34" s="5">
        <f>F33*(1+F33)^F32/((1+F33)^F32-1)</f>
        <v>8.681784365679876E-2</v>
      </c>
    </row>
    <row r="35" spans="1:24" ht="18.75" x14ac:dyDescent="0.3">
      <c r="B35" s="9"/>
      <c r="E35" s="40" t="s">
        <v>11</v>
      </c>
      <c r="F35" s="41">
        <f>F34*F30</f>
        <v>1.2650159130817379E-2</v>
      </c>
    </row>
    <row r="36" spans="1:24" x14ac:dyDescent="0.25">
      <c r="B36" s="9"/>
      <c r="F36" s="39"/>
    </row>
    <row r="37" spans="1:24" x14ac:dyDescent="0.25">
      <c r="A37" s="21" t="s">
        <v>18</v>
      </c>
    </row>
    <row r="38" spans="1:24" ht="30" customHeight="1" x14ac:dyDescent="0.25">
      <c r="A38" s="42" t="s">
        <v>20</v>
      </c>
      <c r="B38" s="42"/>
      <c r="C38" s="42"/>
      <c r="D38" s="42"/>
      <c r="E38" s="42"/>
      <c r="F38" s="42"/>
      <c r="G38" s="42"/>
      <c r="H38" s="42"/>
      <c r="I38" s="42"/>
    </row>
    <row r="40" spans="1:24" ht="30.75" customHeight="1" x14ac:dyDescent="0.3">
      <c r="A40" s="19" t="s">
        <v>22</v>
      </c>
      <c r="B40" s="20"/>
      <c r="C40" s="20"/>
      <c r="D40" s="20"/>
      <c r="E40" s="20"/>
      <c r="F40" s="20"/>
      <c r="G40" s="20"/>
      <c r="H40" s="20"/>
      <c r="I40" s="20"/>
      <c r="J40" s="18"/>
    </row>
    <row r="41" spans="1:24" s="6" customFormat="1" ht="60" x14ac:dyDescent="0.25">
      <c r="A41" s="25"/>
      <c r="B41" s="1" t="s">
        <v>0</v>
      </c>
      <c r="C41" s="1" t="s">
        <v>1</v>
      </c>
      <c r="D41" s="1" t="s">
        <v>2</v>
      </c>
      <c r="E41" s="1" t="s">
        <v>13</v>
      </c>
      <c r="F41" s="1" t="s">
        <v>4</v>
      </c>
      <c r="G41" s="2" t="s">
        <v>5</v>
      </c>
      <c r="H41" s="3">
        <v>7.1300000000000002E-2</v>
      </c>
      <c r="I41" s="4" t="s">
        <v>6</v>
      </c>
    </row>
    <row r="42" spans="1:24" x14ac:dyDescent="0.25">
      <c r="A42" s="5">
        <v>2021</v>
      </c>
      <c r="B42" s="13">
        <v>52</v>
      </c>
      <c r="C42" s="14">
        <v>28902032</v>
      </c>
      <c r="E42" s="14">
        <v>31546</v>
      </c>
      <c r="F42" s="5">
        <f t="shared" ref="F42:F66" si="3">B42*C42/E42/1000000</f>
        <v>4.7641718886705132E-2</v>
      </c>
    </row>
    <row r="43" spans="1:24" x14ac:dyDescent="0.25">
      <c r="A43" s="5">
        <v>2022</v>
      </c>
      <c r="B43" s="13">
        <v>53</v>
      </c>
      <c r="C43" s="14">
        <v>28875787</v>
      </c>
      <c r="D43" s="7"/>
      <c r="E43" s="14">
        <v>31805</v>
      </c>
      <c r="F43" s="5">
        <f t="shared" si="3"/>
        <v>4.8118745826127969E-2</v>
      </c>
      <c r="O43" s="7"/>
      <c r="S43" s="7"/>
      <c r="W43" s="7"/>
      <c r="X43" s="7"/>
    </row>
    <row r="44" spans="1:24" x14ac:dyDescent="0.25">
      <c r="A44" s="5">
        <v>2023</v>
      </c>
      <c r="B44" s="13">
        <v>54</v>
      </c>
      <c r="C44" s="14">
        <v>28785596</v>
      </c>
      <c r="D44" s="7"/>
      <c r="E44" s="14">
        <v>31773</v>
      </c>
      <c r="F44" s="5">
        <f t="shared" si="3"/>
        <v>4.8922738929279577E-2</v>
      </c>
      <c r="J44" s="4"/>
      <c r="O44" s="7"/>
      <c r="S44" s="7"/>
      <c r="W44" s="7"/>
      <c r="X44" s="7"/>
    </row>
    <row r="45" spans="1:24" x14ac:dyDescent="0.25">
      <c r="A45" s="5">
        <v>2024</v>
      </c>
      <c r="B45" s="13">
        <v>55</v>
      </c>
      <c r="C45" s="14">
        <v>29220543</v>
      </c>
      <c r="D45" s="7"/>
      <c r="E45" s="14">
        <v>31768</v>
      </c>
      <c r="F45" s="5">
        <f t="shared" si="3"/>
        <v>5.0589582756232689E-2</v>
      </c>
      <c r="K45" s="4"/>
      <c r="O45" s="7"/>
      <c r="S45" s="7"/>
      <c r="W45" s="7"/>
      <c r="X45" s="7"/>
    </row>
    <row r="46" spans="1:24" x14ac:dyDescent="0.25">
      <c r="A46" s="5">
        <v>2025</v>
      </c>
      <c r="B46" s="13">
        <v>56</v>
      </c>
      <c r="C46" s="14">
        <v>28493323</v>
      </c>
      <c r="D46" s="7"/>
      <c r="E46" s="14">
        <v>31632</v>
      </c>
      <c r="F46" s="5">
        <f t="shared" si="3"/>
        <v>5.0443414516944868E-2</v>
      </c>
      <c r="J46" s="4"/>
      <c r="K46" s="7"/>
      <c r="L46" s="8"/>
      <c r="O46" s="7"/>
      <c r="Q46" s="7"/>
      <c r="S46" s="7"/>
      <c r="W46" s="7"/>
      <c r="X46" s="7"/>
    </row>
    <row r="47" spans="1:24" x14ac:dyDescent="0.25">
      <c r="A47" s="5">
        <v>2026</v>
      </c>
      <c r="B47" s="13">
        <v>57</v>
      </c>
      <c r="C47" s="14">
        <v>28329310</v>
      </c>
      <c r="D47" s="7"/>
      <c r="E47" s="14">
        <v>31538</v>
      </c>
      <c r="F47" s="5">
        <f t="shared" si="3"/>
        <v>5.1200794914071916E-2</v>
      </c>
      <c r="J47" s="4"/>
      <c r="O47" s="7"/>
      <c r="Q47" s="7"/>
      <c r="S47" s="7"/>
      <c r="W47" s="7"/>
      <c r="X47" s="7"/>
    </row>
    <row r="48" spans="1:24" x14ac:dyDescent="0.25">
      <c r="A48" s="5">
        <v>2027</v>
      </c>
      <c r="B48" s="13">
        <v>59</v>
      </c>
      <c r="C48" s="14">
        <v>28182788</v>
      </c>
      <c r="D48" s="7"/>
      <c r="E48" s="14">
        <v>31430</v>
      </c>
      <c r="F48" s="5">
        <f t="shared" si="3"/>
        <v>5.2904374546611517E-2</v>
      </c>
      <c r="O48" s="7"/>
      <c r="Q48" s="7"/>
      <c r="S48" s="7"/>
      <c r="W48" s="7"/>
      <c r="X48" s="7"/>
    </row>
    <row r="49" spans="1:24" x14ac:dyDescent="0.25">
      <c r="A49" s="5">
        <v>2028</v>
      </c>
      <c r="B49" s="13">
        <v>60</v>
      </c>
      <c r="C49" s="14">
        <v>26088535</v>
      </c>
      <c r="D49" s="7"/>
      <c r="E49" s="14">
        <v>31362</v>
      </c>
      <c r="F49" s="5">
        <f t="shared" si="3"/>
        <v>4.991110579682418E-2</v>
      </c>
      <c r="O49" s="7"/>
      <c r="Q49" s="7"/>
      <c r="S49" s="7"/>
      <c r="W49" s="7"/>
      <c r="X49" s="7"/>
    </row>
    <row r="50" spans="1:24" x14ac:dyDescent="0.25">
      <c r="A50" s="5">
        <v>2029</v>
      </c>
      <c r="B50" s="13">
        <v>61</v>
      </c>
      <c r="C50" s="14">
        <v>25588388</v>
      </c>
      <c r="D50" s="7"/>
      <c r="E50" s="14">
        <v>31201</v>
      </c>
      <c r="F50" s="5">
        <f t="shared" si="3"/>
        <v>5.0026975673856604E-2</v>
      </c>
      <c r="O50" s="7"/>
      <c r="Q50" s="7"/>
      <c r="S50" s="7"/>
      <c r="V50" s="7"/>
      <c r="W50" s="7"/>
      <c r="X50" s="7"/>
    </row>
    <row r="51" spans="1:24" x14ac:dyDescent="0.25">
      <c r="A51" s="5">
        <v>2030</v>
      </c>
      <c r="B51" s="13">
        <v>62</v>
      </c>
      <c r="C51" s="14">
        <v>25649701</v>
      </c>
      <c r="D51" s="7"/>
      <c r="E51" s="14">
        <v>31054</v>
      </c>
      <c r="F51" s="5">
        <f t="shared" si="3"/>
        <v>5.1210197140464993E-2</v>
      </c>
      <c r="O51" s="7"/>
      <c r="Q51" s="7"/>
      <c r="S51" s="7"/>
      <c r="V51" s="7"/>
      <c r="W51" s="7"/>
      <c r="X51" s="7"/>
    </row>
    <row r="52" spans="1:24" x14ac:dyDescent="0.25">
      <c r="A52" s="5">
        <v>2031</v>
      </c>
      <c r="B52" s="13">
        <v>63</v>
      </c>
      <c r="C52" s="14">
        <v>25920397</v>
      </c>
      <c r="D52" s="7"/>
      <c r="E52" s="14">
        <v>31511</v>
      </c>
      <c r="F52" s="5">
        <f t="shared" si="3"/>
        <v>5.1822697185109956E-2</v>
      </c>
      <c r="O52" s="7"/>
      <c r="Q52" s="7"/>
      <c r="S52" s="7"/>
      <c r="V52" s="7"/>
      <c r="W52" s="7"/>
      <c r="X52" s="7"/>
    </row>
    <row r="53" spans="1:24" x14ac:dyDescent="0.25">
      <c r="A53" s="5">
        <v>2032</v>
      </c>
      <c r="B53" s="13">
        <v>64</v>
      </c>
      <c r="C53" s="14">
        <v>26009649</v>
      </c>
      <c r="D53" s="7"/>
      <c r="E53" s="14">
        <v>31511</v>
      </c>
      <c r="F53" s="5">
        <f t="shared" si="3"/>
        <v>5.2826553774872262E-2</v>
      </c>
      <c r="O53" s="7"/>
      <c r="Q53" s="7"/>
      <c r="S53" s="7"/>
      <c r="W53" s="7"/>
      <c r="X53" s="7"/>
    </row>
    <row r="54" spans="1:24" x14ac:dyDescent="0.25">
      <c r="A54" s="5">
        <v>2033</v>
      </c>
      <c r="B54" s="13">
        <v>65</v>
      </c>
      <c r="C54" s="14">
        <v>25768574</v>
      </c>
      <c r="D54" s="7"/>
      <c r="E54" s="14">
        <v>31511</v>
      </c>
      <c r="F54" s="5">
        <f t="shared" si="3"/>
        <v>5.3154685982672714E-2</v>
      </c>
      <c r="O54" s="7"/>
      <c r="Q54" s="7"/>
      <c r="S54" s="7"/>
      <c r="W54" s="7"/>
      <c r="X54" s="7"/>
    </row>
    <row r="55" spans="1:24" x14ac:dyDescent="0.25">
      <c r="A55" s="5">
        <v>2034</v>
      </c>
      <c r="B55" s="13">
        <v>66</v>
      </c>
      <c r="C55" s="14">
        <v>22810687</v>
      </c>
      <c r="D55" s="7"/>
      <c r="E55" s="14">
        <v>31511</v>
      </c>
      <c r="F55" s="5">
        <f t="shared" si="3"/>
        <v>4.7777136301608958E-2</v>
      </c>
      <c r="O55" s="7"/>
      <c r="Q55" s="7"/>
      <c r="S55" s="7"/>
      <c r="W55" s="7"/>
      <c r="X55" s="7"/>
    </row>
    <row r="56" spans="1:24" x14ac:dyDescent="0.25">
      <c r="A56" s="5">
        <v>2035</v>
      </c>
      <c r="B56" s="13">
        <v>67</v>
      </c>
      <c r="C56" s="14">
        <v>21423806</v>
      </c>
      <c r="D56" s="7"/>
      <c r="E56" s="14">
        <v>31511</v>
      </c>
      <c r="F56" s="5">
        <f t="shared" si="3"/>
        <v>4.555218818825172E-2</v>
      </c>
      <c r="O56" s="7"/>
      <c r="Q56" s="7"/>
      <c r="S56" s="7"/>
      <c r="W56" s="7"/>
      <c r="X56" s="7"/>
    </row>
    <row r="57" spans="1:24" x14ac:dyDescent="0.25">
      <c r="A57" s="5">
        <v>2036</v>
      </c>
      <c r="B57" s="13">
        <v>69</v>
      </c>
      <c r="C57" s="14">
        <v>21386574</v>
      </c>
      <c r="D57" s="7"/>
      <c r="E57" s="14">
        <v>31511</v>
      </c>
      <c r="F57" s="5">
        <f t="shared" si="3"/>
        <v>4.683042766018216E-2</v>
      </c>
      <c r="O57" s="7"/>
      <c r="Q57" s="7"/>
      <c r="S57" s="7"/>
      <c r="W57" s="7"/>
      <c r="X57" s="7"/>
    </row>
    <row r="58" spans="1:24" x14ac:dyDescent="0.25">
      <c r="A58" s="5">
        <v>2037</v>
      </c>
      <c r="B58" s="13">
        <v>70</v>
      </c>
      <c r="C58" s="14">
        <v>18690772</v>
      </c>
      <c r="D58" s="7"/>
      <c r="E58" s="14">
        <v>31511</v>
      </c>
      <c r="F58" s="5">
        <f t="shared" si="3"/>
        <v>4.152054964932881E-2</v>
      </c>
      <c r="L58" s="7"/>
      <c r="O58" s="7"/>
      <c r="Q58" s="7"/>
      <c r="S58" s="7"/>
      <c r="W58" s="7"/>
      <c r="X58" s="7"/>
    </row>
    <row r="59" spans="1:24" x14ac:dyDescent="0.25">
      <c r="A59" s="5">
        <v>2038</v>
      </c>
      <c r="B59" s="13">
        <v>71</v>
      </c>
      <c r="C59" s="14">
        <v>16897777</v>
      </c>
      <c r="D59" s="7"/>
      <c r="E59" s="14">
        <v>31511</v>
      </c>
      <c r="F59" s="5">
        <f t="shared" si="3"/>
        <v>3.8073757322839644E-2</v>
      </c>
      <c r="O59" s="7"/>
      <c r="Q59" s="7"/>
      <c r="S59" s="7"/>
      <c r="V59" s="7"/>
      <c r="W59" s="7"/>
      <c r="X59" s="7"/>
    </row>
    <row r="60" spans="1:24" x14ac:dyDescent="0.25">
      <c r="A60" s="5">
        <v>2039</v>
      </c>
      <c r="B60" s="13">
        <v>72</v>
      </c>
      <c r="C60" s="14">
        <v>14727094</v>
      </c>
      <c r="D60" s="7"/>
      <c r="E60" s="14">
        <v>31511</v>
      </c>
      <c r="F60" s="5">
        <f t="shared" si="3"/>
        <v>3.3650178286947413E-2</v>
      </c>
      <c r="O60" s="7"/>
      <c r="Q60" s="7"/>
      <c r="S60" s="7"/>
      <c r="V60" s="7"/>
      <c r="W60" s="7"/>
      <c r="X60" s="7"/>
    </row>
    <row r="61" spans="1:24" x14ac:dyDescent="0.25">
      <c r="A61" s="5">
        <v>2040</v>
      </c>
      <c r="B61" s="13">
        <v>73</v>
      </c>
      <c r="C61" s="14">
        <v>13574321</v>
      </c>
      <c r="D61" s="7"/>
      <c r="E61" s="14">
        <v>31511</v>
      </c>
      <c r="F61" s="5">
        <f t="shared" si="3"/>
        <v>3.1446968772809496E-2</v>
      </c>
      <c r="O61" s="7"/>
      <c r="Q61" s="7"/>
      <c r="S61" s="7"/>
      <c r="W61" s="7"/>
      <c r="X61" s="7"/>
    </row>
    <row r="62" spans="1:24" x14ac:dyDescent="0.25">
      <c r="A62" s="5">
        <v>2041</v>
      </c>
      <c r="B62" s="13">
        <v>74</v>
      </c>
      <c r="C62" s="14">
        <v>13239172</v>
      </c>
      <c r="D62" s="7"/>
      <c r="E62" s="14">
        <v>31511</v>
      </c>
      <c r="F62" s="5">
        <f t="shared" si="3"/>
        <v>3.1090689854336582E-2</v>
      </c>
      <c r="O62" s="7"/>
      <c r="Q62" s="7"/>
      <c r="S62" s="7"/>
      <c r="W62" s="7"/>
      <c r="X62" s="7"/>
    </row>
    <row r="63" spans="1:24" x14ac:dyDescent="0.25">
      <c r="A63" s="5">
        <v>2042</v>
      </c>
      <c r="B63" s="13">
        <v>75</v>
      </c>
      <c r="C63" s="14">
        <v>13089639</v>
      </c>
      <c r="D63" s="7"/>
      <c r="E63" s="14">
        <v>31511</v>
      </c>
      <c r="F63" s="5">
        <f t="shared" si="3"/>
        <v>3.1154927644314684E-2</v>
      </c>
      <c r="O63" s="7"/>
      <c r="Q63" s="7"/>
      <c r="S63" s="7"/>
      <c r="W63" s="7"/>
      <c r="X63" s="7"/>
    </row>
    <row r="64" spans="1:24" x14ac:dyDescent="0.25">
      <c r="A64" s="5">
        <v>2043</v>
      </c>
      <c r="B64" s="13">
        <v>77</v>
      </c>
      <c r="C64" s="14">
        <v>13221812</v>
      </c>
      <c r="D64" s="7"/>
      <c r="E64" s="14">
        <v>31511</v>
      </c>
      <c r="F64" s="5">
        <f t="shared" si="3"/>
        <v>3.230870248484656E-2</v>
      </c>
      <c r="O64" s="7"/>
      <c r="Q64" s="7"/>
      <c r="S64" s="7"/>
      <c r="V64" s="7"/>
      <c r="W64" s="7"/>
      <c r="X64" s="7"/>
    </row>
    <row r="65" spans="1:24" x14ac:dyDescent="0.25">
      <c r="A65" s="5">
        <v>2044</v>
      </c>
      <c r="B65" s="13">
        <v>78</v>
      </c>
      <c r="C65" s="14">
        <v>13308379</v>
      </c>
      <c r="D65" s="7"/>
      <c r="E65" s="14">
        <v>31511</v>
      </c>
      <c r="F65" s="5">
        <f t="shared" si="3"/>
        <v>3.2942577576084542E-2</v>
      </c>
      <c r="O65" s="7"/>
      <c r="Q65" s="7"/>
      <c r="S65" s="7"/>
      <c r="V65" s="7"/>
      <c r="W65" s="7"/>
      <c r="X65" s="7"/>
    </row>
    <row r="66" spans="1:24" x14ac:dyDescent="0.25">
      <c r="A66" s="5">
        <v>2045</v>
      </c>
      <c r="B66" s="13">
        <v>79</v>
      </c>
      <c r="C66" s="14">
        <v>12620327</v>
      </c>
      <c r="D66" s="7"/>
      <c r="E66" s="14">
        <v>31511</v>
      </c>
      <c r="F66" s="5">
        <f t="shared" si="3"/>
        <v>3.1639929960966012E-2</v>
      </c>
      <c r="O66" s="7"/>
      <c r="Q66" s="7"/>
      <c r="S66" s="7"/>
      <c r="W66" s="7"/>
      <c r="X66" s="7"/>
    </row>
    <row r="67" spans="1:24" x14ac:dyDescent="0.25">
      <c r="B67" s="9"/>
      <c r="C67" s="7"/>
      <c r="D67" s="7"/>
      <c r="E67" s="7"/>
      <c r="F67" s="5">
        <f>AVERAGE(F42:F66)</f>
        <v>4.4110464785291639E-2</v>
      </c>
      <c r="O67" s="7"/>
      <c r="Q67" s="7"/>
      <c r="S67" s="7"/>
      <c r="V67" s="7"/>
      <c r="W67" s="7"/>
      <c r="X67" s="7"/>
    </row>
    <row r="68" spans="1:24" x14ac:dyDescent="0.25">
      <c r="B68" s="9"/>
      <c r="C68" s="7"/>
      <c r="D68" s="7"/>
      <c r="E68" s="7" t="s">
        <v>7</v>
      </c>
      <c r="F68" s="10">
        <f>NPV(F71,F43:F66)</f>
        <v>0.53200598060141802</v>
      </c>
      <c r="O68" s="7"/>
      <c r="Q68" s="7"/>
      <c r="S68" s="7"/>
      <c r="W68" s="7"/>
      <c r="X68" s="7"/>
    </row>
    <row r="69" spans="1:24" x14ac:dyDescent="0.25">
      <c r="A69" s="5" t="s">
        <v>16</v>
      </c>
      <c r="B69" s="9"/>
      <c r="C69" s="7"/>
      <c r="D69" s="7"/>
      <c r="E69" s="7"/>
      <c r="O69" s="7"/>
      <c r="Q69" s="7"/>
      <c r="S69" s="7"/>
      <c r="V69" s="7"/>
      <c r="W69" s="7"/>
      <c r="X69" s="7"/>
    </row>
    <row r="70" spans="1:24" x14ac:dyDescent="0.25">
      <c r="A70" s="5" t="s">
        <v>17</v>
      </c>
      <c r="B70" s="9"/>
      <c r="C70" s="7"/>
      <c r="D70" s="7"/>
      <c r="E70" s="5" t="s">
        <v>8</v>
      </c>
      <c r="F70" s="11">
        <v>25</v>
      </c>
      <c r="O70" s="7"/>
      <c r="Q70" s="7"/>
      <c r="S70" s="7"/>
      <c r="V70" s="7"/>
      <c r="W70" s="7"/>
      <c r="X70" s="7"/>
    </row>
    <row r="71" spans="1:24" x14ac:dyDescent="0.25">
      <c r="B71" s="9"/>
      <c r="E71" s="5" t="s">
        <v>9</v>
      </c>
      <c r="F71" s="12">
        <f>H41</f>
        <v>7.1300000000000002E-2</v>
      </c>
    </row>
    <row r="72" spans="1:24" x14ac:dyDescent="0.25">
      <c r="B72" s="9"/>
      <c r="E72" s="5" t="s">
        <v>10</v>
      </c>
      <c r="F72" s="5">
        <f>F71*(1+F71)^F70/((1+F71)^F70-1)</f>
        <v>8.681784365679876E-2</v>
      </c>
    </row>
    <row r="73" spans="1:24" ht="18.75" x14ac:dyDescent="0.3">
      <c r="B73" s="9"/>
      <c r="E73" s="40" t="s">
        <v>11</v>
      </c>
      <c r="F73" s="41">
        <f>F72*F68</f>
        <v>4.6187612048335824E-2</v>
      </c>
    </row>
    <row r="75" spans="1:24" ht="30" customHeight="1" x14ac:dyDescent="0.25">
      <c r="A75" s="43"/>
      <c r="B75" s="42"/>
      <c r="C75" s="42"/>
      <c r="D75" s="42"/>
      <c r="E75" s="42"/>
      <c r="F75" s="42"/>
      <c r="G75" s="42"/>
      <c r="H75" s="42"/>
      <c r="I75" s="42"/>
    </row>
    <row r="77" spans="1:24" ht="35.25" customHeight="1" x14ac:dyDescent="0.3">
      <c r="A77" s="19" t="s">
        <v>23</v>
      </c>
      <c r="B77" s="20"/>
      <c r="C77" s="20"/>
      <c r="D77" s="20"/>
      <c r="E77" s="20"/>
      <c r="F77" s="20"/>
      <c r="G77" s="20"/>
      <c r="H77" s="20"/>
      <c r="I77" s="20"/>
      <c r="J77" s="18"/>
    </row>
    <row r="78" spans="1:24" s="6" customFormat="1" ht="60" x14ac:dyDescent="0.25">
      <c r="A78" s="25"/>
      <c r="B78" s="1" t="s">
        <v>0</v>
      </c>
      <c r="C78" s="1" t="s">
        <v>1</v>
      </c>
      <c r="D78" s="1" t="s">
        <v>2</v>
      </c>
      <c r="E78" s="1" t="s">
        <v>13</v>
      </c>
      <c r="F78" s="1" t="s">
        <v>4</v>
      </c>
      <c r="G78" s="2" t="s">
        <v>5</v>
      </c>
      <c r="H78" s="3">
        <v>7.1300000000000002E-2</v>
      </c>
      <c r="I78" s="4" t="s">
        <v>6</v>
      </c>
    </row>
    <row r="79" spans="1:24" x14ac:dyDescent="0.25">
      <c r="A79" s="5">
        <v>2021</v>
      </c>
      <c r="B79" s="22">
        <v>78</v>
      </c>
      <c r="C79" s="14">
        <v>28902032</v>
      </c>
      <c r="E79" s="14">
        <v>31546</v>
      </c>
      <c r="F79" s="5">
        <f t="shared" ref="F79:F103" si="4">B79*C79/E79/1000000</f>
        <v>7.1462578330057688E-2</v>
      </c>
    </row>
    <row r="80" spans="1:24" x14ac:dyDescent="0.25">
      <c r="A80" s="5">
        <v>2022</v>
      </c>
      <c r="B80" s="22">
        <v>79</v>
      </c>
      <c r="C80" s="14">
        <v>28875787</v>
      </c>
      <c r="D80" s="7"/>
      <c r="E80" s="14">
        <v>31805</v>
      </c>
      <c r="F80" s="5">
        <f t="shared" si="4"/>
        <v>7.1724168306869993E-2</v>
      </c>
      <c r="O80" s="7"/>
      <c r="S80" s="7"/>
      <c r="W80" s="7"/>
      <c r="X80" s="7"/>
    </row>
    <row r="81" spans="1:24" x14ac:dyDescent="0.25">
      <c r="A81" s="5">
        <v>2023</v>
      </c>
      <c r="B81" s="22">
        <v>80</v>
      </c>
      <c r="C81" s="14">
        <v>28785596</v>
      </c>
      <c r="D81" s="7"/>
      <c r="E81" s="14">
        <v>31773</v>
      </c>
      <c r="F81" s="5">
        <f t="shared" si="4"/>
        <v>7.2478131747080857E-2</v>
      </c>
      <c r="J81" s="4"/>
      <c r="O81" s="7"/>
      <c r="S81" s="7"/>
      <c r="W81" s="7"/>
      <c r="X81" s="7"/>
    </row>
    <row r="82" spans="1:24" x14ac:dyDescent="0.25">
      <c r="A82" s="5">
        <v>2024</v>
      </c>
      <c r="B82" s="22">
        <v>82</v>
      </c>
      <c r="C82" s="14">
        <v>29220543</v>
      </c>
      <c r="D82" s="7"/>
      <c r="E82" s="14">
        <v>31768</v>
      </c>
      <c r="F82" s="5">
        <f t="shared" si="4"/>
        <v>7.5424468836565089E-2</v>
      </c>
      <c r="K82" s="4"/>
      <c r="O82" s="7"/>
      <c r="S82" s="7"/>
      <c r="W82" s="7"/>
      <c r="X82" s="7"/>
    </row>
    <row r="83" spans="1:24" x14ac:dyDescent="0.25">
      <c r="A83" s="5">
        <v>2025</v>
      </c>
      <c r="B83" s="22">
        <v>83</v>
      </c>
      <c r="C83" s="14">
        <v>28493323</v>
      </c>
      <c r="D83" s="7"/>
      <c r="E83" s="14">
        <v>31632</v>
      </c>
      <c r="F83" s="5">
        <f t="shared" si="4"/>
        <v>7.4764346516186145E-2</v>
      </c>
      <c r="J83" s="4"/>
      <c r="K83" s="7"/>
      <c r="L83" s="8"/>
      <c r="O83" s="7"/>
      <c r="Q83" s="7"/>
      <c r="S83" s="7"/>
      <c r="W83" s="7"/>
      <c r="X83" s="7"/>
    </row>
    <row r="84" spans="1:24" x14ac:dyDescent="0.25">
      <c r="A84" s="5">
        <v>2026</v>
      </c>
      <c r="B84" s="22">
        <v>84</v>
      </c>
      <c r="C84" s="14">
        <v>28329310</v>
      </c>
      <c r="D84" s="7"/>
      <c r="E84" s="14">
        <v>31538</v>
      </c>
      <c r="F84" s="5">
        <f t="shared" si="4"/>
        <v>7.5453803031263866E-2</v>
      </c>
      <c r="J84" s="4"/>
      <c r="O84" s="7"/>
      <c r="Q84" s="7"/>
      <c r="S84" s="7"/>
      <c r="W84" s="7"/>
      <c r="X84" s="7"/>
    </row>
    <row r="85" spans="1:24" x14ac:dyDescent="0.25">
      <c r="A85" s="5">
        <v>2027</v>
      </c>
      <c r="B85" s="22">
        <v>86</v>
      </c>
      <c r="C85" s="14">
        <v>28182788</v>
      </c>
      <c r="D85" s="7"/>
      <c r="E85" s="14">
        <v>31430</v>
      </c>
      <c r="F85" s="5">
        <f t="shared" si="4"/>
        <v>7.7114851034043905E-2</v>
      </c>
      <c r="O85" s="7"/>
      <c r="Q85" s="7"/>
      <c r="S85" s="7"/>
      <c r="W85" s="7"/>
      <c r="X85" s="7"/>
    </row>
    <row r="86" spans="1:24" x14ac:dyDescent="0.25">
      <c r="A86" s="5">
        <v>2028</v>
      </c>
      <c r="B86" s="22">
        <v>87</v>
      </c>
      <c r="C86" s="14">
        <v>26088535</v>
      </c>
      <c r="D86" s="7"/>
      <c r="E86" s="14">
        <v>31362</v>
      </c>
      <c r="F86" s="5">
        <f t="shared" si="4"/>
        <v>7.2371103405395057E-2</v>
      </c>
      <c r="O86" s="7"/>
      <c r="Q86" s="7"/>
      <c r="S86" s="7"/>
      <c r="W86" s="7"/>
      <c r="X86" s="7"/>
    </row>
    <row r="87" spans="1:24" x14ac:dyDescent="0.25">
      <c r="A87" s="5">
        <v>2029</v>
      </c>
      <c r="B87" s="22">
        <v>88</v>
      </c>
      <c r="C87" s="14">
        <v>25588388</v>
      </c>
      <c r="D87" s="7"/>
      <c r="E87" s="14">
        <v>31201</v>
      </c>
      <c r="F87" s="5">
        <f t="shared" si="4"/>
        <v>7.2170063267202975E-2</v>
      </c>
      <c r="O87" s="7"/>
      <c r="Q87" s="7"/>
      <c r="S87" s="7"/>
      <c r="V87" s="7"/>
      <c r="W87" s="7"/>
      <c r="X87" s="7"/>
    </row>
    <row r="88" spans="1:24" x14ac:dyDescent="0.25">
      <c r="A88" s="5">
        <v>2030</v>
      </c>
      <c r="B88" s="22">
        <v>89</v>
      </c>
      <c r="C88" s="14">
        <v>25649701</v>
      </c>
      <c r="D88" s="7"/>
      <c r="E88" s="14">
        <v>31054</v>
      </c>
      <c r="F88" s="5">
        <f t="shared" si="4"/>
        <v>7.3511412024215878E-2</v>
      </c>
      <c r="O88" s="7"/>
      <c r="Q88" s="7"/>
      <c r="S88" s="7"/>
      <c r="V88" s="7"/>
      <c r="W88" s="7"/>
      <c r="X88" s="7"/>
    </row>
    <row r="89" spans="1:24" x14ac:dyDescent="0.25">
      <c r="A89" s="5">
        <v>2031</v>
      </c>
      <c r="B89" s="22">
        <v>91</v>
      </c>
      <c r="C89" s="14">
        <v>25920397</v>
      </c>
      <c r="D89" s="7"/>
      <c r="E89" s="14">
        <v>31511</v>
      </c>
      <c r="F89" s="5">
        <f t="shared" si="4"/>
        <v>7.4855007045158836E-2</v>
      </c>
      <c r="O89" s="7"/>
      <c r="Q89" s="7"/>
      <c r="S89" s="7"/>
      <c r="V89" s="7"/>
      <c r="W89" s="7"/>
      <c r="X89" s="7"/>
    </row>
    <row r="90" spans="1:24" x14ac:dyDescent="0.25">
      <c r="A90" s="5">
        <v>2032</v>
      </c>
      <c r="B90" s="22">
        <v>92</v>
      </c>
      <c r="C90" s="14">
        <v>26009649</v>
      </c>
      <c r="D90" s="7"/>
      <c r="E90" s="14">
        <v>31511</v>
      </c>
      <c r="F90" s="5">
        <f t="shared" si="4"/>
        <v>7.5938171051378886E-2</v>
      </c>
      <c r="O90" s="7"/>
      <c r="Q90" s="7"/>
      <c r="S90" s="7"/>
      <c r="W90" s="7"/>
      <c r="X90" s="7"/>
    </row>
    <row r="91" spans="1:24" x14ac:dyDescent="0.25">
      <c r="A91" s="5">
        <v>2033</v>
      </c>
      <c r="B91" s="22">
        <v>94</v>
      </c>
      <c r="C91" s="14">
        <v>25768574</v>
      </c>
      <c r="D91" s="7"/>
      <c r="E91" s="14">
        <v>31511</v>
      </c>
      <c r="F91" s="5">
        <f t="shared" si="4"/>
        <v>7.6869853574942082E-2</v>
      </c>
      <c r="O91" s="7"/>
      <c r="Q91" s="7"/>
      <c r="S91" s="7"/>
      <c r="W91" s="7"/>
      <c r="X91" s="7"/>
    </row>
    <row r="92" spans="1:24" x14ac:dyDescent="0.25">
      <c r="A92" s="5">
        <v>2034</v>
      </c>
      <c r="B92" s="22">
        <v>95</v>
      </c>
      <c r="C92" s="14">
        <v>22810687</v>
      </c>
      <c r="D92" s="7"/>
      <c r="E92" s="14">
        <v>31511</v>
      </c>
      <c r="F92" s="5">
        <f t="shared" si="4"/>
        <v>6.8770120434134108E-2</v>
      </c>
      <c r="O92" s="7"/>
      <c r="Q92" s="7"/>
      <c r="S92" s="7"/>
      <c r="W92" s="7"/>
      <c r="X92" s="7"/>
    </row>
    <row r="93" spans="1:24" x14ac:dyDescent="0.25">
      <c r="A93" s="5">
        <v>2035</v>
      </c>
      <c r="B93" s="22">
        <v>96</v>
      </c>
      <c r="C93" s="14">
        <v>21423806</v>
      </c>
      <c r="D93" s="7"/>
      <c r="E93" s="14">
        <v>31511</v>
      </c>
      <c r="F93" s="5">
        <f t="shared" si="4"/>
        <v>6.5268806956300982E-2</v>
      </c>
      <c r="O93" s="7"/>
      <c r="Q93" s="7"/>
      <c r="S93" s="7"/>
      <c r="W93" s="7"/>
      <c r="X93" s="7"/>
    </row>
    <row r="94" spans="1:24" x14ac:dyDescent="0.25">
      <c r="A94" s="5">
        <v>2036</v>
      </c>
      <c r="B94" s="22">
        <v>98</v>
      </c>
      <c r="C94" s="14">
        <v>21386574</v>
      </c>
      <c r="D94" s="7"/>
      <c r="E94" s="14">
        <v>31511</v>
      </c>
      <c r="F94" s="5">
        <f t="shared" si="4"/>
        <v>6.6512781314461616E-2</v>
      </c>
      <c r="O94" s="7"/>
      <c r="Q94" s="7"/>
      <c r="S94" s="7"/>
      <c r="W94" s="7"/>
      <c r="X94" s="7"/>
    </row>
    <row r="95" spans="1:24" x14ac:dyDescent="0.25">
      <c r="A95" s="5">
        <v>2037</v>
      </c>
      <c r="B95" s="22">
        <v>99</v>
      </c>
      <c r="C95" s="14">
        <v>18690772</v>
      </c>
      <c r="D95" s="7"/>
      <c r="E95" s="14">
        <v>31511</v>
      </c>
      <c r="F95" s="5">
        <f t="shared" si="4"/>
        <v>5.8721920218336457E-2</v>
      </c>
      <c r="L95" s="7"/>
      <c r="O95" s="7"/>
      <c r="Q95" s="7"/>
      <c r="S95" s="7"/>
      <c r="W95" s="7"/>
      <c r="X95" s="7"/>
    </row>
    <row r="96" spans="1:24" x14ac:dyDescent="0.25">
      <c r="A96" s="5">
        <v>2038</v>
      </c>
      <c r="B96" s="22">
        <v>100</v>
      </c>
      <c r="C96" s="14">
        <v>16897777</v>
      </c>
      <c r="D96" s="7"/>
      <c r="E96" s="14">
        <v>31511</v>
      </c>
      <c r="F96" s="5">
        <f t="shared" si="4"/>
        <v>5.3625010313858648E-2</v>
      </c>
      <c r="O96" s="7"/>
      <c r="Q96" s="7"/>
      <c r="S96" s="7"/>
      <c r="V96" s="7"/>
      <c r="W96" s="7"/>
      <c r="X96" s="7"/>
    </row>
    <row r="97" spans="1:24" x14ac:dyDescent="0.25">
      <c r="A97" s="5">
        <v>2039</v>
      </c>
      <c r="B97" s="22">
        <v>102</v>
      </c>
      <c r="C97" s="14">
        <v>14727094</v>
      </c>
      <c r="D97" s="7"/>
      <c r="E97" s="14">
        <v>31511</v>
      </c>
      <c r="F97" s="5">
        <f t="shared" si="4"/>
        <v>4.7671085906508835E-2</v>
      </c>
      <c r="O97" s="7"/>
      <c r="Q97" s="7"/>
      <c r="S97" s="7"/>
      <c r="V97" s="7"/>
      <c r="W97" s="7"/>
      <c r="X97" s="7"/>
    </row>
    <row r="98" spans="1:24" x14ac:dyDescent="0.25">
      <c r="A98" s="5">
        <v>2040</v>
      </c>
      <c r="B98" s="22">
        <v>103</v>
      </c>
      <c r="C98" s="14">
        <v>13574321</v>
      </c>
      <c r="D98" s="7"/>
      <c r="E98" s="14">
        <v>31511</v>
      </c>
      <c r="F98" s="5">
        <f t="shared" si="4"/>
        <v>4.4370380597251749E-2</v>
      </c>
      <c r="O98" s="7"/>
      <c r="Q98" s="7"/>
      <c r="S98" s="7"/>
      <c r="W98" s="7"/>
      <c r="X98" s="7"/>
    </row>
    <row r="99" spans="1:24" x14ac:dyDescent="0.25">
      <c r="A99" s="5">
        <v>2041</v>
      </c>
      <c r="B99" s="22">
        <v>104</v>
      </c>
      <c r="C99" s="14">
        <v>13239172</v>
      </c>
      <c r="D99" s="7"/>
      <c r="E99" s="14">
        <v>31511</v>
      </c>
      <c r="F99" s="5">
        <f t="shared" si="4"/>
        <v>4.3695023579067634E-2</v>
      </c>
      <c r="O99" s="7"/>
      <c r="Q99" s="7"/>
      <c r="S99" s="7"/>
      <c r="W99" s="7"/>
      <c r="X99" s="7"/>
    </row>
    <row r="100" spans="1:24" x14ac:dyDescent="0.25">
      <c r="A100" s="5">
        <v>2042</v>
      </c>
      <c r="B100" s="22">
        <v>106</v>
      </c>
      <c r="C100" s="14">
        <v>13089639</v>
      </c>
      <c r="D100" s="7"/>
      <c r="E100" s="14">
        <v>31511</v>
      </c>
      <c r="F100" s="5">
        <f t="shared" si="4"/>
        <v>4.4032297737298089E-2</v>
      </c>
      <c r="O100" s="7"/>
      <c r="Q100" s="7"/>
      <c r="S100" s="7"/>
      <c r="W100" s="7"/>
      <c r="X100" s="7"/>
    </row>
    <row r="101" spans="1:24" x14ac:dyDescent="0.25">
      <c r="A101" s="5">
        <v>2043</v>
      </c>
      <c r="B101" s="22">
        <v>107</v>
      </c>
      <c r="C101" s="14">
        <v>13221812</v>
      </c>
      <c r="D101" s="7"/>
      <c r="E101" s="14">
        <v>31511</v>
      </c>
      <c r="F101" s="5">
        <f t="shared" si="4"/>
        <v>4.4896508647773795E-2</v>
      </c>
      <c r="O101" s="7"/>
      <c r="Q101" s="7"/>
      <c r="S101" s="7"/>
      <c r="V101" s="7"/>
      <c r="W101" s="7"/>
      <c r="X101" s="7"/>
    </row>
    <row r="102" spans="1:24" x14ac:dyDescent="0.25">
      <c r="A102" s="5">
        <v>2044</v>
      </c>
      <c r="B102" s="22">
        <v>108</v>
      </c>
      <c r="C102" s="14">
        <v>13308379</v>
      </c>
      <c r="D102" s="7"/>
      <c r="E102" s="14">
        <v>31511</v>
      </c>
      <c r="F102" s="5">
        <f t="shared" si="4"/>
        <v>4.5612799720732441E-2</v>
      </c>
      <c r="O102" s="7"/>
      <c r="Q102" s="7"/>
      <c r="S102" s="7"/>
      <c r="V102" s="7"/>
      <c r="W102" s="7"/>
      <c r="X102" s="7"/>
    </row>
    <row r="103" spans="1:24" x14ac:dyDescent="0.25">
      <c r="A103" s="5">
        <v>2045</v>
      </c>
      <c r="B103" s="22">
        <v>110</v>
      </c>
      <c r="C103" s="14">
        <v>12620327</v>
      </c>
      <c r="D103" s="7"/>
      <c r="E103" s="14">
        <v>31511</v>
      </c>
      <c r="F103" s="5">
        <f t="shared" si="4"/>
        <v>4.4055598679826093E-2</v>
      </c>
      <c r="O103" s="7"/>
      <c r="Q103" s="7"/>
      <c r="S103" s="7"/>
      <c r="W103" s="7"/>
      <c r="X103" s="7"/>
    </row>
    <row r="104" spans="1:24" x14ac:dyDescent="0.25">
      <c r="B104" s="23"/>
      <c r="C104" s="7"/>
      <c r="D104" s="7"/>
      <c r="E104" s="7"/>
      <c r="F104" s="5">
        <f>AVERAGE(F79:F103)</f>
        <v>6.365481169103647E-2</v>
      </c>
      <c r="O104" s="7"/>
      <c r="Q104" s="7"/>
      <c r="S104" s="7"/>
      <c r="V104" s="7"/>
      <c r="W104" s="7"/>
      <c r="X104" s="7"/>
    </row>
    <row r="105" spans="1:24" x14ac:dyDescent="0.25">
      <c r="B105" s="23"/>
      <c r="C105" s="7"/>
      <c r="D105" s="7"/>
      <c r="E105" s="7" t="s">
        <v>7</v>
      </c>
      <c r="F105" s="10">
        <f>NPV(F108,F80:F103)</f>
        <v>0.77297882115010508</v>
      </c>
      <c r="O105" s="7"/>
      <c r="Q105" s="7"/>
      <c r="S105" s="7"/>
      <c r="W105" s="7"/>
      <c r="X105" s="7"/>
    </row>
    <row r="106" spans="1:24" x14ac:dyDescent="0.25">
      <c r="A106" s="5" t="s">
        <v>27</v>
      </c>
      <c r="B106" s="23"/>
      <c r="C106" s="7"/>
      <c r="D106" s="7"/>
      <c r="E106" s="7"/>
      <c r="O106" s="7"/>
      <c r="Q106" s="7"/>
      <c r="S106" s="7"/>
      <c r="V106" s="7"/>
      <c r="W106" s="7"/>
      <c r="X106" s="7"/>
    </row>
    <row r="107" spans="1:24" x14ac:dyDescent="0.25">
      <c r="A107" s="5" t="s">
        <v>17</v>
      </c>
      <c r="B107" s="23"/>
      <c r="C107" s="7"/>
      <c r="D107" s="7"/>
      <c r="E107" s="5" t="s">
        <v>8</v>
      </c>
      <c r="F107" s="11">
        <v>25</v>
      </c>
      <c r="O107" s="7"/>
      <c r="Q107" s="7"/>
      <c r="S107" s="7"/>
      <c r="V107" s="7"/>
      <c r="W107" s="7"/>
      <c r="X107" s="7"/>
    </row>
    <row r="108" spans="1:24" x14ac:dyDescent="0.25">
      <c r="B108" s="22"/>
      <c r="E108" s="5" t="s">
        <v>9</v>
      </c>
      <c r="F108" s="12">
        <f>H78</f>
        <v>7.1300000000000002E-2</v>
      </c>
    </row>
    <row r="109" spans="1:24" x14ac:dyDescent="0.25">
      <c r="B109" s="9"/>
      <c r="E109" s="5" t="s">
        <v>10</v>
      </c>
      <c r="F109" s="5">
        <f>F108*(1+F108)^F107/((1+F108)^F107-1)</f>
        <v>8.681784365679876E-2</v>
      </c>
    </row>
    <row r="110" spans="1:24" ht="18.75" x14ac:dyDescent="0.3">
      <c r="B110" s="9"/>
      <c r="E110" s="40" t="s">
        <v>11</v>
      </c>
      <c r="F110" s="41">
        <f>F109*F105</f>
        <v>6.7108354444626428E-2</v>
      </c>
    </row>
    <row r="111" spans="1:24" x14ac:dyDescent="0.25">
      <c r="A111" s="5" t="s">
        <v>31</v>
      </c>
      <c r="B111" s="9"/>
      <c r="F111" s="39"/>
    </row>
    <row r="112" spans="1:24" ht="35.25" customHeight="1" x14ac:dyDescent="0.25">
      <c r="A112" s="42" t="s">
        <v>30</v>
      </c>
      <c r="B112" s="42"/>
      <c r="C112" s="42"/>
      <c r="D112" s="42"/>
      <c r="E112" s="42"/>
      <c r="F112" s="42"/>
      <c r="G112" s="42"/>
      <c r="H112" s="42"/>
      <c r="I112" s="42"/>
    </row>
    <row r="113" spans="1:9" x14ac:dyDescent="0.25">
      <c r="A113" s="5" t="s">
        <v>12</v>
      </c>
    </row>
    <row r="114" spans="1:9" x14ac:dyDescent="0.25">
      <c r="A114" s="5" t="s">
        <v>14</v>
      </c>
    </row>
    <row r="115" spans="1:9" ht="45" customHeight="1" x14ac:dyDescent="0.25">
      <c r="A115" s="42" t="s">
        <v>15</v>
      </c>
      <c r="B115" s="42"/>
      <c r="C115" s="42"/>
      <c r="D115" s="42"/>
      <c r="E115" s="42"/>
      <c r="F115" s="42"/>
      <c r="G115" s="42"/>
      <c r="H115" s="42"/>
      <c r="I115" s="42"/>
    </row>
    <row r="116" spans="1:9" ht="60" customHeight="1" x14ac:dyDescent="0.25">
      <c r="A116" s="42" t="s">
        <v>28</v>
      </c>
      <c r="B116" s="42"/>
      <c r="C116" s="42"/>
      <c r="D116" s="42"/>
      <c r="E116" s="42"/>
      <c r="F116" s="42"/>
      <c r="G116" s="42"/>
      <c r="H116" s="42"/>
      <c r="I116" s="42"/>
    </row>
    <row r="117" spans="1:9" ht="147.75" customHeight="1" x14ac:dyDescent="0.25">
      <c r="A117" s="42" t="s">
        <v>29</v>
      </c>
      <c r="B117" s="42"/>
      <c r="C117" s="42"/>
      <c r="D117" s="42"/>
      <c r="E117" s="42"/>
      <c r="F117" s="42"/>
      <c r="G117" s="42"/>
      <c r="H117" s="42"/>
      <c r="I117" s="42"/>
    </row>
  </sheetData>
  <mergeCells count="6">
    <mergeCell ref="A115:I115"/>
    <mergeCell ref="A116:I116"/>
    <mergeCell ref="A75:I75"/>
    <mergeCell ref="A117:I117"/>
    <mergeCell ref="A38:I38"/>
    <mergeCell ref="A112:I1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0F62-ABA3-4751-92D1-97ED16AFEAA1}">
  <dimension ref="A1"/>
  <sheetViews>
    <sheetView tabSelected="1"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97291-082A-471A-B148-EC8055781FE1}">
  <dimension ref="A1"/>
  <sheetViews>
    <sheetView topLeftCell="A4" workbookViewId="0">
      <selection activeCell="B17" sqref="B17"/>
    </sheetView>
  </sheetViews>
  <sheetFormatPr defaultRowHeight="15" x14ac:dyDescent="0.25"/>
  <cols>
    <col min="1" max="1" width="8" customWidth="1"/>
    <col min="3" max="3" width="11.57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LGE-KU Carbon</vt:lpstr>
      <vt:lpstr>IWG Table A-1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krc</cp:lastModifiedBy>
  <dcterms:created xsi:type="dcterms:W3CDTF">2021-07-07T21:30:36Z</dcterms:created>
  <dcterms:modified xsi:type="dcterms:W3CDTF">2021-09-17T23:11:52Z</dcterms:modified>
</cp:coreProperties>
</file>