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 Dolen\Desktop\KU and LG&amp;E Schedules\Workpapers\"/>
    </mc:Choice>
  </mc:AlternateContent>
  <xr:revisionPtr revIDLastSave="0" documentId="8_{A133685B-CCBD-4645-BDEF-2DADFF86461F}" xr6:coauthVersionLast="46" xr6:coauthVersionMax="46" xr10:uidLastSave="{00000000-0000-0000-0000-000000000000}"/>
  <bookViews>
    <workbookView xWindow="-110" yWindow="-110" windowWidth="19420" windowHeight="10420" xr2:uid="{C223087E-7956-4B18-AE49-4DF19BA6A7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7" i="1"/>
  <c r="E34" i="1"/>
  <c r="G18" i="1"/>
  <c r="G16" i="1"/>
  <c r="G11" i="1"/>
  <c r="G9" i="1"/>
  <c r="G17" i="1"/>
  <c r="G15" i="1"/>
  <c r="E30" i="1"/>
  <c r="E29" i="1"/>
  <c r="G8" i="1" s="1"/>
  <c r="K8" i="1" s="1"/>
  <c r="C26" i="1"/>
  <c r="C23" i="1"/>
  <c r="I24" i="1"/>
  <c r="G25" i="1"/>
  <c r="G24" i="1"/>
  <c r="K24" i="1" s="1"/>
  <c r="G19" i="1"/>
  <c r="K19" i="1" s="1"/>
  <c r="K22" i="1"/>
  <c r="K21" i="1"/>
  <c r="K20" i="1"/>
  <c r="I22" i="1"/>
  <c r="I21" i="1"/>
  <c r="I20" i="1"/>
  <c r="I19" i="1"/>
  <c r="K17" i="1" l="1"/>
  <c r="K16" i="1"/>
  <c r="K18" i="1"/>
  <c r="G14" i="1"/>
  <c r="K14" i="1" s="1"/>
  <c r="K15" i="1"/>
  <c r="K11" i="1"/>
  <c r="I18" i="1"/>
  <c r="E7" i="1"/>
  <c r="E16" i="1"/>
  <c r="I16" i="1" s="1"/>
  <c r="G12" i="1"/>
  <c r="K12" i="1" s="1"/>
  <c r="E11" i="1"/>
  <c r="I11" i="1" s="1"/>
  <c r="E17" i="1"/>
  <c r="I17" i="1" s="1"/>
  <c r="G13" i="1"/>
  <c r="K13" i="1" s="1"/>
  <c r="E13" i="1"/>
  <c r="I13" i="1" s="1"/>
  <c r="E12" i="1"/>
  <c r="I12" i="1" s="1"/>
  <c r="E8" i="1"/>
  <c r="I8" i="1" s="1"/>
  <c r="E14" i="1"/>
  <c r="I14" i="1" s="1"/>
  <c r="E9" i="1"/>
  <c r="I9" i="1" s="1"/>
  <c r="E15" i="1"/>
  <c r="I15" i="1" s="1"/>
  <c r="E10" i="1"/>
  <c r="I10" i="1" s="1"/>
  <c r="E23" i="1" l="1"/>
  <c r="E26" i="1" s="1"/>
  <c r="I26" i="1" s="1"/>
  <c r="I7" i="1"/>
  <c r="I23" i="1" l="1"/>
  <c r="E33" i="1"/>
  <c r="K9" i="1" l="1"/>
  <c r="G23" i="1"/>
  <c r="G26" i="1" s="1"/>
  <c r="K26" i="1" s="1"/>
  <c r="K7" i="1"/>
  <c r="K10" i="1"/>
  <c r="K23" i="1" l="1"/>
</calcChain>
</file>

<file path=xl/sharedStrings.xml><?xml version="1.0" encoding="utf-8"?>
<sst xmlns="http://schemas.openxmlformats.org/spreadsheetml/2006/main" count="41" uniqueCount="38">
  <si>
    <t>Rate RS</t>
  </si>
  <si>
    <t>Rate GS</t>
  </si>
  <si>
    <t>Rate PS – Secondary</t>
  </si>
  <si>
    <t>Rate PS – Primary</t>
  </si>
  <si>
    <t>Rate TOD – Secondary</t>
  </si>
  <si>
    <t>Rate TOD – Primary</t>
  </si>
  <si>
    <t>Rate RTS</t>
  </si>
  <si>
    <t>Rate LE</t>
  </si>
  <si>
    <t>Rate TE</t>
  </si>
  <si>
    <t>Rate OSL</t>
  </si>
  <si>
    <t>Rate EV</t>
  </si>
  <si>
    <t>Rate SSP</t>
  </si>
  <si>
    <t>Rate BS</t>
  </si>
  <si>
    <t>Curtailable Service Rider</t>
  </si>
  <si>
    <t>Total Rate Revenue</t>
  </si>
  <si>
    <t>Other Revenue</t>
  </si>
  <si>
    <t>Imputed Solar &amp; EV</t>
  </si>
  <si>
    <t>Revenues</t>
  </si>
  <si>
    <t xml:space="preserve"> @ Current</t>
  </si>
  <si>
    <t>Rates</t>
  </si>
  <si>
    <t>Option 1</t>
  </si>
  <si>
    <t>Option 2</t>
  </si>
  <si>
    <t>All but OSL, CSR, EV &amp; Solar</t>
  </si>
  <si>
    <t>Rate Increase Less OSL</t>
  </si>
  <si>
    <t>Memo Option 1:</t>
  </si>
  <si>
    <t>Memo Option 2:</t>
  </si>
  <si>
    <t>Total Increase</t>
  </si>
  <si>
    <t>Amount Remaining</t>
  </si>
  <si>
    <t>Rate Schedule</t>
  </si>
  <si>
    <t>--</t>
  </si>
  <si>
    <t>OAG Recommended Class Revenue Increases</t>
  </si>
  <si>
    <t>Dollar Increase</t>
  </si>
  <si>
    <t>Percent Increase</t>
  </si>
  <si>
    <t xml:space="preserve"> ($000)</t>
  </si>
  <si>
    <t>Special Contract</t>
  </si>
  <si>
    <t>Rate RLS &amp; LS</t>
  </si>
  <si>
    <t>Total LG&amp;E</t>
  </si>
  <si>
    <t>TABLE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</si>
</sst>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6" fontId="2" fillId="0" borderId="0" xfId="0" applyNumberFormat="1" applyFont="1" applyAlignment="1">
      <alignment horizontal="right" vertical="center"/>
    </xf>
    <xf numFmtId="6" fontId="2" fillId="0" borderId="2" xfId="0" applyNumberFormat="1" applyFont="1" applyBorder="1" applyAlignment="1">
      <alignment horizontal="right" vertical="center"/>
    </xf>
    <xf numFmtId="0" fontId="3" fillId="0" borderId="0" xfId="0" applyFont="1"/>
    <xf numFmtId="6" fontId="3" fillId="0" borderId="0" xfId="0" applyNumberFormat="1" applyFont="1"/>
    <xf numFmtId="10" fontId="3" fillId="0" borderId="0" xfId="2" applyNumberFormat="1" applyFont="1"/>
    <xf numFmtId="164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/>
    <xf numFmtId="10" fontId="3" fillId="0" borderId="3" xfId="2" applyNumberFormat="1" applyFont="1" applyBorder="1"/>
    <xf numFmtId="0" fontId="3" fillId="0" borderId="2" xfId="0" applyFont="1" applyBorder="1"/>
    <xf numFmtId="10" fontId="3" fillId="0" borderId="2" xfId="2" quotePrefix="1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5" fontId="3" fillId="0" borderId="0" xfId="0" applyNumberFormat="1" applyFont="1"/>
    <xf numFmtId="165" fontId="3" fillId="0" borderId="3" xfId="0" applyNumberFormat="1" applyFont="1" applyBorder="1"/>
    <xf numFmtId="165" fontId="3" fillId="0" borderId="2" xfId="0" applyNumberFormat="1" applyFont="1" applyBorder="1"/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7BB8A-9359-44FF-B3FF-C965BB909EE5}">
  <dimension ref="A1:K35"/>
  <sheetViews>
    <sheetView tabSelected="1" workbookViewId="0">
      <selection activeCell="H13" sqref="H13"/>
    </sheetView>
  </sheetViews>
  <sheetFormatPr defaultRowHeight="14" x14ac:dyDescent="0.3"/>
  <cols>
    <col min="1" max="1" width="23.08984375" style="3" bestFit="1" customWidth="1"/>
    <col min="2" max="2" width="2.26953125" style="3" customWidth="1"/>
    <col min="3" max="3" width="15.26953125" style="3" bestFit="1" customWidth="1"/>
    <col min="4" max="4" width="2.7265625" style="3" customWidth="1"/>
    <col min="5" max="5" width="11.81640625" style="3" bestFit="1" customWidth="1"/>
    <col min="6" max="6" width="2.36328125" style="3" customWidth="1"/>
    <col min="7" max="7" width="11.81640625" style="3" bestFit="1" customWidth="1"/>
    <col min="8" max="8" width="2.90625" style="3" customWidth="1"/>
    <col min="9" max="9" width="8.7265625" style="3"/>
    <col min="10" max="10" width="2.453125" style="3" customWidth="1"/>
    <col min="11" max="16384" width="8.7265625" style="3"/>
  </cols>
  <sheetData>
    <row r="1" spans="1:11" ht="15.5" customHeight="1" x14ac:dyDescent="0.3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3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3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3">
      <c r="A4" s="7"/>
      <c r="B4" s="7"/>
      <c r="C4" s="7" t="s">
        <v>17</v>
      </c>
      <c r="D4" s="7"/>
      <c r="E4" s="7"/>
      <c r="F4" s="7"/>
      <c r="G4" s="7"/>
      <c r="H4" s="7"/>
      <c r="I4" s="7"/>
      <c r="J4" s="7"/>
      <c r="K4" s="7"/>
    </row>
    <row r="5" spans="1:11" x14ac:dyDescent="0.3">
      <c r="A5" s="7"/>
      <c r="B5" s="7"/>
      <c r="C5" s="7" t="s">
        <v>18</v>
      </c>
      <c r="D5" s="7"/>
      <c r="E5" s="25" t="s">
        <v>31</v>
      </c>
      <c r="F5" s="25"/>
      <c r="G5" s="25"/>
      <c r="H5" s="7"/>
      <c r="I5" s="26" t="s">
        <v>32</v>
      </c>
      <c r="J5" s="26"/>
      <c r="K5" s="26"/>
    </row>
    <row r="6" spans="1:11" ht="14.5" thickBot="1" x14ac:dyDescent="0.35">
      <c r="A6" s="8" t="s">
        <v>28</v>
      </c>
      <c r="B6" s="9"/>
      <c r="C6" s="8" t="s">
        <v>19</v>
      </c>
      <c r="D6" s="7"/>
      <c r="E6" s="10" t="s">
        <v>20</v>
      </c>
      <c r="F6" s="7"/>
      <c r="G6" s="10" t="s">
        <v>21</v>
      </c>
      <c r="H6" s="7"/>
      <c r="I6" s="8" t="s">
        <v>20</v>
      </c>
      <c r="J6" s="7"/>
      <c r="K6" s="8" t="s">
        <v>21</v>
      </c>
    </row>
    <row r="7" spans="1:11" ht="15.5" x14ac:dyDescent="0.3">
      <c r="A7" s="19" t="s">
        <v>0</v>
      </c>
      <c r="B7" s="20"/>
      <c r="C7" s="1">
        <v>450298.27500000002</v>
      </c>
      <c r="D7" s="16"/>
      <c r="E7" s="16">
        <f t="shared" ref="E7:E17" si="0">+(E$30/E$29)*C7</f>
        <v>53149.991960768224</v>
      </c>
      <c r="F7" s="16"/>
      <c r="G7" s="16">
        <f>+C7/(C$7+C$10)*E$34</f>
        <v>50627.173430713046</v>
      </c>
      <c r="I7" s="5">
        <f>E7/C7</f>
        <v>0.11803285713401461</v>
      </c>
      <c r="K7" s="5">
        <f t="shared" ref="K7:K12" si="1">G7/C7</f>
        <v>0.11243030729067982</v>
      </c>
    </row>
    <row r="8" spans="1:11" ht="15.5" x14ac:dyDescent="0.3">
      <c r="A8" s="20" t="s">
        <v>1</v>
      </c>
      <c r="B8" s="20"/>
      <c r="C8" s="1">
        <v>161805.77499999999</v>
      </c>
      <c r="D8" s="16"/>
      <c r="E8" s="16">
        <f t="shared" si="0"/>
        <v>19098.397924033514</v>
      </c>
      <c r="F8" s="16"/>
      <c r="G8" s="16">
        <f>+(E$30/E$29)*0.75*C8</f>
        <v>14323.798443025133</v>
      </c>
      <c r="I8" s="5">
        <f t="shared" ref="I8:I26" si="2">E8/C8</f>
        <v>0.11803285713401462</v>
      </c>
      <c r="K8" s="5">
        <f t="shared" si="1"/>
        <v>8.8524642850510954E-2</v>
      </c>
    </row>
    <row r="9" spans="1:11" ht="15.5" x14ac:dyDescent="0.3">
      <c r="A9" s="20" t="s">
        <v>3</v>
      </c>
      <c r="B9" s="20"/>
      <c r="C9" s="1">
        <v>10376.308000000001</v>
      </c>
      <c r="D9" s="16"/>
      <c r="E9" s="16">
        <f t="shared" si="0"/>
        <v>1224.7452797425331</v>
      </c>
      <c r="F9" s="16"/>
      <c r="G9" s="16">
        <f>+(E$30/E$29)*0.75*C9</f>
        <v>918.55895980689968</v>
      </c>
      <c r="I9" s="5">
        <f t="shared" si="2"/>
        <v>0.11803285713401462</v>
      </c>
      <c r="K9" s="5">
        <f t="shared" si="1"/>
        <v>8.8524642850510954E-2</v>
      </c>
    </row>
    <row r="10" spans="1:11" ht="15.5" x14ac:dyDescent="0.3">
      <c r="A10" s="20" t="s">
        <v>2</v>
      </c>
      <c r="B10" s="20"/>
      <c r="C10" s="1">
        <v>151744.86199999999</v>
      </c>
      <c r="D10" s="16"/>
      <c r="E10" s="16">
        <f t="shared" si="0"/>
        <v>17910.879617266761</v>
      </c>
      <c r="F10" s="16"/>
      <c r="G10" s="16">
        <f>+C10/(C$7+C$10)*E$34</f>
        <v>17060.721464441802</v>
      </c>
      <c r="I10" s="5">
        <f t="shared" si="2"/>
        <v>0.11803285713401461</v>
      </c>
      <c r="K10" s="5">
        <f t="shared" si="1"/>
        <v>0.11243030729067982</v>
      </c>
    </row>
    <row r="11" spans="1:11" ht="15.5" x14ac:dyDescent="0.3">
      <c r="A11" s="20" t="s">
        <v>5</v>
      </c>
      <c r="B11" s="20"/>
      <c r="C11" s="1">
        <v>138482.99</v>
      </c>
      <c r="D11" s="16"/>
      <c r="E11" s="16">
        <f t="shared" si="0"/>
        <v>16345.542974161173</v>
      </c>
      <c r="F11" s="16"/>
      <c r="G11" s="16">
        <f>+(E$30/E$29)*1.25*C11</f>
        <v>20431.928717701467</v>
      </c>
      <c r="I11" s="5">
        <f t="shared" si="2"/>
        <v>0.11803285713401461</v>
      </c>
      <c r="K11" s="5">
        <f t="shared" si="1"/>
        <v>0.14754107141751827</v>
      </c>
    </row>
    <row r="12" spans="1:11" ht="15.5" x14ac:dyDescent="0.3">
      <c r="A12" s="20" t="s">
        <v>4</v>
      </c>
      <c r="B12" s="20"/>
      <c r="C12" s="1">
        <v>103388.04300000001</v>
      </c>
      <c r="D12" s="16"/>
      <c r="E12" s="16">
        <f t="shared" si="0"/>
        <v>12203.186108784359</v>
      </c>
      <c r="F12" s="16"/>
      <c r="G12" s="16">
        <f>+(E$30/E$29)*1.25*C12</f>
        <v>15253.98263598045</v>
      </c>
      <c r="I12" s="5">
        <f t="shared" si="2"/>
        <v>0.1180328571340146</v>
      </c>
      <c r="K12" s="5">
        <f t="shared" si="1"/>
        <v>0.14754107141751827</v>
      </c>
    </row>
    <row r="13" spans="1:11" ht="15.5" x14ac:dyDescent="0.3">
      <c r="A13" s="20" t="s">
        <v>6</v>
      </c>
      <c r="B13" s="20"/>
      <c r="C13" s="1">
        <v>65181.428</v>
      </c>
      <c r="D13" s="16"/>
      <c r="E13" s="16">
        <f t="shared" si="0"/>
        <v>7693.5501789150594</v>
      </c>
      <c r="F13" s="16"/>
      <c r="G13" s="16">
        <f>+(E$30/E$29)*1.25*C13</f>
        <v>9616.9377236438249</v>
      </c>
      <c r="I13" s="5">
        <f t="shared" si="2"/>
        <v>0.11803285713401461</v>
      </c>
      <c r="K13" s="5">
        <f t="shared" ref="K13:K18" si="3">G13/C13</f>
        <v>0.14754107141751827</v>
      </c>
    </row>
    <row r="14" spans="1:11" ht="15.5" x14ac:dyDescent="0.3">
      <c r="A14" s="20" t="s">
        <v>34</v>
      </c>
      <c r="B14" s="20"/>
      <c r="C14" s="1">
        <v>3688.2139999999999</v>
      </c>
      <c r="D14" s="16"/>
      <c r="E14" s="16">
        <f t="shared" si="0"/>
        <v>435.33043614167258</v>
      </c>
      <c r="F14" s="16"/>
      <c r="G14" s="16">
        <f>+(E$30/E$29)*1.25*C14</f>
        <v>544.16304517709068</v>
      </c>
      <c r="I14" s="5">
        <f t="shared" si="2"/>
        <v>0.11803285713401461</v>
      </c>
      <c r="K14" s="5">
        <f t="shared" si="3"/>
        <v>0.14754107141751827</v>
      </c>
    </row>
    <row r="15" spans="1:11" ht="15.5" x14ac:dyDescent="0.3">
      <c r="A15" s="20" t="s">
        <v>35</v>
      </c>
      <c r="B15" s="20"/>
      <c r="C15" s="1">
        <v>24176.937999999998</v>
      </c>
      <c r="D15" s="16"/>
      <c r="E15" s="16">
        <f t="shared" si="0"/>
        <v>2853.6730688919288</v>
      </c>
      <c r="F15" s="16"/>
      <c r="G15" s="16">
        <f>+(E$30/E$29)*0.75*C15</f>
        <v>2140.2548016689466</v>
      </c>
      <c r="I15" s="5">
        <f t="shared" si="2"/>
        <v>0.11803285713401461</v>
      </c>
      <c r="K15" s="5">
        <f t="shared" si="3"/>
        <v>8.8524642850510954E-2</v>
      </c>
    </row>
    <row r="16" spans="1:11" ht="15.5" x14ac:dyDescent="0.3">
      <c r="A16" s="20" t="s">
        <v>7</v>
      </c>
      <c r="B16" s="20"/>
      <c r="C16" s="1">
        <v>257.44</v>
      </c>
      <c r="D16" s="16"/>
      <c r="E16" s="16">
        <f t="shared" si="0"/>
        <v>30.386378740580721</v>
      </c>
      <c r="F16" s="16"/>
      <c r="G16" s="16">
        <f>+(E$30/E$29)*1.25*C16</f>
        <v>37.982973425725902</v>
      </c>
      <c r="I16" s="5">
        <f t="shared" si="2"/>
        <v>0.11803285713401461</v>
      </c>
      <c r="K16" s="5">
        <f>G16/C16</f>
        <v>0.14754107141751827</v>
      </c>
    </row>
    <row r="17" spans="1:11" ht="15.5" x14ac:dyDescent="0.3">
      <c r="A17" s="20" t="s">
        <v>8</v>
      </c>
      <c r="B17" s="20"/>
      <c r="C17" s="1">
        <v>332.73</v>
      </c>
      <c r="D17" s="16"/>
      <c r="E17" s="16">
        <f t="shared" si="0"/>
        <v>39.273072554200681</v>
      </c>
      <c r="F17" s="16"/>
      <c r="G17" s="16">
        <f>+(E$30/E$29)*0.75*C17</f>
        <v>29.454804415650511</v>
      </c>
      <c r="I17" s="5">
        <f t="shared" si="2"/>
        <v>0.1180328571340146</v>
      </c>
      <c r="K17" s="5">
        <f t="shared" si="3"/>
        <v>8.8524642850510954E-2</v>
      </c>
    </row>
    <row r="18" spans="1:11" ht="15.5" x14ac:dyDescent="0.3">
      <c r="A18" s="20" t="s">
        <v>9</v>
      </c>
      <c r="B18" s="20"/>
      <c r="C18" s="1">
        <v>16.373000000000001</v>
      </c>
      <c r="D18" s="16"/>
      <c r="E18" s="16">
        <v>-1.6379999999999999</v>
      </c>
      <c r="F18" s="16"/>
      <c r="G18" s="16">
        <f>E18</f>
        <v>-1.6379999999999999</v>
      </c>
      <c r="I18" s="5">
        <f t="shared" si="2"/>
        <v>-0.10004275331338178</v>
      </c>
      <c r="K18" s="5">
        <f t="shared" si="3"/>
        <v>-0.10004275331338178</v>
      </c>
    </row>
    <row r="19" spans="1:11" ht="15.5" x14ac:dyDescent="0.3">
      <c r="A19" s="20" t="s">
        <v>10</v>
      </c>
      <c r="B19" s="20"/>
      <c r="C19" s="1">
        <v>1.6719999999999999</v>
      </c>
      <c r="D19" s="16"/>
      <c r="E19" s="16">
        <v>0</v>
      </c>
      <c r="F19" s="16"/>
      <c r="G19" s="16">
        <f>E19</f>
        <v>0</v>
      </c>
      <c r="I19" s="5">
        <f t="shared" si="2"/>
        <v>0</v>
      </c>
      <c r="K19" s="5">
        <f t="shared" ref="K19:K24" si="4">G19/C19</f>
        <v>0</v>
      </c>
    </row>
    <row r="20" spans="1:11" ht="15.5" x14ac:dyDescent="0.3">
      <c r="A20" s="20" t="s">
        <v>11</v>
      </c>
      <c r="B20" s="20"/>
      <c r="C20" s="1">
        <v>237.096</v>
      </c>
      <c r="D20" s="16"/>
      <c r="E20" s="16">
        <v>0</v>
      </c>
      <c r="F20" s="16"/>
      <c r="G20" s="16">
        <v>0</v>
      </c>
      <c r="I20" s="5">
        <f t="shared" si="2"/>
        <v>0</v>
      </c>
      <c r="K20" s="5">
        <f t="shared" si="4"/>
        <v>0</v>
      </c>
    </row>
    <row r="21" spans="1:11" ht="15.5" x14ac:dyDescent="0.3">
      <c r="A21" s="20" t="s">
        <v>12</v>
      </c>
      <c r="B21" s="20"/>
      <c r="C21" s="1">
        <v>9.9359999999999999</v>
      </c>
      <c r="D21" s="16"/>
      <c r="E21" s="16">
        <v>0</v>
      </c>
      <c r="F21" s="16"/>
      <c r="G21" s="16">
        <v>0</v>
      </c>
      <c r="I21" s="5">
        <f t="shared" si="2"/>
        <v>0</v>
      </c>
      <c r="K21" s="5">
        <f t="shared" si="4"/>
        <v>0</v>
      </c>
    </row>
    <row r="22" spans="1:11" ht="16" thickBot="1" x14ac:dyDescent="0.35">
      <c r="A22" s="22" t="s">
        <v>13</v>
      </c>
      <c r="B22" s="22"/>
      <c r="C22" s="24">
        <v>-2468.36</v>
      </c>
      <c r="D22" s="17"/>
      <c r="E22" s="17">
        <v>0</v>
      </c>
      <c r="F22" s="17"/>
      <c r="G22" s="17">
        <v>0</v>
      </c>
      <c r="H22" s="11"/>
      <c r="I22" s="12">
        <f t="shared" si="2"/>
        <v>0</v>
      </c>
      <c r="J22" s="11"/>
      <c r="K22" s="12">
        <f t="shared" si="4"/>
        <v>0</v>
      </c>
    </row>
    <row r="23" spans="1:11" ht="15.5" x14ac:dyDescent="0.3">
      <c r="A23" s="20" t="s">
        <v>14</v>
      </c>
      <c r="B23" s="20"/>
      <c r="C23" s="1">
        <f>SUM(C7:C22)</f>
        <v>1107529.7199999997</v>
      </c>
      <c r="D23" s="16"/>
      <c r="E23" s="16">
        <f>SUM(E7:E22)</f>
        <v>130983.31900000002</v>
      </c>
      <c r="F23" s="16"/>
      <c r="G23" s="16">
        <f>SUM(G7:G22)</f>
        <v>130983.31900000002</v>
      </c>
      <c r="I23" s="5">
        <f t="shared" si="2"/>
        <v>0.11826618882967768</v>
      </c>
      <c r="K23" s="5">
        <f t="shared" si="4"/>
        <v>0.11826618882967768</v>
      </c>
    </row>
    <row r="24" spans="1:11" ht="15.5" x14ac:dyDescent="0.3">
      <c r="A24" s="20" t="s">
        <v>15</v>
      </c>
      <c r="B24" s="20"/>
      <c r="C24" s="1">
        <v>21264.675999999999</v>
      </c>
      <c r="D24" s="16"/>
      <c r="E24" s="16">
        <v>89.956999999999994</v>
      </c>
      <c r="F24" s="16"/>
      <c r="G24" s="16">
        <f>E24</f>
        <v>89.956999999999994</v>
      </c>
      <c r="I24" s="5">
        <f t="shared" si="2"/>
        <v>4.2303489599371273E-3</v>
      </c>
      <c r="K24" s="5">
        <f t="shared" si="4"/>
        <v>4.2303489599371273E-3</v>
      </c>
    </row>
    <row r="25" spans="1:11" ht="16" thickBot="1" x14ac:dyDescent="0.35">
      <c r="A25" s="23" t="s">
        <v>16</v>
      </c>
      <c r="B25" s="23"/>
      <c r="C25" s="2">
        <v>0</v>
      </c>
      <c r="D25" s="18"/>
      <c r="E25" s="18">
        <v>175.52600000000001</v>
      </c>
      <c r="F25" s="18"/>
      <c r="G25" s="18">
        <f>E25</f>
        <v>175.52600000000001</v>
      </c>
      <c r="H25" s="13"/>
      <c r="I25" s="14" t="s">
        <v>29</v>
      </c>
      <c r="J25" s="15"/>
      <c r="K25" s="14" t="s">
        <v>29</v>
      </c>
    </row>
    <row r="26" spans="1:11" ht="16" thickTop="1" x14ac:dyDescent="0.3">
      <c r="A26" s="20" t="s">
        <v>36</v>
      </c>
      <c r="B26" s="20"/>
      <c r="C26" s="1">
        <f>SUM(C23:C25)</f>
        <v>1128794.3959999997</v>
      </c>
      <c r="D26" s="16"/>
      <c r="E26" s="21">
        <f>E23+E24+E25</f>
        <v>131248.80200000003</v>
      </c>
      <c r="F26" s="16"/>
      <c r="G26" s="21">
        <f>G23+G24+G25</f>
        <v>131248.80200000003</v>
      </c>
      <c r="I26" s="5">
        <f t="shared" si="2"/>
        <v>0.11627343514912353</v>
      </c>
      <c r="K26" s="5">
        <f>G26/C26</f>
        <v>0.11627343514912353</v>
      </c>
    </row>
    <row r="28" spans="1:11" x14ac:dyDescent="0.3">
      <c r="A28" s="20" t="s">
        <v>24</v>
      </c>
      <c r="B28" s="20"/>
    </row>
    <row r="29" spans="1:11" x14ac:dyDescent="0.3">
      <c r="A29" s="20" t="s">
        <v>22</v>
      </c>
      <c r="B29" s="20"/>
      <c r="E29" s="4">
        <f>SUM(C7:C17)</f>
        <v>1109733.003</v>
      </c>
    </row>
    <row r="30" spans="1:11" x14ac:dyDescent="0.3">
      <c r="A30" s="20" t="s">
        <v>23</v>
      </c>
      <c r="B30" s="20"/>
      <c r="E30" s="6">
        <f>130983.319+1.638</f>
        <v>130984.95700000001</v>
      </c>
    </row>
    <row r="32" spans="1:11" x14ac:dyDescent="0.3">
      <c r="A32" s="20" t="s">
        <v>25</v>
      </c>
      <c r="B32" s="20"/>
    </row>
    <row r="33" spans="1:5" x14ac:dyDescent="0.3">
      <c r="A33" s="20" t="s">
        <v>26</v>
      </c>
      <c r="B33" s="20"/>
      <c r="E33" s="4">
        <f>E23</f>
        <v>130983.31900000002</v>
      </c>
    </row>
    <row r="34" spans="1:5" x14ac:dyDescent="0.3">
      <c r="A34" s="20" t="s">
        <v>27</v>
      </c>
      <c r="B34" s="20"/>
      <c r="E34" s="4">
        <f>+E33-G8-G9-G11-G12-G13-G14-G15-G16-G17-G18</f>
        <v>67687.894895154837</v>
      </c>
    </row>
    <row r="35" spans="1:5" x14ac:dyDescent="0.3">
      <c r="A35" s="20"/>
      <c r="B35" s="20"/>
      <c r="E35" s="4"/>
    </row>
  </sheetData>
  <mergeCells count="5">
    <mergeCell ref="E5:G5"/>
    <mergeCell ref="I5:K5"/>
    <mergeCell ref="A1:K1"/>
    <mergeCell ref="A2:K2"/>
    <mergeCell ref="A3:K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36B2FDCA5E0F4286BAC6B79B3C73BE" ma:contentTypeVersion="6" ma:contentTypeDescription="Create a new document." ma:contentTypeScope="" ma:versionID="c361dac65aaf585faa4a5796004d5552">
  <xsd:schema xmlns:xsd="http://www.w3.org/2001/XMLSchema" xmlns:xs="http://www.w3.org/2001/XMLSchema" xmlns:p="http://schemas.microsoft.com/office/2006/metadata/properties" xmlns:ns2="7f951e58-41a2-4bf3-9155-aa863c7baa62" xmlns:ns3="89a46536-e78d-4d6c-8a03-83d02364c101" targetNamespace="http://schemas.microsoft.com/office/2006/metadata/properties" ma:root="true" ma:fieldsID="469c634806545500d466bf0e737c3950" ns2:_="" ns3:_="">
    <xsd:import namespace="7f951e58-41a2-4bf3-9155-aa863c7baa62"/>
    <xsd:import namespace="89a46536-e78d-4d6c-8a03-83d02364c1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51e58-41a2-4bf3-9155-aa863c7ba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46536-e78d-4d6c-8a03-83d02364c10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F56E34-8847-4515-A533-DCE82EB39256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7f951e58-41a2-4bf3-9155-aa863c7baa62"/>
    <ds:schemaRef ds:uri="http://schemas.microsoft.com/office/infopath/2007/PartnerControls"/>
    <ds:schemaRef ds:uri="http://purl.org/dc/terms/"/>
    <ds:schemaRef ds:uri="89a46536-e78d-4d6c-8a03-83d02364c10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88F527-E4D7-4C67-8D9A-FC7C7F8C24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04F093-365B-4958-924C-24C93C7D3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51e58-41a2-4bf3-9155-aa863c7baa62"/>
    <ds:schemaRef ds:uri="89a46536-e78d-4d6c-8a03-83d02364c1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dcterms:created xsi:type="dcterms:W3CDTF">2021-03-01T17:56:47Z</dcterms:created>
  <dcterms:modified xsi:type="dcterms:W3CDTF">2021-03-03T17:37:07Z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0x010100D236B2FDCA5E0F4286BAC6B79B3C73BE</vt:lpwstr>
  </property>
</Properties>
</file>