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 Dolen\Desktop\KU and LG&amp;E Schedules\Workpapers\"/>
    </mc:Choice>
  </mc:AlternateContent>
  <xr:revisionPtr revIDLastSave="0" documentId="8_{E4EC8802-E99C-438E-8548-F5C37B8FEFA1}" xr6:coauthVersionLast="46" xr6:coauthVersionMax="46" xr10:uidLastSave="{00000000-0000-0000-0000-000000000000}"/>
  <bookViews>
    <workbookView xWindow="-110" yWindow="-110" windowWidth="19420" windowHeight="10420" xr2:uid="{C45617E5-14D0-4DB0-975C-CFC125551222}"/>
  </bookViews>
  <sheets>
    <sheet name="LGE Electric Summary" sheetId="5" r:id="rId1"/>
    <sheet name="LGE Electric" sheetId="6" r:id="rId2"/>
    <sheet name="LGE Electric Excluded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5" l="1"/>
  <c r="A21" i="5"/>
  <c r="A12" i="5"/>
  <c r="A3" i="5"/>
  <c r="G34" i="5"/>
  <c r="G25" i="5"/>
  <c r="H35" i="6"/>
  <c r="G6" i="5" s="1"/>
  <c r="H53" i="6"/>
  <c r="G7" i="5" s="1"/>
  <c r="J35" i="6"/>
  <c r="G15" i="5" s="1"/>
  <c r="J53" i="6"/>
  <c r="G16" i="5" s="1"/>
  <c r="L35" i="6"/>
  <c r="G24" i="5" s="1"/>
  <c r="L53" i="6"/>
  <c r="N53" i="6"/>
  <c r="N35" i="6"/>
  <c r="G33" i="5" s="1"/>
  <c r="N17" i="6"/>
  <c r="L17" i="6"/>
  <c r="G23" i="5" s="1"/>
  <c r="G26" i="5" s="1"/>
  <c r="J17" i="6"/>
  <c r="G14" i="5" s="1"/>
  <c r="H17" i="6"/>
  <c r="G53" i="6"/>
  <c r="Q36" i="6"/>
  <c r="P35" i="6"/>
  <c r="G35" i="6"/>
  <c r="Q18" i="6"/>
  <c r="P17" i="6"/>
  <c r="P53" i="6" s="1"/>
  <c r="G17" i="6"/>
  <c r="F25" i="7"/>
  <c r="I25" i="7" s="1"/>
  <c r="G25" i="7"/>
  <c r="K25" i="7"/>
  <c r="M25" i="7"/>
  <c r="O25" i="7"/>
  <c r="F24" i="7"/>
  <c r="O24" i="7" s="1"/>
  <c r="O23" i="7"/>
  <c r="M23" i="7"/>
  <c r="G23" i="7"/>
  <c r="F23" i="7"/>
  <c r="I23" i="7" s="1"/>
  <c r="F22" i="7"/>
  <c r="O22" i="7" s="1"/>
  <c r="F21" i="7"/>
  <c r="I21" i="7" s="1"/>
  <c r="F20" i="7"/>
  <c r="O20" i="7" s="1"/>
  <c r="O19" i="7"/>
  <c r="M19" i="7"/>
  <c r="G19" i="7"/>
  <c r="F19" i="7"/>
  <c r="I19" i="7" s="1"/>
  <c r="F18" i="7"/>
  <c r="O18" i="7" s="1"/>
  <c r="M17" i="7"/>
  <c r="G17" i="7"/>
  <c r="F17" i="7"/>
  <c r="I17" i="7" s="1"/>
  <c r="F11" i="7"/>
  <c r="G11" i="7" s="1"/>
  <c r="F10" i="7"/>
  <c r="G10" i="7" s="1"/>
  <c r="G9" i="7"/>
  <c r="F9" i="7"/>
  <c r="F8" i="7"/>
  <c r="G8" i="7" s="1"/>
  <c r="F7" i="7"/>
  <c r="G7" i="7" s="1"/>
  <c r="F6" i="7"/>
  <c r="G6" i="7" s="1"/>
  <c r="F5" i="7"/>
  <c r="G5" i="7" s="1"/>
  <c r="F4" i="7"/>
  <c r="G4" i="7" s="1"/>
  <c r="F3" i="7"/>
  <c r="G3" i="7" s="1"/>
  <c r="F2" i="7"/>
  <c r="G2" i="7" s="1"/>
  <c r="F52" i="6"/>
  <c r="O52" i="6" s="1"/>
  <c r="F51" i="6"/>
  <c r="O51" i="6" s="1"/>
  <c r="F50" i="6"/>
  <c r="O50" i="6" s="1"/>
  <c r="F49" i="6"/>
  <c r="I49" i="6" s="1"/>
  <c r="F48" i="6"/>
  <c r="O48" i="6" s="1"/>
  <c r="F47" i="6"/>
  <c r="O47" i="6" s="1"/>
  <c r="F46" i="6"/>
  <c r="O46" i="6" s="1"/>
  <c r="F45" i="6"/>
  <c r="M45" i="6" s="1"/>
  <c r="F44" i="6"/>
  <c r="O44" i="6" s="1"/>
  <c r="F43" i="6"/>
  <c r="O43" i="6" s="1"/>
  <c r="F42" i="6"/>
  <c r="O42" i="6" s="1"/>
  <c r="F41" i="6"/>
  <c r="O41" i="6" s="1"/>
  <c r="F40" i="6"/>
  <c r="O40" i="6" s="1"/>
  <c r="F39" i="6"/>
  <c r="G39" i="6" s="1"/>
  <c r="F38" i="6"/>
  <c r="O38" i="6" s="1"/>
  <c r="F34" i="6"/>
  <c r="O34" i="6" s="1"/>
  <c r="F33" i="6"/>
  <c r="O33" i="6" s="1"/>
  <c r="F32" i="6"/>
  <c r="K32" i="6" s="1"/>
  <c r="F31" i="6"/>
  <c r="O31" i="6" s="1"/>
  <c r="F30" i="6"/>
  <c r="O30" i="6" s="1"/>
  <c r="F29" i="6"/>
  <c r="O29" i="6" s="1"/>
  <c r="F28" i="6"/>
  <c r="O28" i="6" s="1"/>
  <c r="F27" i="6"/>
  <c r="O27" i="6" s="1"/>
  <c r="F26" i="6"/>
  <c r="G26" i="6" s="1"/>
  <c r="F25" i="6"/>
  <c r="O25" i="6" s="1"/>
  <c r="F24" i="6"/>
  <c r="O24" i="6" s="1"/>
  <c r="F23" i="6"/>
  <c r="O23" i="6" s="1"/>
  <c r="F22" i="6"/>
  <c r="G22" i="6" s="1"/>
  <c r="F21" i="6"/>
  <c r="O21" i="6" s="1"/>
  <c r="F20" i="6"/>
  <c r="O20" i="6" s="1"/>
  <c r="F16" i="6"/>
  <c r="O16" i="6" s="1"/>
  <c r="F15" i="6"/>
  <c r="G15" i="6" s="1"/>
  <c r="F14" i="6"/>
  <c r="O14" i="6" s="1"/>
  <c r="F13" i="6"/>
  <c r="G13" i="6" s="1"/>
  <c r="F12" i="6"/>
  <c r="O12" i="6" s="1"/>
  <c r="F11" i="6"/>
  <c r="G11" i="6" s="1"/>
  <c r="F10" i="6"/>
  <c r="O10" i="6" s="1"/>
  <c r="F9" i="6"/>
  <c r="G9" i="6" s="1"/>
  <c r="F8" i="6"/>
  <c r="O8" i="6" s="1"/>
  <c r="F7" i="6"/>
  <c r="G7" i="6" s="1"/>
  <c r="F6" i="6"/>
  <c r="O6" i="6" s="1"/>
  <c r="F5" i="6"/>
  <c r="G5" i="6" s="1"/>
  <c r="F4" i="6"/>
  <c r="O4" i="6" s="1"/>
  <c r="F3" i="6"/>
  <c r="G3" i="6" s="1"/>
  <c r="F2" i="6"/>
  <c r="O2" i="6" s="1"/>
  <c r="G32" i="5" l="1"/>
  <c r="G35" i="5" s="1"/>
  <c r="Q17" i="6"/>
  <c r="Q54" i="6" s="1"/>
  <c r="M21" i="7"/>
  <c r="F35" i="6"/>
  <c r="I35" i="6" s="1"/>
  <c r="E6" i="5" s="1"/>
  <c r="F53" i="6"/>
  <c r="K53" i="6" s="1"/>
  <c r="E16" i="5" s="1"/>
  <c r="I53" i="6"/>
  <c r="E7" i="5" s="1"/>
  <c r="G5" i="5"/>
  <c r="F17" i="6"/>
  <c r="M17" i="6" s="1"/>
  <c r="E23" i="5" s="1"/>
  <c r="G17" i="5"/>
  <c r="O35" i="6"/>
  <c r="E33" i="5" s="1"/>
  <c r="O53" i="6"/>
  <c r="E34" i="5" s="1"/>
  <c r="Q53" i="6"/>
  <c r="O7" i="6"/>
  <c r="M39" i="6"/>
  <c r="I20" i="6"/>
  <c r="O22" i="6"/>
  <c r="O36" i="6" s="1"/>
  <c r="F33" i="5" s="1"/>
  <c r="K19" i="7"/>
  <c r="K23" i="7"/>
  <c r="G21" i="7"/>
  <c r="K17" i="7"/>
  <c r="K21" i="7"/>
  <c r="O17" i="7"/>
  <c r="O21" i="7"/>
  <c r="M22" i="6"/>
  <c r="K22" i="6"/>
  <c r="K5" i="6"/>
  <c r="K13" i="6"/>
  <c r="O45" i="6"/>
  <c r="M13" i="6"/>
  <c r="M7" i="6"/>
  <c r="I39" i="6"/>
  <c r="O39" i="6"/>
  <c r="O54" i="6" s="1"/>
  <c r="F34" i="5" s="1"/>
  <c r="G51" i="6"/>
  <c r="M11" i="6"/>
  <c r="I22" i="6"/>
  <c r="M32" i="6"/>
  <c r="G49" i="6"/>
  <c r="O32" i="6"/>
  <c r="K49" i="6"/>
  <c r="M3" i="6"/>
  <c r="K9" i="6"/>
  <c r="M15" i="6"/>
  <c r="M49" i="6"/>
  <c r="O3" i="6"/>
  <c r="O18" i="6" s="1"/>
  <c r="F32" i="5" s="1"/>
  <c r="M9" i="6"/>
  <c r="O15" i="6"/>
  <c r="O49" i="6"/>
  <c r="I34" i="6"/>
  <c r="K34" i="6"/>
  <c r="M5" i="6"/>
  <c r="O11" i="6"/>
  <c r="K20" i="6"/>
  <c r="I51" i="6"/>
  <c r="K39" i="6"/>
  <c r="K47" i="6"/>
  <c r="G18" i="7"/>
  <c r="G20" i="7"/>
  <c r="G22" i="7"/>
  <c r="G24" i="7"/>
  <c r="I18" i="7"/>
  <c r="I20" i="7"/>
  <c r="I22" i="7"/>
  <c r="I24" i="7"/>
  <c r="K18" i="7"/>
  <c r="K20" i="7"/>
  <c r="K22" i="7"/>
  <c r="K24" i="7"/>
  <c r="M18" i="7"/>
  <c r="M20" i="7"/>
  <c r="M22" i="7"/>
  <c r="M24" i="7"/>
  <c r="I26" i="6"/>
  <c r="G43" i="6"/>
  <c r="K26" i="6"/>
  <c r="G30" i="6"/>
  <c r="I43" i="6"/>
  <c r="M26" i="6"/>
  <c r="I30" i="6"/>
  <c r="K43" i="6"/>
  <c r="G47" i="6"/>
  <c r="I5" i="6"/>
  <c r="I9" i="6"/>
  <c r="I13" i="6"/>
  <c r="G20" i="6"/>
  <c r="O26" i="6"/>
  <c r="K30" i="6"/>
  <c r="G34" i="6"/>
  <c r="M43" i="6"/>
  <c r="I47" i="6"/>
  <c r="M30" i="6"/>
  <c r="G24" i="6"/>
  <c r="G41" i="6"/>
  <c r="M47" i="6"/>
  <c r="O5" i="6"/>
  <c r="O9" i="6"/>
  <c r="O13" i="6"/>
  <c r="M20" i="6"/>
  <c r="I24" i="6"/>
  <c r="G28" i="6"/>
  <c r="M34" i="6"/>
  <c r="I41" i="6"/>
  <c r="K51" i="6"/>
  <c r="K24" i="6"/>
  <c r="I28" i="6"/>
  <c r="K41" i="6"/>
  <c r="G45" i="6"/>
  <c r="M51" i="6"/>
  <c r="M24" i="6"/>
  <c r="K28" i="6"/>
  <c r="G32" i="6"/>
  <c r="M41" i="6"/>
  <c r="I45" i="6"/>
  <c r="I3" i="6"/>
  <c r="I7" i="6"/>
  <c r="I11" i="6"/>
  <c r="I15" i="6"/>
  <c r="M28" i="6"/>
  <c r="I32" i="6"/>
  <c r="K45" i="6"/>
  <c r="K3" i="6"/>
  <c r="K7" i="6"/>
  <c r="K11" i="6"/>
  <c r="K15" i="6"/>
  <c r="I6" i="6"/>
  <c r="K44" i="6"/>
  <c r="I21" i="6"/>
  <c r="K8" i="6"/>
  <c r="K46" i="6"/>
  <c r="I2" i="6"/>
  <c r="K40" i="6"/>
  <c r="I16" i="6"/>
  <c r="K42" i="6"/>
  <c r="I27" i="6"/>
  <c r="I23" i="6"/>
  <c r="G2" i="6"/>
  <c r="G4" i="6"/>
  <c r="G6" i="6"/>
  <c r="G8" i="6"/>
  <c r="G10" i="6"/>
  <c r="G12" i="6"/>
  <c r="G14" i="6"/>
  <c r="G16" i="6"/>
  <c r="G21" i="6"/>
  <c r="G23" i="6"/>
  <c r="G25" i="6"/>
  <c r="G27" i="6"/>
  <c r="G29" i="6"/>
  <c r="G31" i="6"/>
  <c r="G33" i="6"/>
  <c r="G38" i="6"/>
  <c r="G40" i="6"/>
  <c r="G42" i="6"/>
  <c r="G44" i="6"/>
  <c r="G46" i="6"/>
  <c r="G48" i="6"/>
  <c r="G50" i="6"/>
  <c r="G52" i="6"/>
  <c r="I4" i="6"/>
  <c r="I8" i="6"/>
  <c r="I12" i="6"/>
  <c r="I25" i="6"/>
  <c r="I31" i="6"/>
  <c r="I33" i="6"/>
  <c r="I38" i="6"/>
  <c r="I40" i="6"/>
  <c r="I42" i="6"/>
  <c r="I44" i="6"/>
  <c r="I46" i="6"/>
  <c r="I48" i="6"/>
  <c r="I50" i="6"/>
  <c r="I52" i="6"/>
  <c r="I29" i="6"/>
  <c r="K2" i="6"/>
  <c r="K4" i="6"/>
  <c r="K10" i="6"/>
  <c r="K12" i="6"/>
  <c r="K14" i="6"/>
  <c r="K16" i="6"/>
  <c r="K21" i="6"/>
  <c r="K23" i="6"/>
  <c r="K25" i="6"/>
  <c r="K27" i="6"/>
  <c r="K29" i="6"/>
  <c r="K31" i="6"/>
  <c r="K33" i="6"/>
  <c r="K38" i="6"/>
  <c r="K52" i="6"/>
  <c r="I10" i="6"/>
  <c r="K50" i="6"/>
  <c r="M2" i="6"/>
  <c r="M18" i="6" s="1"/>
  <c r="F23" i="5" s="1"/>
  <c r="M4" i="6"/>
  <c r="M6" i="6"/>
  <c r="M8" i="6"/>
  <c r="M10" i="6"/>
  <c r="M12" i="6"/>
  <c r="M14" i="6"/>
  <c r="M16" i="6"/>
  <c r="M21" i="6"/>
  <c r="M23" i="6"/>
  <c r="M25" i="6"/>
  <c r="M27" i="6"/>
  <c r="M29" i="6"/>
  <c r="M31" i="6"/>
  <c r="M33" i="6"/>
  <c r="M38" i="6"/>
  <c r="M40" i="6"/>
  <c r="M42" i="6"/>
  <c r="M44" i="6"/>
  <c r="M46" i="6"/>
  <c r="M48" i="6"/>
  <c r="M50" i="6"/>
  <c r="M52" i="6"/>
  <c r="I14" i="6"/>
  <c r="K6" i="6"/>
  <c r="K48" i="6"/>
  <c r="M54" i="6" l="1"/>
  <c r="F25" i="5" s="1"/>
  <c r="K36" i="6"/>
  <c r="F15" i="5" s="1"/>
  <c r="O17" i="6"/>
  <c r="E32" i="5" s="1"/>
  <c r="K17" i="6"/>
  <c r="E14" i="5" s="1"/>
  <c r="K54" i="6"/>
  <c r="F16" i="5" s="1"/>
  <c r="M53" i="6"/>
  <c r="E25" i="5" s="1"/>
  <c r="K18" i="6"/>
  <c r="F14" i="5" s="1"/>
  <c r="I54" i="6"/>
  <c r="F7" i="5" s="1"/>
  <c r="I18" i="6"/>
  <c r="F5" i="5" s="1"/>
  <c r="M35" i="6"/>
  <c r="E24" i="5" s="1"/>
  <c r="M36" i="6"/>
  <c r="F24" i="5" s="1"/>
  <c r="Q35" i="6"/>
  <c r="K35" i="6"/>
  <c r="E15" i="5" s="1"/>
  <c r="I36" i="6"/>
  <c r="F6" i="5" s="1"/>
  <c r="I17" i="6"/>
  <c r="E5" i="5" s="1"/>
  <c r="C31" i="5"/>
  <c r="C22" i="5"/>
  <c r="C13" i="5"/>
  <c r="C4" i="5"/>
  <c r="H23" i="5" l="1"/>
  <c r="G8" i="5"/>
  <c r="H16" i="5"/>
  <c r="H33" i="5"/>
  <c r="H24" i="5" l="1"/>
  <c r="H25" i="5"/>
  <c r="H14" i="5"/>
  <c r="H15" i="5"/>
  <c r="H34" i="5"/>
  <c r="H32" i="5"/>
  <c r="H7" i="5"/>
  <c r="H6" i="5"/>
  <c r="H5" i="5"/>
  <c r="H26" i="5" l="1"/>
  <c r="H17" i="5"/>
  <c r="H8" i="5"/>
  <c r="H35" i="5"/>
  <c r="B32" i="5" l="1"/>
  <c r="B14" i="5"/>
  <c r="B23" i="5"/>
  <c r="B15" i="5"/>
  <c r="B33" i="5"/>
  <c r="B24" i="5"/>
  <c r="B16" i="5"/>
  <c r="B25" i="5"/>
  <c r="B34" i="5"/>
</calcChain>
</file>

<file path=xl/sharedStrings.xml><?xml version="1.0" encoding="utf-8"?>
<sst xmlns="http://schemas.openxmlformats.org/spreadsheetml/2006/main" count="243" uniqueCount="66">
  <si>
    <t>Zip Code</t>
  </si>
  <si>
    <t>POP10</t>
  </si>
  <si>
    <t>ALAND_SQMI</t>
  </si>
  <si>
    <t>Type</t>
  </si>
  <si>
    <t>Area</t>
  </si>
  <si>
    <t>Total Residential</t>
  </si>
  <si>
    <t>General Service</t>
  </si>
  <si>
    <t>Power Service</t>
  </si>
  <si>
    <t>Total Time-of-Day</t>
  </si>
  <si>
    <t>PO BOX</t>
  </si>
  <si>
    <t>STANDARD</t>
  </si>
  <si>
    <t>Bedford</t>
  </si>
  <si>
    <t>Crestwood</t>
  </si>
  <si>
    <t>Finchville</t>
  </si>
  <si>
    <t>Fisherville</t>
  </si>
  <si>
    <t>La Grange</t>
  </si>
  <si>
    <t>Pendleton</t>
  </si>
  <si>
    <t>Pleasureville</t>
  </si>
  <si>
    <t>Simpsonville</t>
  </si>
  <si>
    <t>Taylorsville</t>
  </si>
  <si>
    <t>Vine Grove</t>
  </si>
  <si>
    <t>UNIQUE</t>
  </si>
  <si>
    <t xml:space="preserve">Total Customers </t>
  </si>
  <si>
    <t>Customer Density Per Square Mile</t>
  </si>
  <si>
    <t>Residential Percentage of Total Customers</t>
  </si>
  <si>
    <t>General Service Percentage of Total Customers</t>
  </si>
  <si>
    <t>Power Service Percentage of Total Customers</t>
  </si>
  <si>
    <t>Time-of-Day Percentage of Total Customers</t>
  </si>
  <si>
    <t>Percent of Total Customer (Mean)</t>
  </si>
  <si>
    <t>Class</t>
  </si>
  <si>
    <t>Value</t>
  </si>
  <si>
    <t>Customers</t>
  </si>
  <si>
    <t>Customers per Sq. Mile (Density)</t>
  </si>
  <si>
    <t>Count of Zip Codes</t>
  </si>
  <si>
    <t>Weighted Average</t>
  </si>
  <si>
    <t>Std Deviation</t>
  </si>
  <si>
    <t xml:space="preserve">Number </t>
  </si>
  <si>
    <t>% of Class</t>
  </si>
  <si>
    <t>Total</t>
  </si>
  <si>
    <t>Strata 1</t>
  </si>
  <si>
    <t>Strata 2</t>
  </si>
  <si>
    <t>Strata 3</t>
  </si>
  <si>
    <t>Residential</t>
  </si>
  <si>
    <t>Time-of-Day</t>
  </si>
  <si>
    <t>Std Dev</t>
  </si>
  <si>
    <t>Fort Knox</t>
  </si>
  <si>
    <t>Brooks</t>
  </si>
  <si>
    <t>Brandenburg</t>
  </si>
  <si>
    <t>Shepherdsville</t>
  </si>
  <si>
    <t>Westport</t>
  </si>
  <si>
    <t>West Point</t>
  </si>
  <si>
    <t>Mount Washington</t>
  </si>
  <si>
    <t>Goshen</t>
  </si>
  <si>
    <t>Louisville</t>
  </si>
  <si>
    <t>Buckner</t>
  </si>
  <si>
    <t>Fairdale</t>
  </si>
  <si>
    <t>Prospect</t>
  </si>
  <si>
    <t>Pewee Valley</t>
  </si>
  <si>
    <t>Muldraugh</t>
  </si>
  <si>
    <t>Eastwood</t>
  </si>
  <si>
    <t>Glenview</t>
  </si>
  <si>
    <t>Harrods Creek</t>
  </si>
  <si>
    <t>Masonic Home</t>
  </si>
  <si>
    <t>18 Min to 483 Max</t>
  </si>
  <si>
    <t>485 Min to 1,442 Max</t>
  </si>
  <si>
    <t>1,490 Min to 3,427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</si>
</sst>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31">
    <xf numFmtId="0" fontId="0" fillId="0" borderId="0" xfId="0"/>
    <xf numFmtId="0" fontId="3" fillId="0" borderId="2" xfId="3" applyFont="1" applyFill="1" applyBorder="1" applyAlignment="1">
      <alignment horizontal="right" wrapText="1"/>
    </xf>
    <xf numFmtId="0" fontId="3" fillId="0" borderId="2" xfId="3" applyFont="1" applyFill="1" applyBorder="1" applyAlignment="1">
      <alignment wrapText="1"/>
    </xf>
    <xf numFmtId="0" fontId="3" fillId="2" borderId="1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43" fontId="3" fillId="2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wrapText="1"/>
    </xf>
    <xf numFmtId="10" fontId="3" fillId="2" borderId="0" xfId="2" applyNumberFormat="1" applyFont="1" applyFill="1" applyBorder="1" applyAlignment="1">
      <alignment horizontal="center" vertical="center" wrapText="1"/>
    </xf>
    <xf numFmtId="10" fontId="3" fillId="0" borderId="2" xfId="2" applyNumberFormat="1" applyFont="1" applyFill="1" applyBorder="1" applyAlignment="1">
      <alignment horizontal="right" wrapText="1"/>
    </xf>
    <xf numFmtId="10" fontId="4" fillId="0" borderId="2" xfId="2" applyNumberFormat="1" applyFont="1" applyBorder="1"/>
    <xf numFmtId="10" fontId="0" fillId="0" borderId="0" xfId="2" applyNumberFormat="1" applyFont="1"/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3" fontId="3" fillId="0" borderId="2" xfId="1" applyNumberFormat="1" applyFont="1" applyFill="1" applyBorder="1" applyAlignment="1">
      <alignment wrapText="1"/>
    </xf>
    <xf numFmtId="9" fontId="0" fillId="0" borderId="0" xfId="0" applyNumberFormat="1" applyAlignment="1">
      <alignment horizontal="center" vertical="center"/>
    </xf>
    <xf numFmtId="0" fontId="3" fillId="0" borderId="2" xfId="4" applyFont="1" applyBorder="1" applyAlignment="1">
      <alignment horizontal="right" wrapText="1"/>
    </xf>
    <xf numFmtId="0" fontId="3" fillId="0" borderId="0" xfId="4" applyFont="1" applyAlignment="1">
      <alignment horizontal="right" wrapText="1"/>
    </xf>
    <xf numFmtId="0" fontId="3" fillId="0" borderId="2" xfId="4" applyFont="1" applyBorder="1" applyAlignment="1">
      <alignment wrapText="1"/>
    </xf>
    <xf numFmtId="0" fontId="4" fillId="0" borderId="2" xfId="4" applyBorder="1"/>
    <xf numFmtId="0" fontId="4" fillId="0" borderId="0" xfId="4"/>
    <xf numFmtId="43" fontId="0" fillId="0" borderId="0" xfId="1" applyFont="1"/>
    <xf numFmtId="0" fontId="3" fillId="0" borderId="0" xfId="4" applyFont="1" applyBorder="1" applyAlignment="1">
      <alignment horizontal="right" wrapText="1"/>
    </xf>
    <xf numFmtId="10" fontId="3" fillId="0" borderId="2" xfId="2" applyNumberFormat="1" applyFont="1" applyFill="1" applyBorder="1" applyAlignment="1">
      <alignment wrapText="1"/>
    </xf>
    <xf numFmtId="9" fontId="0" fillId="0" borderId="0" xfId="2" applyNumberFormat="1" applyFont="1" applyAlignment="1">
      <alignment horizontal="center" vertical="center"/>
    </xf>
  </cellXfs>
  <cellStyles count="5">
    <cellStyle name="Comma" xfId="1" builtinId="3"/>
    <cellStyle name="Normal" xfId="0" builtinId="0"/>
    <cellStyle name="Normal_Sheet1" xfId="3" xr:uid="{3894F890-A0EB-4DBD-9C8E-77C90A217013}"/>
    <cellStyle name="Normal_Sheet2" xfId="4" xr:uid="{BE5D12F7-B37F-4558-93C2-6BDE25124B6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248D0-27B3-4D74-9367-A027D5BDEFB1}">
  <dimension ref="A1:H35"/>
  <sheetViews>
    <sheetView tabSelected="1" workbookViewId="0">
      <selection activeCell="A31" sqref="A31"/>
    </sheetView>
  </sheetViews>
  <sheetFormatPr defaultColWidth="40.7265625" defaultRowHeight="14.5" x14ac:dyDescent="0.35"/>
  <cols>
    <col min="1" max="1" width="16.7265625" customWidth="1"/>
    <col min="2" max="2" width="30.7265625" bestFit="1" customWidth="1"/>
    <col min="3" max="3" width="17.81640625" bestFit="1" customWidth="1"/>
    <col min="4" max="4" width="13" customWidth="1"/>
    <col min="5" max="5" width="31.54296875" bestFit="1" customWidth="1"/>
    <col min="6" max="6" width="12.81640625" bestFit="1" customWidth="1"/>
    <col min="7" max="7" width="8.7265625" bestFit="1" customWidth="1"/>
    <col min="8" max="8" width="10.453125" bestFit="1" customWidth="1"/>
  </cols>
  <sheetData>
    <row r="1" spans="1:8" x14ac:dyDescent="0.35">
      <c r="A1" s="11"/>
      <c r="B1" s="11"/>
      <c r="C1" s="11"/>
      <c r="D1" s="11"/>
      <c r="E1" s="12" t="s">
        <v>28</v>
      </c>
      <c r="F1" s="12"/>
      <c r="G1" s="13"/>
      <c r="H1" s="12"/>
    </row>
    <row r="2" spans="1:8" x14ac:dyDescent="0.35">
      <c r="A2" s="11" t="s">
        <v>29</v>
      </c>
      <c r="B2" s="11"/>
      <c r="C2" s="11"/>
      <c r="D2" s="11"/>
      <c r="E2" s="12" t="s">
        <v>30</v>
      </c>
      <c r="F2" s="12"/>
      <c r="G2" s="13"/>
      <c r="H2" s="12" t="s">
        <v>31</v>
      </c>
    </row>
    <row r="3" spans="1:8" x14ac:dyDescent="0.35">
      <c r="A3" s="14" t="str">
        <f>'LGE Electric'!H1</f>
        <v>Residential</v>
      </c>
      <c r="B3" s="11" t="s">
        <v>32</v>
      </c>
      <c r="C3" s="11" t="s">
        <v>33</v>
      </c>
      <c r="D3" s="11"/>
      <c r="E3" s="12" t="s">
        <v>34</v>
      </c>
      <c r="F3" s="12" t="s">
        <v>35</v>
      </c>
      <c r="G3" s="13" t="s">
        <v>36</v>
      </c>
      <c r="H3" s="12" t="s">
        <v>37</v>
      </c>
    </row>
    <row r="4" spans="1:8" x14ac:dyDescent="0.35">
      <c r="A4" s="11" t="s">
        <v>38</v>
      </c>
      <c r="B4" s="11"/>
      <c r="C4" s="11">
        <f>SUM(C5:C7)</f>
        <v>45</v>
      </c>
      <c r="D4" s="11"/>
      <c r="E4" s="12"/>
      <c r="F4" s="12"/>
      <c r="H4" s="12"/>
    </row>
    <row r="5" spans="1:8" x14ac:dyDescent="0.35">
      <c r="A5" s="11" t="s">
        <v>39</v>
      </c>
      <c r="B5" s="15" t="s">
        <v>63</v>
      </c>
      <c r="C5" s="11">
        <v>15</v>
      </c>
      <c r="D5" s="11"/>
      <c r="E5" s="18">
        <f>'LGE Electric'!I17</f>
        <v>0.87743369120059944</v>
      </c>
      <c r="F5" s="12">
        <f>'LGE Electric'!I18</f>
        <v>0.15304604997077881</v>
      </c>
      <c r="G5" s="16">
        <f>'LGE Electric'!H17</f>
        <v>67916</v>
      </c>
      <c r="H5" s="30">
        <f>G5/G8</f>
        <v>0.18184398302475333</v>
      </c>
    </row>
    <row r="6" spans="1:8" x14ac:dyDescent="0.35">
      <c r="A6" s="11" t="s">
        <v>40</v>
      </c>
      <c r="B6" s="15" t="s">
        <v>64</v>
      </c>
      <c r="C6" s="11">
        <v>15</v>
      </c>
      <c r="D6" s="11"/>
      <c r="E6" s="18">
        <f>'LGE Electric'!I35</f>
        <v>0.90558877288639672</v>
      </c>
      <c r="F6" s="12">
        <f>'LGE Electric'!I36</f>
        <v>3.4690796121961694E-2</v>
      </c>
      <c r="G6" s="16">
        <f>'LGE Electric'!H35</f>
        <v>175389</v>
      </c>
      <c r="H6" s="30">
        <f>G6/G8</f>
        <v>0.46960118880276314</v>
      </c>
    </row>
    <row r="7" spans="1:8" x14ac:dyDescent="0.35">
      <c r="A7" s="11" t="s">
        <v>41</v>
      </c>
      <c r="B7" s="15" t="s">
        <v>65</v>
      </c>
      <c r="C7" s="11">
        <v>15</v>
      </c>
      <c r="D7" s="11"/>
      <c r="E7" s="18">
        <f>'LGE Electric'!I53</f>
        <v>0.87709960180836943</v>
      </c>
      <c r="F7" s="12">
        <f>'LGE Electric'!I54</f>
        <v>8.6625301353314796E-2</v>
      </c>
      <c r="G7" s="16">
        <f>'LGE Electric'!H53</f>
        <v>130180</v>
      </c>
      <c r="H7" s="30">
        <f>G7/G8</f>
        <v>0.34855482817248351</v>
      </c>
    </row>
    <row r="8" spans="1:8" x14ac:dyDescent="0.35">
      <c r="A8" s="19"/>
      <c r="B8" s="19"/>
      <c r="C8" s="19"/>
      <c r="D8" s="19"/>
      <c r="E8" s="19"/>
      <c r="F8" s="19"/>
      <c r="G8" s="13">
        <f>G5+G6+G7</f>
        <v>373485</v>
      </c>
      <c r="H8" s="21">
        <f>SUM(H5:H7)</f>
        <v>1</v>
      </c>
    </row>
    <row r="9" spans="1:8" x14ac:dyDescent="0.35">
      <c r="A9" s="19"/>
      <c r="B9" s="19"/>
      <c r="C9" s="19"/>
      <c r="D9" s="19"/>
      <c r="E9" s="19"/>
      <c r="F9" s="19"/>
      <c r="G9" s="19"/>
      <c r="H9" s="19"/>
    </row>
    <row r="10" spans="1:8" x14ac:dyDescent="0.35">
      <c r="A10" s="11"/>
      <c r="B10" s="11"/>
      <c r="C10" s="11"/>
      <c r="D10" s="11"/>
      <c r="E10" s="12" t="s">
        <v>28</v>
      </c>
      <c r="F10" s="12"/>
      <c r="G10" s="13"/>
      <c r="H10" s="12"/>
    </row>
    <row r="11" spans="1:8" x14ac:dyDescent="0.35">
      <c r="A11" s="11" t="s">
        <v>29</v>
      </c>
      <c r="B11" s="11"/>
      <c r="C11" s="11"/>
      <c r="D11" s="11"/>
      <c r="E11" s="12" t="s">
        <v>30</v>
      </c>
      <c r="F11" s="12"/>
      <c r="G11" s="13"/>
      <c r="H11" s="12" t="s">
        <v>31</v>
      </c>
    </row>
    <row r="12" spans="1:8" x14ac:dyDescent="0.35">
      <c r="A12" s="14" t="str">
        <f>'LGE Electric'!J1</f>
        <v>General Service</v>
      </c>
      <c r="B12" s="11" t="s">
        <v>32</v>
      </c>
      <c r="C12" s="11" t="s">
        <v>33</v>
      </c>
      <c r="D12" s="11"/>
      <c r="E12" s="12" t="s">
        <v>34</v>
      </c>
      <c r="F12" s="12" t="s">
        <v>35</v>
      </c>
      <c r="G12" s="13" t="s">
        <v>36</v>
      </c>
      <c r="H12" s="12" t="s">
        <v>37</v>
      </c>
    </row>
    <row r="13" spans="1:8" x14ac:dyDescent="0.35">
      <c r="A13" s="11" t="s">
        <v>38</v>
      </c>
      <c r="B13" s="11"/>
      <c r="C13" s="11">
        <f>SUM(C14:C16)</f>
        <v>45</v>
      </c>
      <c r="D13" s="11"/>
      <c r="E13" s="12"/>
      <c r="F13" s="12"/>
      <c r="H13" s="12"/>
    </row>
    <row r="14" spans="1:8" x14ac:dyDescent="0.35">
      <c r="A14" s="11" t="s">
        <v>39</v>
      </c>
      <c r="B14" s="15" t="str">
        <f>$B$5</f>
        <v>18 Min to 483 Max</v>
      </c>
      <c r="C14" s="11">
        <v>15</v>
      </c>
      <c r="D14" s="11"/>
      <c r="E14" s="12">
        <f>'LGE Electric'!K17</f>
        <v>0.11502138160019637</v>
      </c>
      <c r="F14" s="12">
        <f>'LGE Electric'!K18</f>
        <v>0.1286821500529888</v>
      </c>
      <c r="G14" s="16">
        <f>'LGE Electric'!J17</f>
        <v>8903</v>
      </c>
      <c r="H14" s="17">
        <f>G14/G17</f>
        <v>0.20869177937694849</v>
      </c>
    </row>
    <row r="15" spans="1:8" x14ac:dyDescent="0.35">
      <c r="A15" s="11" t="s">
        <v>40</v>
      </c>
      <c r="B15" s="15" t="str">
        <f>$B$6</f>
        <v>485 Min to 1,442 Max</v>
      </c>
      <c r="C15" s="11">
        <v>15</v>
      </c>
      <c r="D15" s="11"/>
      <c r="E15" s="12">
        <f>'LGE Electric'!K35</f>
        <v>8.7110298749444939E-2</v>
      </c>
      <c r="F15" s="12">
        <f>'LGE Electric'!K36</f>
        <v>3.286980091153173E-2</v>
      </c>
      <c r="G15" s="16">
        <f>'LGE Electric'!J35</f>
        <v>16871</v>
      </c>
      <c r="H15" s="17">
        <f>G15/G17</f>
        <v>0.3954665854058742</v>
      </c>
    </row>
    <row r="16" spans="1:8" x14ac:dyDescent="0.35">
      <c r="A16" s="11" t="s">
        <v>41</v>
      </c>
      <c r="B16" s="15" t="str">
        <f>$B$7</f>
        <v>1,490 Min to 3,427 Max</v>
      </c>
      <c r="C16" s="11">
        <v>15</v>
      </c>
      <c r="D16" s="11"/>
      <c r="E16" s="12">
        <f>'LGE Electric'!K53</f>
        <v>0.11377769992117019</v>
      </c>
      <c r="F16" s="12">
        <f>'LGE Electric'!K54</f>
        <v>6.9819111258643277E-2</v>
      </c>
      <c r="G16" s="16">
        <f>'LGE Electric'!J53</f>
        <v>16887</v>
      </c>
      <c r="H16" s="17">
        <f>G16/G17</f>
        <v>0.3958416352171773</v>
      </c>
    </row>
    <row r="17" spans="1:8" x14ac:dyDescent="0.35">
      <c r="A17" s="19"/>
      <c r="B17" s="19"/>
      <c r="C17" s="19"/>
      <c r="D17" s="19"/>
      <c r="E17" s="19"/>
      <c r="F17" s="19"/>
      <c r="G17" s="13">
        <f>G14+G15+G16</f>
        <v>42661</v>
      </c>
      <c r="H17" s="21">
        <f>SUM(H14:H16)</f>
        <v>1</v>
      </c>
    </row>
    <row r="18" spans="1:8" x14ac:dyDescent="0.35">
      <c r="A18" s="19"/>
      <c r="B18" s="19"/>
      <c r="C18" s="19"/>
      <c r="D18" s="19"/>
      <c r="E18" s="19"/>
      <c r="F18" s="19"/>
      <c r="G18" s="19"/>
      <c r="H18" s="19"/>
    </row>
    <row r="19" spans="1:8" x14ac:dyDescent="0.35">
      <c r="A19" s="11"/>
      <c r="B19" s="11"/>
      <c r="C19" s="11"/>
      <c r="D19" s="11"/>
      <c r="E19" s="12" t="s">
        <v>28</v>
      </c>
      <c r="F19" s="12"/>
      <c r="G19" s="13"/>
      <c r="H19" s="12"/>
    </row>
    <row r="20" spans="1:8" x14ac:dyDescent="0.35">
      <c r="A20" s="11" t="s">
        <v>29</v>
      </c>
      <c r="B20" s="11"/>
      <c r="C20" s="11"/>
      <c r="D20" s="11"/>
      <c r="E20" s="12" t="s">
        <v>30</v>
      </c>
      <c r="F20" s="12"/>
      <c r="G20" s="13"/>
      <c r="H20" s="12" t="s">
        <v>31</v>
      </c>
    </row>
    <row r="21" spans="1:8" x14ac:dyDescent="0.35">
      <c r="A21" s="14" t="str">
        <f>'LGE Electric'!L1</f>
        <v>Power Service</v>
      </c>
      <c r="B21" s="11" t="s">
        <v>32</v>
      </c>
      <c r="C21" s="11" t="s">
        <v>33</v>
      </c>
      <c r="D21" s="11"/>
      <c r="E21" s="12" t="s">
        <v>34</v>
      </c>
      <c r="F21" s="12" t="s">
        <v>35</v>
      </c>
      <c r="G21" s="13" t="s">
        <v>36</v>
      </c>
      <c r="H21" s="12" t="s">
        <v>37</v>
      </c>
    </row>
    <row r="22" spans="1:8" x14ac:dyDescent="0.35">
      <c r="A22" s="11" t="s">
        <v>38</v>
      </c>
      <c r="B22" s="11"/>
      <c r="C22" s="11">
        <f>SUM(C23:C25)</f>
        <v>45</v>
      </c>
      <c r="D22" s="11"/>
      <c r="E22" s="12"/>
      <c r="F22" s="12"/>
      <c r="H22" s="12"/>
    </row>
    <row r="23" spans="1:8" x14ac:dyDescent="0.35">
      <c r="A23" s="11" t="s">
        <v>39</v>
      </c>
      <c r="B23" s="15" t="str">
        <f>$B$5</f>
        <v>18 Min to 483 Max</v>
      </c>
      <c r="C23" s="11">
        <v>15</v>
      </c>
      <c r="D23" s="11"/>
      <c r="E23" s="12">
        <f>'LGE Electric'!M17</f>
        <v>6.2400682144102939E-3</v>
      </c>
      <c r="F23" s="12">
        <f>'LGE Electric'!M18</f>
        <v>1.8691676633362238E-2</v>
      </c>
      <c r="G23" s="16">
        <f>'LGE Electric'!L17</f>
        <v>483</v>
      </c>
      <c r="H23" s="17">
        <f>G23/G26</f>
        <v>0.17557251908396945</v>
      </c>
    </row>
    <row r="24" spans="1:8" x14ac:dyDescent="0.35">
      <c r="A24" s="11" t="s">
        <v>40</v>
      </c>
      <c r="B24" s="15" t="str">
        <f>$B$6</f>
        <v>485 Min to 1,442 Max</v>
      </c>
      <c r="C24" s="11">
        <v>15</v>
      </c>
      <c r="D24" s="11"/>
      <c r="E24" s="12">
        <f>'LGE Electric'!M35</f>
        <v>8.7829967712023754E-2</v>
      </c>
      <c r="F24" s="12">
        <f>'LGE Electric'!M36</f>
        <v>2.9462486774144707E-3</v>
      </c>
      <c r="G24" s="16">
        <f>'LGE Electric'!L35</f>
        <v>1158</v>
      </c>
      <c r="H24" s="17">
        <f>G24/G26</f>
        <v>0.42093784078516905</v>
      </c>
    </row>
    <row r="25" spans="1:8" x14ac:dyDescent="0.35">
      <c r="A25" s="11" t="s">
        <v>41</v>
      </c>
      <c r="B25" s="15" t="str">
        <f>$B$7</f>
        <v>1,490 Min to 3,427 Max</v>
      </c>
      <c r="C25" s="11">
        <v>15</v>
      </c>
      <c r="D25" s="11"/>
      <c r="E25" s="12">
        <f>'LGE Electric'!M53</f>
        <v>7.4787260562858351E-3</v>
      </c>
      <c r="F25" s="12">
        <f>'LGE Electric'!M54</f>
        <v>1.2862121284093832E-2</v>
      </c>
      <c r="G25" s="16">
        <f>'LGE Electric'!L53</f>
        <v>1110</v>
      </c>
      <c r="H25" s="17">
        <f>G25/G26</f>
        <v>0.40348964013086153</v>
      </c>
    </row>
    <row r="26" spans="1:8" x14ac:dyDescent="0.35">
      <c r="A26" s="19"/>
      <c r="B26" s="19"/>
      <c r="C26" s="19"/>
      <c r="D26" s="19"/>
      <c r="E26" s="19"/>
      <c r="F26" s="19"/>
      <c r="G26" s="13">
        <f>G23+G24+G25</f>
        <v>2751</v>
      </c>
      <c r="H26" s="21">
        <f>SUM(H23:H25)</f>
        <v>1</v>
      </c>
    </row>
    <row r="27" spans="1:8" x14ac:dyDescent="0.35">
      <c r="A27" s="19"/>
      <c r="B27" s="19"/>
      <c r="C27" s="19"/>
      <c r="D27" s="19"/>
      <c r="E27" s="19"/>
      <c r="F27" s="19"/>
      <c r="G27" s="19"/>
      <c r="H27" s="19"/>
    </row>
    <row r="28" spans="1:8" x14ac:dyDescent="0.35">
      <c r="A28" s="11"/>
      <c r="B28" s="11"/>
      <c r="C28" s="11"/>
      <c r="D28" s="11"/>
      <c r="E28" s="12" t="s">
        <v>28</v>
      </c>
      <c r="F28" s="12"/>
      <c r="G28" s="13"/>
      <c r="H28" s="12"/>
    </row>
    <row r="29" spans="1:8" x14ac:dyDescent="0.35">
      <c r="A29" s="11" t="s">
        <v>29</v>
      </c>
      <c r="B29" s="11"/>
      <c r="C29" s="11"/>
      <c r="D29" s="11"/>
      <c r="E29" s="12" t="s">
        <v>30</v>
      </c>
      <c r="F29" s="12"/>
      <c r="G29" s="13"/>
      <c r="H29" s="12" t="s">
        <v>31</v>
      </c>
    </row>
    <row r="30" spans="1:8" x14ac:dyDescent="0.35">
      <c r="A30" s="14" t="str">
        <f>'LGE Electric'!N1</f>
        <v>Time-of-Day</v>
      </c>
      <c r="B30" s="11" t="s">
        <v>32</v>
      </c>
      <c r="C30" s="11" t="s">
        <v>33</v>
      </c>
      <c r="D30" s="11"/>
      <c r="E30" s="12" t="s">
        <v>34</v>
      </c>
      <c r="F30" s="12" t="s">
        <v>35</v>
      </c>
      <c r="G30" s="13" t="s">
        <v>36</v>
      </c>
      <c r="H30" s="12" t="s">
        <v>37</v>
      </c>
    </row>
    <row r="31" spans="1:8" x14ac:dyDescent="0.35">
      <c r="A31" s="11" t="s">
        <v>38</v>
      </c>
      <c r="B31" s="11"/>
      <c r="C31" s="11">
        <f>SUM(C32:C34)</f>
        <v>45</v>
      </c>
      <c r="D31" s="11"/>
      <c r="E31" s="12"/>
      <c r="F31" s="12"/>
      <c r="H31" s="12"/>
    </row>
    <row r="32" spans="1:8" x14ac:dyDescent="0.35">
      <c r="A32" s="11" t="s">
        <v>39</v>
      </c>
      <c r="B32" s="15" t="str">
        <f>$B$5</f>
        <v>18 Min to 483 Max</v>
      </c>
      <c r="C32" s="11">
        <v>15</v>
      </c>
      <c r="D32" s="11"/>
      <c r="E32" s="12">
        <f>'LGE Electric'!O17</f>
        <v>1.3048589847938711E-3</v>
      </c>
      <c r="F32" s="12">
        <f>'LGE Electric'!O18</f>
        <v>7.5497571522165621E-3</v>
      </c>
      <c r="G32" s="16">
        <f>'LGE Electric'!N17</f>
        <v>101</v>
      </c>
      <c r="H32" s="17">
        <f>G32/G35</f>
        <v>0.16805324459234608</v>
      </c>
    </row>
    <row r="33" spans="1:8" x14ac:dyDescent="0.35">
      <c r="A33" s="11" t="s">
        <v>40</v>
      </c>
      <c r="B33" s="15" t="str">
        <f>$B$6</f>
        <v>485 Min to 1,442 Max</v>
      </c>
      <c r="C33" s="11">
        <v>15</v>
      </c>
      <c r="D33" s="11"/>
      <c r="E33" s="12">
        <f>'LGE Electric'!O35</f>
        <v>1.3218088127471938E-3</v>
      </c>
      <c r="F33" s="12">
        <f>'LGE Electric'!O36</f>
        <v>8.3112847951491659E-4</v>
      </c>
      <c r="G33" s="16">
        <f>'LGE Electric'!N35</f>
        <v>256</v>
      </c>
      <c r="H33" s="17">
        <f>G33/G35</f>
        <v>0.42595673876871881</v>
      </c>
    </row>
    <row r="34" spans="1:8" x14ac:dyDescent="0.35">
      <c r="A34" s="11" t="s">
        <v>41</v>
      </c>
      <c r="B34" s="15" t="str">
        <f>$B$7</f>
        <v>1,490 Min to 3,427 Max</v>
      </c>
      <c r="C34" s="11">
        <v>15</v>
      </c>
      <c r="D34" s="11"/>
      <c r="E34" s="12">
        <f>'LGE Electric'!O53</f>
        <v>1.643972214174544E-3</v>
      </c>
      <c r="F34" s="12">
        <f>'LGE Electric'!O54</f>
        <v>5.2664492301039024E-3</v>
      </c>
      <c r="G34" s="16">
        <f>'LGE Electric'!N53</f>
        <v>244</v>
      </c>
      <c r="H34" s="17">
        <f>G34/G35</f>
        <v>0.40599001663893508</v>
      </c>
    </row>
    <row r="35" spans="1:8" x14ac:dyDescent="0.35">
      <c r="G35" s="13">
        <f>G32+G33+G34</f>
        <v>601</v>
      </c>
      <c r="H35" s="21">
        <f>SUM(H32:H34)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F01D-5D60-4E59-ACE1-D056C37C9DC0}">
  <dimension ref="A1:Q54"/>
  <sheetViews>
    <sheetView topLeftCell="E1" workbookViewId="0">
      <selection activeCell="N2" sqref="N2"/>
    </sheetView>
  </sheetViews>
  <sheetFormatPr defaultColWidth="61.81640625" defaultRowHeight="14.5" x14ac:dyDescent="0.35"/>
  <cols>
    <col min="1" max="1" width="8.7265625" bestFit="1" customWidth="1"/>
    <col min="2" max="2" width="6.7265625" bestFit="1" customWidth="1"/>
    <col min="3" max="3" width="12.81640625" bestFit="1" customWidth="1"/>
    <col min="4" max="4" width="10.7265625" bestFit="1" customWidth="1"/>
    <col min="5" max="5" width="18.1796875" bestFit="1" customWidth="1"/>
    <col min="6" max="6" width="15.453125" bestFit="1" customWidth="1"/>
    <col min="7" max="7" width="32.26953125" style="27" bestFit="1" customWidth="1"/>
    <col min="8" max="8" width="16" bestFit="1" customWidth="1"/>
    <col min="9" max="9" width="39.453125" bestFit="1" customWidth="1"/>
    <col min="10" max="10" width="15" bestFit="1" customWidth="1"/>
    <col min="11" max="11" width="43.453125" bestFit="1" customWidth="1"/>
    <col min="12" max="12" width="13.7265625" bestFit="1" customWidth="1"/>
    <col min="13" max="13" width="42.1796875" bestFit="1" customWidth="1"/>
    <col min="14" max="14" width="17" bestFit="1" customWidth="1"/>
    <col min="15" max="15" width="40.453125" bestFit="1" customWidth="1"/>
  </cols>
  <sheetData>
    <row r="1" spans="1:15" s="4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5" t="s">
        <v>23</v>
      </c>
      <c r="H1" s="3" t="s">
        <v>42</v>
      </c>
      <c r="I1" s="7" t="s">
        <v>24</v>
      </c>
      <c r="J1" s="3" t="s">
        <v>6</v>
      </c>
      <c r="K1" s="3" t="s">
        <v>25</v>
      </c>
      <c r="L1" s="3" t="s">
        <v>7</v>
      </c>
      <c r="M1" s="3" t="s">
        <v>26</v>
      </c>
      <c r="N1" s="3" t="s">
        <v>43</v>
      </c>
      <c r="O1" s="3" t="s">
        <v>27</v>
      </c>
    </row>
    <row r="2" spans="1:15" x14ac:dyDescent="0.35">
      <c r="A2" s="22">
        <v>40108</v>
      </c>
      <c r="B2" s="22">
        <v>11583</v>
      </c>
      <c r="C2" s="22">
        <v>71.073999999999998</v>
      </c>
      <c r="D2" s="24" t="s">
        <v>10</v>
      </c>
      <c r="E2" s="24" t="s">
        <v>47</v>
      </c>
      <c r="F2" s="24">
        <f t="shared" ref="F2:F16" si="0">H2+J2+L2+N2</f>
        <v>1302</v>
      </c>
      <c r="G2" s="6">
        <f t="shared" ref="G2:G16" si="1">F2/C2</f>
        <v>18.31893519430453</v>
      </c>
      <c r="H2" s="22">
        <v>1036</v>
      </c>
      <c r="I2" s="8">
        <f t="shared" ref="I2:I16" si="2">H2/F2</f>
        <v>0.79569892473118276</v>
      </c>
      <c r="J2" s="23">
        <v>257</v>
      </c>
      <c r="K2" s="8">
        <f t="shared" ref="K2:K16" si="3">J2/F2</f>
        <v>0.19738863287250383</v>
      </c>
      <c r="L2" s="28">
        <v>9</v>
      </c>
      <c r="M2" s="9">
        <f t="shared" ref="M2:M17" si="4">L2/F2</f>
        <v>6.9124423963133645E-3</v>
      </c>
      <c r="N2" s="22">
        <v>0</v>
      </c>
      <c r="O2" s="10">
        <f t="shared" ref="O2:O16" si="5">N2/F2</f>
        <v>0</v>
      </c>
    </row>
    <row r="3" spans="1:15" x14ac:dyDescent="0.35">
      <c r="A3" s="22">
        <v>40165</v>
      </c>
      <c r="B3" s="22">
        <v>32726</v>
      </c>
      <c r="C3" s="22">
        <v>144.423</v>
      </c>
      <c r="D3" s="24" t="s">
        <v>10</v>
      </c>
      <c r="E3" s="24" t="s">
        <v>48</v>
      </c>
      <c r="F3" s="24">
        <f t="shared" si="0"/>
        <v>4931</v>
      </c>
      <c r="G3" s="6">
        <f t="shared" si="1"/>
        <v>34.142761194546573</v>
      </c>
      <c r="H3" s="22">
        <v>4104</v>
      </c>
      <c r="I3" s="8">
        <f t="shared" si="2"/>
        <v>0.83228554045832492</v>
      </c>
      <c r="J3" s="22">
        <v>757</v>
      </c>
      <c r="K3" s="8">
        <f t="shared" si="3"/>
        <v>0.1535185560738187</v>
      </c>
      <c r="L3" s="28">
        <v>60</v>
      </c>
      <c r="M3" s="9">
        <f t="shared" si="4"/>
        <v>1.2167917258162644E-2</v>
      </c>
      <c r="N3" s="22">
        <v>10</v>
      </c>
      <c r="O3" s="10">
        <f t="shared" si="5"/>
        <v>2.0279862096937739E-3</v>
      </c>
    </row>
    <row r="4" spans="1:15" x14ac:dyDescent="0.35">
      <c r="A4" s="22">
        <v>40077</v>
      </c>
      <c r="B4" s="22">
        <v>564</v>
      </c>
      <c r="C4" s="22">
        <v>8.4969999999999999</v>
      </c>
      <c r="D4" s="24" t="s">
        <v>10</v>
      </c>
      <c r="E4" s="24" t="s">
        <v>49</v>
      </c>
      <c r="F4" s="24">
        <f t="shared" si="0"/>
        <v>387</v>
      </c>
      <c r="G4" s="6">
        <f t="shared" si="1"/>
        <v>45.545486642344358</v>
      </c>
      <c r="H4" s="22">
        <v>332</v>
      </c>
      <c r="I4" s="8">
        <f t="shared" si="2"/>
        <v>0.8578811369509044</v>
      </c>
      <c r="J4" s="22">
        <v>54</v>
      </c>
      <c r="K4" s="8">
        <f t="shared" si="3"/>
        <v>0.13953488372093023</v>
      </c>
      <c r="L4" s="25"/>
      <c r="M4" s="9">
        <f t="shared" si="4"/>
        <v>0</v>
      </c>
      <c r="N4" s="22">
        <v>1</v>
      </c>
      <c r="O4" s="10">
        <f t="shared" si="5"/>
        <v>2.5839793281653748E-3</v>
      </c>
    </row>
    <row r="5" spans="1:15" x14ac:dyDescent="0.35">
      <c r="A5" s="22">
        <v>40031</v>
      </c>
      <c r="B5" s="22">
        <v>22863</v>
      </c>
      <c r="C5" s="22">
        <v>66.504999999999995</v>
      </c>
      <c r="D5" s="24" t="s">
        <v>10</v>
      </c>
      <c r="E5" s="24" t="s">
        <v>15</v>
      </c>
      <c r="F5" s="24">
        <f t="shared" si="0"/>
        <v>3232</v>
      </c>
      <c r="G5" s="6">
        <f t="shared" si="1"/>
        <v>48.597849785730396</v>
      </c>
      <c r="H5" s="22">
        <v>2896</v>
      </c>
      <c r="I5" s="8">
        <f t="shared" si="2"/>
        <v>0.89603960396039606</v>
      </c>
      <c r="J5" s="22">
        <v>327</v>
      </c>
      <c r="K5" s="8">
        <f t="shared" si="3"/>
        <v>0.10117574257425743</v>
      </c>
      <c r="L5" s="28">
        <v>8</v>
      </c>
      <c r="M5" s="9">
        <f t="shared" si="4"/>
        <v>2.4752475247524753E-3</v>
      </c>
      <c r="N5" s="22">
        <v>1</v>
      </c>
      <c r="O5" s="10">
        <f t="shared" si="5"/>
        <v>3.0940594059405941E-4</v>
      </c>
    </row>
    <row r="6" spans="1:15" x14ac:dyDescent="0.35">
      <c r="A6" s="22">
        <v>40177</v>
      </c>
      <c r="B6" s="22">
        <v>1463</v>
      </c>
      <c r="C6" s="22">
        <v>13.702999999999999</v>
      </c>
      <c r="D6" s="24" t="s">
        <v>10</v>
      </c>
      <c r="E6" s="24" t="s">
        <v>50</v>
      </c>
      <c r="F6" s="24">
        <f t="shared" si="0"/>
        <v>680</v>
      </c>
      <c r="G6" s="6">
        <f t="shared" si="1"/>
        <v>49.624169889805152</v>
      </c>
      <c r="H6" s="22">
        <v>564</v>
      </c>
      <c r="I6" s="8">
        <f t="shared" si="2"/>
        <v>0.8294117647058824</v>
      </c>
      <c r="J6" s="22">
        <v>116</v>
      </c>
      <c r="K6" s="8">
        <f t="shared" si="3"/>
        <v>0.17058823529411765</v>
      </c>
      <c r="L6" s="25"/>
      <c r="M6" s="9">
        <f t="shared" si="4"/>
        <v>0</v>
      </c>
      <c r="N6" s="22">
        <v>0</v>
      </c>
      <c r="O6" s="10">
        <f t="shared" si="5"/>
        <v>0</v>
      </c>
    </row>
    <row r="7" spans="1:15" x14ac:dyDescent="0.35">
      <c r="A7" s="22">
        <v>40047</v>
      </c>
      <c r="B7" s="22">
        <v>19345</v>
      </c>
      <c r="C7" s="22">
        <v>29.678999999999998</v>
      </c>
      <c r="D7" s="24" t="s">
        <v>10</v>
      </c>
      <c r="E7" s="24" t="s">
        <v>51</v>
      </c>
      <c r="F7" s="24">
        <f t="shared" si="0"/>
        <v>1562</v>
      </c>
      <c r="G7" s="6">
        <f t="shared" si="1"/>
        <v>52.629805586441591</v>
      </c>
      <c r="H7" s="22">
        <v>1249</v>
      </c>
      <c r="I7" s="8">
        <f t="shared" si="2"/>
        <v>0.79961587708066584</v>
      </c>
      <c r="J7" s="28">
        <v>297</v>
      </c>
      <c r="K7" s="8">
        <f t="shared" si="3"/>
        <v>0.19014084507042253</v>
      </c>
      <c r="L7" s="22">
        <v>14</v>
      </c>
      <c r="M7" s="9">
        <f t="shared" si="4"/>
        <v>8.9628681177976958E-3</v>
      </c>
      <c r="N7" s="22">
        <v>2</v>
      </c>
      <c r="O7" s="10">
        <f t="shared" si="5"/>
        <v>1.2804097311139564E-3</v>
      </c>
    </row>
    <row r="8" spans="1:15" x14ac:dyDescent="0.35">
      <c r="A8" s="22">
        <v>40023</v>
      </c>
      <c r="B8" s="22">
        <v>4118</v>
      </c>
      <c r="C8" s="22">
        <v>22.591999999999999</v>
      </c>
      <c r="D8" s="24" t="s">
        <v>10</v>
      </c>
      <c r="E8" s="24" t="s">
        <v>14</v>
      </c>
      <c r="F8" s="24">
        <f t="shared" si="0"/>
        <v>1352</v>
      </c>
      <c r="G8" s="6">
        <f t="shared" si="1"/>
        <v>59.844192634560912</v>
      </c>
      <c r="H8" s="22">
        <v>1196</v>
      </c>
      <c r="I8" s="8">
        <f t="shared" si="2"/>
        <v>0.88461538461538458</v>
      </c>
      <c r="J8" s="22">
        <v>155</v>
      </c>
      <c r="K8" s="8">
        <f t="shared" si="3"/>
        <v>0.11464497041420119</v>
      </c>
      <c r="L8" s="22">
        <v>1</v>
      </c>
      <c r="M8" s="9">
        <f t="shared" si="4"/>
        <v>7.3964497041420117E-4</v>
      </c>
      <c r="N8" s="22">
        <v>0</v>
      </c>
      <c r="O8" s="10">
        <f t="shared" si="5"/>
        <v>0</v>
      </c>
    </row>
    <row r="9" spans="1:15" x14ac:dyDescent="0.35">
      <c r="A9" s="22">
        <v>40026</v>
      </c>
      <c r="B9" s="22">
        <v>5458</v>
      </c>
      <c r="C9" s="22">
        <v>31.058</v>
      </c>
      <c r="D9" s="24" t="s">
        <v>10</v>
      </c>
      <c r="E9" s="24" t="s">
        <v>52</v>
      </c>
      <c r="F9" s="24">
        <f t="shared" si="0"/>
        <v>2495</v>
      </c>
      <c r="G9" s="6">
        <f t="shared" si="1"/>
        <v>80.333569450705127</v>
      </c>
      <c r="H9" s="22">
        <v>2173</v>
      </c>
      <c r="I9" s="8">
        <f t="shared" si="2"/>
        <v>0.87094188376753512</v>
      </c>
      <c r="J9" s="22">
        <v>319</v>
      </c>
      <c r="K9" s="8">
        <f t="shared" si="3"/>
        <v>0.12785571142284569</v>
      </c>
      <c r="L9" s="22">
        <v>3</v>
      </c>
      <c r="M9" s="9">
        <f t="shared" si="4"/>
        <v>1.2024048096192384E-3</v>
      </c>
      <c r="N9" s="22">
        <v>0</v>
      </c>
      <c r="O9" s="10">
        <f t="shared" si="5"/>
        <v>0</v>
      </c>
    </row>
    <row r="10" spans="1:15" x14ac:dyDescent="0.35">
      <c r="A10" s="22">
        <v>40014</v>
      </c>
      <c r="B10" s="22">
        <v>19986</v>
      </c>
      <c r="C10" s="22">
        <v>55.093000000000004</v>
      </c>
      <c r="D10" s="24" t="s">
        <v>10</v>
      </c>
      <c r="E10" s="24" t="s">
        <v>12</v>
      </c>
      <c r="F10" s="24">
        <f t="shared" si="0"/>
        <v>8521</v>
      </c>
      <c r="G10" s="6">
        <f t="shared" si="1"/>
        <v>154.66574700960194</v>
      </c>
      <c r="H10" s="22">
        <v>7517</v>
      </c>
      <c r="I10" s="8">
        <f t="shared" si="2"/>
        <v>0.88217345381997414</v>
      </c>
      <c r="J10" s="22">
        <v>976</v>
      </c>
      <c r="K10" s="8">
        <f t="shared" si="3"/>
        <v>0.11454054688416852</v>
      </c>
      <c r="L10" s="28">
        <v>26</v>
      </c>
      <c r="M10" s="9">
        <f t="shared" si="4"/>
        <v>3.0512850604389155E-3</v>
      </c>
      <c r="N10" s="22">
        <v>2</v>
      </c>
      <c r="O10" s="10">
        <f t="shared" si="5"/>
        <v>2.3471423541837811E-4</v>
      </c>
    </row>
    <row r="11" spans="1:15" x14ac:dyDescent="0.35">
      <c r="A11" s="22">
        <v>40209</v>
      </c>
      <c r="B11" s="22">
        <v>360</v>
      </c>
      <c r="C11" s="22">
        <v>2.6829999999999998</v>
      </c>
      <c r="D11" s="24" t="s">
        <v>10</v>
      </c>
      <c r="E11" s="24" t="s">
        <v>53</v>
      </c>
      <c r="F11" s="24">
        <f t="shared" si="0"/>
        <v>551</v>
      </c>
      <c r="G11" s="6">
        <f t="shared" si="1"/>
        <v>205.36712635109953</v>
      </c>
      <c r="H11" s="22">
        <v>159</v>
      </c>
      <c r="I11" s="8">
        <f t="shared" si="2"/>
        <v>0.28856624319419238</v>
      </c>
      <c r="J11" s="22">
        <v>334</v>
      </c>
      <c r="K11" s="8">
        <f t="shared" si="3"/>
        <v>0.60617059891107083</v>
      </c>
      <c r="L11" s="23">
        <v>43</v>
      </c>
      <c r="M11" s="9">
        <f t="shared" si="4"/>
        <v>7.8039927404718698E-2</v>
      </c>
      <c r="N11" s="22">
        <v>15</v>
      </c>
      <c r="O11" s="10">
        <f t="shared" si="5"/>
        <v>2.7223230490018149E-2</v>
      </c>
    </row>
    <row r="12" spans="1:15" x14ac:dyDescent="0.35">
      <c r="A12" s="22">
        <v>40010</v>
      </c>
      <c r="B12" s="22">
        <v>587</v>
      </c>
      <c r="C12" s="22">
        <v>1.8320000000000001</v>
      </c>
      <c r="D12" s="24" t="s">
        <v>10</v>
      </c>
      <c r="E12" s="24" t="s">
        <v>54</v>
      </c>
      <c r="F12" s="24">
        <f t="shared" si="0"/>
        <v>405</v>
      </c>
      <c r="G12" s="6">
        <f t="shared" si="1"/>
        <v>221.06986899563319</v>
      </c>
      <c r="H12" s="22">
        <v>277</v>
      </c>
      <c r="I12" s="8">
        <f t="shared" si="2"/>
        <v>0.68395061728395057</v>
      </c>
      <c r="J12" s="22">
        <v>118</v>
      </c>
      <c r="K12" s="8">
        <f t="shared" si="3"/>
        <v>0.29135802469135802</v>
      </c>
      <c r="L12" s="22">
        <v>3</v>
      </c>
      <c r="M12" s="9">
        <f t="shared" si="4"/>
        <v>7.4074074074074077E-3</v>
      </c>
      <c r="N12" s="22">
        <v>7</v>
      </c>
      <c r="O12" s="10">
        <f t="shared" si="5"/>
        <v>1.7283950617283949E-2</v>
      </c>
    </row>
    <row r="13" spans="1:15" x14ac:dyDescent="0.35">
      <c r="A13" s="22">
        <v>40118</v>
      </c>
      <c r="B13" s="22">
        <v>9724</v>
      </c>
      <c r="C13" s="22">
        <v>13.683</v>
      </c>
      <c r="D13" s="24" t="s">
        <v>10</v>
      </c>
      <c r="E13" s="24" t="s">
        <v>55</v>
      </c>
      <c r="F13" s="24">
        <f t="shared" si="0"/>
        <v>4523</v>
      </c>
      <c r="G13" s="6">
        <f t="shared" si="1"/>
        <v>330.55616458379012</v>
      </c>
      <c r="H13" s="22">
        <v>4170</v>
      </c>
      <c r="I13" s="8">
        <f t="shared" si="2"/>
        <v>0.92195445500773821</v>
      </c>
      <c r="J13" s="22">
        <v>327</v>
      </c>
      <c r="K13" s="8">
        <f t="shared" si="3"/>
        <v>7.2297147910678747E-2</v>
      </c>
      <c r="L13" s="22">
        <v>21</v>
      </c>
      <c r="M13" s="9">
        <f t="shared" si="4"/>
        <v>4.6429361043555158E-3</v>
      </c>
      <c r="N13" s="22">
        <v>5</v>
      </c>
      <c r="O13" s="10">
        <f t="shared" si="5"/>
        <v>1.1054609772275039E-3</v>
      </c>
    </row>
    <row r="14" spans="1:15" x14ac:dyDescent="0.35">
      <c r="A14" s="22">
        <v>40059</v>
      </c>
      <c r="B14" s="22">
        <v>16708</v>
      </c>
      <c r="C14" s="22">
        <v>25.925000000000001</v>
      </c>
      <c r="D14" s="24" t="s">
        <v>10</v>
      </c>
      <c r="E14" s="24" t="s">
        <v>56</v>
      </c>
      <c r="F14" s="24">
        <f t="shared" si="0"/>
        <v>9334</v>
      </c>
      <c r="G14" s="6">
        <f t="shared" si="1"/>
        <v>360.03857280617166</v>
      </c>
      <c r="H14" s="22">
        <v>8470</v>
      </c>
      <c r="I14" s="8">
        <f t="shared" si="2"/>
        <v>0.90743518320119987</v>
      </c>
      <c r="J14" s="22">
        <v>833</v>
      </c>
      <c r="K14" s="8">
        <f t="shared" si="3"/>
        <v>8.9243625455324618E-2</v>
      </c>
      <c r="L14" s="22">
        <v>25</v>
      </c>
      <c r="M14" s="9">
        <f t="shared" si="4"/>
        <v>2.6783801157060209E-3</v>
      </c>
      <c r="N14" s="22">
        <v>6</v>
      </c>
      <c r="O14" s="10">
        <f t="shared" si="5"/>
        <v>6.4281122776944509E-4</v>
      </c>
    </row>
    <row r="15" spans="1:15" x14ac:dyDescent="0.35">
      <c r="A15" s="22">
        <v>40299</v>
      </c>
      <c r="B15" s="22">
        <v>38371</v>
      </c>
      <c r="C15" s="22">
        <v>53.100999999999999</v>
      </c>
      <c r="D15" s="24" t="s">
        <v>10</v>
      </c>
      <c r="E15" s="24" t="s">
        <v>53</v>
      </c>
      <c r="F15" s="24">
        <f t="shared" si="0"/>
        <v>21647</v>
      </c>
      <c r="G15" s="6">
        <f t="shared" si="1"/>
        <v>407.65710626918514</v>
      </c>
      <c r="H15" s="22">
        <v>18404</v>
      </c>
      <c r="I15" s="8">
        <f t="shared" si="2"/>
        <v>0.85018709289970895</v>
      </c>
      <c r="J15" s="22">
        <v>2986</v>
      </c>
      <c r="K15" s="8">
        <f t="shared" si="3"/>
        <v>0.13794059222987018</v>
      </c>
      <c r="L15" s="22">
        <v>214</v>
      </c>
      <c r="M15" s="9">
        <f t="shared" si="4"/>
        <v>9.885896429066383E-3</v>
      </c>
      <c r="N15" s="22">
        <v>43</v>
      </c>
      <c r="O15" s="10">
        <f t="shared" si="5"/>
        <v>1.9864184413544601E-3</v>
      </c>
    </row>
    <row r="16" spans="1:15" x14ac:dyDescent="0.35">
      <c r="A16" s="22">
        <v>40272</v>
      </c>
      <c r="B16" s="22">
        <v>37394</v>
      </c>
      <c r="C16" s="22">
        <v>34.107999999999997</v>
      </c>
      <c r="D16" s="24" t="s">
        <v>10</v>
      </c>
      <c r="E16" s="24" t="s">
        <v>53</v>
      </c>
      <c r="F16" s="24">
        <f t="shared" si="0"/>
        <v>16481</v>
      </c>
      <c r="G16" s="6">
        <f t="shared" si="1"/>
        <v>483.20042218834294</v>
      </c>
      <c r="H16" s="22">
        <v>15369</v>
      </c>
      <c r="I16" s="8">
        <f t="shared" si="2"/>
        <v>0.9325283659972089</v>
      </c>
      <c r="J16" s="22">
        <v>1047</v>
      </c>
      <c r="K16" s="8">
        <f t="shared" si="3"/>
        <v>6.3527698561980456E-2</v>
      </c>
      <c r="L16" s="22">
        <v>56</v>
      </c>
      <c r="M16" s="9">
        <f t="shared" si="4"/>
        <v>3.3978520720830047E-3</v>
      </c>
      <c r="N16" s="22">
        <v>9</v>
      </c>
      <c r="O16" s="10">
        <f t="shared" si="5"/>
        <v>5.4608336872762574E-4</v>
      </c>
    </row>
    <row r="17" spans="1:17" x14ac:dyDescent="0.35">
      <c r="A17" s="1"/>
      <c r="B17" s="1"/>
      <c r="C17" s="1"/>
      <c r="D17" s="2"/>
      <c r="E17" s="2"/>
      <c r="F17" s="2">
        <f>SUM(F2:F16)</f>
        <v>77403</v>
      </c>
      <c r="G17" s="20">
        <f>COUNT(#REF!)</f>
        <v>0</v>
      </c>
      <c r="H17" s="2">
        <f>SUM(H2:H16)</f>
        <v>67916</v>
      </c>
      <c r="I17" s="8">
        <f>H17/$F17</f>
        <v>0.87743369120059944</v>
      </c>
      <c r="J17" s="2">
        <f>SUM(J2:J16)</f>
        <v>8903</v>
      </c>
      <c r="K17" s="8">
        <f>J17/$F17</f>
        <v>0.11502138160019637</v>
      </c>
      <c r="L17" s="2">
        <f>SUM(L2:L16)</f>
        <v>483</v>
      </c>
      <c r="M17" s="9">
        <f t="shared" si="4"/>
        <v>6.2400682144102939E-3</v>
      </c>
      <c r="N17" s="2">
        <f>SUM(N2:N16)</f>
        <v>101</v>
      </c>
      <c r="O17" s="8">
        <f>N17/$F17</f>
        <v>1.3048589847938711E-3</v>
      </c>
      <c r="P17" s="1" t="e">
        <f>SUM(#REF!)</f>
        <v>#REF!</v>
      </c>
      <c r="Q17" s="8" t="e">
        <f>P17/$F17</f>
        <v>#REF!</v>
      </c>
    </row>
    <row r="18" spans="1:17" x14ac:dyDescent="0.35">
      <c r="A18" s="1"/>
      <c r="B18" s="1"/>
      <c r="C18" s="1"/>
      <c r="D18" s="2"/>
      <c r="E18" s="2"/>
      <c r="F18" s="2"/>
      <c r="G18" s="20"/>
      <c r="H18" s="1" t="s">
        <v>44</v>
      </c>
      <c r="I18" s="8">
        <f>_xlfn.STDEV.P(I2:I16)</f>
        <v>0.15304604997077881</v>
      </c>
      <c r="J18" s="1" t="s">
        <v>44</v>
      </c>
      <c r="K18" s="8">
        <f>_xlfn.STDEV.P(K2:K16)</f>
        <v>0.1286821500529888</v>
      </c>
      <c r="L18" s="1" t="s">
        <v>44</v>
      </c>
      <c r="M18" s="8">
        <f>_xlfn.STDEV.P(M2:M16)</f>
        <v>1.8691676633362238E-2</v>
      </c>
      <c r="N18" s="1" t="s">
        <v>44</v>
      </c>
      <c r="O18" s="8">
        <f>_xlfn.STDEV.P(O2:O16)</f>
        <v>7.5497571522165621E-3</v>
      </c>
      <c r="P18" s="1" t="s">
        <v>44</v>
      </c>
      <c r="Q18" s="8" t="e">
        <f>_xlfn.STDEV.P(#REF!)</f>
        <v>#REF!</v>
      </c>
    </row>
    <row r="19" spans="1:17" x14ac:dyDescent="0.35">
      <c r="A19" s="22"/>
      <c r="B19" s="22"/>
      <c r="C19" s="22"/>
      <c r="D19" s="24"/>
      <c r="E19" s="24"/>
      <c r="F19" s="24"/>
      <c r="G19" s="6"/>
      <c r="H19" s="22"/>
      <c r="I19" s="8"/>
      <c r="J19" s="22"/>
      <c r="K19" s="8"/>
      <c r="L19" s="22"/>
      <c r="M19" s="9"/>
      <c r="N19" s="22"/>
      <c r="O19" s="10"/>
    </row>
    <row r="20" spans="1:17" x14ac:dyDescent="0.35">
      <c r="A20" s="22">
        <v>40245</v>
      </c>
      <c r="B20" s="22">
        <v>30109</v>
      </c>
      <c r="C20" s="22">
        <v>32.384</v>
      </c>
      <c r="D20" s="24" t="s">
        <v>10</v>
      </c>
      <c r="E20" s="24" t="s">
        <v>53</v>
      </c>
      <c r="F20" s="24">
        <f t="shared" ref="F20:F34" si="6">H20+J20+L20+N20</f>
        <v>15721</v>
      </c>
      <c r="G20" s="6">
        <f t="shared" ref="G20:G34" si="7">F20/C20</f>
        <v>485.45578063241106</v>
      </c>
      <c r="H20" s="22">
        <v>14474</v>
      </c>
      <c r="I20" s="8">
        <f t="shared" ref="I20:I34" si="8">H20/F20</f>
        <v>0.92067934609757651</v>
      </c>
      <c r="J20" s="22">
        <v>1162</v>
      </c>
      <c r="K20" s="8">
        <f t="shared" ref="K20:K34" si="9">J20/F20</f>
        <v>7.391387316328478E-2</v>
      </c>
      <c r="L20" s="22">
        <v>71</v>
      </c>
      <c r="M20" s="9">
        <f t="shared" ref="M20:M34" si="10">L20/F20</f>
        <v>4.5162521468099992E-3</v>
      </c>
      <c r="N20" s="22">
        <v>14</v>
      </c>
      <c r="O20" s="10">
        <f t="shared" ref="O20:O34" si="11">N20/F20</f>
        <v>8.9052859232873231E-4</v>
      </c>
    </row>
    <row r="21" spans="1:17" x14ac:dyDescent="0.35">
      <c r="A21" s="22">
        <v>40056</v>
      </c>
      <c r="B21" s="22">
        <v>3263</v>
      </c>
      <c r="C21" s="22">
        <v>2.8460000000000001</v>
      </c>
      <c r="D21" s="24" t="s">
        <v>10</v>
      </c>
      <c r="E21" s="24" t="s">
        <v>57</v>
      </c>
      <c r="F21" s="24">
        <f t="shared" si="6"/>
        <v>1414</v>
      </c>
      <c r="G21" s="6">
        <f t="shared" si="7"/>
        <v>496.83766690091358</v>
      </c>
      <c r="H21" s="22">
        <v>1316</v>
      </c>
      <c r="I21" s="8">
        <f t="shared" si="8"/>
        <v>0.93069306930693074</v>
      </c>
      <c r="J21" s="22">
        <v>96</v>
      </c>
      <c r="K21" s="8">
        <f t="shared" si="9"/>
        <v>6.7892503536067891E-2</v>
      </c>
      <c r="L21" s="22">
        <v>2</v>
      </c>
      <c r="M21" s="9">
        <f t="shared" si="10"/>
        <v>1.4144271570014145E-3</v>
      </c>
      <c r="N21" s="22">
        <v>0</v>
      </c>
      <c r="O21" s="10">
        <f t="shared" si="11"/>
        <v>0</v>
      </c>
    </row>
    <row r="22" spans="1:17" x14ac:dyDescent="0.35">
      <c r="A22" s="22">
        <v>40213</v>
      </c>
      <c r="B22" s="22">
        <v>16796</v>
      </c>
      <c r="C22" s="22">
        <v>12.45</v>
      </c>
      <c r="D22" s="24" t="s">
        <v>10</v>
      </c>
      <c r="E22" s="24" t="s">
        <v>53</v>
      </c>
      <c r="F22" s="24">
        <f t="shared" si="6"/>
        <v>8859</v>
      </c>
      <c r="G22" s="6">
        <f t="shared" si="7"/>
        <v>711.56626506024099</v>
      </c>
      <c r="H22" s="22">
        <v>7361</v>
      </c>
      <c r="I22" s="8">
        <f t="shared" si="8"/>
        <v>0.83090642284682248</v>
      </c>
      <c r="J22" s="22">
        <v>1362</v>
      </c>
      <c r="K22" s="8">
        <f t="shared" si="9"/>
        <v>0.15374195733152726</v>
      </c>
      <c r="L22" s="22">
        <v>113</v>
      </c>
      <c r="M22" s="9">
        <f t="shared" si="10"/>
        <v>1.2755389998871205E-2</v>
      </c>
      <c r="N22" s="22">
        <v>23</v>
      </c>
      <c r="O22" s="10">
        <f t="shared" si="11"/>
        <v>2.5962298227790947E-3</v>
      </c>
    </row>
    <row r="23" spans="1:17" x14ac:dyDescent="0.35">
      <c r="A23" s="22">
        <v>40229</v>
      </c>
      <c r="B23" s="22">
        <v>36852</v>
      </c>
      <c r="C23" s="22">
        <v>19.753</v>
      </c>
      <c r="D23" s="24" t="s">
        <v>10</v>
      </c>
      <c r="E23" s="24" t="s">
        <v>53</v>
      </c>
      <c r="F23" s="24">
        <f t="shared" si="6"/>
        <v>15624</v>
      </c>
      <c r="G23" s="6">
        <f t="shared" si="7"/>
        <v>790.96846048701468</v>
      </c>
      <c r="H23" s="22">
        <v>14790</v>
      </c>
      <c r="I23" s="8">
        <f t="shared" si="8"/>
        <v>0.94662058371735791</v>
      </c>
      <c r="J23" s="22">
        <v>761</v>
      </c>
      <c r="K23" s="8">
        <f t="shared" si="9"/>
        <v>4.8707117255504355E-2</v>
      </c>
      <c r="L23" s="22">
        <v>60</v>
      </c>
      <c r="M23" s="9">
        <f t="shared" si="10"/>
        <v>3.8402457757296467E-3</v>
      </c>
      <c r="N23" s="22">
        <v>13</v>
      </c>
      <c r="O23" s="10">
        <f t="shared" si="11"/>
        <v>8.3205325140809012E-4</v>
      </c>
    </row>
    <row r="24" spans="1:17" x14ac:dyDescent="0.35">
      <c r="A24" s="22">
        <v>40291</v>
      </c>
      <c r="B24" s="22">
        <v>35427</v>
      </c>
      <c r="C24" s="22">
        <v>21.927</v>
      </c>
      <c r="D24" s="24" t="s">
        <v>10</v>
      </c>
      <c r="E24" s="24" t="s">
        <v>53</v>
      </c>
      <c r="F24" s="24">
        <f t="shared" si="6"/>
        <v>18092</v>
      </c>
      <c r="G24" s="6">
        <f t="shared" si="7"/>
        <v>825.10147306973136</v>
      </c>
      <c r="H24" s="22">
        <v>16862</v>
      </c>
      <c r="I24" s="8">
        <f t="shared" si="8"/>
        <v>0.93201414990050846</v>
      </c>
      <c r="J24" s="22">
        <v>1181</v>
      </c>
      <c r="K24" s="8">
        <f t="shared" si="9"/>
        <v>6.5277470705284099E-2</v>
      </c>
      <c r="L24" s="22">
        <v>44</v>
      </c>
      <c r="M24" s="9">
        <f t="shared" si="10"/>
        <v>2.4320141499005084E-3</v>
      </c>
      <c r="N24" s="22">
        <v>5</v>
      </c>
      <c r="O24" s="10">
        <f t="shared" si="11"/>
        <v>2.7636524430687599E-4</v>
      </c>
    </row>
    <row r="25" spans="1:17" x14ac:dyDescent="0.35">
      <c r="A25" s="22">
        <v>40155</v>
      </c>
      <c r="B25" s="22">
        <v>947</v>
      </c>
      <c r="C25" s="22">
        <v>0.54</v>
      </c>
      <c r="D25" s="24" t="s">
        <v>10</v>
      </c>
      <c r="E25" s="24" t="s">
        <v>58</v>
      </c>
      <c r="F25" s="24">
        <f t="shared" si="6"/>
        <v>521</v>
      </c>
      <c r="G25" s="6">
        <f t="shared" si="7"/>
        <v>964.81481481481478</v>
      </c>
      <c r="H25" s="22">
        <v>433</v>
      </c>
      <c r="I25" s="8">
        <f t="shared" si="8"/>
        <v>0.83109404990403069</v>
      </c>
      <c r="J25" s="22">
        <v>86</v>
      </c>
      <c r="K25" s="8">
        <f t="shared" si="9"/>
        <v>0.16506717850287908</v>
      </c>
      <c r="L25" s="22">
        <v>2</v>
      </c>
      <c r="M25" s="9">
        <f t="shared" si="10"/>
        <v>3.838771593090211E-3</v>
      </c>
      <c r="N25" s="22">
        <v>0</v>
      </c>
      <c r="O25" s="10">
        <f t="shared" si="11"/>
        <v>0</v>
      </c>
    </row>
    <row r="26" spans="1:17" x14ac:dyDescent="0.35">
      <c r="A26" s="22">
        <v>40241</v>
      </c>
      <c r="B26" s="22">
        <v>28988</v>
      </c>
      <c r="C26" s="22">
        <v>14.452</v>
      </c>
      <c r="D26" s="24" t="s">
        <v>10</v>
      </c>
      <c r="E26" s="24" t="s">
        <v>53</v>
      </c>
      <c r="F26" s="24">
        <f t="shared" si="6"/>
        <v>15122</v>
      </c>
      <c r="G26" s="6">
        <f t="shared" si="7"/>
        <v>1046.3603653473567</v>
      </c>
      <c r="H26" s="22">
        <v>13703</v>
      </c>
      <c r="I26" s="8">
        <f t="shared" si="8"/>
        <v>0.90616320592514221</v>
      </c>
      <c r="J26" s="22">
        <v>1293</v>
      </c>
      <c r="K26" s="8">
        <f t="shared" si="9"/>
        <v>8.5504562888506816E-2</v>
      </c>
      <c r="L26" s="22">
        <v>106</v>
      </c>
      <c r="M26" s="9">
        <f t="shared" si="10"/>
        <v>7.0096548075651369E-3</v>
      </c>
      <c r="N26" s="22">
        <v>20</v>
      </c>
      <c r="O26" s="10">
        <f t="shared" si="11"/>
        <v>1.3225763787858748E-3</v>
      </c>
    </row>
    <row r="27" spans="1:17" x14ac:dyDescent="0.35">
      <c r="A27" s="22">
        <v>40258</v>
      </c>
      <c r="B27" s="22">
        <v>26465</v>
      </c>
      <c r="C27" s="22">
        <v>11.68</v>
      </c>
      <c r="D27" s="24" t="s">
        <v>10</v>
      </c>
      <c r="E27" s="24" t="s">
        <v>53</v>
      </c>
      <c r="F27" s="24">
        <f t="shared" si="6"/>
        <v>12326</v>
      </c>
      <c r="G27" s="6">
        <f t="shared" si="7"/>
        <v>1055.3082191780823</v>
      </c>
      <c r="H27" s="22">
        <v>11345</v>
      </c>
      <c r="I27" s="8">
        <f t="shared" si="8"/>
        <v>0.92041213694629243</v>
      </c>
      <c r="J27" s="22">
        <v>840</v>
      </c>
      <c r="K27" s="8">
        <f t="shared" si="9"/>
        <v>6.8148628914489695E-2</v>
      </c>
      <c r="L27" s="22">
        <v>108</v>
      </c>
      <c r="M27" s="9">
        <f t="shared" si="10"/>
        <v>8.7619665747201043E-3</v>
      </c>
      <c r="N27" s="22">
        <v>33</v>
      </c>
      <c r="O27" s="10">
        <f t="shared" si="11"/>
        <v>2.6772675644978097E-3</v>
      </c>
    </row>
    <row r="28" spans="1:17" x14ac:dyDescent="0.35">
      <c r="A28" s="22">
        <v>40223</v>
      </c>
      <c r="B28" s="22">
        <v>22011</v>
      </c>
      <c r="C28" s="22">
        <v>11.742000000000001</v>
      </c>
      <c r="D28" s="24" t="s">
        <v>10</v>
      </c>
      <c r="E28" s="24" t="s">
        <v>53</v>
      </c>
      <c r="F28" s="24">
        <f t="shared" si="6"/>
        <v>12921</v>
      </c>
      <c r="G28" s="6">
        <f t="shared" si="7"/>
        <v>1100.4087889626978</v>
      </c>
      <c r="H28" s="22">
        <v>11056</v>
      </c>
      <c r="I28" s="8">
        <f t="shared" si="8"/>
        <v>0.85566132652271498</v>
      </c>
      <c r="J28" s="22">
        <v>1740</v>
      </c>
      <c r="K28" s="8">
        <f t="shared" si="9"/>
        <v>0.13466449965172975</v>
      </c>
      <c r="L28" s="22">
        <v>102</v>
      </c>
      <c r="M28" s="9">
        <f t="shared" si="10"/>
        <v>7.8941258416531223E-3</v>
      </c>
      <c r="N28" s="22">
        <v>23</v>
      </c>
      <c r="O28" s="10">
        <f t="shared" si="11"/>
        <v>1.7800479839021747E-3</v>
      </c>
    </row>
    <row r="29" spans="1:17" x14ac:dyDescent="0.35">
      <c r="A29" s="22">
        <v>40228</v>
      </c>
      <c r="B29" s="22">
        <v>15743</v>
      </c>
      <c r="C29" s="22">
        <v>7.569</v>
      </c>
      <c r="D29" s="24" t="s">
        <v>10</v>
      </c>
      <c r="E29" s="24" t="s">
        <v>53</v>
      </c>
      <c r="F29" s="24">
        <f t="shared" si="6"/>
        <v>8650</v>
      </c>
      <c r="G29" s="6">
        <f t="shared" si="7"/>
        <v>1142.8193949002509</v>
      </c>
      <c r="H29" s="22">
        <v>7874</v>
      </c>
      <c r="I29" s="8">
        <f t="shared" si="8"/>
        <v>0.91028901734104051</v>
      </c>
      <c r="J29" s="22">
        <v>744</v>
      </c>
      <c r="K29" s="8">
        <f t="shared" si="9"/>
        <v>8.6011560693641617E-2</v>
      </c>
      <c r="L29" s="22">
        <v>28</v>
      </c>
      <c r="M29" s="9">
        <f t="shared" si="10"/>
        <v>3.2369942196531793E-3</v>
      </c>
      <c r="N29" s="22">
        <v>4</v>
      </c>
      <c r="O29" s="10">
        <f t="shared" si="11"/>
        <v>4.6242774566473987E-4</v>
      </c>
    </row>
    <row r="30" spans="1:17" x14ac:dyDescent="0.35">
      <c r="A30" s="22">
        <v>40222</v>
      </c>
      <c r="B30" s="22">
        <v>21359</v>
      </c>
      <c r="C30" s="22">
        <v>10.432</v>
      </c>
      <c r="D30" s="24" t="s">
        <v>10</v>
      </c>
      <c r="E30" s="24" t="s">
        <v>53</v>
      </c>
      <c r="F30" s="24">
        <f t="shared" si="6"/>
        <v>12946</v>
      </c>
      <c r="G30" s="6">
        <f t="shared" si="7"/>
        <v>1240.9892638036808</v>
      </c>
      <c r="H30" s="22">
        <v>11232</v>
      </c>
      <c r="I30" s="8">
        <f t="shared" si="8"/>
        <v>0.86760389309439212</v>
      </c>
      <c r="J30" s="22">
        <v>1562</v>
      </c>
      <c r="K30" s="8">
        <f t="shared" si="9"/>
        <v>0.12065502858025645</v>
      </c>
      <c r="L30" s="22">
        <v>129</v>
      </c>
      <c r="M30" s="9">
        <f t="shared" si="10"/>
        <v>9.9644677892785413E-3</v>
      </c>
      <c r="N30" s="22">
        <v>23</v>
      </c>
      <c r="O30" s="10">
        <f t="shared" si="11"/>
        <v>1.7766105360729183E-3</v>
      </c>
    </row>
    <row r="31" spans="1:17" x14ac:dyDescent="0.35">
      <c r="A31" s="22">
        <v>40219</v>
      </c>
      <c r="B31" s="22">
        <v>38032</v>
      </c>
      <c r="C31" s="22">
        <v>14.391999999999999</v>
      </c>
      <c r="D31" s="24" t="s">
        <v>10</v>
      </c>
      <c r="E31" s="24" t="s">
        <v>53</v>
      </c>
      <c r="F31" s="24">
        <f t="shared" si="6"/>
        <v>18890</v>
      </c>
      <c r="G31" s="6">
        <f t="shared" si="7"/>
        <v>1312.5347415230685</v>
      </c>
      <c r="H31" s="22">
        <v>17094</v>
      </c>
      <c r="I31" s="8">
        <f t="shared" si="8"/>
        <v>0.90492323980942302</v>
      </c>
      <c r="J31" s="22">
        <v>1624</v>
      </c>
      <c r="K31" s="8">
        <f t="shared" si="9"/>
        <v>8.5971413446267866E-2</v>
      </c>
      <c r="L31" s="22">
        <v>131</v>
      </c>
      <c r="M31" s="9">
        <f t="shared" si="10"/>
        <v>6.9348861831656965E-3</v>
      </c>
      <c r="N31" s="22">
        <v>41</v>
      </c>
      <c r="O31" s="10">
        <f t="shared" si="11"/>
        <v>2.1704605611434623E-3</v>
      </c>
    </row>
    <row r="32" spans="1:17" x14ac:dyDescent="0.35">
      <c r="A32" s="22">
        <v>40211</v>
      </c>
      <c r="B32" s="22">
        <v>22612</v>
      </c>
      <c r="C32" s="22">
        <v>7.4809999999999999</v>
      </c>
      <c r="D32" s="24" t="s">
        <v>10</v>
      </c>
      <c r="E32" s="24" t="s">
        <v>53</v>
      </c>
      <c r="F32" s="24">
        <f t="shared" si="6"/>
        <v>10329</v>
      </c>
      <c r="G32" s="6">
        <f t="shared" si="7"/>
        <v>1380.697767678118</v>
      </c>
      <c r="H32" s="22">
        <v>9442</v>
      </c>
      <c r="I32" s="8">
        <f t="shared" si="8"/>
        <v>0.91412527834253077</v>
      </c>
      <c r="J32" s="22">
        <v>816</v>
      </c>
      <c r="K32" s="8">
        <f t="shared" si="9"/>
        <v>7.9000871333139711E-2</v>
      </c>
      <c r="L32" s="22">
        <v>57</v>
      </c>
      <c r="M32" s="9">
        <f t="shared" si="10"/>
        <v>5.5184432181237296E-3</v>
      </c>
      <c r="N32" s="22">
        <v>14</v>
      </c>
      <c r="O32" s="10">
        <f t="shared" si="11"/>
        <v>1.3554071062058283E-3</v>
      </c>
    </row>
    <row r="33" spans="1:17" x14ac:dyDescent="0.35">
      <c r="A33" s="22">
        <v>40214</v>
      </c>
      <c r="B33" s="22">
        <v>45291</v>
      </c>
      <c r="C33" s="22">
        <v>14.856</v>
      </c>
      <c r="D33" s="24" t="s">
        <v>10</v>
      </c>
      <c r="E33" s="24" t="s">
        <v>53</v>
      </c>
      <c r="F33" s="24">
        <f t="shared" si="6"/>
        <v>21419</v>
      </c>
      <c r="G33" s="6">
        <f t="shared" si="7"/>
        <v>1441.77436725902</v>
      </c>
      <c r="H33" s="22">
        <v>19414</v>
      </c>
      <c r="I33" s="8">
        <f t="shared" si="8"/>
        <v>0.90639152154629066</v>
      </c>
      <c r="J33" s="22">
        <v>1886</v>
      </c>
      <c r="K33" s="8">
        <f t="shared" si="9"/>
        <v>8.8052663523040295E-2</v>
      </c>
      <c r="L33" s="22">
        <v>96</v>
      </c>
      <c r="M33" s="9">
        <f t="shared" si="10"/>
        <v>4.4820019608758583E-3</v>
      </c>
      <c r="N33" s="22">
        <v>23</v>
      </c>
      <c r="O33" s="10">
        <f t="shared" si="11"/>
        <v>1.0738129697931743E-3</v>
      </c>
    </row>
    <row r="34" spans="1:17" x14ac:dyDescent="0.35">
      <c r="A34" s="22">
        <v>40216</v>
      </c>
      <c r="B34" s="28">
        <v>40746</v>
      </c>
      <c r="C34" s="28">
        <v>14.454000000000001</v>
      </c>
      <c r="D34" s="24" t="s">
        <v>10</v>
      </c>
      <c r="E34" s="24" t="s">
        <v>53</v>
      </c>
      <c r="F34" s="24">
        <f t="shared" si="6"/>
        <v>20840</v>
      </c>
      <c r="G34" s="6">
        <f t="shared" si="7"/>
        <v>1441.815414418154</v>
      </c>
      <c r="H34" s="22">
        <v>18993</v>
      </c>
      <c r="I34" s="8">
        <f t="shared" si="8"/>
        <v>0.91137236084452977</v>
      </c>
      <c r="J34" s="28">
        <v>1718</v>
      </c>
      <c r="K34" s="8">
        <f t="shared" si="9"/>
        <v>8.243761996161228E-2</v>
      </c>
      <c r="L34" s="22">
        <v>109</v>
      </c>
      <c r="M34" s="9">
        <f t="shared" si="10"/>
        <v>5.2303262955854125E-3</v>
      </c>
      <c r="N34" s="22">
        <v>20</v>
      </c>
      <c r="O34" s="10">
        <f t="shared" si="11"/>
        <v>9.5969289827255275E-4</v>
      </c>
    </row>
    <row r="35" spans="1:17" x14ac:dyDescent="0.35">
      <c r="A35" s="1"/>
      <c r="B35" s="1"/>
      <c r="C35" s="1"/>
      <c r="D35" s="2"/>
      <c r="E35" s="2"/>
      <c r="F35" s="2">
        <f>SUM(F20:F34)</f>
        <v>193674</v>
      </c>
      <c r="G35" s="20">
        <f>COUNT(#REF!)</f>
        <v>0</v>
      </c>
      <c r="H35" s="2">
        <f>SUM(H20:H34)</f>
        <v>175389</v>
      </c>
      <c r="I35" s="8">
        <f>H35/$F35</f>
        <v>0.90558877288639672</v>
      </c>
      <c r="J35" s="2">
        <f>SUM(J20:J34)</f>
        <v>16871</v>
      </c>
      <c r="K35" s="8">
        <f>J35/$F35</f>
        <v>8.7110298749444939E-2</v>
      </c>
      <c r="L35" s="2">
        <f>SUM(L20:L34)</f>
        <v>1158</v>
      </c>
      <c r="M35" s="29">
        <f>SUM(M20:M34)</f>
        <v>8.7829967712023754E-2</v>
      </c>
      <c r="N35" s="2">
        <f>SUM(N20:N34)</f>
        <v>256</v>
      </c>
      <c r="O35" s="8">
        <f>N35/$F35</f>
        <v>1.3218088127471938E-3</v>
      </c>
      <c r="P35" s="1" t="e">
        <f>SUM(#REF!)</f>
        <v>#REF!</v>
      </c>
      <c r="Q35" s="8" t="e">
        <f>P35/$F35</f>
        <v>#REF!</v>
      </c>
    </row>
    <row r="36" spans="1:17" x14ac:dyDescent="0.35">
      <c r="A36" s="1"/>
      <c r="B36" s="1"/>
      <c r="C36" s="1"/>
      <c r="D36" s="2"/>
      <c r="E36" s="2"/>
      <c r="F36" s="2"/>
      <c r="G36" s="20"/>
      <c r="H36" s="1" t="s">
        <v>44</v>
      </c>
      <c r="I36" s="8">
        <f>_xlfn.STDEV.P(I20:I34)</f>
        <v>3.4690796121961694E-2</v>
      </c>
      <c r="J36" s="1" t="s">
        <v>44</v>
      </c>
      <c r="K36" s="8">
        <f>_xlfn.STDEV.P(K20:K34)</f>
        <v>3.286980091153173E-2</v>
      </c>
      <c r="L36" s="1" t="s">
        <v>44</v>
      </c>
      <c r="M36" s="8">
        <f>_xlfn.STDEV.P(M20:M34)</f>
        <v>2.9462486774144707E-3</v>
      </c>
      <c r="N36" s="1" t="s">
        <v>44</v>
      </c>
      <c r="O36" s="8">
        <f>_xlfn.STDEV.P(O20:O34)</f>
        <v>8.3112847951491659E-4</v>
      </c>
      <c r="P36" s="1" t="s">
        <v>44</v>
      </c>
      <c r="Q36" s="8" t="e">
        <f>_xlfn.STDEV.P(#REF!)</f>
        <v>#REF!</v>
      </c>
    </row>
    <row r="37" spans="1:17" x14ac:dyDescent="0.35">
      <c r="A37" s="22"/>
      <c r="B37" s="28"/>
      <c r="C37" s="28"/>
      <c r="D37" s="24"/>
      <c r="E37" s="24"/>
      <c r="F37" s="24"/>
      <c r="G37" s="6"/>
      <c r="H37" s="22"/>
      <c r="I37" s="8"/>
      <c r="J37" s="28"/>
      <c r="K37" s="8"/>
      <c r="L37" s="22"/>
      <c r="M37" s="9"/>
      <c r="N37" s="22"/>
      <c r="O37" s="10"/>
    </row>
    <row r="38" spans="1:17" x14ac:dyDescent="0.35">
      <c r="A38" s="22">
        <v>40207</v>
      </c>
      <c r="B38" s="22">
        <v>29745</v>
      </c>
      <c r="C38" s="22">
        <v>11.624000000000001</v>
      </c>
      <c r="D38" s="24" t="s">
        <v>10</v>
      </c>
      <c r="E38" s="24" t="s">
        <v>53</v>
      </c>
      <c r="F38" s="24">
        <f t="shared" ref="F38:F52" si="12">H38+J38+L38+N38</f>
        <v>17316</v>
      </c>
      <c r="G38" s="6">
        <f t="shared" ref="G38:G52" si="13">F38/C38</f>
        <v>1489.6765313145215</v>
      </c>
      <c r="H38" s="22">
        <v>14866</v>
      </c>
      <c r="I38" s="8">
        <f t="shared" ref="I38:I52" si="14">H38/F38</f>
        <v>0.85851235851235852</v>
      </c>
      <c r="J38" s="22">
        <v>2254</v>
      </c>
      <c r="K38" s="8">
        <f t="shared" ref="K38:K52" si="15">J38/F38</f>
        <v>0.13016863016863017</v>
      </c>
      <c r="L38" s="22">
        <v>175</v>
      </c>
      <c r="M38" s="9">
        <f t="shared" ref="M38:M52" si="16">L38/F38</f>
        <v>1.0106260106260105E-2</v>
      </c>
      <c r="N38" s="22">
        <v>21</v>
      </c>
      <c r="O38" s="10">
        <f t="shared" ref="O38:O52" si="17">N38/F38</f>
        <v>1.2127512127512127E-3</v>
      </c>
    </row>
    <row r="39" spans="1:17" x14ac:dyDescent="0.35">
      <c r="A39" s="22">
        <v>40218</v>
      </c>
      <c r="B39" s="22">
        <v>31658</v>
      </c>
      <c r="C39" s="22">
        <v>9.7330000000000005</v>
      </c>
      <c r="D39" s="24" t="s">
        <v>10</v>
      </c>
      <c r="E39" s="24" t="s">
        <v>53</v>
      </c>
      <c r="F39" s="24">
        <f t="shared" si="12"/>
        <v>15879</v>
      </c>
      <c r="G39" s="6">
        <f t="shared" si="13"/>
        <v>1631.4599815062159</v>
      </c>
      <c r="H39" s="22">
        <v>13799</v>
      </c>
      <c r="I39" s="8">
        <f t="shared" si="14"/>
        <v>0.86900938346243461</v>
      </c>
      <c r="J39" s="22">
        <v>1945</v>
      </c>
      <c r="K39" s="8">
        <f t="shared" si="15"/>
        <v>0.12248882171421374</v>
      </c>
      <c r="L39" s="22">
        <v>114</v>
      </c>
      <c r="M39" s="9">
        <f t="shared" si="16"/>
        <v>7.1792934063857929E-3</v>
      </c>
      <c r="N39" s="22">
        <v>21</v>
      </c>
      <c r="O39" s="10">
        <f t="shared" si="17"/>
        <v>1.3225014169658039E-3</v>
      </c>
    </row>
    <row r="40" spans="1:17" x14ac:dyDescent="0.35">
      <c r="A40" s="22">
        <v>40243</v>
      </c>
      <c r="B40" s="28">
        <v>10210</v>
      </c>
      <c r="C40" s="28">
        <v>4.0119999999999996</v>
      </c>
      <c r="D40" s="24" t="s">
        <v>10</v>
      </c>
      <c r="E40" s="24" t="s">
        <v>53</v>
      </c>
      <c r="F40" s="24">
        <f t="shared" si="12"/>
        <v>6631</v>
      </c>
      <c r="G40" s="6">
        <f t="shared" si="13"/>
        <v>1652.7916251246263</v>
      </c>
      <c r="H40" s="22">
        <v>5422</v>
      </c>
      <c r="I40" s="8">
        <f t="shared" si="14"/>
        <v>0.8176745588900618</v>
      </c>
      <c r="J40" s="28">
        <v>1156</v>
      </c>
      <c r="K40" s="8">
        <f t="shared" si="15"/>
        <v>0.17433267983712863</v>
      </c>
      <c r="L40" s="28">
        <v>45</v>
      </c>
      <c r="M40" s="9">
        <f t="shared" si="16"/>
        <v>6.7863067410646963E-3</v>
      </c>
      <c r="N40" s="22">
        <v>8</v>
      </c>
      <c r="O40" s="10">
        <f t="shared" si="17"/>
        <v>1.2064545317448348E-3</v>
      </c>
    </row>
    <row r="41" spans="1:17" x14ac:dyDescent="0.35">
      <c r="A41" s="22">
        <v>40205</v>
      </c>
      <c r="B41" s="22">
        <v>23678</v>
      </c>
      <c r="C41" s="22">
        <v>6.9809999999999999</v>
      </c>
      <c r="D41" s="24" t="s">
        <v>10</v>
      </c>
      <c r="E41" s="24" t="s">
        <v>53</v>
      </c>
      <c r="F41" s="24">
        <f t="shared" si="12"/>
        <v>11879</v>
      </c>
      <c r="G41" s="6">
        <f t="shared" si="13"/>
        <v>1701.6186792723106</v>
      </c>
      <c r="H41" s="22">
        <v>10759</v>
      </c>
      <c r="I41" s="8">
        <f t="shared" si="14"/>
        <v>0.90571596935769005</v>
      </c>
      <c r="J41" s="22">
        <v>1054</v>
      </c>
      <c r="K41" s="8">
        <f t="shared" si="15"/>
        <v>8.8728007408030982E-2</v>
      </c>
      <c r="L41" s="22">
        <v>54</v>
      </c>
      <c r="M41" s="9">
        <f t="shared" si="16"/>
        <v>4.5458371916828012E-3</v>
      </c>
      <c r="N41" s="22">
        <v>12</v>
      </c>
      <c r="O41" s="10">
        <f t="shared" si="17"/>
        <v>1.010186042596178E-3</v>
      </c>
    </row>
    <row r="42" spans="1:17" x14ac:dyDescent="0.35">
      <c r="A42" s="22">
        <v>40210</v>
      </c>
      <c r="B42" s="22">
        <v>14822</v>
      </c>
      <c r="C42" s="22">
        <v>3.218</v>
      </c>
      <c r="D42" s="24" t="s">
        <v>10</v>
      </c>
      <c r="E42" s="24" t="s">
        <v>53</v>
      </c>
      <c r="F42" s="24">
        <f t="shared" si="12"/>
        <v>6225</v>
      </c>
      <c r="G42" s="6">
        <f t="shared" si="13"/>
        <v>1934.4313238036048</v>
      </c>
      <c r="H42" s="22">
        <v>5588</v>
      </c>
      <c r="I42" s="8">
        <f t="shared" si="14"/>
        <v>0.89767068273092365</v>
      </c>
      <c r="J42" s="22">
        <v>554</v>
      </c>
      <c r="K42" s="8">
        <f t="shared" si="15"/>
        <v>8.899598393574297E-2</v>
      </c>
      <c r="L42" s="22">
        <v>57</v>
      </c>
      <c r="M42" s="9">
        <f t="shared" si="16"/>
        <v>9.1566265060240969E-3</v>
      </c>
      <c r="N42" s="22">
        <v>26</v>
      </c>
      <c r="O42" s="10">
        <f t="shared" si="17"/>
        <v>4.1767068273092373E-3</v>
      </c>
    </row>
    <row r="43" spans="1:17" x14ac:dyDescent="0.35">
      <c r="A43" s="22">
        <v>40242</v>
      </c>
      <c r="B43" s="22">
        <v>10930</v>
      </c>
      <c r="C43" s="22">
        <v>2.6669999999999998</v>
      </c>
      <c r="D43" s="24" t="s">
        <v>10</v>
      </c>
      <c r="E43" s="24" t="s">
        <v>53</v>
      </c>
      <c r="F43" s="24">
        <f t="shared" si="12"/>
        <v>5264</v>
      </c>
      <c r="G43" s="6">
        <f t="shared" si="13"/>
        <v>1973.7532808398951</v>
      </c>
      <c r="H43" s="22">
        <v>4938</v>
      </c>
      <c r="I43" s="8">
        <f t="shared" si="14"/>
        <v>0.93806990881458963</v>
      </c>
      <c r="J43" s="22">
        <v>307</v>
      </c>
      <c r="K43" s="8">
        <f t="shared" si="15"/>
        <v>5.8320668693009121E-2</v>
      </c>
      <c r="L43" s="22">
        <v>17</v>
      </c>
      <c r="M43" s="9">
        <f t="shared" si="16"/>
        <v>3.2294832826747721E-3</v>
      </c>
      <c r="N43" s="22">
        <v>2</v>
      </c>
      <c r="O43" s="10">
        <f t="shared" si="17"/>
        <v>3.7993920972644377E-4</v>
      </c>
    </row>
    <row r="44" spans="1:17" x14ac:dyDescent="0.35">
      <c r="A44" s="22">
        <v>40212</v>
      </c>
      <c r="B44" s="28">
        <v>17685</v>
      </c>
      <c r="C44" s="28">
        <v>3.8</v>
      </c>
      <c r="D44" s="24" t="s">
        <v>10</v>
      </c>
      <c r="E44" s="24" t="s">
        <v>53</v>
      </c>
      <c r="F44" s="24">
        <f t="shared" si="12"/>
        <v>7755</v>
      </c>
      <c r="G44" s="6">
        <f t="shared" si="13"/>
        <v>2040.7894736842106</v>
      </c>
      <c r="H44" s="22">
        <v>7244</v>
      </c>
      <c r="I44" s="8">
        <f t="shared" si="14"/>
        <v>0.93410702772404897</v>
      </c>
      <c r="J44" s="22">
        <v>483</v>
      </c>
      <c r="K44" s="8">
        <f t="shared" si="15"/>
        <v>6.2282398452611215E-2</v>
      </c>
      <c r="L44" s="28">
        <v>23</v>
      </c>
      <c r="M44" s="9">
        <f t="shared" si="16"/>
        <v>2.9658284977433914E-3</v>
      </c>
      <c r="N44" s="22">
        <v>5</v>
      </c>
      <c r="O44" s="10">
        <f t="shared" si="17"/>
        <v>6.4474532559638943E-4</v>
      </c>
    </row>
    <row r="45" spans="1:17" x14ac:dyDescent="0.35">
      <c r="A45" s="22">
        <v>40206</v>
      </c>
      <c r="B45" s="22">
        <v>18865</v>
      </c>
      <c r="C45" s="22">
        <v>5.71</v>
      </c>
      <c r="D45" s="24" t="s">
        <v>10</v>
      </c>
      <c r="E45" s="24" t="s">
        <v>53</v>
      </c>
      <c r="F45" s="24">
        <f t="shared" si="12"/>
        <v>12364</v>
      </c>
      <c r="G45" s="6">
        <f t="shared" si="13"/>
        <v>2165.3239929947463</v>
      </c>
      <c r="H45" s="22">
        <v>10704</v>
      </c>
      <c r="I45" s="8">
        <f t="shared" si="14"/>
        <v>0.86573924296344229</v>
      </c>
      <c r="J45" s="22">
        <v>1579</v>
      </c>
      <c r="K45" s="8">
        <f t="shared" si="15"/>
        <v>0.12770947913296668</v>
      </c>
      <c r="L45" s="22">
        <v>71</v>
      </c>
      <c r="M45" s="9">
        <f t="shared" si="16"/>
        <v>5.7424781624069877E-3</v>
      </c>
      <c r="N45" s="22">
        <v>10</v>
      </c>
      <c r="O45" s="10">
        <f t="shared" si="17"/>
        <v>8.0879974118408277E-4</v>
      </c>
    </row>
    <row r="46" spans="1:17" x14ac:dyDescent="0.35">
      <c r="A46" s="22">
        <v>40220</v>
      </c>
      <c r="B46" s="22">
        <v>33109</v>
      </c>
      <c r="C46" s="22">
        <v>7.617</v>
      </c>
      <c r="D46" s="24" t="s">
        <v>10</v>
      </c>
      <c r="E46" s="24" t="s">
        <v>53</v>
      </c>
      <c r="F46" s="24">
        <f t="shared" si="12"/>
        <v>17293</v>
      </c>
      <c r="G46" s="6">
        <f t="shared" si="13"/>
        <v>2270.3163975318366</v>
      </c>
      <c r="H46" s="22">
        <v>15877</v>
      </c>
      <c r="I46" s="8">
        <f t="shared" si="14"/>
        <v>0.91811715723124965</v>
      </c>
      <c r="J46" s="22">
        <v>1344</v>
      </c>
      <c r="K46" s="8">
        <f t="shared" si="15"/>
        <v>7.771930839067831E-2</v>
      </c>
      <c r="L46" s="22">
        <v>61</v>
      </c>
      <c r="M46" s="9">
        <f t="shared" si="16"/>
        <v>3.5274388480888222E-3</v>
      </c>
      <c r="N46" s="22">
        <v>11</v>
      </c>
      <c r="O46" s="10">
        <f t="shared" si="17"/>
        <v>6.3609552998323019E-4</v>
      </c>
    </row>
    <row r="47" spans="1:17" x14ac:dyDescent="0.35">
      <c r="A47" s="22">
        <v>40202</v>
      </c>
      <c r="B47" s="22">
        <v>6772</v>
      </c>
      <c r="C47" s="22">
        <v>1.5549999999999999</v>
      </c>
      <c r="D47" s="24" t="s">
        <v>10</v>
      </c>
      <c r="E47" s="24" t="s">
        <v>53</v>
      </c>
      <c r="F47" s="24">
        <f t="shared" si="12"/>
        <v>3733</v>
      </c>
      <c r="G47" s="6">
        <f t="shared" si="13"/>
        <v>2400.6430868167204</v>
      </c>
      <c r="H47" s="22">
        <v>2140</v>
      </c>
      <c r="I47" s="8">
        <f t="shared" si="14"/>
        <v>0.57326547013126172</v>
      </c>
      <c r="J47" s="22">
        <v>1301</v>
      </c>
      <c r="K47" s="8">
        <f t="shared" si="15"/>
        <v>0.34851326011251005</v>
      </c>
      <c r="L47" s="22">
        <v>210</v>
      </c>
      <c r="M47" s="9">
        <f t="shared" si="16"/>
        <v>5.6255022769890167E-2</v>
      </c>
      <c r="N47" s="22">
        <v>82</v>
      </c>
      <c r="O47" s="10">
        <f t="shared" si="17"/>
        <v>2.1966246986338065E-2</v>
      </c>
    </row>
    <row r="48" spans="1:17" x14ac:dyDescent="0.35">
      <c r="A48" s="22">
        <v>40215</v>
      </c>
      <c r="B48" s="22">
        <v>22287</v>
      </c>
      <c r="C48" s="22">
        <v>3.7509999999999999</v>
      </c>
      <c r="D48" s="24" t="s">
        <v>10</v>
      </c>
      <c r="E48" s="24" t="s">
        <v>53</v>
      </c>
      <c r="F48" s="24">
        <f t="shared" si="12"/>
        <v>9910</v>
      </c>
      <c r="G48" s="6">
        <f t="shared" si="13"/>
        <v>2641.962143428419</v>
      </c>
      <c r="H48" s="22">
        <v>9219</v>
      </c>
      <c r="I48" s="8">
        <f t="shared" si="14"/>
        <v>0.93027245206861753</v>
      </c>
      <c r="J48" s="22">
        <v>660</v>
      </c>
      <c r="K48" s="8">
        <f t="shared" si="15"/>
        <v>6.6599394550958632E-2</v>
      </c>
      <c r="L48" s="22">
        <v>26</v>
      </c>
      <c r="M48" s="9">
        <f t="shared" si="16"/>
        <v>2.6236125126135215E-3</v>
      </c>
      <c r="N48" s="22">
        <v>5</v>
      </c>
      <c r="O48" s="10">
        <f t="shared" si="17"/>
        <v>5.0454086781029264E-4</v>
      </c>
    </row>
    <row r="49" spans="1:17" x14ac:dyDescent="0.35">
      <c r="A49" s="22">
        <v>40203</v>
      </c>
      <c r="B49" s="28">
        <v>19694</v>
      </c>
      <c r="C49" s="28">
        <v>2.9409999999999998</v>
      </c>
      <c r="D49" s="24" t="s">
        <v>10</v>
      </c>
      <c r="E49" s="24" t="s">
        <v>53</v>
      </c>
      <c r="F49" s="24">
        <f t="shared" si="12"/>
        <v>8766</v>
      </c>
      <c r="G49" s="6">
        <f t="shared" si="13"/>
        <v>2980.6188371302278</v>
      </c>
      <c r="H49" s="22">
        <v>7158</v>
      </c>
      <c r="I49" s="8">
        <f t="shared" si="14"/>
        <v>0.81656399726214923</v>
      </c>
      <c r="J49" s="28">
        <v>1477</v>
      </c>
      <c r="K49" s="8">
        <f t="shared" si="15"/>
        <v>0.16849190052475474</v>
      </c>
      <c r="L49" s="28">
        <v>120</v>
      </c>
      <c r="M49" s="9">
        <f t="shared" si="16"/>
        <v>1.3689253935660506E-2</v>
      </c>
      <c r="N49" s="22">
        <v>11</v>
      </c>
      <c r="O49" s="10">
        <f t="shared" si="17"/>
        <v>1.2548482774355464E-3</v>
      </c>
    </row>
    <row r="50" spans="1:17" x14ac:dyDescent="0.35">
      <c r="A50" s="22">
        <v>40204</v>
      </c>
      <c r="B50" s="22">
        <v>14236</v>
      </c>
      <c r="C50" s="22">
        <v>3.2469999999999999</v>
      </c>
      <c r="D50" s="24" t="s">
        <v>10</v>
      </c>
      <c r="E50" s="24" t="s">
        <v>53</v>
      </c>
      <c r="F50" s="24">
        <f t="shared" si="12"/>
        <v>9692</v>
      </c>
      <c r="G50" s="6">
        <f t="shared" si="13"/>
        <v>2984.9091469048353</v>
      </c>
      <c r="H50" s="22">
        <v>8484</v>
      </c>
      <c r="I50" s="8">
        <f t="shared" si="14"/>
        <v>0.87536112257531984</v>
      </c>
      <c r="J50" s="22">
        <v>1162</v>
      </c>
      <c r="K50" s="8">
        <f t="shared" si="15"/>
        <v>0.11989269500619067</v>
      </c>
      <c r="L50" s="22">
        <v>42</v>
      </c>
      <c r="M50" s="9">
        <f t="shared" si="16"/>
        <v>4.3334709038382168E-3</v>
      </c>
      <c r="N50" s="22">
        <v>4</v>
      </c>
      <c r="O50" s="10">
        <f t="shared" si="17"/>
        <v>4.127115146512588E-4</v>
      </c>
    </row>
    <row r="51" spans="1:17" x14ac:dyDescent="0.35">
      <c r="A51" s="22">
        <v>40217</v>
      </c>
      <c r="B51" s="22">
        <v>12507</v>
      </c>
      <c r="C51" s="22">
        <v>2.4020000000000001</v>
      </c>
      <c r="D51" s="24" t="s">
        <v>10</v>
      </c>
      <c r="E51" s="24" t="s">
        <v>53</v>
      </c>
      <c r="F51" s="24">
        <f t="shared" si="12"/>
        <v>7281</v>
      </c>
      <c r="G51" s="6">
        <f t="shared" si="13"/>
        <v>3031.2239800166526</v>
      </c>
      <c r="H51" s="22">
        <v>6682</v>
      </c>
      <c r="I51" s="8">
        <f t="shared" si="14"/>
        <v>0.91773108089548139</v>
      </c>
      <c r="J51" s="22">
        <v>566</v>
      </c>
      <c r="K51" s="8">
        <f t="shared" si="15"/>
        <v>7.773657464633979E-2</v>
      </c>
      <c r="L51" s="22">
        <v>28</v>
      </c>
      <c r="M51" s="9">
        <f t="shared" si="16"/>
        <v>3.8456256008790003E-3</v>
      </c>
      <c r="N51" s="22">
        <v>5</v>
      </c>
      <c r="O51" s="10">
        <f t="shared" si="17"/>
        <v>6.8671885729982142E-4</v>
      </c>
    </row>
    <row r="52" spans="1:17" x14ac:dyDescent="0.35">
      <c r="A52" s="22">
        <v>40208</v>
      </c>
      <c r="B52" s="22">
        <v>13227</v>
      </c>
      <c r="C52" s="22">
        <v>2.4609999999999999</v>
      </c>
      <c r="D52" s="24" t="s">
        <v>10</v>
      </c>
      <c r="E52" s="24" t="s">
        <v>53</v>
      </c>
      <c r="F52" s="24">
        <f t="shared" si="12"/>
        <v>8433</v>
      </c>
      <c r="G52" s="6">
        <f t="shared" si="13"/>
        <v>3426.6558309630232</v>
      </c>
      <c r="H52" s="22">
        <v>7300</v>
      </c>
      <c r="I52" s="8">
        <f t="shared" si="14"/>
        <v>0.86564686351239184</v>
      </c>
      <c r="J52" s="22">
        <v>1045</v>
      </c>
      <c r="K52" s="8">
        <f t="shared" si="15"/>
        <v>0.12391794142060951</v>
      </c>
      <c r="L52" s="22">
        <v>67</v>
      </c>
      <c r="M52" s="9">
        <f t="shared" si="16"/>
        <v>7.9449780623740071E-3</v>
      </c>
      <c r="N52" s="22">
        <v>21</v>
      </c>
      <c r="O52" s="10">
        <f t="shared" si="17"/>
        <v>2.4902170046246885E-3</v>
      </c>
    </row>
    <row r="53" spans="1:17" x14ac:dyDescent="0.35">
      <c r="A53" s="1"/>
      <c r="B53" s="1"/>
      <c r="C53" s="1"/>
      <c r="D53" s="2"/>
      <c r="E53" s="2"/>
      <c r="F53" s="2">
        <f>SUM(F38:F52)</f>
        <v>148421</v>
      </c>
      <c r="G53" s="20">
        <f>COUNT(#REF!)</f>
        <v>0</v>
      </c>
      <c r="H53" s="2">
        <f>SUM(H38:H52)</f>
        <v>130180</v>
      </c>
      <c r="I53" s="8">
        <f>H53/$F53</f>
        <v>0.87709960180836943</v>
      </c>
      <c r="J53" s="2">
        <f>SUM(J38:J52)</f>
        <v>16887</v>
      </c>
      <c r="K53" s="8">
        <f>J53/$F53</f>
        <v>0.11377769992117019</v>
      </c>
      <c r="L53" s="2">
        <f>SUM(L38:L52)</f>
        <v>1110</v>
      </c>
      <c r="M53" s="8">
        <f>L53/$F53</f>
        <v>7.4787260562858351E-3</v>
      </c>
      <c r="N53" s="2">
        <f>SUM(N38:N52)</f>
        <v>244</v>
      </c>
      <c r="O53" s="8">
        <f>N53/$F53</f>
        <v>1.643972214174544E-3</v>
      </c>
      <c r="P53" s="1" t="e">
        <f>SUM(P1:P52)</f>
        <v>#REF!</v>
      </c>
      <c r="Q53" s="8" t="e">
        <f>P53/$F53</f>
        <v>#REF!</v>
      </c>
    </row>
    <row r="54" spans="1:17" x14ac:dyDescent="0.35">
      <c r="A54" s="1"/>
      <c r="B54" s="1"/>
      <c r="C54" s="1"/>
      <c r="D54" s="2"/>
      <c r="E54" s="2"/>
      <c r="F54" s="2"/>
      <c r="G54" s="20"/>
      <c r="H54" s="1" t="s">
        <v>44</v>
      </c>
      <c r="I54" s="8">
        <f>_xlfn.STDEV.P(I38:I52)</f>
        <v>8.6625301353314796E-2</v>
      </c>
      <c r="J54" s="1" t="s">
        <v>44</v>
      </c>
      <c r="K54" s="8">
        <f>_xlfn.STDEV.P(K38:K52)</f>
        <v>6.9819111258643277E-2</v>
      </c>
      <c r="L54" s="1" t="s">
        <v>44</v>
      </c>
      <c r="M54" s="8">
        <f>_xlfn.STDEV.P(M38:M52)</f>
        <v>1.2862121284093832E-2</v>
      </c>
      <c r="N54" s="1" t="s">
        <v>44</v>
      </c>
      <c r="O54" s="8">
        <f>_xlfn.STDEV.P(O38:O52)</f>
        <v>5.2664492301039024E-3</v>
      </c>
      <c r="P54" s="1" t="s">
        <v>44</v>
      </c>
      <c r="Q54" s="8" t="e">
        <f>_xlfn.STDEV.P(Q1:Q52)</f>
        <v>#REF!</v>
      </c>
    </row>
  </sheetData>
  <sortState xmlns:xlrd2="http://schemas.microsoft.com/office/spreadsheetml/2017/richdata2" ref="A2:O61">
    <sortCondition ref="G2:G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9E45-C2AF-4630-971A-BE931044AA43}">
  <dimension ref="A1:O25"/>
  <sheetViews>
    <sheetView workbookViewId="0">
      <selection activeCell="A25" sqref="A25:XFD25"/>
    </sheetView>
  </sheetViews>
  <sheetFormatPr defaultRowHeight="14.5" x14ac:dyDescent="0.35"/>
  <sheetData>
    <row r="1" spans="1:15" s="4" customFormat="1" ht="72.5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22</v>
      </c>
      <c r="G1" s="3" t="s">
        <v>23</v>
      </c>
      <c r="H1" s="3" t="s">
        <v>5</v>
      </c>
      <c r="I1" s="3"/>
      <c r="J1" s="3" t="s">
        <v>6</v>
      </c>
      <c r="K1" s="3" t="s">
        <v>7</v>
      </c>
      <c r="L1" s="3" t="s">
        <v>8</v>
      </c>
    </row>
    <row r="2" spans="1:15" ht="29" x14ac:dyDescent="0.35">
      <c r="A2" s="22">
        <v>40018</v>
      </c>
      <c r="B2" s="25"/>
      <c r="C2" s="25"/>
      <c r="D2" s="24" t="s">
        <v>9</v>
      </c>
      <c r="E2" s="24" t="s">
        <v>59</v>
      </c>
      <c r="F2" s="24">
        <f t="shared" ref="F2:F11" si="0">H2+J2+K2+L2</f>
        <v>3</v>
      </c>
      <c r="G2" s="24" t="e">
        <f t="shared" ref="G2:G11" si="1">F2/C2</f>
        <v>#DIV/0!</v>
      </c>
      <c r="H2" s="22">
        <v>2</v>
      </c>
      <c r="I2" s="22"/>
      <c r="J2" s="22">
        <v>1</v>
      </c>
      <c r="K2" s="26"/>
      <c r="L2" s="22">
        <v>0</v>
      </c>
    </row>
    <row r="3" spans="1:15" x14ac:dyDescent="0.35">
      <c r="A3" s="22">
        <v>40025</v>
      </c>
      <c r="B3" s="22">
        <v>59</v>
      </c>
      <c r="C3" s="22">
        <v>0.16800000000000001</v>
      </c>
      <c r="D3" s="24" t="s">
        <v>9</v>
      </c>
      <c r="E3" s="24" t="s">
        <v>60</v>
      </c>
      <c r="F3" s="24">
        <f t="shared" si="0"/>
        <v>70</v>
      </c>
      <c r="G3" s="24">
        <f t="shared" si="1"/>
        <v>416.66666666666663</v>
      </c>
      <c r="H3" s="22">
        <v>61</v>
      </c>
      <c r="I3" s="22"/>
      <c r="J3" s="22">
        <v>9</v>
      </c>
      <c r="K3" s="25"/>
      <c r="L3" s="22">
        <v>0</v>
      </c>
    </row>
    <row r="4" spans="1:15" ht="29" x14ac:dyDescent="0.35">
      <c r="A4" s="22">
        <v>40027</v>
      </c>
      <c r="B4" s="25"/>
      <c r="C4" s="25"/>
      <c r="D4" s="24" t="s">
        <v>9</v>
      </c>
      <c r="E4" s="24" t="s">
        <v>61</v>
      </c>
      <c r="F4" s="24">
        <f t="shared" si="0"/>
        <v>62</v>
      </c>
      <c r="G4" s="24" t="e">
        <f t="shared" si="1"/>
        <v>#DIV/0!</v>
      </c>
      <c r="H4" s="22">
        <v>40</v>
      </c>
      <c r="I4" s="22"/>
      <c r="J4" s="22">
        <v>20</v>
      </c>
      <c r="K4" s="22">
        <v>1</v>
      </c>
      <c r="L4" s="22">
        <v>1</v>
      </c>
    </row>
    <row r="5" spans="1:15" ht="29" x14ac:dyDescent="0.35">
      <c r="A5" s="22">
        <v>40041</v>
      </c>
      <c r="B5" s="23">
        <v>286</v>
      </c>
      <c r="C5" s="23">
        <v>0.104</v>
      </c>
      <c r="D5" s="24" t="s">
        <v>9</v>
      </c>
      <c r="E5" s="24" t="s">
        <v>62</v>
      </c>
      <c r="F5" s="24">
        <f t="shared" si="0"/>
        <v>163</v>
      </c>
      <c r="G5" s="24">
        <f t="shared" si="1"/>
        <v>1567.3076923076924</v>
      </c>
      <c r="H5" s="22">
        <v>144</v>
      </c>
      <c r="I5" s="22"/>
      <c r="J5" s="22">
        <v>15</v>
      </c>
      <c r="K5" s="23">
        <v>2</v>
      </c>
      <c r="L5" s="22">
        <v>2</v>
      </c>
    </row>
    <row r="6" spans="1:15" x14ac:dyDescent="0.35">
      <c r="A6" s="22">
        <v>40221</v>
      </c>
      <c r="B6" s="25"/>
      <c r="C6" s="25"/>
      <c r="D6" s="24" t="s">
        <v>9</v>
      </c>
      <c r="E6" s="24" t="s">
        <v>53</v>
      </c>
      <c r="F6" s="24">
        <f t="shared" si="0"/>
        <v>1</v>
      </c>
      <c r="G6" s="24" t="e">
        <f t="shared" si="1"/>
        <v>#DIV/0!</v>
      </c>
      <c r="H6" s="22">
        <v>0</v>
      </c>
      <c r="I6" s="22"/>
      <c r="J6" s="25"/>
      <c r="K6" s="23">
        <v>1</v>
      </c>
      <c r="L6" s="22">
        <v>0</v>
      </c>
    </row>
    <row r="7" spans="1:15" x14ac:dyDescent="0.35">
      <c r="A7" s="22">
        <v>40231</v>
      </c>
      <c r="B7" s="22">
        <v>0</v>
      </c>
      <c r="C7" s="22">
        <v>8.4000000000000005E-2</v>
      </c>
      <c r="D7" s="24" t="s">
        <v>9</v>
      </c>
      <c r="E7" s="24" t="s">
        <v>53</v>
      </c>
      <c r="F7" s="24">
        <f t="shared" si="0"/>
        <v>2</v>
      </c>
      <c r="G7" s="24">
        <f t="shared" si="1"/>
        <v>23.809523809523807</v>
      </c>
      <c r="H7" s="22">
        <v>0</v>
      </c>
      <c r="I7" s="22"/>
      <c r="J7" s="22">
        <v>1</v>
      </c>
      <c r="K7" s="22">
        <v>1</v>
      </c>
      <c r="L7" s="22">
        <v>0</v>
      </c>
    </row>
    <row r="8" spans="1:15" x14ac:dyDescent="0.35">
      <c r="A8" s="22">
        <v>40233</v>
      </c>
      <c r="B8" s="25"/>
      <c r="C8" s="25"/>
      <c r="D8" s="24" t="s">
        <v>9</v>
      </c>
      <c r="E8" s="24" t="s">
        <v>53</v>
      </c>
      <c r="F8" s="24">
        <f t="shared" si="0"/>
        <v>1</v>
      </c>
      <c r="G8" s="24" t="e">
        <f t="shared" si="1"/>
        <v>#DIV/0!</v>
      </c>
      <c r="H8" s="22">
        <v>0</v>
      </c>
      <c r="I8" s="22"/>
      <c r="J8" s="22">
        <v>1</v>
      </c>
      <c r="K8" s="26"/>
      <c r="L8" s="22">
        <v>0</v>
      </c>
    </row>
    <row r="9" spans="1:15" x14ac:dyDescent="0.35">
      <c r="A9" s="22">
        <v>40253</v>
      </c>
      <c r="B9" s="25"/>
      <c r="C9" s="25"/>
      <c r="D9" s="24" t="s">
        <v>9</v>
      </c>
      <c r="E9" s="24" t="s">
        <v>53</v>
      </c>
      <c r="F9" s="24">
        <f t="shared" si="0"/>
        <v>1</v>
      </c>
      <c r="G9" s="24" t="e">
        <f t="shared" si="1"/>
        <v>#DIV/0!</v>
      </c>
      <c r="H9" s="22">
        <v>1</v>
      </c>
      <c r="I9" s="22"/>
      <c r="J9" s="25"/>
      <c r="K9" s="25"/>
      <c r="L9" s="22">
        <v>0</v>
      </c>
    </row>
    <row r="10" spans="1:15" x14ac:dyDescent="0.35">
      <c r="A10" s="22">
        <v>40225</v>
      </c>
      <c r="B10" s="26"/>
      <c r="C10" s="26"/>
      <c r="D10" s="24" t="s">
        <v>21</v>
      </c>
      <c r="E10" s="24" t="s">
        <v>53</v>
      </c>
      <c r="F10" s="24">
        <f t="shared" si="0"/>
        <v>0</v>
      </c>
      <c r="G10" s="24" t="e">
        <f t="shared" si="1"/>
        <v>#DIV/0!</v>
      </c>
      <c r="H10" s="22">
        <v>0</v>
      </c>
      <c r="I10" s="22"/>
      <c r="J10" s="25"/>
      <c r="K10" s="26"/>
      <c r="L10" s="22">
        <v>0</v>
      </c>
    </row>
    <row r="11" spans="1:15" x14ac:dyDescent="0.35">
      <c r="A11" s="22">
        <v>40292</v>
      </c>
      <c r="B11" s="25"/>
      <c r="C11" s="25"/>
      <c r="D11" s="24" t="s">
        <v>21</v>
      </c>
      <c r="E11" s="24" t="s">
        <v>53</v>
      </c>
      <c r="F11" s="24">
        <f t="shared" si="0"/>
        <v>2</v>
      </c>
      <c r="G11" s="24" t="e">
        <f t="shared" si="1"/>
        <v>#DIV/0!</v>
      </c>
      <c r="H11" s="22">
        <v>1</v>
      </c>
      <c r="I11" s="22"/>
      <c r="J11" s="22">
        <v>1</v>
      </c>
      <c r="K11" s="25"/>
      <c r="L11" s="22">
        <v>0</v>
      </c>
    </row>
    <row r="16" spans="1:15" s="4" customFormat="1" ht="101.5" x14ac:dyDescent="0.3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22</v>
      </c>
      <c r="G16" s="5" t="s">
        <v>23</v>
      </c>
      <c r="H16" s="3" t="s">
        <v>5</v>
      </c>
      <c r="I16" s="7" t="s">
        <v>24</v>
      </c>
      <c r="J16" s="3" t="s">
        <v>6</v>
      </c>
      <c r="K16" s="3" t="s">
        <v>25</v>
      </c>
      <c r="L16" s="3" t="s">
        <v>7</v>
      </c>
      <c r="M16" s="3" t="s">
        <v>26</v>
      </c>
      <c r="N16" s="3" t="s">
        <v>8</v>
      </c>
      <c r="O16" s="3" t="s">
        <v>27</v>
      </c>
    </row>
    <row r="17" spans="1:15" ht="29" x14ac:dyDescent="0.35">
      <c r="A17" s="22">
        <v>40071</v>
      </c>
      <c r="B17" s="23">
        <v>14292</v>
      </c>
      <c r="C17" s="23">
        <v>122.58199999999999</v>
      </c>
      <c r="D17" s="24" t="s">
        <v>10</v>
      </c>
      <c r="E17" s="24" t="s">
        <v>19</v>
      </c>
      <c r="F17" s="24">
        <f t="shared" ref="F17:F25" si="2">H17+J17+L17+N17</f>
        <v>1</v>
      </c>
      <c r="G17" s="6">
        <f t="shared" ref="G17:G25" si="3">F17/C17</f>
        <v>8.1578045716336825E-3</v>
      </c>
      <c r="H17" s="22">
        <v>1</v>
      </c>
      <c r="I17" s="8">
        <f t="shared" ref="I17:I25" si="4">H17/F17</f>
        <v>1</v>
      </c>
      <c r="J17" s="25"/>
      <c r="K17" s="8">
        <f t="shared" ref="K17:K25" si="5">J17/F17</f>
        <v>0</v>
      </c>
      <c r="L17" s="25"/>
      <c r="M17" s="9">
        <f t="shared" ref="M17:M25" si="6">L17/F17</f>
        <v>0</v>
      </c>
      <c r="N17" s="22">
        <v>0</v>
      </c>
      <c r="O17" s="10">
        <f t="shared" ref="O17:O25" si="7">N17/F17</f>
        <v>0</v>
      </c>
    </row>
    <row r="18" spans="1:15" ht="29" x14ac:dyDescent="0.35">
      <c r="A18" s="22">
        <v>40057</v>
      </c>
      <c r="B18" s="22">
        <v>3354</v>
      </c>
      <c r="C18" s="22">
        <v>97.676000000000002</v>
      </c>
      <c r="D18" s="24" t="s">
        <v>10</v>
      </c>
      <c r="E18" s="24" t="s">
        <v>17</v>
      </c>
      <c r="F18" s="24">
        <f t="shared" si="2"/>
        <v>1</v>
      </c>
      <c r="G18" s="6">
        <f t="shared" si="3"/>
        <v>1.0237929481141734E-2</v>
      </c>
      <c r="H18" s="22">
        <v>1</v>
      </c>
      <c r="I18" s="8">
        <f t="shared" si="4"/>
        <v>1</v>
      </c>
      <c r="J18" s="25"/>
      <c r="K18" s="8">
        <f t="shared" si="5"/>
        <v>0</v>
      </c>
      <c r="L18" s="25"/>
      <c r="M18" s="9">
        <f t="shared" si="6"/>
        <v>0</v>
      </c>
      <c r="N18" s="22">
        <v>0</v>
      </c>
      <c r="O18" s="10">
        <f t="shared" si="7"/>
        <v>0</v>
      </c>
    </row>
    <row r="19" spans="1:15" ht="29" x14ac:dyDescent="0.35">
      <c r="A19" s="22">
        <v>40006</v>
      </c>
      <c r="B19" s="22">
        <v>5084</v>
      </c>
      <c r="C19" s="22">
        <v>91.271000000000001</v>
      </c>
      <c r="D19" s="24" t="s">
        <v>10</v>
      </c>
      <c r="E19" s="24" t="s">
        <v>11</v>
      </c>
      <c r="F19" s="24">
        <f t="shared" si="2"/>
        <v>1</v>
      </c>
      <c r="G19" s="6">
        <f t="shared" si="3"/>
        <v>1.0956382640707344E-2</v>
      </c>
      <c r="H19" s="22">
        <v>0</v>
      </c>
      <c r="I19" s="8">
        <f t="shared" si="4"/>
        <v>0</v>
      </c>
      <c r="J19" s="22">
        <v>1</v>
      </c>
      <c r="K19" s="8">
        <f t="shared" si="5"/>
        <v>1</v>
      </c>
      <c r="L19" s="25"/>
      <c r="M19" s="9">
        <f t="shared" si="6"/>
        <v>0</v>
      </c>
      <c r="N19" s="22">
        <v>0</v>
      </c>
      <c r="O19" s="10">
        <f t="shared" si="7"/>
        <v>0</v>
      </c>
    </row>
    <row r="20" spans="1:15" ht="29" x14ac:dyDescent="0.35">
      <c r="A20" s="22">
        <v>40067</v>
      </c>
      <c r="B20" s="22">
        <v>5114</v>
      </c>
      <c r="C20" s="22">
        <v>43.122999999999998</v>
      </c>
      <c r="D20" s="24" t="s">
        <v>10</v>
      </c>
      <c r="E20" s="24" t="s">
        <v>18</v>
      </c>
      <c r="F20" s="24">
        <f t="shared" si="2"/>
        <v>1</v>
      </c>
      <c r="G20" s="6">
        <f t="shared" si="3"/>
        <v>2.3189481251304409E-2</v>
      </c>
      <c r="H20" s="22">
        <v>1</v>
      </c>
      <c r="I20" s="8">
        <f t="shared" si="4"/>
        <v>1</v>
      </c>
      <c r="J20" s="25"/>
      <c r="K20" s="8">
        <f t="shared" si="5"/>
        <v>0</v>
      </c>
      <c r="L20" s="25"/>
      <c r="M20" s="9">
        <f t="shared" si="6"/>
        <v>0</v>
      </c>
      <c r="N20" s="22">
        <v>0</v>
      </c>
      <c r="O20" s="10">
        <f t="shared" si="7"/>
        <v>0</v>
      </c>
    </row>
    <row r="21" spans="1:15" ht="29" x14ac:dyDescent="0.35">
      <c r="A21" s="22">
        <v>40121</v>
      </c>
      <c r="B21" s="22">
        <v>10124</v>
      </c>
      <c r="C21" s="22">
        <v>33.880000000000003</v>
      </c>
      <c r="D21" s="24" t="s">
        <v>10</v>
      </c>
      <c r="E21" s="24" t="s">
        <v>45</v>
      </c>
      <c r="F21" s="24">
        <f t="shared" si="2"/>
        <v>2</v>
      </c>
      <c r="G21" s="6">
        <f t="shared" si="3"/>
        <v>5.9031877213695391E-2</v>
      </c>
      <c r="H21" s="22">
        <v>0</v>
      </c>
      <c r="I21" s="8">
        <f t="shared" si="4"/>
        <v>0</v>
      </c>
      <c r="J21" s="25"/>
      <c r="K21" s="8">
        <f t="shared" si="5"/>
        <v>0</v>
      </c>
      <c r="L21" s="23">
        <v>1</v>
      </c>
      <c r="M21" s="9">
        <f t="shared" si="6"/>
        <v>0.5</v>
      </c>
      <c r="N21" s="22">
        <v>1</v>
      </c>
      <c r="O21" s="10">
        <f t="shared" si="7"/>
        <v>0.5</v>
      </c>
    </row>
    <row r="22" spans="1:15" ht="29" x14ac:dyDescent="0.35">
      <c r="A22" s="22">
        <v>40022</v>
      </c>
      <c r="B22" s="22">
        <v>834</v>
      </c>
      <c r="C22" s="22">
        <v>16.093</v>
      </c>
      <c r="D22" s="24" t="s">
        <v>10</v>
      </c>
      <c r="E22" s="24" t="s">
        <v>13</v>
      </c>
      <c r="F22" s="24">
        <f t="shared" si="2"/>
        <v>2</v>
      </c>
      <c r="G22" s="6">
        <f t="shared" si="3"/>
        <v>0.12427763623935872</v>
      </c>
      <c r="H22" s="22">
        <v>1</v>
      </c>
      <c r="I22" s="8">
        <f t="shared" si="4"/>
        <v>0.5</v>
      </c>
      <c r="J22" s="22">
        <v>1</v>
      </c>
      <c r="K22" s="8">
        <f t="shared" si="5"/>
        <v>0.5</v>
      </c>
      <c r="L22" s="25"/>
      <c r="M22" s="9">
        <f t="shared" si="6"/>
        <v>0</v>
      </c>
      <c r="N22" s="22">
        <v>0</v>
      </c>
      <c r="O22" s="10">
        <f t="shared" si="7"/>
        <v>0</v>
      </c>
    </row>
    <row r="23" spans="1:15" ht="29" x14ac:dyDescent="0.35">
      <c r="A23" s="22">
        <v>40175</v>
      </c>
      <c r="B23" s="22">
        <v>13070</v>
      </c>
      <c r="C23" s="22">
        <v>75.522999999999996</v>
      </c>
      <c r="D23" s="24" t="s">
        <v>10</v>
      </c>
      <c r="E23" s="24" t="s">
        <v>20</v>
      </c>
      <c r="F23" s="24">
        <f t="shared" si="2"/>
        <v>22</v>
      </c>
      <c r="G23" s="6">
        <f t="shared" si="3"/>
        <v>0.29130198747401453</v>
      </c>
      <c r="H23" s="22">
        <v>10</v>
      </c>
      <c r="I23" s="8">
        <f t="shared" si="4"/>
        <v>0.45454545454545453</v>
      </c>
      <c r="J23" s="23">
        <v>12</v>
      </c>
      <c r="K23" s="8">
        <f t="shared" si="5"/>
        <v>0.54545454545454541</v>
      </c>
      <c r="L23" s="26"/>
      <c r="M23" s="9">
        <f t="shared" si="6"/>
        <v>0</v>
      </c>
      <c r="N23" s="22">
        <v>0</v>
      </c>
      <c r="O23" s="10">
        <f t="shared" si="7"/>
        <v>0</v>
      </c>
    </row>
    <row r="24" spans="1:15" ht="29" x14ac:dyDescent="0.35">
      <c r="A24" s="22">
        <v>40109</v>
      </c>
      <c r="B24" s="22">
        <v>1990</v>
      </c>
      <c r="C24" s="22">
        <v>9.3650000000000002</v>
      </c>
      <c r="D24" s="24" t="s">
        <v>10</v>
      </c>
      <c r="E24" s="24" t="s">
        <v>46</v>
      </c>
      <c r="F24" s="24">
        <f t="shared" si="2"/>
        <v>73</v>
      </c>
      <c r="G24" s="6">
        <f t="shared" si="3"/>
        <v>7.7949813134009611</v>
      </c>
      <c r="H24" s="22">
        <v>60</v>
      </c>
      <c r="I24" s="8">
        <f t="shared" si="4"/>
        <v>0.82191780821917804</v>
      </c>
      <c r="J24" s="22">
        <v>13</v>
      </c>
      <c r="K24" s="8">
        <f t="shared" si="5"/>
        <v>0.17808219178082191</v>
      </c>
      <c r="L24" s="25"/>
      <c r="M24" s="9">
        <f t="shared" si="6"/>
        <v>0</v>
      </c>
      <c r="N24" s="22">
        <v>0</v>
      </c>
      <c r="O24" s="10">
        <f t="shared" si="7"/>
        <v>0</v>
      </c>
    </row>
    <row r="25" spans="1:15" ht="29" x14ac:dyDescent="0.35">
      <c r="A25" s="22">
        <v>40055</v>
      </c>
      <c r="B25" s="22">
        <v>1752</v>
      </c>
      <c r="C25" s="22">
        <v>20.555</v>
      </c>
      <c r="D25" s="24" t="s">
        <v>10</v>
      </c>
      <c r="E25" s="24" t="s">
        <v>16</v>
      </c>
      <c r="F25" s="24">
        <f t="shared" si="2"/>
        <v>195</v>
      </c>
      <c r="G25" s="6">
        <f t="shared" si="3"/>
        <v>9.4867428849428368</v>
      </c>
      <c r="H25" s="22">
        <v>168</v>
      </c>
      <c r="I25" s="8">
        <f t="shared" si="4"/>
        <v>0.86153846153846159</v>
      </c>
      <c r="J25" s="23">
        <v>27</v>
      </c>
      <c r="K25" s="8">
        <f t="shared" si="5"/>
        <v>0.13846153846153847</v>
      </c>
      <c r="L25" s="26"/>
      <c r="M25" s="9">
        <f t="shared" si="6"/>
        <v>0</v>
      </c>
      <c r="N25" s="22">
        <v>0</v>
      </c>
      <c r="O25" s="10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LGE Electric Summary</vt:lpstr>
      <vt:lpstr>LGE Electric</vt:lpstr>
      <vt:lpstr>LGE Electric Excluded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 Econ</dc:creator>
  <cp:lastModifiedBy>Jenny Dolen</cp:lastModifiedBy>
  <dcterms:created xsi:type="dcterms:W3CDTF">2021-02-24T23:14:23Z</dcterms:created>
  <dcterms:modified xsi:type="dcterms:W3CDTF">2021-03-03T17:32:24Z</dcterms:modified>
</cp:coreProperties>
</file>