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h3745\AppData\Local\Microsoft\Windows\INetCache\Content.Outlook\YSRDIHN0\"/>
    </mc:Choice>
  </mc:AlternateContent>
  <bookViews>
    <workbookView xWindow="0" yWindow="0" windowWidth="21855" windowHeight="14940"/>
  </bookViews>
  <sheets>
    <sheet name="21.a-FERC Inc Stmt" sheetId="6" r:id="rId1"/>
    <sheet name="21.c Trial Balance" sheetId="3" r:id="rId2"/>
    <sheet name="2020 TB" sheetId="4" r:id="rId3"/>
    <sheet name="2019 TB" sheetId="5" r:id="rId4"/>
    <sheet name="21.d FERC BS" sheetId="7" r:id="rId5"/>
  </sheets>
  <externalReferences>
    <externalReference r:id="rId6"/>
    <externalReference r:id="rId7"/>
  </externalReferences>
  <definedNames>
    <definedName name="_xlnm._FilterDatabase" localSheetId="3" hidden="1">'2019 TB'!$A$1:$N$49</definedName>
    <definedName name="DF_GRID_1">FERC BY NAT [1]ACCT!$G$15:$J$246</definedName>
    <definedName name="SAPBEXhrIndnt" hidden="1">"Wide"</definedName>
    <definedName name="SAPsysID" hidden="1">"708C5W7SBKP804JT78WJ0JNKI"</definedName>
    <definedName name="SAPwbID" hidden="1">"ARS"</definedName>
  </definedNames>
  <calcPr calcId="162913"/>
</workbook>
</file>

<file path=xl/calcChain.xml><?xml version="1.0" encoding="utf-8"?>
<calcChain xmlns="http://schemas.openxmlformats.org/spreadsheetml/2006/main">
  <c r="D22" i="7" l="1"/>
  <c r="D21" i="7"/>
  <c r="D93" i="7"/>
  <c r="D92" i="7"/>
  <c r="D91" i="7"/>
  <c r="D88" i="7"/>
  <c r="D86" i="7"/>
  <c r="D83" i="7"/>
  <c r="D82" i="7"/>
  <c r="D80" i="7"/>
  <c r="D78" i="7"/>
  <c r="D76" i="7"/>
  <c r="D74" i="7"/>
  <c r="D72" i="7"/>
  <c r="D70" i="7"/>
  <c r="D68" i="7"/>
  <c r="D66" i="7"/>
  <c r="D63" i="7"/>
  <c r="D62" i="7"/>
  <c r="D60" i="7"/>
  <c r="D56" i="7"/>
  <c r="D57" i="7" s="1"/>
  <c r="D53" i="7"/>
  <c r="D51" i="7"/>
  <c r="D47" i="7"/>
  <c r="D46" i="7"/>
  <c r="D45" i="7"/>
  <c r="D43" i="7"/>
  <c r="D41" i="7"/>
  <c r="D25" i="7"/>
  <c r="D27" i="7"/>
  <c r="D29" i="7"/>
  <c r="D31" i="7"/>
  <c r="D33" i="7"/>
  <c r="D35" i="7"/>
  <c r="D37" i="7"/>
  <c r="D18" i="7"/>
  <c r="D12" i="7"/>
  <c r="D11" i="7"/>
  <c r="D15" i="7"/>
  <c r="D9" i="7"/>
  <c r="E52" i="7"/>
  <c r="D38" i="7" l="1"/>
  <c r="O51" i="4"/>
  <c r="C104" i="6"/>
  <c r="C102" i="6"/>
  <c r="C101" i="6"/>
  <c r="C99" i="6"/>
  <c r="C97" i="6"/>
  <c r="C95" i="6"/>
  <c r="C92" i="6"/>
  <c r="C80" i="6"/>
  <c r="C16" i="6"/>
  <c r="C79" i="6"/>
  <c r="C78" i="6"/>
  <c r="C76" i="6"/>
  <c r="C74" i="6"/>
  <c r="C72" i="6"/>
  <c r="C70" i="6"/>
  <c r="C68" i="6"/>
  <c r="C67" i="6"/>
  <c r="C65" i="6"/>
  <c r="C57" i="6"/>
  <c r="C56" i="6"/>
  <c r="C45" i="6" l="1"/>
  <c r="C41" i="6"/>
  <c r="C37" i="6" l="1"/>
  <c r="C30" i="6"/>
  <c r="C28" i="6"/>
  <c r="C27" i="6"/>
  <c r="N45" i="4" l="1"/>
  <c r="O44" i="4"/>
  <c r="P44" i="4" s="1"/>
  <c r="O43" i="4"/>
  <c r="P43" i="4" s="1"/>
  <c r="O42" i="4"/>
  <c r="P42" i="4" s="1"/>
  <c r="O41" i="4"/>
  <c r="P41" i="4" s="1"/>
  <c r="O40" i="4"/>
  <c r="P40" i="4" s="1"/>
  <c r="O39" i="4"/>
  <c r="P39" i="4" s="1"/>
  <c r="O38" i="4"/>
  <c r="P38" i="4" s="1"/>
  <c r="O37" i="4"/>
  <c r="P37" i="4" s="1"/>
  <c r="O36" i="4"/>
  <c r="P36" i="4" s="1"/>
  <c r="O35" i="4"/>
  <c r="P35" i="4" s="1"/>
  <c r="O34" i="4"/>
  <c r="P34" i="4" s="1"/>
  <c r="O33" i="4"/>
  <c r="P33" i="4" s="1"/>
  <c r="O32" i="4"/>
  <c r="P32" i="4" s="1"/>
  <c r="O31" i="4"/>
  <c r="P31" i="4" s="1"/>
  <c r="O30" i="4"/>
  <c r="P30" i="4" s="1"/>
  <c r="O29" i="4"/>
  <c r="P29" i="4" s="1"/>
  <c r="O28" i="4"/>
  <c r="P28" i="4" s="1"/>
  <c r="O27" i="4"/>
  <c r="P27" i="4" s="1"/>
  <c r="O26" i="4"/>
  <c r="P26" i="4" s="1"/>
  <c r="O25" i="4"/>
  <c r="P25" i="4" s="1"/>
  <c r="O24" i="4"/>
  <c r="P24" i="4" s="1"/>
  <c r="O23" i="4"/>
  <c r="P23" i="4" s="1"/>
  <c r="O22" i="4"/>
  <c r="P22" i="4" s="1"/>
  <c r="O21" i="4"/>
  <c r="P21" i="4" s="1"/>
  <c r="O20" i="4"/>
  <c r="P20" i="4" s="1"/>
  <c r="O19" i="4"/>
  <c r="P19" i="4" s="1"/>
  <c r="O18" i="4"/>
  <c r="P18" i="4" s="1"/>
  <c r="O17" i="4"/>
  <c r="P17" i="4" s="1"/>
  <c r="O16" i="4"/>
  <c r="P16" i="4" s="1"/>
  <c r="O15" i="4"/>
  <c r="P15" i="4" s="1"/>
  <c r="O14" i="4"/>
  <c r="P14" i="4" s="1"/>
  <c r="O13" i="4"/>
  <c r="P13" i="4" s="1"/>
  <c r="O12" i="4"/>
  <c r="P12" i="4" s="1"/>
  <c r="O11" i="4"/>
  <c r="P11" i="4" s="1"/>
  <c r="O10" i="4"/>
  <c r="P10" i="4" s="1"/>
  <c r="O9" i="4"/>
  <c r="P9" i="4" s="1"/>
  <c r="O8" i="4"/>
  <c r="P8" i="4" s="1"/>
  <c r="O7" i="4"/>
  <c r="P7" i="4" s="1"/>
  <c r="O6" i="4"/>
  <c r="P6" i="4" s="1"/>
  <c r="O5" i="4"/>
  <c r="P5" i="4" s="1"/>
  <c r="O4" i="4"/>
  <c r="P4" i="4" s="1"/>
  <c r="O3" i="4"/>
  <c r="P3" i="4" s="1"/>
  <c r="O2" i="4"/>
  <c r="G7" i="3" l="1"/>
  <c r="G53" i="3"/>
  <c r="H53" i="3" s="1"/>
  <c r="O45" i="4"/>
  <c r="P45" i="4" s="1"/>
  <c r="G46" i="3"/>
  <c r="H46" i="3" s="1"/>
  <c r="G31" i="3"/>
  <c r="H31" i="3" s="1"/>
  <c r="G44" i="3"/>
  <c r="H44" i="3" s="1"/>
  <c r="G14" i="3"/>
  <c r="H14" i="3" s="1"/>
  <c r="G22" i="3"/>
  <c r="H22" i="3" s="1"/>
  <c r="G30" i="3"/>
  <c r="H30" i="3" s="1"/>
  <c r="G38" i="3"/>
  <c r="H38" i="3" s="1"/>
  <c r="G39" i="3"/>
  <c r="H39" i="3" s="1"/>
  <c r="G15" i="3"/>
  <c r="H15" i="3" s="1"/>
  <c r="G8" i="3"/>
  <c r="H8" i="3" s="1"/>
  <c r="G24" i="3"/>
  <c r="H24" i="3" s="1"/>
  <c r="G40" i="3"/>
  <c r="H40" i="3" s="1"/>
  <c r="G50" i="3"/>
  <c r="H50" i="3" s="1"/>
  <c r="G23" i="3"/>
  <c r="H23" i="3" s="1"/>
  <c r="G54" i="3"/>
  <c r="H54" i="3" s="1"/>
  <c r="F56" i="3"/>
  <c r="G10" i="3"/>
  <c r="H10" i="3" s="1"/>
  <c r="G18" i="3"/>
  <c r="H18" i="3" s="1"/>
  <c r="G26" i="3"/>
  <c r="H26" i="3" s="1"/>
  <c r="G34" i="3"/>
  <c r="H34" i="3" s="1"/>
  <c r="G42" i="3"/>
  <c r="H42" i="3" s="1"/>
  <c r="G52" i="3"/>
  <c r="H52" i="3" s="1"/>
  <c r="G32" i="3"/>
  <c r="H32" i="3" s="1"/>
  <c r="G16" i="3"/>
  <c r="H16" i="3" s="1"/>
  <c r="G12" i="3"/>
  <c r="H12" i="3" s="1"/>
  <c r="G17" i="3"/>
  <c r="H17" i="3" s="1"/>
  <c r="G27" i="3"/>
  <c r="H27" i="3" s="1"/>
  <c r="G37" i="3"/>
  <c r="H37" i="3" s="1"/>
  <c r="G49" i="3"/>
  <c r="H49" i="3" s="1"/>
  <c r="G13" i="3"/>
  <c r="H13" i="3" s="1"/>
  <c r="G20" i="3"/>
  <c r="H20" i="3" s="1"/>
  <c r="G25" i="3"/>
  <c r="H25" i="3" s="1"/>
  <c r="G35" i="3"/>
  <c r="H35" i="3" s="1"/>
  <c r="G45" i="3"/>
  <c r="H45" i="3" s="1"/>
  <c r="G11" i="3"/>
  <c r="H11" i="3" s="1"/>
  <c r="G21" i="3"/>
  <c r="H21" i="3" s="1"/>
  <c r="G28" i="3"/>
  <c r="H28" i="3" s="1"/>
  <c r="G33" i="3"/>
  <c r="H33" i="3" s="1"/>
  <c r="G43" i="3"/>
  <c r="H43" i="3" s="1"/>
  <c r="G55" i="3"/>
  <c r="H55" i="3" s="1"/>
  <c r="G36" i="3"/>
  <c r="H36" i="3" s="1"/>
  <c r="E56" i="3"/>
  <c r="G9" i="3"/>
  <c r="H9" i="3" s="1"/>
  <c r="G19" i="3"/>
  <c r="H19" i="3" s="1"/>
  <c r="G29" i="3"/>
  <c r="H29" i="3" s="1"/>
  <c r="G41" i="3"/>
  <c r="H41" i="3" s="1"/>
  <c r="G51" i="3"/>
  <c r="H51" i="3" s="1"/>
  <c r="P2" i="4"/>
  <c r="H7" i="3"/>
  <c r="I55" i="3" l="1"/>
  <c r="G56" i="3"/>
  <c r="I46" i="3"/>
  <c r="H56" i="3"/>
</calcChain>
</file>

<file path=xl/sharedStrings.xml><?xml version="1.0" encoding="utf-8"?>
<sst xmlns="http://schemas.openxmlformats.org/spreadsheetml/2006/main" count="1434" uniqueCount="369">
  <si>
    <t/>
  </si>
  <si>
    <t>ASSETS &amp; OTHER DEBITS:</t>
  </si>
  <si>
    <t>UTILITY PLANT:</t>
  </si>
  <si>
    <t>1300</t>
  </si>
  <si>
    <t>9101000 Plant in Service</t>
  </si>
  <si>
    <t>9101100 Property Under Capital Leases</t>
  </si>
  <si>
    <t>Utility Plant (101,-106,114)</t>
  </si>
  <si>
    <t>9107000 Construction Work in Progress</t>
  </si>
  <si>
    <t>Construction Work in Progress (107)</t>
  </si>
  <si>
    <t>Total Utility Plant (Gross)</t>
  </si>
  <si>
    <t>9108000 Accumulated Depreciation-Utility Plant</t>
  </si>
  <si>
    <t>9111000 Accumulated Amortization-Utility Plant</t>
  </si>
  <si>
    <t>Accum Prov for Depr &amp; Amort (108,111,115)</t>
  </si>
  <si>
    <t>Net Utility Plant</t>
  </si>
  <si>
    <t>Total Net Utility Plant</t>
  </si>
  <si>
    <t>TOTAL UTILITY PLANT</t>
  </si>
  <si>
    <t>OTHER PROPERTY &amp; INVESTMENTS:</t>
  </si>
  <si>
    <t>9128000 Other Special Funds</t>
  </si>
  <si>
    <t>Other Special Funds (128)</t>
  </si>
  <si>
    <t>TOTAL OTHER PROPERTY &amp; INVESTMENTS</t>
  </si>
  <si>
    <t>CURRENT &amp; ACCRUED ASSETS:</t>
  </si>
  <si>
    <t>9131000 Cash</t>
  </si>
  <si>
    <t>Cash (131)</t>
  </si>
  <si>
    <t>9142000 Customer Accounts Receivable</t>
  </si>
  <si>
    <t>Customer Accounts Receivable (142)</t>
  </si>
  <si>
    <t>9144000 Accumulated Provision for Uncollectible Accounts</t>
  </si>
  <si>
    <t>Accum Prov - Uncollectible Accts (144)</t>
  </si>
  <si>
    <t>9146000 Accounts Receivable from Associated Companies</t>
  </si>
  <si>
    <t>Accts Receivable from Assoc. Co.'s (146)</t>
  </si>
  <si>
    <t>9154000 Plant Materials &amp; Operating Supplies</t>
  </si>
  <si>
    <t>Plant Materials &amp; Operating Supplies (154)</t>
  </si>
  <si>
    <t>9165000 Prepayments</t>
  </si>
  <si>
    <t>Prepayments (165)</t>
  </si>
  <si>
    <t>9173000 Accrued Utility Revenues</t>
  </si>
  <si>
    <t>Accrued Utility Revenues (173)</t>
  </si>
  <si>
    <t>TOTAL CURRENT &amp; ACCRUED ASSETS</t>
  </si>
  <si>
    <t>DEFERRED DEBITS:</t>
  </si>
  <si>
    <t>9182300 Other Regulatory Assets</t>
  </si>
  <si>
    <t>Other Regulatory Assets (182.3)</t>
  </si>
  <si>
    <t>9190000 Accumulated Deferred Income Taxes</t>
  </si>
  <si>
    <t>Accumulated Deferred Income Taxes (190)</t>
  </si>
  <si>
    <t>9191000 Unrecovered Purchased Gas Costs</t>
  </si>
  <si>
    <t>Unrecoverd Purchased Gas Costs (191)</t>
  </si>
  <si>
    <t>TOTAL DEFERRED DEBITS</t>
  </si>
  <si>
    <t>TOTAL ASSETS &amp; OTHER DEBITS</t>
  </si>
  <si>
    <t>LIABILITIES &amp; OTHER CREDITS:</t>
  </si>
  <si>
    <t>PROPRIETARY CAPITAL:</t>
  </si>
  <si>
    <t>9211000 Miscellaneous Paid-In Capital</t>
  </si>
  <si>
    <t>Other Paid-In-Capital (208-211)</t>
  </si>
  <si>
    <t>9216000 Unappropriated Retained Earnings</t>
  </si>
  <si>
    <t>TOTAL PROPRIETARY CAPITAL</t>
  </si>
  <si>
    <t>LONG TERM DEBT:</t>
  </si>
  <si>
    <t>9223000 Advances from Associated Companies</t>
  </si>
  <si>
    <t>Advances From Associated Companies (223)</t>
  </si>
  <si>
    <t>TOTAL LONG TERM DEBT</t>
  </si>
  <si>
    <t>OTHER NON-CURRENT LIABILITIES:</t>
  </si>
  <si>
    <t>9227000 Obligations under Capital Lease-Noncurrent</t>
  </si>
  <si>
    <t>Obligations Undr Cap Lease - Non-curr (227)</t>
  </si>
  <si>
    <t>9228300 Accumulated Provision for Pensions &amp; Benefits</t>
  </si>
  <si>
    <t>Accum Prov for Pensions &amp; Benefits (228.3)</t>
  </si>
  <si>
    <t>TOTAL OTHER NON-CURRENT LIABILITIES</t>
  </si>
  <si>
    <t>CURRENT &amp; ACCRUED LIABILITIES:</t>
  </si>
  <si>
    <t>9232000 Accounts Payable</t>
  </si>
  <si>
    <t>Accounts Payable (232)</t>
  </si>
  <si>
    <t>9233000 Notes Payable to Associated Companies</t>
  </si>
  <si>
    <t>Notes Payable to Assoc Companies (233)</t>
  </si>
  <si>
    <t>9234000 Accounts Payable to Associated Companies</t>
  </si>
  <si>
    <t>Accounts Payable to Assoc Companies (234)</t>
  </si>
  <si>
    <t>9235000 Customer Deposits</t>
  </si>
  <si>
    <t>Customer Deposits (235)</t>
  </si>
  <si>
    <t>9236000 Taxes Accrued</t>
  </si>
  <si>
    <t>Taxes Accrued (236)</t>
  </si>
  <si>
    <t>9237000 Interest Accrued</t>
  </si>
  <si>
    <t>Interest Accrued (237)</t>
  </si>
  <si>
    <t>9241000 Tax Collections Payable</t>
  </si>
  <si>
    <t>Tax Collections payable (241)</t>
  </si>
  <si>
    <t>9242000 Miscellaneous Current &amp; Accrued Liabilities</t>
  </si>
  <si>
    <t>Misc Current &amp; Accrued Liabilities (242)</t>
  </si>
  <si>
    <t>9243000 Obligations under Capital Lease-Current</t>
  </si>
  <si>
    <t>Obligations Under Cap Lease - Current (243)</t>
  </si>
  <si>
    <t>TOTAL CURRENT &amp; ACCRUED LIABILITIES</t>
  </si>
  <si>
    <t>DEFERRED CREDITS:</t>
  </si>
  <si>
    <t>9253000 Other Deferred Credits</t>
  </si>
  <si>
    <t>Other Deferred Credits (253)</t>
  </si>
  <si>
    <t>9254000 Other Regulatory Liabilities</t>
  </si>
  <si>
    <t>Other Regulatory Liabilities (254)</t>
  </si>
  <si>
    <t>9282000 Accumulated Deferred Income Taxes-Other Property</t>
  </si>
  <si>
    <t>9283000 Accumulated Deferred Income Taxes-Other</t>
  </si>
  <si>
    <t>Accum Deferred Income Taxes (281-283)</t>
  </si>
  <si>
    <t>TOTAL DEFERRED CREDITS</t>
  </si>
  <si>
    <t>TOTAL LIABILITIES &amp; OTHER CREDITS</t>
  </si>
  <si>
    <t>Company Code</t>
  </si>
  <si>
    <t>Account Number</t>
  </si>
  <si>
    <t>Text for B/S P&amp;L Item</t>
  </si>
  <si>
    <t>Total of Reporting Period</t>
  </si>
  <si>
    <t>Peoples Gas Kentucky LLC</t>
  </si>
  <si>
    <t>Data Request 21.d</t>
  </si>
  <si>
    <t>Detailed Balance Sheet - 12 Month Period Ending August 31, 2020</t>
  </si>
  <si>
    <t>9480000</t>
  </si>
  <si>
    <t>9487000</t>
  </si>
  <si>
    <t>9488000</t>
  </si>
  <si>
    <t>9803000</t>
  </si>
  <si>
    <t>9805100</t>
  </si>
  <si>
    <t>9813000</t>
  </si>
  <si>
    <t>9858000</t>
  </si>
  <si>
    <t>9874000</t>
  </si>
  <si>
    <t>9878000</t>
  </si>
  <si>
    <t>9879000</t>
  </si>
  <si>
    <t>9880000</t>
  </si>
  <si>
    <t>9902000</t>
  </si>
  <si>
    <t>9903000</t>
  </si>
  <si>
    <t>9904000</t>
  </si>
  <si>
    <t>9912000</t>
  </si>
  <si>
    <t>9920000</t>
  </si>
  <si>
    <t>9921000</t>
  </si>
  <si>
    <t>9922000</t>
  </si>
  <si>
    <t>9923000</t>
  </si>
  <si>
    <t>9924000</t>
  </si>
  <si>
    <t>9925000</t>
  </si>
  <si>
    <t>9926000</t>
  </si>
  <si>
    <t>9930100</t>
  </si>
  <si>
    <t>9930200</t>
  </si>
  <si>
    <t>9931000</t>
  </si>
  <si>
    <t>9886000</t>
  </si>
  <si>
    <t>9887000</t>
  </si>
  <si>
    <t>9892000</t>
  </si>
  <si>
    <t>9893000</t>
  </si>
  <si>
    <t>9894000</t>
  </si>
  <si>
    <t>9932000</t>
  </si>
  <si>
    <t>9403000</t>
  </si>
  <si>
    <t>9404000</t>
  </si>
  <si>
    <t>9408100</t>
  </si>
  <si>
    <t>9409100</t>
  </si>
  <si>
    <t>9410100</t>
  </si>
  <si>
    <t>9415000</t>
  </si>
  <si>
    <t>9426300</t>
  </si>
  <si>
    <t>9426400</t>
  </si>
  <si>
    <t>9428000</t>
  </si>
  <si>
    <t>9430000</t>
  </si>
  <si>
    <t>9431000</t>
  </si>
  <si>
    <t>9432000</t>
  </si>
  <si>
    <t>Detailed Income Statement - 12 Month Period Ending August 31, 2020</t>
  </si>
  <si>
    <t>Fiscal Year</t>
  </si>
  <si>
    <t>From Period</t>
  </si>
  <si>
    <t>To Period</t>
  </si>
  <si>
    <t>G/L Account</t>
  </si>
  <si>
    <t>Short Text</t>
  </si>
  <si>
    <t>Profit Center</t>
  </si>
  <si>
    <t>Currency</t>
  </si>
  <si>
    <t>Prev. Year End Balance</t>
  </si>
  <si>
    <t>Prev. Period Balance</t>
  </si>
  <si>
    <t>Period Debit</t>
  </si>
  <si>
    <t>Period Credit</t>
  </si>
  <si>
    <t>Period Net</t>
  </si>
  <si>
    <t xml:space="preserve">Balance </t>
  </si>
  <si>
    <t>2020</t>
  </si>
  <si>
    <t>01</t>
  </si>
  <si>
    <t>08</t>
  </si>
  <si>
    <t>Deprec Exp-Util Plnt</t>
  </si>
  <si>
    <t>USD</t>
  </si>
  <si>
    <t>Amort Exp-Util Pl-E</t>
  </si>
  <si>
    <t>Oth Tax-Util Op Inc</t>
  </si>
  <si>
    <t>Inc Tax-Util Op Inc</t>
  </si>
  <si>
    <t>Def IT-Util Inc</t>
  </si>
  <si>
    <t>Residential Sales</t>
  </si>
  <si>
    <t>Forfeited Discounts</t>
  </si>
  <si>
    <t>Misc Service Revs</t>
  </si>
  <si>
    <t>Nat Gs Tran Line Pur</t>
  </si>
  <si>
    <t>Pur Gas Cost Adjs</t>
  </si>
  <si>
    <t>Oth Gas Supply Op -</t>
  </si>
  <si>
    <t>Trans/Compre of Gas</t>
  </si>
  <si>
    <t>2019</t>
  </si>
  <si>
    <t>09</t>
  </si>
  <si>
    <t>12</t>
  </si>
  <si>
    <t>9870000</t>
  </si>
  <si>
    <t>Operation Sup &amp; Eng</t>
  </si>
  <si>
    <t>Mains and Serv Exps</t>
  </si>
  <si>
    <t>9875000</t>
  </si>
  <si>
    <t>Meas/Reg Sta Exp-Gen</t>
  </si>
  <si>
    <t>Meter/House Reg Exps</t>
  </si>
  <si>
    <t>Cust Install Exps</t>
  </si>
  <si>
    <t>Other Expenses</t>
  </si>
  <si>
    <t>Maint Struct/Impr</t>
  </si>
  <si>
    <t>Maint of Mains-Distr</t>
  </si>
  <si>
    <t>9889000</t>
  </si>
  <si>
    <t>Main Meas/Reg Eq-Gen</t>
  </si>
  <si>
    <t>Maint of Services</t>
  </si>
  <si>
    <t>Maint Mtr/House Regs</t>
  </si>
  <si>
    <t>Maint Other Equip</t>
  </si>
  <si>
    <t>Cust Accts-Mtr Rding</t>
  </si>
  <si>
    <t>Cust Accts-Recd/Coll</t>
  </si>
  <si>
    <t>Cust Accts-Uncollect</t>
  </si>
  <si>
    <t>9909000</t>
  </si>
  <si>
    <t>Cust Svc-Info &amp; Inst</t>
  </si>
  <si>
    <t>Sales Exp - Demonstr</t>
  </si>
  <si>
    <t>Adm &amp; Gen-Salaries</t>
  </si>
  <si>
    <t>Adm &amp; Gen-Off Suppl</t>
  </si>
  <si>
    <t>Adm &amp; Gen-Exp Trf-Cr</t>
  </si>
  <si>
    <t>Adm &amp; Gen-Outsd Svcs</t>
  </si>
  <si>
    <t>Adm &amp; Gen-Prop Insur</t>
  </si>
  <si>
    <t>Adm &amp; Gen-Inj &amp; Dmgs</t>
  </si>
  <si>
    <t>Adm &amp; Gen-Emp Bnfts</t>
  </si>
  <si>
    <t>Adm &amp; Gen-Genl Ad</t>
  </si>
  <si>
    <t>Adm &amp; Gen-Misc Exp</t>
  </si>
  <si>
    <t>Adm &amp; Gen-Rents</t>
  </si>
  <si>
    <t>A&amp;G Maint - Gas</t>
  </si>
  <si>
    <t>Rev-Contract Work</t>
  </si>
  <si>
    <t>Penalties</t>
  </si>
  <si>
    <t>Civic/Political Act</t>
  </si>
  <si>
    <t>Amortization of Debt</t>
  </si>
  <si>
    <t>Interest-Assoc Debt</t>
  </si>
  <si>
    <t>Interest-Other</t>
  </si>
  <si>
    <t>ABFUDC</t>
  </si>
  <si>
    <t>Period Net-2020</t>
  </si>
  <si>
    <t>Balance End-2020</t>
  </si>
  <si>
    <t>Period Net-2019</t>
  </si>
  <si>
    <t>Balance End</t>
  </si>
  <si>
    <t>Data Request 21.c</t>
  </si>
  <si>
    <t>Data Request 21.a</t>
  </si>
  <si>
    <t>Adjusted Trial Balance - 12 Month Period Ending August 31, 2020</t>
  </si>
  <si>
    <t>Operating</t>
  </si>
  <si>
    <t>Non Operating</t>
  </si>
  <si>
    <t>INCOME STATEMENT</t>
  </si>
  <si>
    <t xml:space="preserve"> INCOME BEFORE EXTRAORDINARY INCOME</t>
  </si>
  <si>
    <t xml:space="preserve">  UTILITY OPERATING INCOME</t>
  </si>
  <si>
    <t xml:space="preserve">   Operating Revenues (400)</t>
  </si>
  <si>
    <t>9480000 Residential Sales</t>
  </si>
  <si>
    <t xml:space="preserve">    Sales of Gas (480-484)</t>
  </si>
  <si>
    <t>9487000 Forfeited Discounts</t>
  </si>
  <si>
    <t>9488000 Miscellaneous Service Revenues</t>
  </si>
  <si>
    <t>9495000</t>
  </si>
  <si>
    <t>9495000 Other Gas Revenues</t>
  </si>
  <si>
    <t xml:space="preserve">    Other Operating Revenues (485-496)</t>
  </si>
  <si>
    <t xml:space="preserve">       Total Operating Revenues (400)</t>
  </si>
  <si>
    <t xml:space="preserve">   Operating Expenses:</t>
  </si>
  <si>
    <t xml:space="preserve">    Operation Expenses (401)</t>
  </si>
  <si>
    <t xml:space="preserve">     Gas Production Operating Expense:</t>
  </si>
  <si>
    <t xml:space="preserve">      Natural Gas Production Oper Exp:</t>
  </si>
  <si>
    <t>9753000</t>
  </si>
  <si>
    <t>9753000 Nat Gas Prod/Gath Op - Field Lines Expenses</t>
  </si>
  <si>
    <t xml:space="preserve">       Natural Gas Prod &amp; Gath Operation Exp</t>
  </si>
  <si>
    <t xml:space="preserve">        Total Natural Gas Production Oper Exp</t>
  </si>
  <si>
    <t>9803000 Oth Gas Supply Op - Nat Gas Transm Line Pur</t>
  </si>
  <si>
    <t>9805100 Oth Gas Supply Op - Pur Gas Cost Adjustments</t>
  </si>
  <si>
    <t>9813000 Oth Gas Supply Op - Other Gas Suppl</t>
  </si>
  <si>
    <t xml:space="preserve">       Other Gas Supply Operation Expenses</t>
  </si>
  <si>
    <t xml:space="preserve">         Total Gas Production Operating Exp</t>
  </si>
  <si>
    <t>9858000 Gas Transmission Op - Transm/Compres Gas by Others</t>
  </si>
  <si>
    <t xml:space="preserve">     Gas Transmission Operations Exp</t>
  </si>
  <si>
    <t>9870000 Gas Distribution Op - Supervision and Engineering</t>
  </si>
  <si>
    <t>9874000 Gas Distribution Op - Mains and Services Exps</t>
  </si>
  <si>
    <t>9875000 Gas Distribution Op - Meas/Reg Sta Exps-General</t>
  </si>
  <si>
    <t>9878000 Gas Distribution Op - Meter/House Reg Exps</t>
  </si>
  <si>
    <t>9879000 Gas Distribution Op - Customer Installations Exps</t>
  </si>
  <si>
    <t>9880000 Gas Distribution Op - Other Expenses</t>
  </si>
  <si>
    <t xml:space="preserve">     Gas Distribution Operations Exp</t>
  </si>
  <si>
    <t>9902000 Customer Accounts - Meter Reading Expenses</t>
  </si>
  <si>
    <t>9903000 Customer Accounts - Customer Records &amp; Collections</t>
  </si>
  <si>
    <t>9904000 Customer Accounts - Uncollectible Accounts</t>
  </si>
  <si>
    <t xml:space="preserve">     Customer Accounts Expense</t>
  </si>
  <si>
    <t>9909000 Customer Service/Info - Info &amp; Instructional Adver</t>
  </si>
  <si>
    <t xml:space="preserve">     Customer Service and Informational Expen</t>
  </si>
  <si>
    <t>9912000 Sales Expense - Demonstrating &amp; Selling</t>
  </si>
  <si>
    <t xml:space="preserve">     Sales Expense</t>
  </si>
  <si>
    <t>9920000 Admin &amp; General - Salaries</t>
  </si>
  <si>
    <t>9921000 Admin &amp; General - Office Supplies &amp; Expenses</t>
  </si>
  <si>
    <t>9922000 Admin &amp; General - Admin Exp Transferred - Credit</t>
  </si>
  <si>
    <t>9923000 Admin &amp; General - Outside Services Employed</t>
  </si>
  <si>
    <t>9924000 Admin &amp; General - Property Insurance</t>
  </si>
  <si>
    <t>9925000 Admin &amp; General - Injuries &amp; Damages</t>
  </si>
  <si>
    <t>9926000 Admin &amp; General - Employee Benefits</t>
  </si>
  <si>
    <t>9930100 Admin &amp; General - General Advertising Expenses</t>
  </si>
  <si>
    <t>9930200 Admin &amp; General - Miscellaneous Expenses</t>
  </si>
  <si>
    <t>9931000 Admin &amp; General - Rents</t>
  </si>
  <si>
    <t xml:space="preserve">     Administrative &amp; General Operations Exp</t>
  </si>
  <si>
    <t xml:space="preserve">          Total Operation Expenses (401)</t>
  </si>
  <si>
    <t xml:space="preserve">    Maintenance Expenses (402)</t>
  </si>
  <si>
    <t>9886000 Gas Distribution Maint - Structures/Improvements</t>
  </si>
  <si>
    <t>9887000 Gas Distribution Maint - Mains</t>
  </si>
  <si>
    <t>9889000 Gas Distribution Maint - Meas/Reg Sta Equip-Genl</t>
  </si>
  <si>
    <t>9892000 Gas Distribution Maint - Services</t>
  </si>
  <si>
    <t>9893000 Gas Distribution Maint - Meters/House Regulators</t>
  </si>
  <si>
    <t>9894000 Gas Distribution Maint - Other Equipment</t>
  </si>
  <si>
    <t xml:space="preserve">     Gas Distribution Maintenance Expense</t>
  </si>
  <si>
    <t>9932000 Admin &amp; General Maint -Other General Plant -Gas</t>
  </si>
  <si>
    <t xml:space="preserve">     Administrative &amp; General Maintenance Exp</t>
  </si>
  <si>
    <t xml:space="preserve">          Total Maintenance Expenses (402)</t>
  </si>
  <si>
    <t>9403000 Depreciation Expense - Utility Plant</t>
  </si>
  <si>
    <t xml:space="preserve">    Depreciation Expense (403)</t>
  </si>
  <si>
    <t>9404000 Amortization Expense - Utility Plant</t>
  </si>
  <si>
    <t xml:space="preserve">    Amort &amp; Depletion of Util Plnt (404-405)</t>
  </si>
  <si>
    <t>9408100 Taxes Other than Income Taxes - Utility Operating</t>
  </si>
  <si>
    <t xml:space="preserve">    Taxes Other than Income Taxes (408.1)</t>
  </si>
  <si>
    <t>9409100 Income Taxes - Utility Operating Income</t>
  </si>
  <si>
    <t xml:space="preserve">    Income Taxes (409.1)</t>
  </si>
  <si>
    <t>9410100 Provision for Deferred Income Taxes - Utility Op I</t>
  </si>
  <si>
    <t xml:space="preserve">    Prov for Deferred Income Taxes (410.1)</t>
  </si>
  <si>
    <t xml:space="preserve">       Total Operating Expenses</t>
  </si>
  <si>
    <t xml:space="preserve">  OTHER INCOME &amp; DEDUCTIONS</t>
  </si>
  <si>
    <t xml:space="preserve">   Other Income:</t>
  </si>
  <si>
    <t>9415000 Revenues from Merchandising,Jobbing &amp; Contract Wor</t>
  </si>
  <si>
    <t xml:space="preserve">    Rev - Mrchndsng/Jobbng/Contrct Wrk (415)</t>
  </si>
  <si>
    <t xml:space="preserve">       Total Other Income</t>
  </si>
  <si>
    <t xml:space="preserve">   Other Income Deductions:</t>
  </si>
  <si>
    <t>9426300 Other Income Deductions - Penalties</t>
  </si>
  <si>
    <t xml:space="preserve">    Penalties (426.3)</t>
  </si>
  <si>
    <t>9426400 Other Income Deductions - Civic/Political Activity</t>
  </si>
  <si>
    <t xml:space="preserve">    Exp Certain Civic, Pol &amp; Rel Activ(426.4)</t>
  </si>
  <si>
    <t xml:space="preserve">       Total Other Income Deductions</t>
  </si>
  <si>
    <t xml:space="preserve">  INTEREST CHARGES</t>
  </si>
  <si>
    <t>9428000 Amortization of Debt Discount &amp; Exp</t>
  </si>
  <si>
    <t xml:space="preserve">   Amort of Debt Discount &amp; Expense (428)</t>
  </si>
  <si>
    <t>9430000 Interest on Debt to Associated Companies</t>
  </si>
  <si>
    <t xml:space="preserve">   Interest on Debt to Assoc. Companies (430)</t>
  </si>
  <si>
    <t>9431000 Other Interest Expense</t>
  </si>
  <si>
    <t xml:space="preserve">   Other Interest Expense (431)</t>
  </si>
  <si>
    <t>9432000 Allowance Borrowed Funds Used During Construction</t>
  </si>
  <si>
    <t xml:space="preserve">   Allow-Brrwed Fnds Usd Durng Const-Cr (432)</t>
  </si>
  <si>
    <t xml:space="preserve">        NET INTEREST CHARGES</t>
  </si>
  <si>
    <t xml:space="preserve">        NET UTILITY OPERATING INCOME (Loss)</t>
  </si>
  <si>
    <t xml:space="preserve">        NET OTHER INCOME &amp; (DEDUCTIONS)</t>
  </si>
  <si>
    <t>NET INCOME  (LOSS)</t>
  </si>
  <si>
    <t>2</t>
  </si>
  <si>
    <t>3</t>
  </si>
  <si>
    <t>0.0</t>
  </si>
  <si>
    <t>4</t>
  </si>
  <si>
    <t>5</t>
  </si>
  <si>
    <t>6</t>
  </si>
  <si>
    <t>9283000</t>
  </si>
  <si>
    <t>9282000</t>
  </si>
  <si>
    <t>9254000</t>
  </si>
  <si>
    <t>9253000</t>
  </si>
  <si>
    <t>9243000</t>
  </si>
  <si>
    <t>9242000</t>
  </si>
  <si>
    <t>9241000</t>
  </si>
  <si>
    <t>9237000</t>
  </si>
  <si>
    <t>9236000</t>
  </si>
  <si>
    <t>9235000</t>
  </si>
  <si>
    <t>9234000</t>
  </si>
  <si>
    <t>9233000</t>
  </si>
  <si>
    <t>9232000</t>
  </si>
  <si>
    <t>9228300</t>
  </si>
  <si>
    <t>9227000</t>
  </si>
  <si>
    <t>9223000</t>
  </si>
  <si>
    <t>7</t>
  </si>
  <si>
    <t>9216000</t>
  </si>
  <si>
    <t>9211000</t>
  </si>
  <si>
    <t>9191000</t>
  </si>
  <si>
    <t>9190000</t>
  </si>
  <si>
    <t>9182300</t>
  </si>
  <si>
    <t>9173000</t>
  </si>
  <si>
    <t>9165000</t>
  </si>
  <si>
    <t>9154000</t>
  </si>
  <si>
    <t>9146000</t>
  </si>
  <si>
    <t>9144000</t>
  </si>
  <si>
    <t>9142000</t>
  </si>
  <si>
    <t>9131000</t>
  </si>
  <si>
    <t>9128000</t>
  </si>
  <si>
    <t>8</t>
  </si>
  <si>
    <t>9111000</t>
  </si>
  <si>
    <t>9108000</t>
  </si>
  <si>
    <t>9</t>
  </si>
  <si>
    <t>9107000</t>
  </si>
  <si>
    <t>9101100</t>
  </si>
  <si>
    <t>9101000</t>
  </si>
  <si>
    <t>Hierarchy Level</t>
  </si>
  <si>
    <t>Percentage Difference</t>
  </si>
  <si>
    <t>Absolute Difference</t>
  </si>
  <si>
    <t>Total of the Comparison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</si>
</sst>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0"/>
      <name val="Arial"/>
    </font>
    <font>
      <sz val="10"/>
      <color theme="1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0" fontId="3" fillId="3" borderId="0"/>
    <xf numFmtId="0" fontId="4" fillId="4" borderId="1" applyBorder="0"/>
    <xf numFmtId="4" fontId="6" fillId="5" borderId="2" applyNumberFormat="0" applyProtection="0">
      <alignment horizontal="left" vertical="center" indent="1"/>
    </xf>
    <xf numFmtId="4" fontId="6" fillId="5" borderId="2" applyNumberFormat="0" applyProtection="0">
      <alignment horizontal="left" vertical="center" indent="1"/>
    </xf>
    <xf numFmtId="4" fontId="6" fillId="0" borderId="2" applyNumberFormat="0" applyProtection="0">
      <alignment horizontal="right" vertical="center"/>
    </xf>
    <xf numFmtId="4" fontId="6" fillId="2" borderId="2" applyNumberFormat="0" applyProtection="0">
      <alignment horizontal="left" vertical="center" indent="1"/>
    </xf>
    <xf numFmtId="4" fontId="6" fillId="6" borderId="2" applyNumberFormat="0" applyProtection="0">
      <alignment vertical="center"/>
    </xf>
    <xf numFmtId="44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</cellStyleXfs>
  <cellXfs count="58"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7" fillId="0" borderId="0" xfId="10"/>
    <xf numFmtId="0" fontId="7" fillId="0" borderId="0" xfId="10" applyAlignment="1">
      <alignment horizontal="left"/>
    </xf>
    <xf numFmtId="43" fontId="0" fillId="0" borderId="0" xfId="11" applyFont="1" applyAlignment="1">
      <alignment horizontal="left"/>
    </xf>
    <xf numFmtId="0" fontId="7" fillId="8" borderId="3" xfId="10" applyFill="1" applyBorder="1"/>
    <xf numFmtId="43" fontId="0" fillId="8" borderId="3" xfId="11" applyFont="1" applyFill="1" applyBorder="1"/>
    <xf numFmtId="43" fontId="0" fillId="0" borderId="0" xfId="11" applyFont="1" applyAlignment="1">
      <alignment horizontal="right"/>
    </xf>
    <xf numFmtId="0" fontId="8" fillId="0" borderId="0" xfId="12" applyAlignment="1">
      <alignment horizontal="left"/>
    </xf>
    <xf numFmtId="0" fontId="8" fillId="0" borderId="0" xfId="12"/>
    <xf numFmtId="4" fontId="7" fillId="0" borderId="0" xfId="10" applyNumberFormat="1"/>
    <xf numFmtId="0" fontId="7" fillId="0" borderId="0" xfId="10" applyFill="1" applyAlignment="1">
      <alignment horizontal="left"/>
    </xf>
    <xf numFmtId="43" fontId="0" fillId="0" borderId="0" xfId="11" applyFont="1" applyFill="1" applyAlignment="1">
      <alignment horizontal="right"/>
    </xf>
    <xf numFmtId="0" fontId="7" fillId="9" borderId="3" xfId="10" applyFill="1" applyBorder="1"/>
    <xf numFmtId="43" fontId="0" fillId="9" borderId="3" xfId="11" applyFont="1" applyFill="1" applyBorder="1" applyAlignment="1">
      <alignment horizontal="right"/>
    </xf>
    <xf numFmtId="0" fontId="7" fillId="7" borderId="3" xfId="10" applyFill="1" applyBorder="1"/>
    <xf numFmtId="43" fontId="0" fillId="7" borderId="3" xfId="11" applyFont="1" applyFill="1" applyBorder="1" applyAlignment="1">
      <alignment horizontal="right"/>
    </xf>
    <xf numFmtId="43" fontId="0" fillId="0" borderId="0" xfId="11" applyFont="1"/>
    <xf numFmtId="43" fontId="7" fillId="0" borderId="0" xfId="10" applyNumberFormat="1"/>
    <xf numFmtId="4" fontId="9" fillId="2" borderId="4" xfId="13" applyNumberFormat="1" applyFont="1" applyFill="1" applyBorder="1"/>
    <xf numFmtId="0" fontId="8" fillId="8" borderId="3" xfId="12" applyFill="1" applyBorder="1"/>
    <xf numFmtId="43" fontId="8" fillId="8" borderId="3" xfId="11" applyFont="1" applyFill="1" applyBorder="1"/>
    <xf numFmtId="2" fontId="8" fillId="0" borderId="0" xfId="12" applyNumberFormat="1" applyAlignment="1">
      <alignment horizontal="right"/>
    </xf>
    <xf numFmtId="43" fontId="8" fillId="0" borderId="0" xfId="11" applyFont="1" applyAlignment="1">
      <alignment horizontal="right"/>
    </xf>
    <xf numFmtId="0" fontId="8" fillId="9" borderId="3" xfId="12" applyFill="1" applyBorder="1"/>
    <xf numFmtId="2" fontId="8" fillId="9" borderId="3" xfId="12" applyNumberFormat="1" applyFill="1" applyBorder="1" applyAlignment="1">
      <alignment horizontal="right"/>
    </xf>
    <xf numFmtId="43" fontId="8" fillId="9" borderId="3" xfId="11" applyFont="1" applyFill="1" applyBorder="1" applyAlignment="1">
      <alignment horizontal="right"/>
    </xf>
    <xf numFmtId="0" fontId="8" fillId="7" borderId="3" xfId="12" applyFill="1" applyBorder="1"/>
    <xf numFmtId="2" fontId="8" fillId="7" borderId="3" xfId="12" applyNumberFormat="1" applyFill="1" applyBorder="1" applyAlignment="1">
      <alignment horizontal="right"/>
    </xf>
    <xf numFmtId="43" fontId="8" fillId="7" borderId="3" xfId="11" applyFont="1" applyFill="1" applyBorder="1" applyAlignment="1">
      <alignment horizontal="right"/>
    </xf>
    <xf numFmtId="0" fontId="1" fillId="0" borderId="0" xfId="10" applyFont="1"/>
    <xf numFmtId="43" fontId="1" fillId="0" borderId="0" xfId="1" applyFont="1"/>
    <xf numFmtId="0" fontId="9" fillId="0" borderId="4" xfId="10" applyFont="1" applyFill="1" applyBorder="1"/>
    <xf numFmtId="43" fontId="9" fillId="0" borderId="4" xfId="1" applyFont="1" applyFill="1" applyBorder="1"/>
    <xf numFmtId="49" fontId="9" fillId="10" borderId="5" xfId="10" applyNumberFormat="1" applyFont="1" applyFill="1" applyBorder="1"/>
    <xf numFmtId="49" fontId="9" fillId="11" borderId="5" xfId="10" applyNumberFormat="1" applyFont="1" applyFill="1" applyBorder="1"/>
    <xf numFmtId="43" fontId="9" fillId="10" borderId="5" xfId="1" applyFont="1" applyFill="1" applyBorder="1"/>
    <xf numFmtId="49" fontId="9" fillId="10" borderId="4" xfId="10" applyNumberFormat="1" applyFont="1" applyFill="1" applyBorder="1"/>
    <xf numFmtId="49" fontId="9" fillId="11" borderId="4" xfId="10" applyNumberFormat="1" applyFont="1" applyFill="1" applyBorder="1"/>
    <xf numFmtId="43" fontId="9" fillId="10" borderId="4" xfId="1" applyFont="1" applyFill="1" applyBorder="1"/>
    <xf numFmtId="49" fontId="9" fillId="2" borderId="4" xfId="10" applyNumberFormat="1" applyFont="1" applyFill="1" applyBorder="1"/>
    <xf numFmtId="43" fontId="9" fillId="2" borderId="4" xfId="1" applyFont="1" applyFill="1" applyBorder="1"/>
    <xf numFmtId="49" fontId="10" fillId="11" borderId="4" xfId="10" applyNumberFormat="1" applyFont="1" applyFill="1" applyBorder="1"/>
    <xf numFmtId="43" fontId="10" fillId="2" borderId="4" xfId="1" applyFont="1" applyFill="1" applyBorder="1"/>
    <xf numFmtId="49" fontId="10" fillId="11" borderId="4" xfId="10" applyNumberFormat="1" applyFont="1" applyFill="1" applyBorder="1" applyAlignment="1">
      <alignment horizontal="center"/>
    </xf>
    <xf numFmtId="43" fontId="5" fillId="9" borderId="3" xfId="11" applyFont="1" applyFill="1" applyBorder="1" applyAlignment="1">
      <alignment horizontal="right"/>
    </xf>
    <xf numFmtId="4" fontId="11" fillId="0" borderId="6" xfId="10" applyNumberFormat="1" applyFont="1" applyBorder="1"/>
    <xf numFmtId="0" fontId="2" fillId="0" borderId="0" xfId="14" applyAlignment="1">
      <alignment vertical="top"/>
    </xf>
    <xf numFmtId="0" fontId="2" fillId="12" borderId="3" xfId="14" applyFill="1" applyBorder="1" applyAlignment="1">
      <alignment vertical="top"/>
    </xf>
    <xf numFmtId="0" fontId="2" fillId="13" borderId="3" xfId="14" applyFill="1" applyBorder="1" applyAlignment="1">
      <alignment vertical="top" wrapText="1"/>
    </xf>
    <xf numFmtId="0" fontId="2" fillId="13" borderId="3" xfId="14" applyFill="1" applyBorder="1" applyAlignment="1">
      <alignment vertical="top"/>
    </xf>
    <xf numFmtId="43" fontId="2" fillId="13" borderId="3" xfId="1" applyFill="1" applyBorder="1" applyAlignment="1">
      <alignment vertical="top" wrapText="1"/>
    </xf>
    <xf numFmtId="43" fontId="2" fillId="0" borderId="0" xfId="1" applyAlignment="1">
      <alignment horizontal="right" vertical="top"/>
    </xf>
    <xf numFmtId="43" fontId="2" fillId="12" borderId="3" xfId="1" applyFill="1" applyBorder="1" applyAlignment="1">
      <alignment horizontal="right" vertical="top"/>
    </xf>
    <xf numFmtId="43" fontId="2" fillId="0" borderId="0" xfId="1" applyAlignment="1">
      <alignment vertical="top"/>
    </xf>
    <xf numFmtId="43" fontId="5" fillId="0" borderId="0" xfId="1" applyFont="1" applyAlignment="1">
      <alignment horizontal="right" vertical="top"/>
    </xf>
    <xf numFmtId="0" fontId="5" fillId="0" borderId="0" xfId="14" applyFont="1" applyAlignment="1">
      <alignment vertical="top"/>
    </xf>
  </cellXfs>
  <cellStyles count="15">
    <cellStyle name="Comma" xfId="1" builtinId="3"/>
    <cellStyle name="Comma 2" xfId="11"/>
    <cellStyle name="Currency 2" xfId="9"/>
    <cellStyle name="Normal" xfId="0" builtinId="0"/>
    <cellStyle name="Normal 2" xfId="2"/>
    <cellStyle name="Normal 2 2" xfId="12"/>
    <cellStyle name="Normal 3" xfId="10"/>
    <cellStyle name="Normal 3 2" xfId="13"/>
    <cellStyle name="Normal 4" xfId="14"/>
    <cellStyle name="SAPBEXaggData" xfId="8"/>
    <cellStyle name="SAPBEXaggItem" xfId="7"/>
    <cellStyle name="SAPBEXchaText" xfId="4"/>
    <cellStyle name="SAPBEXItemHeader" xfId="3"/>
    <cellStyle name="SAPBEXstdData" xfId="6"/>
    <cellStyle name="SAPBEXstdItem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C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IAL%20BAL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years"/>
      <sheetName val="2020"/>
      <sheetName val="2019"/>
      <sheetName val="not operating"/>
    </sheetNames>
    <sheetDataSet>
      <sheetData sheetId="0"/>
      <sheetData sheetId="1">
        <row r="2">
          <cell r="E2" t="str">
            <v>9403000</v>
          </cell>
        </row>
      </sheetData>
      <sheetData sheetId="2">
        <row r="2">
          <cell r="E2" t="str">
            <v>9403000</v>
          </cell>
          <cell r="F2" t="str">
            <v>Deprec Exp-Util Plnt</v>
          </cell>
          <cell r="G2"/>
          <cell r="H2" t="str">
            <v>USD</v>
          </cell>
          <cell r="I2">
            <v>0</v>
          </cell>
          <cell r="J2">
            <v>59725.22</v>
          </cell>
          <cell r="K2">
            <v>38155.39</v>
          </cell>
          <cell r="L2">
            <v>7566.28</v>
          </cell>
          <cell r="M2">
            <v>30589.11</v>
          </cell>
          <cell r="N2">
            <v>90314.33</v>
          </cell>
        </row>
        <row r="3">
          <cell r="E3" t="str">
            <v>9404000</v>
          </cell>
          <cell r="F3" t="str">
            <v>Amort Exp-Util Pl-E</v>
          </cell>
          <cell r="G3"/>
          <cell r="H3" t="str">
            <v>USD</v>
          </cell>
          <cell r="I3">
            <v>0</v>
          </cell>
          <cell r="J3">
            <v>12740.22</v>
          </cell>
          <cell r="K3">
            <v>9350.2800000000007</v>
          </cell>
          <cell r="L3">
            <v>1589.34</v>
          </cell>
          <cell r="M3">
            <v>7760.94</v>
          </cell>
          <cell r="N3">
            <v>20501.16</v>
          </cell>
        </row>
        <row r="4">
          <cell r="E4" t="str">
            <v>9408100</v>
          </cell>
          <cell r="F4" t="str">
            <v>Oth Tax-Util Op Inc</v>
          </cell>
          <cell r="G4"/>
          <cell r="H4" t="str">
            <v>USD</v>
          </cell>
          <cell r="I4">
            <v>0</v>
          </cell>
          <cell r="J4">
            <v>73738.55</v>
          </cell>
          <cell r="K4">
            <v>47613.760000000002</v>
          </cell>
          <cell r="L4">
            <v>7433.36</v>
          </cell>
          <cell r="M4">
            <v>40180.400000000001</v>
          </cell>
          <cell r="N4">
            <v>113918.95</v>
          </cell>
        </row>
        <row r="5">
          <cell r="E5" t="str">
            <v>9409100</v>
          </cell>
          <cell r="F5" t="str">
            <v>Inc Tax-Util Op Inc</v>
          </cell>
          <cell r="G5"/>
          <cell r="H5" t="str">
            <v>USD</v>
          </cell>
          <cell r="I5">
            <v>0</v>
          </cell>
          <cell r="J5">
            <v>-7675</v>
          </cell>
          <cell r="K5">
            <v>2020</v>
          </cell>
          <cell r="L5">
            <v>347409</v>
          </cell>
          <cell r="M5">
            <v>-345389</v>
          </cell>
          <cell r="N5">
            <v>-353064</v>
          </cell>
        </row>
        <row r="6">
          <cell r="E6" t="str">
            <v>9410100</v>
          </cell>
          <cell r="F6" t="str">
            <v>Def IT-Util Inc</v>
          </cell>
          <cell r="G6"/>
          <cell r="H6" t="str">
            <v>USD</v>
          </cell>
          <cell r="I6">
            <v>0</v>
          </cell>
          <cell r="J6">
            <v>-193907</v>
          </cell>
          <cell r="K6">
            <v>234282</v>
          </cell>
          <cell r="L6">
            <v>77001</v>
          </cell>
          <cell r="M6">
            <v>157281</v>
          </cell>
          <cell r="N6">
            <v>-36626</v>
          </cell>
        </row>
        <row r="7">
          <cell r="E7" t="str">
            <v>9415000</v>
          </cell>
          <cell r="F7" t="str">
            <v>Rev-Contract Work</v>
          </cell>
          <cell r="G7"/>
          <cell r="H7" t="str">
            <v>USD</v>
          </cell>
          <cell r="I7">
            <v>0</v>
          </cell>
          <cell r="J7">
            <v>-6367.48</v>
          </cell>
          <cell r="K7">
            <v>778.69</v>
          </cell>
          <cell r="L7">
            <v>6026.49</v>
          </cell>
          <cell r="M7">
            <v>-5247.8</v>
          </cell>
          <cell r="N7">
            <v>-11615.28</v>
          </cell>
        </row>
        <row r="8">
          <cell r="E8" t="str">
            <v>9426300</v>
          </cell>
          <cell r="F8" t="str">
            <v>Penalties</v>
          </cell>
          <cell r="G8"/>
          <cell r="H8" t="str">
            <v>USD</v>
          </cell>
          <cell r="I8">
            <v>0</v>
          </cell>
          <cell r="J8">
            <v>28.43</v>
          </cell>
          <cell r="K8">
            <v>0</v>
          </cell>
          <cell r="L8">
            <v>0</v>
          </cell>
          <cell r="M8">
            <v>0</v>
          </cell>
          <cell r="N8">
            <v>28.43</v>
          </cell>
        </row>
        <row r="9">
          <cell r="E9" t="str">
            <v>9426400</v>
          </cell>
          <cell r="F9" t="str">
            <v>Civic/Political Act</v>
          </cell>
          <cell r="G9"/>
          <cell r="H9" t="str">
            <v>USD</v>
          </cell>
          <cell r="I9">
            <v>0</v>
          </cell>
          <cell r="J9">
            <v>4.5599999999999996</v>
          </cell>
          <cell r="K9">
            <v>1.52</v>
          </cell>
          <cell r="L9">
            <v>0</v>
          </cell>
          <cell r="M9">
            <v>1.52</v>
          </cell>
          <cell r="N9">
            <v>6.08</v>
          </cell>
        </row>
        <row r="10">
          <cell r="E10" t="str">
            <v>9428000</v>
          </cell>
          <cell r="F10" t="str">
            <v>Amortization of Debt</v>
          </cell>
          <cell r="G10"/>
          <cell r="H10" t="str">
            <v>USD</v>
          </cell>
          <cell r="I10">
            <v>0</v>
          </cell>
          <cell r="J10">
            <v>4846.08</v>
          </cell>
          <cell r="K10">
            <v>3028.8</v>
          </cell>
          <cell r="L10">
            <v>605.76</v>
          </cell>
          <cell r="M10">
            <v>2423.04</v>
          </cell>
          <cell r="N10">
            <v>7269.12</v>
          </cell>
        </row>
        <row r="11">
          <cell r="E11" t="str">
            <v>9430000</v>
          </cell>
          <cell r="F11" t="str">
            <v>Interest-Assoc Debt</v>
          </cell>
          <cell r="G11"/>
          <cell r="H11" t="str">
            <v>USD</v>
          </cell>
          <cell r="I11">
            <v>0</v>
          </cell>
          <cell r="J11">
            <v>133281.29999999999</v>
          </cell>
          <cell r="K11">
            <v>81037.25</v>
          </cell>
          <cell r="L11">
            <v>16640.919999999998</v>
          </cell>
          <cell r="M11">
            <v>64396.33</v>
          </cell>
          <cell r="N11">
            <v>197677.63</v>
          </cell>
        </row>
        <row r="12">
          <cell r="E12" t="str">
            <v>9431000</v>
          </cell>
          <cell r="F12" t="str">
            <v>Interest-Other</v>
          </cell>
          <cell r="G12"/>
          <cell r="H12" t="str">
            <v>USD</v>
          </cell>
          <cell r="I12">
            <v>0</v>
          </cell>
          <cell r="J12">
            <v>504.71</v>
          </cell>
          <cell r="K12">
            <v>0</v>
          </cell>
          <cell r="L12">
            <v>0</v>
          </cell>
          <cell r="M12">
            <v>0</v>
          </cell>
          <cell r="N12">
            <v>504.71</v>
          </cell>
        </row>
        <row r="13">
          <cell r="E13" t="str">
            <v>9432000</v>
          </cell>
          <cell r="F13" t="str">
            <v>ABFUDC</v>
          </cell>
          <cell r="G13"/>
          <cell r="H13" t="str">
            <v>USD</v>
          </cell>
          <cell r="I13">
            <v>0</v>
          </cell>
          <cell r="J13">
            <v>-1165.97</v>
          </cell>
          <cell r="K13">
            <v>190.56</v>
          </cell>
          <cell r="L13">
            <v>855.61</v>
          </cell>
          <cell r="M13">
            <v>-665.05</v>
          </cell>
          <cell r="N13">
            <v>-1831.02</v>
          </cell>
        </row>
        <row r="14">
          <cell r="E14" t="str">
            <v>9480000</v>
          </cell>
          <cell r="F14" t="str">
            <v>Residential Sales</v>
          </cell>
          <cell r="G14"/>
          <cell r="H14" t="str">
            <v>USD</v>
          </cell>
          <cell r="I14">
            <v>0</v>
          </cell>
          <cell r="J14">
            <v>-1306077.75</v>
          </cell>
          <cell r="K14">
            <v>38955.800000000003</v>
          </cell>
          <cell r="L14">
            <v>521245.52</v>
          </cell>
          <cell r="M14">
            <v>-482289.72</v>
          </cell>
          <cell r="N14">
            <v>-1788367.47</v>
          </cell>
        </row>
        <row r="15">
          <cell r="E15" t="str">
            <v>9487000</v>
          </cell>
          <cell r="F15" t="str">
            <v>Forfeited Discounts</v>
          </cell>
          <cell r="G15"/>
          <cell r="H15" t="str">
            <v>USD</v>
          </cell>
          <cell r="I15">
            <v>0</v>
          </cell>
          <cell r="J15">
            <v>-99.1</v>
          </cell>
          <cell r="K15">
            <v>0</v>
          </cell>
          <cell r="L15">
            <v>5.62</v>
          </cell>
          <cell r="M15">
            <v>-5.62</v>
          </cell>
          <cell r="N15">
            <v>-104.72</v>
          </cell>
        </row>
        <row r="16">
          <cell r="E16" t="str">
            <v>9488000</v>
          </cell>
          <cell r="F16" t="str">
            <v>Misc Service Revs</v>
          </cell>
          <cell r="G16"/>
          <cell r="H16" t="str">
            <v>USD</v>
          </cell>
          <cell r="I16">
            <v>0</v>
          </cell>
          <cell r="J16">
            <v>-3486.04</v>
          </cell>
          <cell r="K16">
            <v>250</v>
          </cell>
          <cell r="L16">
            <v>2675</v>
          </cell>
          <cell r="M16">
            <v>-2425</v>
          </cell>
          <cell r="N16">
            <v>-5911.04</v>
          </cell>
        </row>
        <row r="17">
          <cell r="E17" t="str">
            <v>9803000</v>
          </cell>
          <cell r="F17" t="str">
            <v>Nat Gs Tran Line Pur</v>
          </cell>
          <cell r="G17"/>
          <cell r="H17" t="str">
            <v>USD</v>
          </cell>
          <cell r="I17">
            <v>0</v>
          </cell>
          <cell r="J17">
            <v>421093.79</v>
          </cell>
          <cell r="K17">
            <v>132396.26999999999</v>
          </cell>
          <cell r="L17">
            <v>7122.65</v>
          </cell>
          <cell r="M17">
            <v>125273.62</v>
          </cell>
          <cell r="N17">
            <v>546367.41</v>
          </cell>
        </row>
        <row r="18">
          <cell r="E18" t="str">
            <v>9805100</v>
          </cell>
          <cell r="F18" t="str">
            <v>Pur Gas Cost Adjs</v>
          </cell>
          <cell r="G18"/>
          <cell r="H18" t="str">
            <v>USD</v>
          </cell>
          <cell r="I18">
            <v>0</v>
          </cell>
          <cell r="J18">
            <v>212792.28</v>
          </cell>
          <cell r="K18">
            <v>69006.100000000006</v>
          </cell>
          <cell r="L18">
            <v>208.69</v>
          </cell>
          <cell r="M18">
            <v>68797.41</v>
          </cell>
          <cell r="N18">
            <v>281589.69</v>
          </cell>
        </row>
        <row r="19">
          <cell r="E19" t="str">
            <v>9813000</v>
          </cell>
          <cell r="F19" t="str">
            <v>Oth Gas Supply Op -</v>
          </cell>
          <cell r="G19"/>
          <cell r="H19" t="str">
            <v>USD</v>
          </cell>
          <cell r="I19">
            <v>0</v>
          </cell>
          <cell r="J19">
            <v>405.56</v>
          </cell>
          <cell r="K19">
            <v>550.53</v>
          </cell>
          <cell r="L19">
            <v>68.78</v>
          </cell>
          <cell r="M19">
            <v>481.75</v>
          </cell>
          <cell r="N19">
            <v>887.31</v>
          </cell>
        </row>
        <row r="20">
          <cell r="E20" t="str">
            <v>9858000</v>
          </cell>
          <cell r="F20" t="str">
            <v>Trans/Compre of Gas</v>
          </cell>
          <cell r="G20"/>
          <cell r="H20" t="str">
            <v>USD</v>
          </cell>
          <cell r="I20">
            <v>0</v>
          </cell>
          <cell r="J20">
            <v>210206.7</v>
          </cell>
          <cell r="K20">
            <v>62262.84</v>
          </cell>
          <cell r="L20">
            <v>3633.72</v>
          </cell>
          <cell r="M20">
            <v>58629.120000000003</v>
          </cell>
          <cell r="N20">
            <v>268835.82</v>
          </cell>
        </row>
        <row r="21">
          <cell r="E21" t="str">
            <v>9870000</v>
          </cell>
          <cell r="F21" t="str">
            <v>Operation Sup &amp; Eng</v>
          </cell>
          <cell r="G21"/>
          <cell r="H21" t="str">
            <v>USD</v>
          </cell>
          <cell r="I21">
            <v>0</v>
          </cell>
          <cell r="J21">
            <v>0.03</v>
          </cell>
          <cell r="K21">
            <v>0</v>
          </cell>
          <cell r="L21">
            <v>0.01</v>
          </cell>
          <cell r="M21">
            <v>-0.01</v>
          </cell>
          <cell r="N21">
            <v>0.02</v>
          </cell>
        </row>
        <row r="22">
          <cell r="E22" t="str">
            <v>9874000</v>
          </cell>
          <cell r="F22" t="str">
            <v>Mains and Serv Exps</v>
          </cell>
          <cell r="G22"/>
          <cell r="H22" t="str">
            <v>USD</v>
          </cell>
          <cell r="I22">
            <v>0</v>
          </cell>
          <cell r="J22">
            <v>77.92</v>
          </cell>
          <cell r="K22">
            <v>201.5</v>
          </cell>
          <cell r="L22">
            <v>0</v>
          </cell>
          <cell r="M22">
            <v>201.5</v>
          </cell>
          <cell r="N22">
            <v>279.42</v>
          </cell>
        </row>
        <row r="23">
          <cell r="E23" t="str">
            <v>9875000</v>
          </cell>
          <cell r="F23" t="str">
            <v>Meas/Reg Sta Exp-Gen</v>
          </cell>
          <cell r="G23"/>
          <cell r="H23" t="str">
            <v>USD</v>
          </cell>
          <cell r="I23">
            <v>0</v>
          </cell>
          <cell r="J23">
            <v>18.36</v>
          </cell>
          <cell r="K23">
            <v>0</v>
          </cell>
          <cell r="L23">
            <v>0</v>
          </cell>
          <cell r="M23">
            <v>0</v>
          </cell>
          <cell r="N23">
            <v>18.36</v>
          </cell>
        </row>
        <row r="24">
          <cell r="E24" t="str">
            <v>9878000</v>
          </cell>
          <cell r="F24" t="str">
            <v>Meter/House Reg Exps</v>
          </cell>
          <cell r="G24"/>
          <cell r="H24" t="str">
            <v>USD</v>
          </cell>
          <cell r="I24">
            <v>0</v>
          </cell>
          <cell r="J24">
            <v>232316.51</v>
          </cell>
          <cell r="K24">
            <v>101169.87</v>
          </cell>
          <cell r="L24">
            <v>21599.67</v>
          </cell>
          <cell r="M24">
            <v>79570.2</v>
          </cell>
          <cell r="N24">
            <v>311886.71000000002</v>
          </cell>
        </row>
        <row r="25">
          <cell r="E25" t="str">
            <v>9879000</v>
          </cell>
          <cell r="F25" t="str">
            <v>Cust Install Exps</v>
          </cell>
          <cell r="G25"/>
          <cell r="H25" t="str">
            <v>USD</v>
          </cell>
          <cell r="I25">
            <v>0</v>
          </cell>
          <cell r="J25">
            <v>59074.11</v>
          </cell>
          <cell r="K25">
            <v>31192.53</v>
          </cell>
          <cell r="L25">
            <v>2461.08</v>
          </cell>
          <cell r="M25">
            <v>28731.45</v>
          </cell>
          <cell r="N25">
            <v>87805.56</v>
          </cell>
        </row>
        <row r="26">
          <cell r="E26" t="str">
            <v>9880000</v>
          </cell>
          <cell r="F26" t="str">
            <v>Other Expenses</v>
          </cell>
          <cell r="G26"/>
          <cell r="H26" t="str">
            <v>USD</v>
          </cell>
          <cell r="I26">
            <v>0</v>
          </cell>
          <cell r="J26">
            <v>7644.93</v>
          </cell>
          <cell r="K26">
            <v>4815.5</v>
          </cell>
          <cell r="L26">
            <v>931.08</v>
          </cell>
          <cell r="M26">
            <v>3884.42</v>
          </cell>
          <cell r="N26">
            <v>11529.35</v>
          </cell>
        </row>
        <row r="27">
          <cell r="E27" t="str">
            <v>9886000</v>
          </cell>
          <cell r="F27" t="str">
            <v>Maint Struct/Impr</v>
          </cell>
          <cell r="G27"/>
          <cell r="H27" t="str">
            <v>USD</v>
          </cell>
          <cell r="I27">
            <v>0</v>
          </cell>
          <cell r="J27">
            <v>20714.509999999998</v>
          </cell>
          <cell r="K27">
            <v>12881.89</v>
          </cell>
          <cell r="L27">
            <v>2604.86</v>
          </cell>
          <cell r="M27">
            <v>10277.030000000001</v>
          </cell>
          <cell r="N27">
            <v>30991.54</v>
          </cell>
        </row>
        <row r="28">
          <cell r="E28" t="str">
            <v>9887000</v>
          </cell>
          <cell r="F28" t="str">
            <v>Maint of Mains-Distr</v>
          </cell>
          <cell r="G28"/>
          <cell r="H28" t="str">
            <v>USD</v>
          </cell>
          <cell r="I28">
            <v>0</v>
          </cell>
          <cell r="J28">
            <v>356.28</v>
          </cell>
          <cell r="K28">
            <v>2482.4499999999998</v>
          </cell>
          <cell r="L28">
            <v>235.4</v>
          </cell>
          <cell r="M28">
            <v>2247.0500000000002</v>
          </cell>
          <cell r="N28">
            <v>2603.33</v>
          </cell>
        </row>
        <row r="29">
          <cell r="E29" t="str">
            <v>9889000</v>
          </cell>
          <cell r="F29" t="str">
            <v>Main Meas/Reg Eq-Gen</v>
          </cell>
          <cell r="G29"/>
          <cell r="H29" t="str">
            <v>USD</v>
          </cell>
          <cell r="I29">
            <v>0</v>
          </cell>
          <cell r="J29">
            <v>18.350000000000001</v>
          </cell>
          <cell r="K29">
            <v>0</v>
          </cell>
          <cell r="L29">
            <v>0</v>
          </cell>
          <cell r="M29">
            <v>0</v>
          </cell>
          <cell r="N29">
            <v>18.350000000000001</v>
          </cell>
        </row>
        <row r="30">
          <cell r="E30" t="str">
            <v>9892000</v>
          </cell>
          <cell r="F30" t="str">
            <v>Maint of Services</v>
          </cell>
          <cell r="G30"/>
          <cell r="H30" t="str">
            <v>USD</v>
          </cell>
          <cell r="I30">
            <v>0</v>
          </cell>
          <cell r="J30">
            <v>34335.870000000003</v>
          </cell>
          <cell r="K30">
            <v>10158.61</v>
          </cell>
          <cell r="L30">
            <v>711.86</v>
          </cell>
          <cell r="M30">
            <v>9446.75</v>
          </cell>
          <cell r="N30">
            <v>43782.62</v>
          </cell>
        </row>
        <row r="31">
          <cell r="E31" t="str">
            <v>9893000</v>
          </cell>
          <cell r="F31" t="str">
            <v>Maint Mtr/House Regs</v>
          </cell>
          <cell r="G31"/>
          <cell r="H31" t="str">
            <v>USD</v>
          </cell>
          <cell r="I31">
            <v>0</v>
          </cell>
          <cell r="J31">
            <v>0</v>
          </cell>
          <cell r="K31">
            <v>823.88</v>
          </cell>
          <cell r="L31">
            <v>0</v>
          </cell>
          <cell r="M31">
            <v>823.88</v>
          </cell>
          <cell r="N31">
            <v>823.88</v>
          </cell>
        </row>
        <row r="32">
          <cell r="E32" t="str">
            <v>9894000</v>
          </cell>
          <cell r="F32" t="str">
            <v>Maint Other Equip</v>
          </cell>
          <cell r="G32"/>
          <cell r="H32" t="str">
            <v>USD</v>
          </cell>
          <cell r="I32">
            <v>0</v>
          </cell>
          <cell r="J32">
            <v>5815.55</v>
          </cell>
          <cell r="K32">
            <v>2887.34</v>
          </cell>
          <cell r="L32">
            <v>771.08</v>
          </cell>
          <cell r="M32">
            <v>2116.2600000000002</v>
          </cell>
          <cell r="N32">
            <v>7931.81</v>
          </cell>
        </row>
        <row r="33">
          <cell r="E33" t="str">
            <v>9902000</v>
          </cell>
          <cell r="F33" t="str">
            <v>Cust Accts-Mtr Rding</v>
          </cell>
          <cell r="G33"/>
          <cell r="H33" t="str">
            <v>USD</v>
          </cell>
          <cell r="I33">
            <v>0</v>
          </cell>
          <cell r="J33">
            <v>237645.87</v>
          </cell>
          <cell r="K33">
            <v>151970.29</v>
          </cell>
          <cell r="L33">
            <v>29993.56</v>
          </cell>
          <cell r="M33">
            <v>121976.73</v>
          </cell>
          <cell r="N33">
            <v>359622.6</v>
          </cell>
        </row>
        <row r="34">
          <cell r="E34" t="str">
            <v>9903000</v>
          </cell>
          <cell r="F34" t="str">
            <v>Cust Accts-Recd/Coll</v>
          </cell>
          <cell r="G34"/>
          <cell r="H34" t="str">
            <v>USD</v>
          </cell>
          <cell r="I34">
            <v>0</v>
          </cell>
          <cell r="J34">
            <v>60976.77</v>
          </cell>
          <cell r="K34">
            <v>36376.71</v>
          </cell>
          <cell r="L34">
            <v>6905.19</v>
          </cell>
          <cell r="M34">
            <v>29471.52</v>
          </cell>
          <cell r="N34">
            <v>90448.29</v>
          </cell>
        </row>
        <row r="35">
          <cell r="E35" t="str">
            <v>9904000</v>
          </cell>
          <cell r="F35" t="str">
            <v>Cust Accts-Uncollect</v>
          </cell>
          <cell r="G35"/>
          <cell r="H35" t="str">
            <v>USD</v>
          </cell>
          <cell r="I35">
            <v>0</v>
          </cell>
          <cell r="J35">
            <v>17674.689999999999</v>
          </cell>
          <cell r="K35">
            <v>7087.2</v>
          </cell>
          <cell r="L35">
            <v>527.17999999999995</v>
          </cell>
          <cell r="M35">
            <v>6560.02</v>
          </cell>
          <cell r="N35">
            <v>24234.71</v>
          </cell>
        </row>
        <row r="36">
          <cell r="E36" t="str">
            <v>9909000</v>
          </cell>
          <cell r="F36" t="str">
            <v>Cust Svc-Info &amp; Inst</v>
          </cell>
          <cell r="G36"/>
          <cell r="H36" t="str">
            <v>USD</v>
          </cell>
          <cell r="I36">
            <v>0</v>
          </cell>
          <cell r="J36">
            <v>684.4</v>
          </cell>
          <cell r="K36">
            <v>0</v>
          </cell>
          <cell r="L36">
            <v>0</v>
          </cell>
          <cell r="M36">
            <v>0</v>
          </cell>
          <cell r="N36">
            <v>684.4</v>
          </cell>
        </row>
        <row r="37">
          <cell r="E37" t="str">
            <v>9912000</v>
          </cell>
          <cell r="F37" t="str">
            <v>Sales Exp - Demonstr</v>
          </cell>
          <cell r="G37"/>
          <cell r="H37" t="str">
            <v>USD</v>
          </cell>
          <cell r="I37">
            <v>0</v>
          </cell>
          <cell r="J37">
            <v>379.25</v>
          </cell>
          <cell r="K37">
            <v>232.68</v>
          </cell>
          <cell r="L37">
            <v>43.49</v>
          </cell>
          <cell r="M37">
            <v>189.19</v>
          </cell>
          <cell r="N37">
            <v>568.44000000000005</v>
          </cell>
        </row>
        <row r="38">
          <cell r="E38" t="str">
            <v>9920000</v>
          </cell>
          <cell r="F38" t="str">
            <v>Adm &amp; Gen-Salaries</v>
          </cell>
          <cell r="G38"/>
          <cell r="H38" t="str">
            <v>USD</v>
          </cell>
          <cell r="I38">
            <v>0</v>
          </cell>
          <cell r="J38">
            <v>68014.11</v>
          </cell>
          <cell r="K38">
            <v>74114.95</v>
          </cell>
          <cell r="L38">
            <v>19636.490000000002</v>
          </cell>
          <cell r="M38">
            <v>54478.46</v>
          </cell>
          <cell r="N38">
            <v>122492.57</v>
          </cell>
        </row>
        <row r="39">
          <cell r="E39" t="str">
            <v>9921000</v>
          </cell>
          <cell r="F39" t="str">
            <v>Adm &amp; Gen-Off Suppl</v>
          </cell>
          <cell r="G39"/>
          <cell r="H39" t="str">
            <v>USD</v>
          </cell>
          <cell r="I39">
            <v>0</v>
          </cell>
          <cell r="J39">
            <v>51565.27</v>
          </cell>
          <cell r="K39">
            <v>30252.98</v>
          </cell>
          <cell r="L39">
            <v>6626.46</v>
          </cell>
          <cell r="M39">
            <v>23626.52</v>
          </cell>
          <cell r="N39">
            <v>75191.789999999994</v>
          </cell>
        </row>
        <row r="40">
          <cell r="E40" t="str">
            <v>9922000</v>
          </cell>
          <cell r="F40" t="str">
            <v>Adm &amp; Gen-Exp Trf-Cr</v>
          </cell>
          <cell r="G40"/>
          <cell r="H40" t="str">
            <v>USD</v>
          </cell>
          <cell r="I40">
            <v>0</v>
          </cell>
          <cell r="J40">
            <v>-5077.42</v>
          </cell>
          <cell r="K40">
            <v>986.18</v>
          </cell>
          <cell r="L40">
            <v>4705.6099999999997</v>
          </cell>
          <cell r="M40">
            <v>-3719.43</v>
          </cell>
          <cell r="N40">
            <v>-8796.85</v>
          </cell>
        </row>
        <row r="41">
          <cell r="E41" t="str">
            <v>9923000</v>
          </cell>
          <cell r="F41" t="str">
            <v>Adm &amp; Gen-Outsd Svcs</v>
          </cell>
          <cell r="G41"/>
          <cell r="H41" t="str">
            <v>USD</v>
          </cell>
          <cell r="I41">
            <v>0</v>
          </cell>
          <cell r="J41">
            <v>47135.519999999997</v>
          </cell>
          <cell r="K41">
            <v>33965.599999999999</v>
          </cell>
          <cell r="L41">
            <v>6895.06</v>
          </cell>
          <cell r="M41">
            <v>27070.54</v>
          </cell>
          <cell r="N41">
            <v>74206.06</v>
          </cell>
        </row>
        <row r="42">
          <cell r="E42" t="str">
            <v>9924000</v>
          </cell>
          <cell r="F42" t="str">
            <v>Adm &amp; Gen-Prop Insur</v>
          </cell>
          <cell r="G42"/>
          <cell r="H42" t="str">
            <v>USD</v>
          </cell>
          <cell r="I42">
            <v>0</v>
          </cell>
          <cell r="J42">
            <v>690.53</v>
          </cell>
          <cell r="K42">
            <v>493.3</v>
          </cell>
          <cell r="L42">
            <v>85.46</v>
          </cell>
          <cell r="M42">
            <v>407.84</v>
          </cell>
          <cell r="N42">
            <v>1098.3699999999999</v>
          </cell>
        </row>
        <row r="43">
          <cell r="E43" t="str">
            <v>9925000</v>
          </cell>
          <cell r="F43" t="str">
            <v>Adm &amp; Gen-Inj &amp; Dmgs</v>
          </cell>
          <cell r="G43"/>
          <cell r="H43" t="str">
            <v>USD</v>
          </cell>
          <cell r="I43">
            <v>0</v>
          </cell>
          <cell r="J43">
            <v>7069.49</v>
          </cell>
          <cell r="K43">
            <v>11672.52</v>
          </cell>
          <cell r="L43">
            <v>3290.29</v>
          </cell>
          <cell r="M43">
            <v>8382.23</v>
          </cell>
          <cell r="N43">
            <v>15451.72</v>
          </cell>
        </row>
        <row r="44">
          <cell r="E44" t="str">
            <v>9926000</v>
          </cell>
          <cell r="F44" t="str">
            <v>Adm &amp; Gen-Emp Bnfts</v>
          </cell>
          <cell r="G44"/>
          <cell r="H44" t="str">
            <v>USD</v>
          </cell>
          <cell r="I44">
            <v>0</v>
          </cell>
          <cell r="J44">
            <v>139767.35999999999</v>
          </cell>
          <cell r="K44">
            <v>84376.37</v>
          </cell>
          <cell r="L44">
            <v>19776.39</v>
          </cell>
          <cell r="M44">
            <v>64599.98</v>
          </cell>
          <cell r="N44">
            <v>204367.34</v>
          </cell>
        </row>
        <row r="45">
          <cell r="E45" t="str">
            <v>9930200</v>
          </cell>
          <cell r="F45" t="str">
            <v>Adm &amp; Gen-Misc Exp</v>
          </cell>
          <cell r="G45"/>
          <cell r="H45" t="str">
            <v>USD</v>
          </cell>
          <cell r="I45">
            <v>0</v>
          </cell>
          <cell r="J45">
            <v>273.93</v>
          </cell>
          <cell r="K45">
            <v>83.77</v>
          </cell>
          <cell r="L45">
            <v>9.69</v>
          </cell>
          <cell r="M45">
            <v>74.08</v>
          </cell>
          <cell r="N45">
            <v>348.01</v>
          </cell>
        </row>
        <row r="46">
          <cell r="E46" t="str">
            <v>9931000</v>
          </cell>
          <cell r="F46" t="str">
            <v>Adm &amp; Gen-Rents</v>
          </cell>
          <cell r="G46"/>
          <cell r="H46" t="str">
            <v>USD</v>
          </cell>
          <cell r="I46">
            <v>0</v>
          </cell>
          <cell r="J46">
            <v>7804.3</v>
          </cell>
          <cell r="K46">
            <v>4611.1000000000004</v>
          </cell>
          <cell r="L46">
            <v>922.22</v>
          </cell>
          <cell r="M46">
            <v>3688.88</v>
          </cell>
          <cell r="N46">
            <v>11493.18</v>
          </cell>
        </row>
        <row r="47">
          <cell r="E47" t="str">
            <v>9932000</v>
          </cell>
          <cell r="F47" t="str">
            <v>A&amp;G Maint - Gas</v>
          </cell>
          <cell r="G47"/>
          <cell r="H47" t="str">
            <v>USD</v>
          </cell>
          <cell r="I47">
            <v>0</v>
          </cell>
          <cell r="J47">
            <v>1151.31</v>
          </cell>
          <cell r="K47">
            <v>74.819999999999993</v>
          </cell>
          <cell r="L47">
            <v>11.28</v>
          </cell>
          <cell r="M47">
            <v>63.54</v>
          </cell>
          <cell r="N47">
            <v>1214.8499999999999</v>
          </cell>
        </row>
        <row r="48">
          <cell r="E48"/>
          <cell r="F48"/>
          <cell r="G48"/>
          <cell r="H48" t="str">
            <v>USD</v>
          </cell>
          <cell r="I48">
            <v>0</v>
          </cell>
          <cell r="J48">
            <v>606716.86</v>
          </cell>
          <cell r="K48">
            <v>1322791.83</v>
          </cell>
          <cell r="L48">
            <v>1128831.1499999999</v>
          </cell>
          <cell r="M48">
            <v>193960.68</v>
          </cell>
          <cell r="N48">
            <v>800677.54</v>
          </cell>
        </row>
      </sheetData>
      <sheetData sheetId="3">
        <row r="5">
          <cell r="C5" t="str">
            <v>9415000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abSelected="1" workbookViewId="0">
      <selection activeCell="D3" sqref="D3"/>
    </sheetView>
  </sheetViews>
  <sheetFormatPr defaultColWidth="11.42578125" defaultRowHeight="12.75" x14ac:dyDescent="0.2"/>
  <cols>
    <col min="1" max="1" width="15" style="3" bestFit="1" customWidth="1"/>
    <col min="2" max="2" width="56.7109375" style="3" bestFit="1" customWidth="1"/>
    <col min="3" max="3" width="24.42578125" style="32" customWidth="1"/>
    <col min="4" max="4" width="17.5703125" style="3" customWidth="1"/>
    <col min="5" max="251" width="11.42578125" style="3"/>
    <col min="252" max="252" width="4.7109375" style="3" customWidth="1"/>
    <col min="253" max="253" width="10.7109375" style="3" customWidth="1"/>
    <col min="254" max="254" width="44.7109375" style="3" customWidth="1"/>
    <col min="255" max="255" width="16.7109375" style="3" customWidth="1"/>
    <col min="256" max="256" width="15.7109375" style="3" customWidth="1"/>
    <col min="257" max="257" width="12.7109375" style="3" customWidth="1"/>
    <col min="258" max="258" width="7.7109375" style="3" customWidth="1"/>
    <col min="259" max="259" width="2.7109375" style="3" customWidth="1"/>
    <col min="260" max="507" width="11.42578125" style="3"/>
    <col min="508" max="508" width="4.7109375" style="3" customWidth="1"/>
    <col min="509" max="509" width="10.7109375" style="3" customWidth="1"/>
    <col min="510" max="510" width="44.7109375" style="3" customWidth="1"/>
    <col min="511" max="511" width="16.7109375" style="3" customWidth="1"/>
    <col min="512" max="512" width="15.7109375" style="3" customWidth="1"/>
    <col min="513" max="513" width="12.7109375" style="3" customWidth="1"/>
    <col min="514" max="514" width="7.7109375" style="3" customWidth="1"/>
    <col min="515" max="515" width="2.7109375" style="3" customWidth="1"/>
    <col min="516" max="763" width="11.42578125" style="3"/>
    <col min="764" max="764" width="4.7109375" style="3" customWidth="1"/>
    <col min="765" max="765" width="10.7109375" style="3" customWidth="1"/>
    <col min="766" max="766" width="44.7109375" style="3" customWidth="1"/>
    <col min="767" max="767" width="16.7109375" style="3" customWidth="1"/>
    <col min="768" max="768" width="15.7109375" style="3" customWidth="1"/>
    <col min="769" max="769" width="12.7109375" style="3" customWidth="1"/>
    <col min="770" max="770" width="7.7109375" style="3" customWidth="1"/>
    <col min="771" max="771" width="2.7109375" style="3" customWidth="1"/>
    <col min="772" max="1019" width="11.42578125" style="3"/>
    <col min="1020" max="1020" width="4.7109375" style="3" customWidth="1"/>
    <col min="1021" max="1021" width="10.7109375" style="3" customWidth="1"/>
    <col min="1022" max="1022" width="44.7109375" style="3" customWidth="1"/>
    <col min="1023" max="1023" width="16.7109375" style="3" customWidth="1"/>
    <col min="1024" max="1024" width="15.7109375" style="3" customWidth="1"/>
    <col min="1025" max="1025" width="12.7109375" style="3" customWidth="1"/>
    <col min="1026" max="1026" width="7.7109375" style="3" customWidth="1"/>
    <col min="1027" max="1027" width="2.7109375" style="3" customWidth="1"/>
    <col min="1028" max="1275" width="11.42578125" style="3"/>
    <col min="1276" max="1276" width="4.7109375" style="3" customWidth="1"/>
    <col min="1277" max="1277" width="10.7109375" style="3" customWidth="1"/>
    <col min="1278" max="1278" width="44.7109375" style="3" customWidth="1"/>
    <col min="1279" max="1279" width="16.7109375" style="3" customWidth="1"/>
    <col min="1280" max="1280" width="15.7109375" style="3" customWidth="1"/>
    <col min="1281" max="1281" width="12.7109375" style="3" customWidth="1"/>
    <col min="1282" max="1282" width="7.7109375" style="3" customWidth="1"/>
    <col min="1283" max="1283" width="2.7109375" style="3" customWidth="1"/>
    <col min="1284" max="1531" width="11.42578125" style="3"/>
    <col min="1532" max="1532" width="4.7109375" style="3" customWidth="1"/>
    <col min="1533" max="1533" width="10.7109375" style="3" customWidth="1"/>
    <col min="1534" max="1534" width="44.7109375" style="3" customWidth="1"/>
    <col min="1535" max="1535" width="16.7109375" style="3" customWidth="1"/>
    <col min="1536" max="1536" width="15.7109375" style="3" customWidth="1"/>
    <col min="1537" max="1537" width="12.7109375" style="3" customWidth="1"/>
    <col min="1538" max="1538" width="7.7109375" style="3" customWidth="1"/>
    <col min="1539" max="1539" width="2.7109375" style="3" customWidth="1"/>
    <col min="1540" max="1787" width="11.42578125" style="3"/>
    <col min="1788" max="1788" width="4.7109375" style="3" customWidth="1"/>
    <col min="1789" max="1789" width="10.7109375" style="3" customWidth="1"/>
    <col min="1790" max="1790" width="44.7109375" style="3" customWidth="1"/>
    <col min="1791" max="1791" width="16.7109375" style="3" customWidth="1"/>
    <col min="1792" max="1792" width="15.7109375" style="3" customWidth="1"/>
    <col min="1793" max="1793" width="12.7109375" style="3" customWidth="1"/>
    <col min="1794" max="1794" width="7.7109375" style="3" customWidth="1"/>
    <col min="1795" max="1795" width="2.7109375" style="3" customWidth="1"/>
    <col min="1796" max="2043" width="11.42578125" style="3"/>
    <col min="2044" max="2044" width="4.7109375" style="3" customWidth="1"/>
    <col min="2045" max="2045" width="10.7109375" style="3" customWidth="1"/>
    <col min="2046" max="2046" width="44.7109375" style="3" customWidth="1"/>
    <col min="2047" max="2047" width="16.7109375" style="3" customWidth="1"/>
    <col min="2048" max="2048" width="15.7109375" style="3" customWidth="1"/>
    <col min="2049" max="2049" width="12.7109375" style="3" customWidth="1"/>
    <col min="2050" max="2050" width="7.7109375" style="3" customWidth="1"/>
    <col min="2051" max="2051" width="2.7109375" style="3" customWidth="1"/>
    <col min="2052" max="2299" width="11.42578125" style="3"/>
    <col min="2300" max="2300" width="4.7109375" style="3" customWidth="1"/>
    <col min="2301" max="2301" width="10.7109375" style="3" customWidth="1"/>
    <col min="2302" max="2302" width="44.7109375" style="3" customWidth="1"/>
    <col min="2303" max="2303" width="16.7109375" style="3" customWidth="1"/>
    <col min="2304" max="2304" width="15.7109375" style="3" customWidth="1"/>
    <col min="2305" max="2305" width="12.7109375" style="3" customWidth="1"/>
    <col min="2306" max="2306" width="7.7109375" style="3" customWidth="1"/>
    <col min="2307" max="2307" width="2.7109375" style="3" customWidth="1"/>
    <col min="2308" max="2555" width="11.42578125" style="3"/>
    <col min="2556" max="2556" width="4.7109375" style="3" customWidth="1"/>
    <col min="2557" max="2557" width="10.7109375" style="3" customWidth="1"/>
    <col min="2558" max="2558" width="44.7109375" style="3" customWidth="1"/>
    <col min="2559" max="2559" width="16.7109375" style="3" customWidth="1"/>
    <col min="2560" max="2560" width="15.7109375" style="3" customWidth="1"/>
    <col min="2561" max="2561" width="12.7109375" style="3" customWidth="1"/>
    <col min="2562" max="2562" width="7.7109375" style="3" customWidth="1"/>
    <col min="2563" max="2563" width="2.7109375" style="3" customWidth="1"/>
    <col min="2564" max="2811" width="11.42578125" style="3"/>
    <col min="2812" max="2812" width="4.7109375" style="3" customWidth="1"/>
    <col min="2813" max="2813" width="10.7109375" style="3" customWidth="1"/>
    <col min="2814" max="2814" width="44.7109375" style="3" customWidth="1"/>
    <col min="2815" max="2815" width="16.7109375" style="3" customWidth="1"/>
    <col min="2816" max="2816" width="15.7109375" style="3" customWidth="1"/>
    <col min="2817" max="2817" width="12.7109375" style="3" customWidth="1"/>
    <col min="2818" max="2818" width="7.7109375" style="3" customWidth="1"/>
    <col min="2819" max="2819" width="2.7109375" style="3" customWidth="1"/>
    <col min="2820" max="3067" width="11.42578125" style="3"/>
    <col min="3068" max="3068" width="4.7109375" style="3" customWidth="1"/>
    <col min="3069" max="3069" width="10.7109375" style="3" customWidth="1"/>
    <col min="3070" max="3070" width="44.7109375" style="3" customWidth="1"/>
    <col min="3071" max="3071" width="16.7109375" style="3" customWidth="1"/>
    <col min="3072" max="3072" width="15.7109375" style="3" customWidth="1"/>
    <col min="3073" max="3073" width="12.7109375" style="3" customWidth="1"/>
    <col min="3074" max="3074" width="7.7109375" style="3" customWidth="1"/>
    <col min="3075" max="3075" width="2.7109375" style="3" customWidth="1"/>
    <col min="3076" max="3323" width="11.42578125" style="3"/>
    <col min="3324" max="3324" width="4.7109375" style="3" customWidth="1"/>
    <col min="3325" max="3325" width="10.7109375" style="3" customWidth="1"/>
    <col min="3326" max="3326" width="44.7109375" style="3" customWidth="1"/>
    <col min="3327" max="3327" width="16.7109375" style="3" customWidth="1"/>
    <col min="3328" max="3328" width="15.7109375" style="3" customWidth="1"/>
    <col min="3329" max="3329" width="12.7109375" style="3" customWidth="1"/>
    <col min="3330" max="3330" width="7.7109375" style="3" customWidth="1"/>
    <col min="3331" max="3331" width="2.7109375" style="3" customWidth="1"/>
    <col min="3332" max="3579" width="11.42578125" style="3"/>
    <col min="3580" max="3580" width="4.7109375" style="3" customWidth="1"/>
    <col min="3581" max="3581" width="10.7109375" style="3" customWidth="1"/>
    <col min="3582" max="3582" width="44.7109375" style="3" customWidth="1"/>
    <col min="3583" max="3583" width="16.7109375" style="3" customWidth="1"/>
    <col min="3584" max="3584" width="15.7109375" style="3" customWidth="1"/>
    <col min="3585" max="3585" width="12.7109375" style="3" customWidth="1"/>
    <col min="3586" max="3586" width="7.7109375" style="3" customWidth="1"/>
    <col min="3587" max="3587" width="2.7109375" style="3" customWidth="1"/>
    <col min="3588" max="3835" width="11.42578125" style="3"/>
    <col min="3836" max="3836" width="4.7109375" style="3" customWidth="1"/>
    <col min="3837" max="3837" width="10.7109375" style="3" customWidth="1"/>
    <col min="3838" max="3838" width="44.7109375" style="3" customWidth="1"/>
    <col min="3839" max="3839" width="16.7109375" style="3" customWidth="1"/>
    <col min="3840" max="3840" width="15.7109375" style="3" customWidth="1"/>
    <col min="3841" max="3841" width="12.7109375" style="3" customWidth="1"/>
    <col min="3842" max="3842" width="7.7109375" style="3" customWidth="1"/>
    <col min="3843" max="3843" width="2.7109375" style="3" customWidth="1"/>
    <col min="3844" max="4091" width="11.42578125" style="3"/>
    <col min="4092" max="4092" width="4.7109375" style="3" customWidth="1"/>
    <col min="4093" max="4093" width="10.7109375" style="3" customWidth="1"/>
    <col min="4094" max="4094" width="44.7109375" style="3" customWidth="1"/>
    <col min="4095" max="4095" width="16.7109375" style="3" customWidth="1"/>
    <col min="4096" max="4096" width="15.7109375" style="3" customWidth="1"/>
    <col min="4097" max="4097" width="12.7109375" style="3" customWidth="1"/>
    <col min="4098" max="4098" width="7.7109375" style="3" customWidth="1"/>
    <col min="4099" max="4099" width="2.7109375" style="3" customWidth="1"/>
    <col min="4100" max="4347" width="11.42578125" style="3"/>
    <col min="4348" max="4348" width="4.7109375" style="3" customWidth="1"/>
    <col min="4349" max="4349" width="10.7109375" style="3" customWidth="1"/>
    <col min="4350" max="4350" width="44.7109375" style="3" customWidth="1"/>
    <col min="4351" max="4351" width="16.7109375" style="3" customWidth="1"/>
    <col min="4352" max="4352" width="15.7109375" style="3" customWidth="1"/>
    <col min="4353" max="4353" width="12.7109375" style="3" customWidth="1"/>
    <col min="4354" max="4354" width="7.7109375" style="3" customWidth="1"/>
    <col min="4355" max="4355" width="2.7109375" style="3" customWidth="1"/>
    <col min="4356" max="4603" width="11.42578125" style="3"/>
    <col min="4604" max="4604" width="4.7109375" style="3" customWidth="1"/>
    <col min="4605" max="4605" width="10.7109375" style="3" customWidth="1"/>
    <col min="4606" max="4606" width="44.7109375" style="3" customWidth="1"/>
    <col min="4607" max="4607" width="16.7109375" style="3" customWidth="1"/>
    <col min="4608" max="4608" width="15.7109375" style="3" customWidth="1"/>
    <col min="4609" max="4609" width="12.7109375" style="3" customWidth="1"/>
    <col min="4610" max="4610" width="7.7109375" style="3" customWidth="1"/>
    <col min="4611" max="4611" width="2.7109375" style="3" customWidth="1"/>
    <col min="4612" max="4859" width="11.42578125" style="3"/>
    <col min="4860" max="4860" width="4.7109375" style="3" customWidth="1"/>
    <col min="4861" max="4861" width="10.7109375" style="3" customWidth="1"/>
    <col min="4862" max="4862" width="44.7109375" style="3" customWidth="1"/>
    <col min="4863" max="4863" width="16.7109375" style="3" customWidth="1"/>
    <col min="4864" max="4864" width="15.7109375" style="3" customWidth="1"/>
    <col min="4865" max="4865" width="12.7109375" style="3" customWidth="1"/>
    <col min="4866" max="4866" width="7.7109375" style="3" customWidth="1"/>
    <col min="4867" max="4867" width="2.7109375" style="3" customWidth="1"/>
    <col min="4868" max="5115" width="11.42578125" style="3"/>
    <col min="5116" max="5116" width="4.7109375" style="3" customWidth="1"/>
    <col min="5117" max="5117" width="10.7109375" style="3" customWidth="1"/>
    <col min="5118" max="5118" width="44.7109375" style="3" customWidth="1"/>
    <col min="5119" max="5119" width="16.7109375" style="3" customWidth="1"/>
    <col min="5120" max="5120" width="15.7109375" style="3" customWidth="1"/>
    <col min="5121" max="5121" width="12.7109375" style="3" customWidth="1"/>
    <col min="5122" max="5122" width="7.7109375" style="3" customWidth="1"/>
    <col min="5123" max="5123" width="2.7109375" style="3" customWidth="1"/>
    <col min="5124" max="5371" width="11.42578125" style="3"/>
    <col min="5372" max="5372" width="4.7109375" style="3" customWidth="1"/>
    <col min="5373" max="5373" width="10.7109375" style="3" customWidth="1"/>
    <col min="5374" max="5374" width="44.7109375" style="3" customWidth="1"/>
    <col min="5375" max="5375" width="16.7109375" style="3" customWidth="1"/>
    <col min="5376" max="5376" width="15.7109375" style="3" customWidth="1"/>
    <col min="5377" max="5377" width="12.7109375" style="3" customWidth="1"/>
    <col min="5378" max="5378" width="7.7109375" style="3" customWidth="1"/>
    <col min="5379" max="5379" width="2.7109375" style="3" customWidth="1"/>
    <col min="5380" max="5627" width="11.42578125" style="3"/>
    <col min="5628" max="5628" width="4.7109375" style="3" customWidth="1"/>
    <col min="5629" max="5629" width="10.7109375" style="3" customWidth="1"/>
    <col min="5630" max="5630" width="44.7109375" style="3" customWidth="1"/>
    <col min="5631" max="5631" width="16.7109375" style="3" customWidth="1"/>
    <col min="5632" max="5632" width="15.7109375" style="3" customWidth="1"/>
    <col min="5633" max="5633" width="12.7109375" style="3" customWidth="1"/>
    <col min="5634" max="5634" width="7.7109375" style="3" customWidth="1"/>
    <col min="5635" max="5635" width="2.7109375" style="3" customWidth="1"/>
    <col min="5636" max="5883" width="11.42578125" style="3"/>
    <col min="5884" max="5884" width="4.7109375" style="3" customWidth="1"/>
    <col min="5885" max="5885" width="10.7109375" style="3" customWidth="1"/>
    <col min="5886" max="5886" width="44.7109375" style="3" customWidth="1"/>
    <col min="5887" max="5887" width="16.7109375" style="3" customWidth="1"/>
    <col min="5888" max="5888" width="15.7109375" style="3" customWidth="1"/>
    <col min="5889" max="5889" width="12.7109375" style="3" customWidth="1"/>
    <col min="5890" max="5890" width="7.7109375" style="3" customWidth="1"/>
    <col min="5891" max="5891" width="2.7109375" style="3" customWidth="1"/>
    <col min="5892" max="6139" width="11.42578125" style="3"/>
    <col min="6140" max="6140" width="4.7109375" style="3" customWidth="1"/>
    <col min="6141" max="6141" width="10.7109375" style="3" customWidth="1"/>
    <col min="6142" max="6142" width="44.7109375" style="3" customWidth="1"/>
    <col min="6143" max="6143" width="16.7109375" style="3" customWidth="1"/>
    <col min="6144" max="6144" width="15.7109375" style="3" customWidth="1"/>
    <col min="6145" max="6145" width="12.7109375" style="3" customWidth="1"/>
    <col min="6146" max="6146" width="7.7109375" style="3" customWidth="1"/>
    <col min="6147" max="6147" width="2.7109375" style="3" customWidth="1"/>
    <col min="6148" max="6395" width="11.42578125" style="3"/>
    <col min="6396" max="6396" width="4.7109375" style="3" customWidth="1"/>
    <col min="6397" max="6397" width="10.7109375" style="3" customWidth="1"/>
    <col min="6398" max="6398" width="44.7109375" style="3" customWidth="1"/>
    <col min="6399" max="6399" width="16.7109375" style="3" customWidth="1"/>
    <col min="6400" max="6400" width="15.7109375" style="3" customWidth="1"/>
    <col min="6401" max="6401" width="12.7109375" style="3" customWidth="1"/>
    <col min="6402" max="6402" width="7.7109375" style="3" customWidth="1"/>
    <col min="6403" max="6403" width="2.7109375" style="3" customWidth="1"/>
    <col min="6404" max="6651" width="11.42578125" style="3"/>
    <col min="6652" max="6652" width="4.7109375" style="3" customWidth="1"/>
    <col min="6653" max="6653" width="10.7109375" style="3" customWidth="1"/>
    <col min="6654" max="6654" width="44.7109375" style="3" customWidth="1"/>
    <col min="6655" max="6655" width="16.7109375" style="3" customWidth="1"/>
    <col min="6656" max="6656" width="15.7109375" style="3" customWidth="1"/>
    <col min="6657" max="6657" width="12.7109375" style="3" customWidth="1"/>
    <col min="6658" max="6658" width="7.7109375" style="3" customWidth="1"/>
    <col min="6659" max="6659" width="2.7109375" style="3" customWidth="1"/>
    <col min="6660" max="6907" width="11.42578125" style="3"/>
    <col min="6908" max="6908" width="4.7109375" style="3" customWidth="1"/>
    <col min="6909" max="6909" width="10.7109375" style="3" customWidth="1"/>
    <col min="6910" max="6910" width="44.7109375" style="3" customWidth="1"/>
    <col min="6911" max="6911" width="16.7109375" style="3" customWidth="1"/>
    <col min="6912" max="6912" width="15.7109375" style="3" customWidth="1"/>
    <col min="6913" max="6913" width="12.7109375" style="3" customWidth="1"/>
    <col min="6914" max="6914" width="7.7109375" style="3" customWidth="1"/>
    <col min="6915" max="6915" width="2.7109375" style="3" customWidth="1"/>
    <col min="6916" max="7163" width="11.42578125" style="3"/>
    <col min="7164" max="7164" width="4.7109375" style="3" customWidth="1"/>
    <col min="7165" max="7165" width="10.7109375" style="3" customWidth="1"/>
    <col min="7166" max="7166" width="44.7109375" style="3" customWidth="1"/>
    <col min="7167" max="7167" width="16.7109375" style="3" customWidth="1"/>
    <col min="7168" max="7168" width="15.7109375" style="3" customWidth="1"/>
    <col min="7169" max="7169" width="12.7109375" style="3" customWidth="1"/>
    <col min="7170" max="7170" width="7.7109375" style="3" customWidth="1"/>
    <col min="7171" max="7171" width="2.7109375" style="3" customWidth="1"/>
    <col min="7172" max="7419" width="11.42578125" style="3"/>
    <col min="7420" max="7420" width="4.7109375" style="3" customWidth="1"/>
    <col min="7421" max="7421" width="10.7109375" style="3" customWidth="1"/>
    <col min="7422" max="7422" width="44.7109375" style="3" customWidth="1"/>
    <col min="7423" max="7423" width="16.7109375" style="3" customWidth="1"/>
    <col min="7424" max="7424" width="15.7109375" style="3" customWidth="1"/>
    <col min="7425" max="7425" width="12.7109375" style="3" customWidth="1"/>
    <col min="7426" max="7426" width="7.7109375" style="3" customWidth="1"/>
    <col min="7427" max="7427" width="2.7109375" style="3" customWidth="1"/>
    <col min="7428" max="7675" width="11.42578125" style="3"/>
    <col min="7676" max="7676" width="4.7109375" style="3" customWidth="1"/>
    <col min="7677" max="7677" width="10.7109375" style="3" customWidth="1"/>
    <col min="7678" max="7678" width="44.7109375" style="3" customWidth="1"/>
    <col min="7679" max="7679" width="16.7109375" style="3" customWidth="1"/>
    <col min="7680" max="7680" width="15.7109375" style="3" customWidth="1"/>
    <col min="7681" max="7681" width="12.7109375" style="3" customWidth="1"/>
    <col min="7682" max="7682" width="7.7109375" style="3" customWidth="1"/>
    <col min="7683" max="7683" width="2.7109375" style="3" customWidth="1"/>
    <col min="7684" max="7931" width="11.42578125" style="3"/>
    <col min="7932" max="7932" width="4.7109375" style="3" customWidth="1"/>
    <col min="7933" max="7933" width="10.7109375" style="3" customWidth="1"/>
    <col min="7934" max="7934" width="44.7109375" style="3" customWidth="1"/>
    <col min="7935" max="7935" width="16.7109375" style="3" customWidth="1"/>
    <col min="7936" max="7936" width="15.7109375" style="3" customWidth="1"/>
    <col min="7937" max="7937" width="12.7109375" style="3" customWidth="1"/>
    <col min="7938" max="7938" width="7.7109375" style="3" customWidth="1"/>
    <col min="7939" max="7939" width="2.7109375" style="3" customWidth="1"/>
    <col min="7940" max="8187" width="11.42578125" style="3"/>
    <col min="8188" max="8188" width="4.7109375" style="3" customWidth="1"/>
    <col min="8189" max="8189" width="10.7109375" style="3" customWidth="1"/>
    <col min="8190" max="8190" width="44.7109375" style="3" customWidth="1"/>
    <col min="8191" max="8191" width="16.7109375" style="3" customWidth="1"/>
    <col min="8192" max="8192" width="15.7109375" style="3" customWidth="1"/>
    <col min="8193" max="8193" width="12.7109375" style="3" customWidth="1"/>
    <col min="8194" max="8194" width="7.7109375" style="3" customWidth="1"/>
    <col min="8195" max="8195" width="2.7109375" style="3" customWidth="1"/>
    <col min="8196" max="8443" width="11.42578125" style="3"/>
    <col min="8444" max="8444" width="4.7109375" style="3" customWidth="1"/>
    <col min="8445" max="8445" width="10.7109375" style="3" customWidth="1"/>
    <col min="8446" max="8446" width="44.7109375" style="3" customWidth="1"/>
    <col min="8447" max="8447" width="16.7109375" style="3" customWidth="1"/>
    <col min="8448" max="8448" width="15.7109375" style="3" customWidth="1"/>
    <col min="8449" max="8449" width="12.7109375" style="3" customWidth="1"/>
    <col min="8450" max="8450" width="7.7109375" style="3" customWidth="1"/>
    <col min="8451" max="8451" width="2.7109375" style="3" customWidth="1"/>
    <col min="8452" max="8699" width="11.42578125" style="3"/>
    <col min="8700" max="8700" width="4.7109375" style="3" customWidth="1"/>
    <col min="8701" max="8701" width="10.7109375" style="3" customWidth="1"/>
    <col min="8702" max="8702" width="44.7109375" style="3" customWidth="1"/>
    <col min="8703" max="8703" width="16.7109375" style="3" customWidth="1"/>
    <col min="8704" max="8704" width="15.7109375" style="3" customWidth="1"/>
    <col min="8705" max="8705" width="12.7109375" style="3" customWidth="1"/>
    <col min="8706" max="8706" width="7.7109375" style="3" customWidth="1"/>
    <col min="8707" max="8707" width="2.7109375" style="3" customWidth="1"/>
    <col min="8708" max="8955" width="11.42578125" style="3"/>
    <col min="8956" max="8956" width="4.7109375" style="3" customWidth="1"/>
    <col min="8957" max="8957" width="10.7109375" style="3" customWidth="1"/>
    <col min="8958" max="8958" width="44.7109375" style="3" customWidth="1"/>
    <col min="8959" max="8959" width="16.7109375" style="3" customWidth="1"/>
    <col min="8960" max="8960" width="15.7109375" style="3" customWidth="1"/>
    <col min="8961" max="8961" width="12.7109375" style="3" customWidth="1"/>
    <col min="8962" max="8962" width="7.7109375" style="3" customWidth="1"/>
    <col min="8963" max="8963" width="2.7109375" style="3" customWidth="1"/>
    <col min="8964" max="9211" width="11.42578125" style="3"/>
    <col min="9212" max="9212" width="4.7109375" style="3" customWidth="1"/>
    <col min="9213" max="9213" width="10.7109375" style="3" customWidth="1"/>
    <col min="9214" max="9214" width="44.7109375" style="3" customWidth="1"/>
    <col min="9215" max="9215" width="16.7109375" style="3" customWidth="1"/>
    <col min="9216" max="9216" width="15.7109375" style="3" customWidth="1"/>
    <col min="9217" max="9217" width="12.7109375" style="3" customWidth="1"/>
    <col min="9218" max="9218" width="7.7109375" style="3" customWidth="1"/>
    <col min="9219" max="9219" width="2.7109375" style="3" customWidth="1"/>
    <col min="9220" max="9467" width="11.42578125" style="3"/>
    <col min="9468" max="9468" width="4.7109375" style="3" customWidth="1"/>
    <col min="9469" max="9469" width="10.7109375" style="3" customWidth="1"/>
    <col min="9470" max="9470" width="44.7109375" style="3" customWidth="1"/>
    <col min="9471" max="9471" width="16.7109375" style="3" customWidth="1"/>
    <col min="9472" max="9472" width="15.7109375" style="3" customWidth="1"/>
    <col min="9473" max="9473" width="12.7109375" style="3" customWidth="1"/>
    <col min="9474" max="9474" width="7.7109375" style="3" customWidth="1"/>
    <col min="9475" max="9475" width="2.7109375" style="3" customWidth="1"/>
    <col min="9476" max="9723" width="11.42578125" style="3"/>
    <col min="9724" max="9724" width="4.7109375" style="3" customWidth="1"/>
    <col min="9725" max="9725" width="10.7109375" style="3" customWidth="1"/>
    <col min="9726" max="9726" width="44.7109375" style="3" customWidth="1"/>
    <col min="9727" max="9727" width="16.7109375" style="3" customWidth="1"/>
    <col min="9728" max="9728" width="15.7109375" style="3" customWidth="1"/>
    <col min="9729" max="9729" width="12.7109375" style="3" customWidth="1"/>
    <col min="9730" max="9730" width="7.7109375" style="3" customWidth="1"/>
    <col min="9731" max="9731" width="2.7109375" style="3" customWidth="1"/>
    <col min="9732" max="9979" width="11.42578125" style="3"/>
    <col min="9980" max="9980" width="4.7109375" style="3" customWidth="1"/>
    <col min="9981" max="9981" width="10.7109375" style="3" customWidth="1"/>
    <col min="9982" max="9982" width="44.7109375" style="3" customWidth="1"/>
    <col min="9983" max="9983" width="16.7109375" style="3" customWidth="1"/>
    <col min="9984" max="9984" width="15.7109375" style="3" customWidth="1"/>
    <col min="9985" max="9985" width="12.7109375" style="3" customWidth="1"/>
    <col min="9986" max="9986" width="7.7109375" style="3" customWidth="1"/>
    <col min="9987" max="9987" width="2.7109375" style="3" customWidth="1"/>
    <col min="9988" max="10235" width="11.42578125" style="3"/>
    <col min="10236" max="10236" width="4.7109375" style="3" customWidth="1"/>
    <col min="10237" max="10237" width="10.7109375" style="3" customWidth="1"/>
    <col min="10238" max="10238" width="44.7109375" style="3" customWidth="1"/>
    <col min="10239" max="10239" width="16.7109375" style="3" customWidth="1"/>
    <col min="10240" max="10240" width="15.7109375" style="3" customWidth="1"/>
    <col min="10241" max="10241" width="12.7109375" style="3" customWidth="1"/>
    <col min="10242" max="10242" width="7.7109375" style="3" customWidth="1"/>
    <col min="10243" max="10243" width="2.7109375" style="3" customWidth="1"/>
    <col min="10244" max="10491" width="11.42578125" style="3"/>
    <col min="10492" max="10492" width="4.7109375" style="3" customWidth="1"/>
    <col min="10493" max="10493" width="10.7109375" style="3" customWidth="1"/>
    <col min="10494" max="10494" width="44.7109375" style="3" customWidth="1"/>
    <col min="10495" max="10495" width="16.7109375" style="3" customWidth="1"/>
    <col min="10496" max="10496" width="15.7109375" style="3" customWidth="1"/>
    <col min="10497" max="10497" width="12.7109375" style="3" customWidth="1"/>
    <col min="10498" max="10498" width="7.7109375" style="3" customWidth="1"/>
    <col min="10499" max="10499" width="2.7109375" style="3" customWidth="1"/>
    <col min="10500" max="10747" width="11.42578125" style="3"/>
    <col min="10748" max="10748" width="4.7109375" style="3" customWidth="1"/>
    <col min="10749" max="10749" width="10.7109375" style="3" customWidth="1"/>
    <col min="10750" max="10750" width="44.7109375" style="3" customWidth="1"/>
    <col min="10751" max="10751" width="16.7109375" style="3" customWidth="1"/>
    <col min="10752" max="10752" width="15.7109375" style="3" customWidth="1"/>
    <col min="10753" max="10753" width="12.7109375" style="3" customWidth="1"/>
    <col min="10754" max="10754" width="7.7109375" style="3" customWidth="1"/>
    <col min="10755" max="10755" width="2.7109375" style="3" customWidth="1"/>
    <col min="10756" max="11003" width="11.42578125" style="3"/>
    <col min="11004" max="11004" width="4.7109375" style="3" customWidth="1"/>
    <col min="11005" max="11005" width="10.7109375" style="3" customWidth="1"/>
    <col min="11006" max="11006" width="44.7109375" style="3" customWidth="1"/>
    <col min="11007" max="11007" width="16.7109375" style="3" customWidth="1"/>
    <col min="11008" max="11008" width="15.7109375" style="3" customWidth="1"/>
    <col min="11009" max="11009" width="12.7109375" style="3" customWidth="1"/>
    <col min="11010" max="11010" width="7.7109375" style="3" customWidth="1"/>
    <col min="11011" max="11011" width="2.7109375" style="3" customWidth="1"/>
    <col min="11012" max="11259" width="11.42578125" style="3"/>
    <col min="11260" max="11260" width="4.7109375" style="3" customWidth="1"/>
    <col min="11261" max="11261" width="10.7109375" style="3" customWidth="1"/>
    <col min="11262" max="11262" width="44.7109375" style="3" customWidth="1"/>
    <col min="11263" max="11263" width="16.7109375" style="3" customWidth="1"/>
    <col min="11264" max="11264" width="15.7109375" style="3" customWidth="1"/>
    <col min="11265" max="11265" width="12.7109375" style="3" customWidth="1"/>
    <col min="11266" max="11266" width="7.7109375" style="3" customWidth="1"/>
    <col min="11267" max="11267" width="2.7109375" style="3" customWidth="1"/>
    <col min="11268" max="11515" width="11.42578125" style="3"/>
    <col min="11516" max="11516" width="4.7109375" style="3" customWidth="1"/>
    <col min="11517" max="11517" width="10.7109375" style="3" customWidth="1"/>
    <col min="11518" max="11518" width="44.7109375" style="3" customWidth="1"/>
    <col min="11519" max="11519" width="16.7109375" style="3" customWidth="1"/>
    <col min="11520" max="11520" width="15.7109375" style="3" customWidth="1"/>
    <col min="11521" max="11521" width="12.7109375" style="3" customWidth="1"/>
    <col min="11522" max="11522" width="7.7109375" style="3" customWidth="1"/>
    <col min="11523" max="11523" width="2.7109375" style="3" customWidth="1"/>
    <col min="11524" max="11771" width="11.42578125" style="3"/>
    <col min="11772" max="11772" width="4.7109375" style="3" customWidth="1"/>
    <col min="11773" max="11773" width="10.7109375" style="3" customWidth="1"/>
    <col min="11774" max="11774" width="44.7109375" style="3" customWidth="1"/>
    <col min="11775" max="11775" width="16.7109375" style="3" customWidth="1"/>
    <col min="11776" max="11776" width="15.7109375" style="3" customWidth="1"/>
    <col min="11777" max="11777" width="12.7109375" style="3" customWidth="1"/>
    <col min="11778" max="11778" width="7.7109375" style="3" customWidth="1"/>
    <col min="11779" max="11779" width="2.7109375" style="3" customWidth="1"/>
    <col min="11780" max="12027" width="11.42578125" style="3"/>
    <col min="12028" max="12028" width="4.7109375" style="3" customWidth="1"/>
    <col min="12029" max="12029" width="10.7109375" style="3" customWidth="1"/>
    <col min="12030" max="12030" width="44.7109375" style="3" customWidth="1"/>
    <col min="12031" max="12031" width="16.7109375" style="3" customWidth="1"/>
    <col min="12032" max="12032" width="15.7109375" style="3" customWidth="1"/>
    <col min="12033" max="12033" width="12.7109375" style="3" customWidth="1"/>
    <col min="12034" max="12034" width="7.7109375" style="3" customWidth="1"/>
    <col min="12035" max="12035" width="2.7109375" style="3" customWidth="1"/>
    <col min="12036" max="12283" width="11.42578125" style="3"/>
    <col min="12284" max="12284" width="4.7109375" style="3" customWidth="1"/>
    <col min="12285" max="12285" width="10.7109375" style="3" customWidth="1"/>
    <col min="12286" max="12286" width="44.7109375" style="3" customWidth="1"/>
    <col min="12287" max="12287" width="16.7109375" style="3" customWidth="1"/>
    <col min="12288" max="12288" width="15.7109375" style="3" customWidth="1"/>
    <col min="12289" max="12289" width="12.7109375" style="3" customWidth="1"/>
    <col min="12290" max="12290" width="7.7109375" style="3" customWidth="1"/>
    <col min="12291" max="12291" width="2.7109375" style="3" customWidth="1"/>
    <col min="12292" max="12539" width="11.42578125" style="3"/>
    <col min="12540" max="12540" width="4.7109375" style="3" customWidth="1"/>
    <col min="12541" max="12541" width="10.7109375" style="3" customWidth="1"/>
    <col min="12542" max="12542" width="44.7109375" style="3" customWidth="1"/>
    <col min="12543" max="12543" width="16.7109375" style="3" customWidth="1"/>
    <col min="12544" max="12544" width="15.7109375" style="3" customWidth="1"/>
    <col min="12545" max="12545" width="12.7109375" style="3" customWidth="1"/>
    <col min="12546" max="12546" width="7.7109375" style="3" customWidth="1"/>
    <col min="12547" max="12547" width="2.7109375" style="3" customWidth="1"/>
    <col min="12548" max="12795" width="11.42578125" style="3"/>
    <col min="12796" max="12796" width="4.7109375" style="3" customWidth="1"/>
    <col min="12797" max="12797" width="10.7109375" style="3" customWidth="1"/>
    <col min="12798" max="12798" width="44.7109375" style="3" customWidth="1"/>
    <col min="12799" max="12799" width="16.7109375" style="3" customWidth="1"/>
    <col min="12800" max="12800" width="15.7109375" style="3" customWidth="1"/>
    <col min="12801" max="12801" width="12.7109375" style="3" customWidth="1"/>
    <col min="12802" max="12802" width="7.7109375" style="3" customWidth="1"/>
    <col min="12803" max="12803" width="2.7109375" style="3" customWidth="1"/>
    <col min="12804" max="13051" width="11.42578125" style="3"/>
    <col min="13052" max="13052" width="4.7109375" style="3" customWidth="1"/>
    <col min="13053" max="13053" width="10.7109375" style="3" customWidth="1"/>
    <col min="13054" max="13054" width="44.7109375" style="3" customWidth="1"/>
    <col min="13055" max="13055" width="16.7109375" style="3" customWidth="1"/>
    <col min="13056" max="13056" width="15.7109375" style="3" customWidth="1"/>
    <col min="13057" max="13057" width="12.7109375" style="3" customWidth="1"/>
    <col min="13058" max="13058" width="7.7109375" style="3" customWidth="1"/>
    <col min="13059" max="13059" width="2.7109375" style="3" customWidth="1"/>
    <col min="13060" max="13307" width="11.42578125" style="3"/>
    <col min="13308" max="13308" width="4.7109375" style="3" customWidth="1"/>
    <col min="13309" max="13309" width="10.7109375" style="3" customWidth="1"/>
    <col min="13310" max="13310" width="44.7109375" style="3" customWidth="1"/>
    <col min="13311" max="13311" width="16.7109375" style="3" customWidth="1"/>
    <col min="13312" max="13312" width="15.7109375" style="3" customWidth="1"/>
    <col min="13313" max="13313" width="12.7109375" style="3" customWidth="1"/>
    <col min="13314" max="13314" width="7.7109375" style="3" customWidth="1"/>
    <col min="13315" max="13315" width="2.7109375" style="3" customWidth="1"/>
    <col min="13316" max="13563" width="11.42578125" style="3"/>
    <col min="13564" max="13564" width="4.7109375" style="3" customWidth="1"/>
    <col min="13565" max="13565" width="10.7109375" style="3" customWidth="1"/>
    <col min="13566" max="13566" width="44.7109375" style="3" customWidth="1"/>
    <col min="13567" max="13567" width="16.7109375" style="3" customWidth="1"/>
    <col min="13568" max="13568" width="15.7109375" style="3" customWidth="1"/>
    <col min="13569" max="13569" width="12.7109375" style="3" customWidth="1"/>
    <col min="13570" max="13570" width="7.7109375" style="3" customWidth="1"/>
    <col min="13571" max="13571" width="2.7109375" style="3" customWidth="1"/>
    <col min="13572" max="13819" width="11.42578125" style="3"/>
    <col min="13820" max="13820" width="4.7109375" style="3" customWidth="1"/>
    <col min="13821" max="13821" width="10.7109375" style="3" customWidth="1"/>
    <col min="13822" max="13822" width="44.7109375" style="3" customWidth="1"/>
    <col min="13823" max="13823" width="16.7109375" style="3" customWidth="1"/>
    <col min="13824" max="13824" width="15.7109375" style="3" customWidth="1"/>
    <col min="13825" max="13825" width="12.7109375" style="3" customWidth="1"/>
    <col min="13826" max="13826" width="7.7109375" style="3" customWidth="1"/>
    <col min="13827" max="13827" width="2.7109375" style="3" customWidth="1"/>
    <col min="13828" max="14075" width="11.42578125" style="3"/>
    <col min="14076" max="14076" width="4.7109375" style="3" customWidth="1"/>
    <col min="14077" max="14077" width="10.7109375" style="3" customWidth="1"/>
    <col min="14078" max="14078" width="44.7109375" style="3" customWidth="1"/>
    <col min="14079" max="14079" width="16.7109375" style="3" customWidth="1"/>
    <col min="14080" max="14080" width="15.7109375" style="3" customWidth="1"/>
    <col min="14081" max="14081" width="12.7109375" style="3" customWidth="1"/>
    <col min="14082" max="14082" width="7.7109375" style="3" customWidth="1"/>
    <col min="14083" max="14083" width="2.7109375" style="3" customWidth="1"/>
    <col min="14084" max="14331" width="11.42578125" style="3"/>
    <col min="14332" max="14332" width="4.7109375" style="3" customWidth="1"/>
    <col min="14333" max="14333" width="10.7109375" style="3" customWidth="1"/>
    <col min="14334" max="14334" width="44.7109375" style="3" customWidth="1"/>
    <col min="14335" max="14335" width="16.7109375" style="3" customWidth="1"/>
    <col min="14336" max="14336" width="15.7109375" style="3" customWidth="1"/>
    <col min="14337" max="14337" width="12.7109375" style="3" customWidth="1"/>
    <col min="14338" max="14338" width="7.7109375" style="3" customWidth="1"/>
    <col min="14339" max="14339" width="2.7109375" style="3" customWidth="1"/>
    <col min="14340" max="14587" width="11.42578125" style="3"/>
    <col min="14588" max="14588" width="4.7109375" style="3" customWidth="1"/>
    <col min="14589" max="14589" width="10.7109375" style="3" customWidth="1"/>
    <col min="14590" max="14590" width="44.7109375" style="3" customWidth="1"/>
    <col min="14591" max="14591" width="16.7109375" style="3" customWidth="1"/>
    <col min="14592" max="14592" width="15.7109375" style="3" customWidth="1"/>
    <col min="14593" max="14593" width="12.7109375" style="3" customWidth="1"/>
    <col min="14594" max="14594" width="7.7109375" style="3" customWidth="1"/>
    <col min="14595" max="14595" width="2.7109375" style="3" customWidth="1"/>
    <col min="14596" max="14843" width="11.42578125" style="3"/>
    <col min="14844" max="14844" width="4.7109375" style="3" customWidth="1"/>
    <col min="14845" max="14845" width="10.7109375" style="3" customWidth="1"/>
    <col min="14846" max="14846" width="44.7109375" style="3" customWidth="1"/>
    <col min="14847" max="14847" width="16.7109375" style="3" customWidth="1"/>
    <col min="14848" max="14848" width="15.7109375" style="3" customWidth="1"/>
    <col min="14849" max="14849" width="12.7109375" style="3" customWidth="1"/>
    <col min="14850" max="14850" width="7.7109375" style="3" customWidth="1"/>
    <col min="14851" max="14851" width="2.7109375" style="3" customWidth="1"/>
    <col min="14852" max="15099" width="11.42578125" style="3"/>
    <col min="15100" max="15100" width="4.7109375" style="3" customWidth="1"/>
    <col min="15101" max="15101" width="10.7109375" style="3" customWidth="1"/>
    <col min="15102" max="15102" width="44.7109375" style="3" customWidth="1"/>
    <col min="15103" max="15103" width="16.7109375" style="3" customWidth="1"/>
    <col min="15104" max="15104" width="15.7109375" style="3" customWidth="1"/>
    <col min="15105" max="15105" width="12.7109375" style="3" customWidth="1"/>
    <col min="15106" max="15106" width="7.7109375" style="3" customWidth="1"/>
    <col min="15107" max="15107" width="2.7109375" style="3" customWidth="1"/>
    <col min="15108" max="15355" width="11.42578125" style="3"/>
    <col min="15356" max="15356" width="4.7109375" style="3" customWidth="1"/>
    <col min="15357" max="15357" width="10.7109375" style="3" customWidth="1"/>
    <col min="15358" max="15358" width="44.7109375" style="3" customWidth="1"/>
    <col min="15359" max="15359" width="16.7109375" style="3" customWidth="1"/>
    <col min="15360" max="15360" width="15.7109375" style="3" customWidth="1"/>
    <col min="15361" max="15361" width="12.7109375" style="3" customWidth="1"/>
    <col min="15362" max="15362" width="7.7109375" style="3" customWidth="1"/>
    <col min="15363" max="15363" width="2.7109375" style="3" customWidth="1"/>
    <col min="15364" max="15611" width="11.42578125" style="3"/>
    <col min="15612" max="15612" width="4.7109375" style="3" customWidth="1"/>
    <col min="15613" max="15613" width="10.7109375" style="3" customWidth="1"/>
    <col min="15614" max="15614" width="44.7109375" style="3" customWidth="1"/>
    <col min="15615" max="15615" width="16.7109375" style="3" customWidth="1"/>
    <col min="15616" max="15616" width="15.7109375" style="3" customWidth="1"/>
    <col min="15617" max="15617" width="12.7109375" style="3" customWidth="1"/>
    <col min="15618" max="15618" width="7.7109375" style="3" customWidth="1"/>
    <col min="15619" max="15619" width="2.7109375" style="3" customWidth="1"/>
    <col min="15620" max="15867" width="11.42578125" style="3"/>
    <col min="15868" max="15868" width="4.7109375" style="3" customWidth="1"/>
    <col min="15869" max="15869" width="10.7109375" style="3" customWidth="1"/>
    <col min="15870" max="15870" width="44.7109375" style="3" customWidth="1"/>
    <col min="15871" max="15871" width="16.7109375" style="3" customWidth="1"/>
    <col min="15872" max="15872" width="15.7109375" style="3" customWidth="1"/>
    <col min="15873" max="15873" width="12.7109375" style="3" customWidth="1"/>
    <col min="15874" max="15874" width="7.7109375" style="3" customWidth="1"/>
    <col min="15875" max="15875" width="2.7109375" style="3" customWidth="1"/>
    <col min="15876" max="16123" width="11.42578125" style="3"/>
    <col min="16124" max="16124" width="4.7109375" style="3" customWidth="1"/>
    <col min="16125" max="16125" width="10.7109375" style="3" customWidth="1"/>
    <col min="16126" max="16126" width="44.7109375" style="3" customWidth="1"/>
    <col min="16127" max="16127" width="16.7109375" style="3" customWidth="1"/>
    <col min="16128" max="16128" width="15.7109375" style="3" customWidth="1"/>
    <col min="16129" max="16129" width="12.7109375" style="3" customWidth="1"/>
    <col min="16130" max="16130" width="7.7109375" style="3" customWidth="1"/>
    <col min="16131" max="16131" width="2.7109375" style="3" customWidth="1"/>
    <col min="16132" max="16384" width="11.42578125" style="3"/>
  </cols>
  <sheetData>
    <row r="1" spans="1:3" x14ac:dyDescent="0.2">
      <c r="A1" s="2" t="s">
        <v>95</v>
      </c>
    </row>
    <row r="2" spans="1:3" x14ac:dyDescent="0.2">
      <c r="A2" s="2" t="s">
        <v>218</v>
      </c>
    </row>
    <row r="3" spans="1:3" x14ac:dyDescent="0.2">
      <c r="A3" s="2" t="s">
        <v>141</v>
      </c>
    </row>
    <row r="5" spans="1:3" x14ac:dyDescent="0.2">
      <c r="A5" s="33" t="s">
        <v>92</v>
      </c>
      <c r="B5" s="33" t="s">
        <v>93</v>
      </c>
      <c r="C5" s="34" t="s">
        <v>94</v>
      </c>
    </row>
    <row r="6" spans="1:3" x14ac:dyDescent="0.2">
      <c r="A6" s="35" t="s">
        <v>0</v>
      </c>
      <c r="B6" s="36" t="s">
        <v>222</v>
      </c>
      <c r="C6" s="37"/>
    </row>
    <row r="7" spans="1:3" x14ac:dyDescent="0.2">
      <c r="A7" s="38" t="s">
        <v>0</v>
      </c>
      <c r="B7" s="39" t="s">
        <v>223</v>
      </c>
      <c r="C7" s="40"/>
    </row>
    <row r="8" spans="1:3" x14ac:dyDescent="0.2">
      <c r="A8" s="38" t="s">
        <v>0</v>
      </c>
      <c r="B8" s="39" t="s">
        <v>224</v>
      </c>
      <c r="C8" s="40"/>
    </row>
    <row r="9" spans="1:3" x14ac:dyDescent="0.2">
      <c r="A9" s="38" t="s">
        <v>0</v>
      </c>
      <c r="B9" s="39" t="s">
        <v>225</v>
      </c>
      <c r="C9" s="40"/>
    </row>
    <row r="10" spans="1:3" x14ac:dyDescent="0.2">
      <c r="A10" s="38" t="s">
        <v>98</v>
      </c>
      <c r="B10" s="39" t="s">
        <v>226</v>
      </c>
      <c r="C10" s="40">
        <v>1350419.33</v>
      </c>
    </row>
    <row r="11" spans="1:3" x14ac:dyDescent="0.2">
      <c r="A11" s="41" t="s">
        <v>0</v>
      </c>
      <c r="B11" s="39" t="s">
        <v>227</v>
      </c>
      <c r="C11" s="42">
        <v>1350419.33</v>
      </c>
    </row>
    <row r="12" spans="1:3" x14ac:dyDescent="0.2">
      <c r="A12" s="38" t="s">
        <v>99</v>
      </c>
      <c r="B12" s="39" t="s">
        <v>228</v>
      </c>
      <c r="C12" s="40">
        <v>132.13999999999999</v>
      </c>
    </row>
    <row r="13" spans="1:3" x14ac:dyDescent="0.2">
      <c r="A13" s="38" t="s">
        <v>100</v>
      </c>
      <c r="B13" s="39" t="s">
        <v>229</v>
      </c>
      <c r="C13" s="40">
        <v>5869.08</v>
      </c>
    </row>
    <row r="14" spans="1:3" x14ac:dyDescent="0.2">
      <c r="A14" s="38" t="s">
        <v>230</v>
      </c>
      <c r="B14" s="39" t="s">
        <v>231</v>
      </c>
      <c r="C14" s="40">
        <v>0</v>
      </c>
    </row>
    <row r="15" spans="1:3" x14ac:dyDescent="0.2">
      <c r="A15" s="41" t="s">
        <v>0</v>
      </c>
      <c r="B15" s="39" t="s">
        <v>232</v>
      </c>
      <c r="C15" s="42">
        <v>6001.22</v>
      </c>
    </row>
    <row r="16" spans="1:3" x14ac:dyDescent="0.2">
      <c r="A16" s="41" t="s">
        <v>0</v>
      </c>
      <c r="B16" s="43" t="s">
        <v>233</v>
      </c>
      <c r="C16" s="44">
        <f>+C11+C15</f>
        <v>1356420.55</v>
      </c>
    </row>
    <row r="17" spans="1:3" x14ac:dyDescent="0.2">
      <c r="A17" s="38" t="s">
        <v>0</v>
      </c>
      <c r="B17" s="39" t="s">
        <v>234</v>
      </c>
      <c r="C17" s="40"/>
    </row>
    <row r="18" spans="1:3" x14ac:dyDescent="0.2">
      <c r="A18" s="38" t="s">
        <v>0</v>
      </c>
      <c r="B18" s="39" t="s">
        <v>235</v>
      </c>
      <c r="C18" s="40"/>
    </row>
    <row r="19" spans="1:3" x14ac:dyDescent="0.2">
      <c r="A19" s="38" t="s">
        <v>0</v>
      </c>
      <c r="B19" s="39" t="s">
        <v>236</v>
      </c>
      <c r="C19" s="40"/>
    </row>
    <row r="20" spans="1:3" x14ac:dyDescent="0.2">
      <c r="A20" s="38" t="s">
        <v>0</v>
      </c>
      <c r="B20" s="39" t="s">
        <v>237</v>
      </c>
      <c r="C20" s="40"/>
    </row>
    <row r="21" spans="1:3" x14ac:dyDescent="0.2">
      <c r="A21" s="38" t="s">
        <v>238</v>
      </c>
      <c r="B21" s="39" t="s">
        <v>239</v>
      </c>
      <c r="C21" s="40">
        <v>0</v>
      </c>
    </row>
    <row r="22" spans="1:3" x14ac:dyDescent="0.2">
      <c r="A22" s="41" t="s">
        <v>0</v>
      </c>
      <c r="B22" s="39" t="s">
        <v>240</v>
      </c>
      <c r="C22" s="42">
        <v>0</v>
      </c>
    </row>
    <row r="23" spans="1:3" x14ac:dyDescent="0.2">
      <c r="A23" s="41" t="s">
        <v>0</v>
      </c>
      <c r="B23" s="39" t="s">
        <v>241</v>
      </c>
      <c r="C23" s="42">
        <v>0</v>
      </c>
    </row>
    <row r="24" spans="1:3" x14ac:dyDescent="0.2">
      <c r="A24" s="38" t="s">
        <v>101</v>
      </c>
      <c r="B24" s="39" t="s">
        <v>242</v>
      </c>
      <c r="C24" s="40">
        <v>416380.39</v>
      </c>
    </row>
    <row r="25" spans="1:3" x14ac:dyDescent="0.2">
      <c r="A25" s="38" t="s">
        <v>102</v>
      </c>
      <c r="B25" s="39" t="s">
        <v>243</v>
      </c>
      <c r="C25" s="40">
        <v>15231.74</v>
      </c>
    </row>
    <row r="26" spans="1:3" x14ac:dyDescent="0.2">
      <c r="A26" s="38" t="s">
        <v>103</v>
      </c>
      <c r="B26" s="39" t="s">
        <v>244</v>
      </c>
      <c r="C26" s="40">
        <v>1645.63</v>
      </c>
    </row>
    <row r="27" spans="1:3" x14ac:dyDescent="0.2">
      <c r="A27" s="41" t="s">
        <v>0</v>
      </c>
      <c r="B27" s="39" t="s">
        <v>245</v>
      </c>
      <c r="C27" s="42">
        <f>+C24+C25+C26</f>
        <v>433257.76</v>
      </c>
    </row>
    <row r="28" spans="1:3" x14ac:dyDescent="0.2">
      <c r="A28" s="41" t="s">
        <v>0</v>
      </c>
      <c r="B28" s="39" t="s">
        <v>246</v>
      </c>
      <c r="C28" s="42">
        <f>+C27</f>
        <v>433257.76</v>
      </c>
    </row>
    <row r="29" spans="1:3" x14ac:dyDescent="0.2">
      <c r="A29" s="38" t="s">
        <v>104</v>
      </c>
      <c r="B29" s="39" t="s">
        <v>247</v>
      </c>
      <c r="C29" s="40">
        <v>228996.94</v>
      </c>
    </row>
    <row r="30" spans="1:3" x14ac:dyDescent="0.2">
      <c r="A30" s="41" t="s">
        <v>0</v>
      </c>
      <c r="B30" s="39" t="s">
        <v>248</v>
      </c>
      <c r="C30" s="42">
        <f>+C29</f>
        <v>228996.94</v>
      </c>
    </row>
    <row r="31" spans="1:3" x14ac:dyDescent="0.2">
      <c r="A31" s="38" t="s">
        <v>174</v>
      </c>
      <c r="B31" s="39" t="s">
        <v>249</v>
      </c>
      <c r="C31" s="40">
        <v>-0.01</v>
      </c>
    </row>
    <row r="32" spans="1:3" x14ac:dyDescent="0.2">
      <c r="A32" s="38" t="s">
        <v>105</v>
      </c>
      <c r="B32" s="39" t="s">
        <v>250</v>
      </c>
      <c r="C32" s="40">
        <v>333.98</v>
      </c>
    </row>
    <row r="33" spans="1:3" x14ac:dyDescent="0.2">
      <c r="A33" s="38" t="s">
        <v>177</v>
      </c>
      <c r="B33" s="39" t="s">
        <v>251</v>
      </c>
      <c r="C33" s="40">
        <v>0</v>
      </c>
    </row>
    <row r="34" spans="1:3" x14ac:dyDescent="0.2">
      <c r="A34" s="38" t="s">
        <v>106</v>
      </c>
      <c r="B34" s="39" t="s">
        <v>252</v>
      </c>
      <c r="C34" s="40">
        <v>132519.51999999999</v>
      </c>
    </row>
    <row r="35" spans="1:3" x14ac:dyDescent="0.2">
      <c r="A35" s="38" t="s">
        <v>107</v>
      </c>
      <c r="B35" s="39" t="s">
        <v>253</v>
      </c>
      <c r="C35" s="40">
        <v>78340.91</v>
      </c>
    </row>
    <row r="36" spans="1:3" x14ac:dyDescent="0.2">
      <c r="A36" s="38" t="s">
        <v>108</v>
      </c>
      <c r="B36" s="39" t="s">
        <v>254</v>
      </c>
      <c r="C36" s="40">
        <v>11009.37</v>
      </c>
    </row>
    <row r="37" spans="1:3" x14ac:dyDescent="0.2">
      <c r="A37" s="41" t="s">
        <v>0</v>
      </c>
      <c r="B37" s="39" t="s">
        <v>255</v>
      </c>
      <c r="C37" s="42">
        <f>SUM(C31:C36)</f>
        <v>222203.77</v>
      </c>
    </row>
    <row r="38" spans="1:3" x14ac:dyDescent="0.2">
      <c r="A38" s="38" t="s">
        <v>109</v>
      </c>
      <c r="B38" s="39" t="s">
        <v>256</v>
      </c>
      <c r="C38" s="40">
        <v>492432.23</v>
      </c>
    </row>
    <row r="39" spans="1:3" x14ac:dyDescent="0.2">
      <c r="A39" s="38" t="s">
        <v>110</v>
      </c>
      <c r="B39" s="39" t="s">
        <v>257</v>
      </c>
      <c r="C39" s="40">
        <v>83343.179999999993</v>
      </c>
    </row>
    <row r="40" spans="1:3" x14ac:dyDescent="0.2">
      <c r="A40" s="38" t="s">
        <v>111</v>
      </c>
      <c r="B40" s="39" t="s">
        <v>258</v>
      </c>
      <c r="C40" s="40">
        <v>23121.07</v>
      </c>
    </row>
    <row r="41" spans="1:3" x14ac:dyDescent="0.2">
      <c r="A41" s="41" t="s">
        <v>0</v>
      </c>
      <c r="B41" s="39" t="s">
        <v>259</v>
      </c>
      <c r="C41" s="42">
        <f>SUM(C38:C40)</f>
        <v>598896.47999999986</v>
      </c>
    </row>
    <row r="42" spans="1:3" x14ac:dyDescent="0.2">
      <c r="A42" s="38" t="s">
        <v>192</v>
      </c>
      <c r="B42" s="39" t="s">
        <v>260</v>
      </c>
      <c r="C42" s="40">
        <v>0</v>
      </c>
    </row>
    <row r="43" spans="1:3" x14ac:dyDescent="0.2">
      <c r="A43" s="41" t="s">
        <v>0</v>
      </c>
      <c r="B43" s="39" t="s">
        <v>261</v>
      </c>
      <c r="C43" s="42">
        <v>0</v>
      </c>
    </row>
    <row r="44" spans="1:3" x14ac:dyDescent="0.2">
      <c r="A44" s="38" t="s">
        <v>112</v>
      </c>
      <c r="B44" s="39" t="s">
        <v>262</v>
      </c>
      <c r="C44" s="40">
        <v>640.12</v>
      </c>
    </row>
    <row r="45" spans="1:3" x14ac:dyDescent="0.2">
      <c r="A45" s="41" t="s">
        <v>0</v>
      </c>
      <c r="B45" s="39" t="s">
        <v>263</v>
      </c>
      <c r="C45" s="42">
        <f>+C44</f>
        <v>640.12</v>
      </c>
    </row>
    <row r="46" spans="1:3" x14ac:dyDescent="0.2">
      <c r="A46" s="38" t="s">
        <v>113</v>
      </c>
      <c r="B46" s="39" t="s">
        <v>264</v>
      </c>
      <c r="C46" s="40">
        <v>120692.71</v>
      </c>
    </row>
    <row r="47" spans="1:3" x14ac:dyDescent="0.2">
      <c r="A47" s="38" t="s">
        <v>114</v>
      </c>
      <c r="B47" s="39" t="s">
        <v>265</v>
      </c>
      <c r="C47" s="40">
        <v>72596.160000000003</v>
      </c>
    </row>
    <row r="48" spans="1:3" x14ac:dyDescent="0.2">
      <c r="A48" s="38" t="s">
        <v>115</v>
      </c>
      <c r="B48" s="39" t="s">
        <v>266</v>
      </c>
      <c r="C48" s="40">
        <v>-8867.2900000000009</v>
      </c>
    </row>
    <row r="49" spans="1:5" x14ac:dyDescent="0.2">
      <c r="A49" s="38" t="s">
        <v>116</v>
      </c>
      <c r="B49" s="39" t="s">
        <v>267</v>
      </c>
      <c r="C49" s="40">
        <v>99512.18</v>
      </c>
    </row>
    <row r="50" spans="1:5" x14ac:dyDescent="0.2">
      <c r="A50" s="38" t="s">
        <v>117</v>
      </c>
      <c r="B50" s="39" t="s">
        <v>268</v>
      </c>
      <c r="C50" s="40">
        <v>1401.48</v>
      </c>
    </row>
    <row r="51" spans="1:5" x14ac:dyDescent="0.2">
      <c r="A51" s="38" t="s">
        <v>118</v>
      </c>
      <c r="B51" s="39" t="s">
        <v>269</v>
      </c>
      <c r="C51" s="40">
        <v>29449.24</v>
      </c>
    </row>
    <row r="52" spans="1:5" x14ac:dyDescent="0.2">
      <c r="A52" s="38" t="s">
        <v>119</v>
      </c>
      <c r="B52" s="39" t="s">
        <v>270</v>
      </c>
      <c r="C52" s="40">
        <v>207833.36</v>
      </c>
    </row>
    <row r="53" spans="1:5" x14ac:dyDescent="0.2">
      <c r="A53" s="38" t="s">
        <v>120</v>
      </c>
      <c r="B53" s="39" t="s">
        <v>271</v>
      </c>
      <c r="C53" s="40">
        <v>0.36</v>
      </c>
    </row>
    <row r="54" spans="1:5" x14ac:dyDescent="0.2">
      <c r="A54" s="38" t="s">
        <v>121</v>
      </c>
      <c r="B54" s="39" t="s">
        <v>272</v>
      </c>
      <c r="C54" s="40">
        <v>414.95</v>
      </c>
    </row>
    <row r="55" spans="1:5" x14ac:dyDescent="0.2">
      <c r="A55" s="38" t="s">
        <v>122</v>
      </c>
      <c r="B55" s="39" t="s">
        <v>273</v>
      </c>
      <c r="C55" s="40">
        <v>11066.64</v>
      </c>
    </row>
    <row r="56" spans="1:5" x14ac:dyDescent="0.2">
      <c r="A56" s="41" t="s">
        <v>0</v>
      </c>
      <c r="B56" s="39" t="s">
        <v>274</v>
      </c>
      <c r="C56" s="42">
        <f>SUM(C46:C55)</f>
        <v>534099.78999999992</v>
      </c>
    </row>
    <row r="57" spans="1:5" x14ac:dyDescent="0.2">
      <c r="A57" s="41" t="s">
        <v>0</v>
      </c>
      <c r="B57" s="39" t="s">
        <v>275</v>
      </c>
      <c r="C57" s="42">
        <f>+C28+C30+C37+C41+C45+C56</f>
        <v>2018094.8599999999</v>
      </c>
      <c r="D57" s="19"/>
      <c r="E57" s="19"/>
    </row>
    <row r="58" spans="1:5" x14ac:dyDescent="0.2">
      <c r="A58" s="38" t="s">
        <v>0</v>
      </c>
      <c r="B58" s="39" t="s">
        <v>276</v>
      </c>
      <c r="C58" s="40"/>
    </row>
    <row r="59" spans="1:5" x14ac:dyDescent="0.2">
      <c r="A59" s="38" t="s">
        <v>123</v>
      </c>
      <c r="B59" s="39" t="s">
        <v>277</v>
      </c>
      <c r="C59" s="40">
        <v>31361.77</v>
      </c>
    </row>
    <row r="60" spans="1:5" x14ac:dyDescent="0.2">
      <c r="A60" s="38" t="s">
        <v>124</v>
      </c>
      <c r="B60" s="39" t="s">
        <v>278</v>
      </c>
      <c r="C60" s="40">
        <v>2133.69</v>
      </c>
    </row>
    <row r="61" spans="1:5" x14ac:dyDescent="0.2">
      <c r="A61" s="38" t="s">
        <v>184</v>
      </c>
      <c r="B61" s="39" t="s">
        <v>279</v>
      </c>
      <c r="C61" s="40">
        <v>0</v>
      </c>
    </row>
    <row r="62" spans="1:5" x14ac:dyDescent="0.2">
      <c r="A62" s="38" t="s">
        <v>125</v>
      </c>
      <c r="B62" s="39" t="s">
        <v>280</v>
      </c>
      <c r="C62" s="40">
        <v>38337.9</v>
      </c>
    </row>
    <row r="63" spans="1:5" x14ac:dyDescent="0.2">
      <c r="A63" s="38" t="s">
        <v>126</v>
      </c>
      <c r="B63" s="39" t="s">
        <v>281</v>
      </c>
      <c r="C63" s="40">
        <v>1242.27</v>
      </c>
    </row>
    <row r="64" spans="1:5" x14ac:dyDescent="0.2">
      <c r="A64" s="38" t="s">
        <v>127</v>
      </c>
      <c r="B64" s="39" t="s">
        <v>282</v>
      </c>
      <c r="C64" s="40">
        <v>7239.23</v>
      </c>
    </row>
    <row r="65" spans="1:5" x14ac:dyDescent="0.2">
      <c r="A65" s="41" t="s">
        <v>0</v>
      </c>
      <c r="B65" s="39" t="s">
        <v>283</v>
      </c>
      <c r="C65" s="42">
        <f>SUM(C59:C64)</f>
        <v>80314.86</v>
      </c>
    </row>
    <row r="66" spans="1:5" x14ac:dyDescent="0.2">
      <c r="A66" s="38" t="s">
        <v>128</v>
      </c>
      <c r="B66" s="39" t="s">
        <v>284</v>
      </c>
      <c r="C66" s="40">
        <v>581.32000000000005</v>
      </c>
    </row>
    <row r="67" spans="1:5" x14ac:dyDescent="0.2">
      <c r="A67" s="41" t="s">
        <v>0</v>
      </c>
      <c r="B67" s="39" t="s">
        <v>285</v>
      </c>
      <c r="C67" s="42">
        <f>+C66</f>
        <v>581.32000000000005</v>
      </c>
    </row>
    <row r="68" spans="1:5" x14ac:dyDescent="0.2">
      <c r="A68" s="41" t="s">
        <v>0</v>
      </c>
      <c r="B68" s="39" t="s">
        <v>286</v>
      </c>
      <c r="C68" s="42">
        <f>+C65+C67</f>
        <v>80896.180000000008</v>
      </c>
    </row>
    <row r="69" spans="1:5" x14ac:dyDescent="0.2">
      <c r="A69" s="38" t="s">
        <v>129</v>
      </c>
      <c r="B69" s="39" t="s">
        <v>287</v>
      </c>
      <c r="C69" s="40">
        <v>92340.29</v>
      </c>
    </row>
    <row r="70" spans="1:5" x14ac:dyDescent="0.2">
      <c r="A70" s="41" t="s">
        <v>0</v>
      </c>
      <c r="B70" s="39" t="s">
        <v>288</v>
      </c>
      <c r="C70" s="42">
        <f>+C69</f>
        <v>92340.29</v>
      </c>
    </row>
    <row r="71" spans="1:5" x14ac:dyDescent="0.2">
      <c r="A71" s="38" t="s">
        <v>130</v>
      </c>
      <c r="B71" s="39" t="s">
        <v>289</v>
      </c>
      <c r="C71" s="40">
        <v>27102.43</v>
      </c>
    </row>
    <row r="72" spans="1:5" x14ac:dyDescent="0.2">
      <c r="A72" s="41" t="s">
        <v>0</v>
      </c>
      <c r="B72" s="39" t="s">
        <v>290</v>
      </c>
      <c r="C72" s="42">
        <f>+C71</f>
        <v>27102.43</v>
      </c>
    </row>
    <row r="73" spans="1:5" x14ac:dyDescent="0.2">
      <c r="A73" s="38" t="s">
        <v>131</v>
      </c>
      <c r="B73" s="39" t="s">
        <v>291</v>
      </c>
      <c r="C73" s="40">
        <v>108119.07</v>
      </c>
    </row>
    <row r="74" spans="1:5" x14ac:dyDescent="0.2">
      <c r="A74" s="41" t="s">
        <v>0</v>
      </c>
      <c r="B74" s="39" t="s">
        <v>292</v>
      </c>
      <c r="C74" s="42">
        <f>+C73</f>
        <v>108119.07</v>
      </c>
    </row>
    <row r="75" spans="1:5" x14ac:dyDescent="0.2">
      <c r="A75" s="38" t="s">
        <v>132</v>
      </c>
      <c r="B75" s="39" t="s">
        <v>293</v>
      </c>
      <c r="C75" s="40">
        <v>-547222</v>
      </c>
    </row>
    <row r="76" spans="1:5" x14ac:dyDescent="0.2">
      <c r="A76" s="41" t="s">
        <v>0</v>
      </c>
      <c r="B76" s="39" t="s">
        <v>294</v>
      </c>
      <c r="C76" s="42">
        <f>+C75</f>
        <v>-547222</v>
      </c>
    </row>
    <row r="77" spans="1:5" x14ac:dyDescent="0.2">
      <c r="A77" s="38" t="s">
        <v>133</v>
      </c>
      <c r="B77" s="39" t="s">
        <v>295</v>
      </c>
      <c r="C77" s="40">
        <v>171848</v>
      </c>
    </row>
    <row r="78" spans="1:5" x14ac:dyDescent="0.2">
      <c r="A78" s="41" t="s">
        <v>0</v>
      </c>
      <c r="B78" s="39" t="s">
        <v>296</v>
      </c>
      <c r="C78" s="42">
        <f>+C77</f>
        <v>171848</v>
      </c>
    </row>
    <row r="79" spans="1:5" x14ac:dyDescent="0.2">
      <c r="A79" s="41" t="s">
        <v>0</v>
      </c>
      <c r="B79" s="39" t="s">
        <v>297</v>
      </c>
      <c r="C79" s="42">
        <f>+C57+C68+C70+C72+C74+C76+C78</f>
        <v>1951178.83</v>
      </c>
      <c r="D79" s="19"/>
      <c r="E79" s="19"/>
    </row>
    <row r="80" spans="1:5" x14ac:dyDescent="0.2">
      <c r="A80" s="41" t="s">
        <v>0</v>
      </c>
      <c r="B80" s="39" t="s">
        <v>319</v>
      </c>
      <c r="C80" s="42">
        <f>+C16-C79</f>
        <v>-594758.28</v>
      </c>
    </row>
    <row r="81" spans="1:3" x14ac:dyDescent="0.2">
      <c r="A81" s="38" t="s">
        <v>0</v>
      </c>
      <c r="B81" s="39" t="s">
        <v>298</v>
      </c>
      <c r="C81" s="40"/>
    </row>
    <row r="82" spans="1:3" x14ac:dyDescent="0.2">
      <c r="A82" s="38" t="s">
        <v>0</v>
      </c>
      <c r="B82" s="39" t="s">
        <v>299</v>
      </c>
      <c r="C82" s="40"/>
    </row>
    <row r="83" spans="1:3" x14ac:dyDescent="0.2">
      <c r="A83" s="38" t="s">
        <v>134</v>
      </c>
      <c r="B83" s="39" t="s">
        <v>300</v>
      </c>
      <c r="C83" s="40">
        <v>14073.23</v>
      </c>
    </row>
    <row r="84" spans="1:3" x14ac:dyDescent="0.2">
      <c r="A84" s="41" t="s">
        <v>0</v>
      </c>
      <c r="B84" s="39" t="s">
        <v>301</v>
      </c>
      <c r="C84" s="42">
        <v>14073.23</v>
      </c>
    </row>
    <row r="85" spans="1:3" x14ac:dyDescent="0.2">
      <c r="A85" s="41" t="s">
        <v>0</v>
      </c>
      <c r="B85" s="39" t="s">
        <v>302</v>
      </c>
      <c r="C85" s="42">
        <v>14073.23</v>
      </c>
    </row>
    <row r="86" spans="1:3" x14ac:dyDescent="0.2">
      <c r="A86" s="38" t="s">
        <v>0</v>
      </c>
      <c r="B86" s="39" t="s">
        <v>303</v>
      </c>
      <c r="C86" s="40"/>
    </row>
    <row r="87" spans="1:3" x14ac:dyDescent="0.2">
      <c r="A87" s="38" t="s">
        <v>135</v>
      </c>
      <c r="B87" s="39" t="s">
        <v>304</v>
      </c>
      <c r="C87" s="40">
        <v>42.26</v>
      </c>
    </row>
    <row r="88" spans="1:3" x14ac:dyDescent="0.2">
      <c r="A88" s="41" t="s">
        <v>0</v>
      </c>
      <c r="B88" s="39" t="s">
        <v>305</v>
      </c>
      <c r="C88" s="42">
        <v>42.26</v>
      </c>
    </row>
    <row r="89" spans="1:3" x14ac:dyDescent="0.2">
      <c r="A89" s="38" t="s">
        <v>136</v>
      </c>
      <c r="B89" s="39" t="s">
        <v>306</v>
      </c>
      <c r="C89" s="40">
        <v>5.73</v>
      </c>
    </row>
    <row r="90" spans="1:3" x14ac:dyDescent="0.2">
      <c r="A90" s="41" t="s">
        <v>0</v>
      </c>
      <c r="B90" s="39" t="s">
        <v>307</v>
      </c>
      <c r="C90" s="42">
        <v>5.73</v>
      </c>
    </row>
    <row r="91" spans="1:3" x14ac:dyDescent="0.2">
      <c r="A91" s="41" t="s">
        <v>0</v>
      </c>
      <c r="B91" s="39" t="s">
        <v>308</v>
      </c>
      <c r="C91" s="42">
        <v>47.99</v>
      </c>
    </row>
    <row r="92" spans="1:3" x14ac:dyDescent="0.2">
      <c r="A92" s="41" t="s">
        <v>0</v>
      </c>
      <c r="B92" s="39" t="s">
        <v>320</v>
      </c>
      <c r="C92" s="42">
        <f>+C85-C91</f>
        <v>14025.24</v>
      </c>
    </row>
    <row r="93" spans="1:3" x14ac:dyDescent="0.2">
      <c r="A93" s="38" t="s">
        <v>0</v>
      </c>
      <c r="B93" s="39" t="s">
        <v>309</v>
      </c>
      <c r="C93" s="40"/>
    </row>
    <row r="94" spans="1:3" x14ac:dyDescent="0.2">
      <c r="A94" s="38" t="s">
        <v>137</v>
      </c>
      <c r="B94" s="39" t="s">
        <v>310</v>
      </c>
      <c r="C94" s="40">
        <v>19989.95</v>
      </c>
    </row>
    <row r="95" spans="1:3" x14ac:dyDescent="0.2">
      <c r="A95" s="41" t="s">
        <v>0</v>
      </c>
      <c r="B95" s="39" t="s">
        <v>311</v>
      </c>
      <c r="C95" s="42">
        <f>+C94</f>
        <v>19989.95</v>
      </c>
    </row>
    <row r="96" spans="1:3" x14ac:dyDescent="0.2">
      <c r="A96" s="38" t="s">
        <v>138</v>
      </c>
      <c r="B96" s="39" t="s">
        <v>312</v>
      </c>
      <c r="C96" s="40">
        <v>147011.04999999999</v>
      </c>
    </row>
    <row r="97" spans="1:4" x14ac:dyDescent="0.2">
      <c r="A97" s="41" t="s">
        <v>0</v>
      </c>
      <c r="B97" s="39" t="s">
        <v>313</v>
      </c>
      <c r="C97" s="42">
        <f>+C96</f>
        <v>147011.04999999999</v>
      </c>
    </row>
    <row r="98" spans="1:4" x14ac:dyDescent="0.2">
      <c r="A98" s="38" t="s">
        <v>139</v>
      </c>
      <c r="B98" s="39" t="s">
        <v>314</v>
      </c>
      <c r="C98" s="40">
        <v>-288.86</v>
      </c>
    </row>
    <row r="99" spans="1:4" x14ac:dyDescent="0.2">
      <c r="A99" s="41" t="s">
        <v>0</v>
      </c>
      <c r="B99" s="39" t="s">
        <v>315</v>
      </c>
      <c r="C99" s="42">
        <f>+C98</f>
        <v>-288.86</v>
      </c>
    </row>
    <row r="100" spans="1:4" x14ac:dyDescent="0.2">
      <c r="A100" s="38" t="s">
        <v>140</v>
      </c>
      <c r="B100" s="39" t="s">
        <v>316</v>
      </c>
      <c r="C100" s="40">
        <v>-1837.34</v>
      </c>
    </row>
    <row r="101" spans="1:4" x14ac:dyDescent="0.2">
      <c r="A101" s="41" t="s">
        <v>0</v>
      </c>
      <c r="B101" s="39" t="s">
        <v>317</v>
      </c>
      <c r="C101" s="42">
        <f>+C100</f>
        <v>-1837.34</v>
      </c>
    </row>
    <row r="102" spans="1:4" x14ac:dyDescent="0.2">
      <c r="A102" s="41" t="s">
        <v>0</v>
      </c>
      <c r="B102" s="39" t="s">
        <v>318</v>
      </c>
      <c r="C102" s="42">
        <f>+C95+C97+C99+C101</f>
        <v>164874.80000000002</v>
      </c>
    </row>
    <row r="103" spans="1:4" x14ac:dyDescent="0.2">
      <c r="A103" s="41" t="s">
        <v>0</v>
      </c>
      <c r="B103" s="39"/>
      <c r="C103" s="42"/>
    </row>
    <row r="104" spans="1:4" x14ac:dyDescent="0.2">
      <c r="A104" s="41" t="s">
        <v>0</v>
      </c>
      <c r="B104" s="45" t="s">
        <v>321</v>
      </c>
      <c r="C104" s="42">
        <f>+C80+C92-C102</f>
        <v>-745607.84000000008</v>
      </c>
      <c r="D104" s="19"/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pane ySplit="6" topLeftCell="A7" activePane="bottomLeft" state="frozen"/>
      <selection activeCell="E1" sqref="E1"/>
      <selection pane="bottomLeft" activeCell="A4" sqref="A4"/>
    </sheetView>
  </sheetViews>
  <sheetFormatPr defaultRowHeight="12.75" x14ac:dyDescent="0.2"/>
  <cols>
    <col min="1" max="1" width="10.28515625" style="4" bestFit="1" customWidth="1"/>
    <col min="2" max="2" width="25.85546875" style="4" customWidth="1"/>
    <col min="3" max="3" width="22.28515625" style="5" bestFit="1" customWidth="1"/>
    <col min="4" max="4" width="20.85546875" style="5" customWidth="1"/>
    <col min="5" max="6" width="12.85546875" style="5" bestFit="1" customWidth="1"/>
    <col min="7" max="7" width="15" style="5" bestFit="1" customWidth="1"/>
    <col min="8" max="8" width="16.42578125" style="5" bestFit="1" customWidth="1"/>
    <col min="9" max="9" width="11" style="3" bestFit="1" customWidth="1"/>
    <col min="10" max="16384" width="9.140625" style="3"/>
  </cols>
  <sheetData>
    <row r="1" spans="1:8" x14ac:dyDescent="0.2">
      <c r="A1" s="2" t="s">
        <v>95</v>
      </c>
    </row>
    <row r="2" spans="1:8" x14ac:dyDescent="0.2">
      <c r="A2" s="2" t="s">
        <v>217</v>
      </c>
    </row>
    <row r="3" spans="1:8" x14ac:dyDescent="0.2">
      <c r="A3" s="2" t="s">
        <v>219</v>
      </c>
    </row>
    <row r="6" spans="1:8" x14ac:dyDescent="0.2">
      <c r="A6" s="6" t="s">
        <v>145</v>
      </c>
      <c r="B6" s="6" t="s">
        <v>146</v>
      </c>
      <c r="C6" s="7" t="s">
        <v>149</v>
      </c>
      <c r="D6" s="7" t="s">
        <v>150</v>
      </c>
      <c r="E6" s="7" t="s">
        <v>151</v>
      </c>
      <c r="F6" s="7" t="s">
        <v>152</v>
      </c>
      <c r="G6" s="7" t="s">
        <v>153</v>
      </c>
      <c r="H6" s="7" t="s">
        <v>154</v>
      </c>
    </row>
    <row r="7" spans="1:8" x14ac:dyDescent="0.2">
      <c r="A7" s="4" t="s">
        <v>129</v>
      </c>
      <c r="B7" s="4" t="s">
        <v>158</v>
      </c>
      <c r="C7" s="8">
        <v>0</v>
      </c>
      <c r="D7" s="8">
        <v>0</v>
      </c>
      <c r="E7" s="8">
        <v>99906.57</v>
      </c>
      <c r="F7" s="8">
        <v>7566.28</v>
      </c>
      <c r="G7" s="8">
        <f>+E7-F7</f>
        <v>92340.290000000008</v>
      </c>
      <c r="H7" s="8">
        <f>+G7</f>
        <v>92340.290000000008</v>
      </c>
    </row>
    <row r="8" spans="1:8" x14ac:dyDescent="0.2">
      <c r="A8" s="4" t="s">
        <v>130</v>
      </c>
      <c r="B8" s="4" t="s">
        <v>160</v>
      </c>
      <c r="C8" s="8">
        <v>0</v>
      </c>
      <c r="D8" s="8">
        <v>0</v>
      </c>
      <c r="E8" s="8">
        <v>28691.770000000004</v>
      </c>
      <c r="F8" s="8">
        <v>1589.34</v>
      </c>
      <c r="G8" s="8">
        <f t="shared" ref="G8:G46" si="0">+E8-F8</f>
        <v>27102.430000000004</v>
      </c>
      <c r="H8" s="8">
        <f t="shared" ref="H8:H46" si="1">+G8</f>
        <v>27102.430000000004</v>
      </c>
    </row>
    <row r="9" spans="1:8" x14ac:dyDescent="0.2">
      <c r="A9" s="4" t="s">
        <v>131</v>
      </c>
      <c r="B9" s="4" t="s">
        <v>161</v>
      </c>
      <c r="C9" s="8">
        <v>0</v>
      </c>
      <c r="D9" s="8">
        <v>0</v>
      </c>
      <c r="E9" s="8">
        <v>115552.43</v>
      </c>
      <c r="F9" s="8">
        <v>7433.36</v>
      </c>
      <c r="G9" s="8">
        <f t="shared" si="0"/>
        <v>108119.06999999999</v>
      </c>
      <c r="H9" s="8">
        <f t="shared" si="1"/>
        <v>108119.06999999999</v>
      </c>
    </row>
    <row r="10" spans="1:8" x14ac:dyDescent="0.2">
      <c r="A10" s="4" t="s">
        <v>132</v>
      </c>
      <c r="B10" s="4" t="s">
        <v>162</v>
      </c>
      <c r="C10" s="8">
        <v>0</v>
      </c>
      <c r="D10" s="8">
        <v>0</v>
      </c>
      <c r="E10" s="8">
        <v>2020</v>
      </c>
      <c r="F10" s="8">
        <v>549242</v>
      </c>
      <c r="G10" s="8">
        <f t="shared" si="0"/>
        <v>-547222</v>
      </c>
      <c r="H10" s="8">
        <f t="shared" si="1"/>
        <v>-547222</v>
      </c>
    </row>
    <row r="11" spans="1:8" x14ac:dyDescent="0.2">
      <c r="A11" s="4" t="s">
        <v>133</v>
      </c>
      <c r="B11" s="4" t="s">
        <v>163</v>
      </c>
      <c r="C11" s="8">
        <v>0</v>
      </c>
      <c r="D11" s="8">
        <v>0</v>
      </c>
      <c r="E11" s="8">
        <v>291107</v>
      </c>
      <c r="F11" s="8">
        <v>119259</v>
      </c>
      <c r="G11" s="8">
        <f t="shared" si="0"/>
        <v>171848</v>
      </c>
      <c r="H11" s="8">
        <f t="shared" si="1"/>
        <v>171848</v>
      </c>
    </row>
    <row r="12" spans="1:8" x14ac:dyDescent="0.2">
      <c r="A12" s="4" t="s">
        <v>98</v>
      </c>
      <c r="B12" s="4" t="s">
        <v>164</v>
      </c>
      <c r="C12" s="8">
        <v>0</v>
      </c>
      <c r="D12" s="8">
        <v>0</v>
      </c>
      <c r="E12" s="8">
        <v>180383.74</v>
      </c>
      <c r="F12" s="8">
        <v>1530803.07</v>
      </c>
      <c r="G12" s="8">
        <f t="shared" si="0"/>
        <v>-1350419.33</v>
      </c>
      <c r="H12" s="8">
        <f t="shared" si="1"/>
        <v>-1350419.33</v>
      </c>
    </row>
    <row r="13" spans="1:8" x14ac:dyDescent="0.2">
      <c r="A13" s="4" t="s">
        <v>99</v>
      </c>
      <c r="B13" s="4" t="s">
        <v>165</v>
      </c>
      <c r="C13" s="8">
        <v>0</v>
      </c>
      <c r="D13" s="8">
        <v>0</v>
      </c>
      <c r="E13" s="8">
        <v>0</v>
      </c>
      <c r="F13" s="8">
        <v>132.13999999999999</v>
      </c>
      <c r="G13" s="8">
        <f t="shared" si="0"/>
        <v>-132.13999999999999</v>
      </c>
      <c r="H13" s="8">
        <f t="shared" si="1"/>
        <v>-132.13999999999999</v>
      </c>
    </row>
    <row r="14" spans="1:8" x14ac:dyDescent="0.2">
      <c r="A14" s="4" t="s">
        <v>100</v>
      </c>
      <c r="B14" s="4" t="s">
        <v>166</v>
      </c>
      <c r="C14" s="8">
        <v>0</v>
      </c>
      <c r="D14" s="8">
        <v>0</v>
      </c>
      <c r="E14" s="8">
        <v>250</v>
      </c>
      <c r="F14" s="8">
        <v>6119.08</v>
      </c>
      <c r="G14" s="8">
        <f t="shared" si="0"/>
        <v>-5869.08</v>
      </c>
      <c r="H14" s="8">
        <f t="shared" si="1"/>
        <v>-5869.08</v>
      </c>
    </row>
    <row r="15" spans="1:8" x14ac:dyDescent="0.2">
      <c r="A15" s="4" t="s">
        <v>101</v>
      </c>
      <c r="B15" s="4" t="s">
        <v>167</v>
      </c>
      <c r="C15" s="8">
        <v>0</v>
      </c>
      <c r="D15" s="8">
        <v>0</v>
      </c>
      <c r="E15" s="8">
        <v>423503.04000000004</v>
      </c>
      <c r="F15" s="8">
        <v>7122.65</v>
      </c>
      <c r="G15" s="8">
        <f t="shared" si="0"/>
        <v>416380.39</v>
      </c>
      <c r="H15" s="8">
        <f t="shared" si="1"/>
        <v>416380.39</v>
      </c>
    </row>
    <row r="16" spans="1:8" x14ac:dyDescent="0.2">
      <c r="A16" s="4" t="s">
        <v>102</v>
      </c>
      <c r="B16" s="4" t="s">
        <v>168</v>
      </c>
      <c r="C16" s="8">
        <v>0</v>
      </c>
      <c r="D16" s="8">
        <v>0</v>
      </c>
      <c r="E16" s="8">
        <v>102093.37</v>
      </c>
      <c r="F16" s="8">
        <v>86861.63</v>
      </c>
      <c r="G16" s="8">
        <f t="shared" si="0"/>
        <v>15231.739999999991</v>
      </c>
      <c r="H16" s="8">
        <f t="shared" si="1"/>
        <v>15231.739999999991</v>
      </c>
    </row>
    <row r="17" spans="1:9" x14ac:dyDescent="0.2">
      <c r="A17" s="4" t="s">
        <v>103</v>
      </c>
      <c r="B17" s="4" t="s">
        <v>169</v>
      </c>
      <c r="C17" s="8">
        <v>0</v>
      </c>
      <c r="D17" s="8">
        <v>0</v>
      </c>
      <c r="E17" s="8">
        <v>1714.41</v>
      </c>
      <c r="F17" s="8">
        <v>68.78</v>
      </c>
      <c r="G17" s="8">
        <f t="shared" si="0"/>
        <v>1645.63</v>
      </c>
      <c r="H17" s="8">
        <f t="shared" si="1"/>
        <v>1645.63</v>
      </c>
    </row>
    <row r="18" spans="1:9" x14ac:dyDescent="0.2">
      <c r="A18" s="4" t="s">
        <v>104</v>
      </c>
      <c r="B18" s="4" t="s">
        <v>170</v>
      </c>
      <c r="C18" s="8">
        <v>0</v>
      </c>
      <c r="D18" s="8">
        <v>0</v>
      </c>
      <c r="E18" s="8">
        <v>232630.66</v>
      </c>
      <c r="F18" s="8">
        <v>3633.72</v>
      </c>
      <c r="G18" s="8">
        <f t="shared" si="0"/>
        <v>228996.94</v>
      </c>
      <c r="H18" s="8">
        <f t="shared" si="1"/>
        <v>228996.94</v>
      </c>
    </row>
    <row r="19" spans="1:9" x14ac:dyDescent="0.2">
      <c r="A19" s="9" t="s">
        <v>174</v>
      </c>
      <c r="B19" s="9" t="s">
        <v>175</v>
      </c>
      <c r="C19" s="8"/>
      <c r="D19" s="8"/>
      <c r="E19" s="8">
        <v>0</v>
      </c>
      <c r="F19" s="8">
        <v>0.01</v>
      </c>
      <c r="G19" s="8">
        <f t="shared" si="0"/>
        <v>-0.01</v>
      </c>
      <c r="H19" s="8">
        <f t="shared" si="1"/>
        <v>-0.01</v>
      </c>
    </row>
    <row r="20" spans="1:9" x14ac:dyDescent="0.2">
      <c r="A20" s="4" t="s">
        <v>105</v>
      </c>
      <c r="B20" s="4" t="s">
        <v>176</v>
      </c>
      <c r="C20" s="8">
        <v>0</v>
      </c>
      <c r="D20" s="8">
        <v>0</v>
      </c>
      <c r="E20" s="8">
        <v>333.98</v>
      </c>
      <c r="F20" s="8">
        <v>0</v>
      </c>
      <c r="G20" s="8">
        <f t="shared" si="0"/>
        <v>333.98</v>
      </c>
      <c r="H20" s="8">
        <f t="shared" si="1"/>
        <v>333.98</v>
      </c>
    </row>
    <row r="21" spans="1:9" x14ac:dyDescent="0.2">
      <c r="A21" s="9" t="s">
        <v>177</v>
      </c>
      <c r="B21" s="9" t="s">
        <v>178</v>
      </c>
      <c r="C21" s="8"/>
      <c r="D21" s="8"/>
      <c r="E21" s="8">
        <v>0</v>
      </c>
      <c r="F21" s="8">
        <v>0</v>
      </c>
      <c r="G21" s="8">
        <f t="shared" si="0"/>
        <v>0</v>
      </c>
      <c r="H21" s="8">
        <f t="shared" si="1"/>
        <v>0</v>
      </c>
    </row>
    <row r="22" spans="1:9" x14ac:dyDescent="0.2">
      <c r="A22" s="4" t="s">
        <v>106</v>
      </c>
      <c r="B22" s="4" t="s">
        <v>179</v>
      </c>
      <c r="C22" s="8">
        <v>0</v>
      </c>
      <c r="D22" s="8">
        <v>0</v>
      </c>
      <c r="E22" s="8">
        <v>154646.04999999999</v>
      </c>
      <c r="F22" s="8">
        <v>22126.53</v>
      </c>
      <c r="G22" s="8">
        <f t="shared" si="0"/>
        <v>132519.51999999999</v>
      </c>
      <c r="H22" s="8">
        <f t="shared" si="1"/>
        <v>132519.51999999999</v>
      </c>
      <c r="I22" s="11"/>
    </row>
    <row r="23" spans="1:9" x14ac:dyDescent="0.2">
      <c r="A23" s="4" t="s">
        <v>107</v>
      </c>
      <c r="B23" s="4" t="s">
        <v>180</v>
      </c>
      <c r="C23" s="8">
        <v>0</v>
      </c>
      <c r="D23" s="8">
        <v>0</v>
      </c>
      <c r="E23" s="8">
        <v>80801.989999999991</v>
      </c>
      <c r="F23" s="8">
        <v>2461.08</v>
      </c>
      <c r="G23" s="8">
        <f t="shared" si="0"/>
        <v>78340.909999999989</v>
      </c>
      <c r="H23" s="8">
        <f t="shared" si="1"/>
        <v>78340.909999999989</v>
      </c>
    </row>
    <row r="24" spans="1:9" x14ac:dyDescent="0.2">
      <c r="A24" s="4" t="s">
        <v>108</v>
      </c>
      <c r="B24" s="4" t="s">
        <v>181</v>
      </c>
      <c r="C24" s="8">
        <v>0</v>
      </c>
      <c r="D24" s="8">
        <v>0</v>
      </c>
      <c r="E24" s="8">
        <v>11940.45</v>
      </c>
      <c r="F24" s="8">
        <v>931.08</v>
      </c>
      <c r="G24" s="8">
        <f t="shared" si="0"/>
        <v>11009.37</v>
      </c>
      <c r="H24" s="8">
        <f t="shared" si="1"/>
        <v>11009.37</v>
      </c>
      <c r="I24" s="11"/>
    </row>
    <row r="25" spans="1:9" x14ac:dyDescent="0.2">
      <c r="A25" s="4" t="s">
        <v>123</v>
      </c>
      <c r="B25" s="4" t="s">
        <v>182</v>
      </c>
      <c r="C25" s="8">
        <v>0</v>
      </c>
      <c r="D25" s="8">
        <v>0</v>
      </c>
      <c r="E25" s="8">
        <v>33966.630000000005</v>
      </c>
      <c r="F25" s="8">
        <v>2604.86</v>
      </c>
      <c r="G25" s="8">
        <f t="shared" si="0"/>
        <v>31361.770000000004</v>
      </c>
      <c r="H25" s="8">
        <f t="shared" si="1"/>
        <v>31361.770000000004</v>
      </c>
    </row>
    <row r="26" spans="1:9" x14ac:dyDescent="0.2">
      <c r="A26" s="4" t="s">
        <v>124</v>
      </c>
      <c r="B26" s="4" t="s">
        <v>183</v>
      </c>
      <c r="C26" s="8">
        <v>0</v>
      </c>
      <c r="D26" s="8">
        <v>0</v>
      </c>
      <c r="E26" s="8">
        <v>6444.6</v>
      </c>
      <c r="F26" s="8">
        <v>4310.91</v>
      </c>
      <c r="G26" s="8">
        <f t="shared" si="0"/>
        <v>2133.6900000000005</v>
      </c>
      <c r="H26" s="8">
        <f t="shared" si="1"/>
        <v>2133.6900000000005</v>
      </c>
    </row>
    <row r="27" spans="1:9" x14ac:dyDescent="0.2">
      <c r="A27" s="9" t="s">
        <v>184</v>
      </c>
      <c r="B27" s="9" t="s">
        <v>185</v>
      </c>
      <c r="C27" s="8"/>
      <c r="D27" s="8"/>
      <c r="E27" s="8">
        <v>0</v>
      </c>
      <c r="F27" s="8">
        <v>0</v>
      </c>
      <c r="G27" s="8">
        <f t="shared" si="0"/>
        <v>0</v>
      </c>
      <c r="H27" s="8">
        <f t="shared" si="1"/>
        <v>0</v>
      </c>
    </row>
    <row r="28" spans="1:9" x14ac:dyDescent="0.2">
      <c r="A28" s="4" t="s">
        <v>125</v>
      </c>
      <c r="B28" s="4" t="s">
        <v>186</v>
      </c>
      <c r="C28" s="8">
        <v>0</v>
      </c>
      <c r="D28" s="8">
        <v>0</v>
      </c>
      <c r="E28" s="8">
        <v>39049.760000000002</v>
      </c>
      <c r="F28" s="8">
        <v>711.86</v>
      </c>
      <c r="G28" s="8">
        <f t="shared" si="0"/>
        <v>38337.9</v>
      </c>
      <c r="H28" s="8">
        <f t="shared" si="1"/>
        <v>38337.9</v>
      </c>
    </row>
    <row r="29" spans="1:9" x14ac:dyDescent="0.2">
      <c r="A29" s="4" t="s">
        <v>126</v>
      </c>
      <c r="B29" s="4" t="s">
        <v>187</v>
      </c>
      <c r="C29" s="8">
        <v>0</v>
      </c>
      <c r="D29" s="8">
        <v>0</v>
      </c>
      <c r="E29" s="8">
        <v>1242.27</v>
      </c>
      <c r="F29" s="8">
        <v>0</v>
      </c>
      <c r="G29" s="8">
        <f t="shared" si="0"/>
        <v>1242.27</v>
      </c>
      <c r="H29" s="8">
        <f t="shared" si="1"/>
        <v>1242.27</v>
      </c>
    </row>
    <row r="30" spans="1:9" x14ac:dyDescent="0.2">
      <c r="A30" s="4" t="s">
        <v>127</v>
      </c>
      <c r="B30" s="4" t="s">
        <v>188</v>
      </c>
      <c r="C30" s="8">
        <v>0</v>
      </c>
      <c r="D30" s="8">
        <v>0</v>
      </c>
      <c r="E30" s="8">
        <v>8010.31</v>
      </c>
      <c r="F30" s="8">
        <v>771.08</v>
      </c>
      <c r="G30" s="8">
        <f t="shared" si="0"/>
        <v>7239.2300000000005</v>
      </c>
      <c r="H30" s="8">
        <f t="shared" si="1"/>
        <v>7239.2300000000005</v>
      </c>
    </row>
    <row r="31" spans="1:9" x14ac:dyDescent="0.2">
      <c r="A31" s="4" t="s">
        <v>109</v>
      </c>
      <c r="B31" s="4" t="s">
        <v>189</v>
      </c>
      <c r="C31" s="8">
        <v>0</v>
      </c>
      <c r="D31" s="8">
        <v>0</v>
      </c>
      <c r="E31" s="8">
        <v>522425.79000000004</v>
      </c>
      <c r="F31" s="8">
        <v>29993.56</v>
      </c>
      <c r="G31" s="8">
        <f t="shared" si="0"/>
        <v>492432.23000000004</v>
      </c>
      <c r="H31" s="8">
        <f t="shared" si="1"/>
        <v>492432.23000000004</v>
      </c>
    </row>
    <row r="32" spans="1:9" x14ac:dyDescent="0.2">
      <c r="A32" s="4" t="s">
        <v>110</v>
      </c>
      <c r="B32" s="4" t="s">
        <v>190</v>
      </c>
      <c r="C32" s="8">
        <v>0</v>
      </c>
      <c r="D32" s="8">
        <v>0</v>
      </c>
      <c r="E32" s="8">
        <v>90248.37</v>
      </c>
      <c r="F32" s="8">
        <v>6905.19</v>
      </c>
      <c r="G32" s="8">
        <f t="shared" si="0"/>
        <v>83343.179999999993</v>
      </c>
      <c r="H32" s="8">
        <f t="shared" si="1"/>
        <v>83343.179999999993</v>
      </c>
    </row>
    <row r="33" spans="1:10" x14ac:dyDescent="0.2">
      <c r="A33" s="4" t="s">
        <v>111</v>
      </c>
      <c r="B33" s="4" t="s">
        <v>191</v>
      </c>
      <c r="C33" s="8">
        <v>0</v>
      </c>
      <c r="D33" s="8">
        <v>0</v>
      </c>
      <c r="E33" s="8">
        <v>23648.25</v>
      </c>
      <c r="F33" s="8">
        <v>527.17999999999995</v>
      </c>
      <c r="G33" s="8">
        <f t="shared" si="0"/>
        <v>23121.07</v>
      </c>
      <c r="H33" s="8">
        <f t="shared" si="1"/>
        <v>23121.07</v>
      </c>
    </row>
    <row r="34" spans="1:10" x14ac:dyDescent="0.2">
      <c r="A34" s="9" t="s">
        <v>192</v>
      </c>
      <c r="B34" s="9" t="s">
        <v>193</v>
      </c>
      <c r="C34" s="8"/>
      <c r="D34" s="8"/>
      <c r="E34" s="8">
        <v>0</v>
      </c>
      <c r="F34" s="8">
        <v>0</v>
      </c>
      <c r="G34" s="8">
        <f t="shared" si="0"/>
        <v>0</v>
      </c>
      <c r="H34" s="8">
        <f t="shared" si="1"/>
        <v>0</v>
      </c>
    </row>
    <row r="35" spans="1:10" x14ac:dyDescent="0.2">
      <c r="A35" s="4" t="s">
        <v>112</v>
      </c>
      <c r="B35" s="4" t="s">
        <v>194</v>
      </c>
      <c r="C35" s="8">
        <v>0</v>
      </c>
      <c r="D35" s="8">
        <v>0</v>
      </c>
      <c r="E35" s="8">
        <v>683.61</v>
      </c>
      <c r="F35" s="8">
        <v>43.49</v>
      </c>
      <c r="G35" s="8">
        <f t="shared" si="0"/>
        <v>640.12</v>
      </c>
      <c r="H35" s="8">
        <f t="shared" si="1"/>
        <v>640.12</v>
      </c>
    </row>
    <row r="36" spans="1:10" x14ac:dyDescent="0.2">
      <c r="A36" s="4" t="s">
        <v>113</v>
      </c>
      <c r="B36" s="4" t="s">
        <v>195</v>
      </c>
      <c r="C36" s="8">
        <v>0</v>
      </c>
      <c r="D36" s="8">
        <v>0</v>
      </c>
      <c r="E36" s="8">
        <v>140329.20000000001</v>
      </c>
      <c r="F36" s="8">
        <v>19636.490000000002</v>
      </c>
      <c r="G36" s="8">
        <f t="shared" si="0"/>
        <v>120692.71</v>
      </c>
      <c r="H36" s="8">
        <f t="shared" si="1"/>
        <v>120692.71</v>
      </c>
    </row>
    <row r="37" spans="1:10" x14ac:dyDescent="0.2">
      <c r="A37" s="4" t="s">
        <v>114</v>
      </c>
      <c r="B37" s="4" t="s">
        <v>196</v>
      </c>
      <c r="C37" s="8">
        <v>0</v>
      </c>
      <c r="D37" s="8">
        <v>0</v>
      </c>
      <c r="E37" s="8">
        <v>79222.62</v>
      </c>
      <c r="F37" s="8">
        <v>6626.46</v>
      </c>
      <c r="G37" s="8">
        <f t="shared" si="0"/>
        <v>72596.159999999989</v>
      </c>
      <c r="H37" s="8">
        <f t="shared" si="1"/>
        <v>72596.159999999989</v>
      </c>
    </row>
    <row r="38" spans="1:10" x14ac:dyDescent="0.2">
      <c r="A38" s="4" t="s">
        <v>115</v>
      </c>
      <c r="B38" s="4" t="s">
        <v>197</v>
      </c>
      <c r="C38" s="8">
        <v>0</v>
      </c>
      <c r="D38" s="8">
        <v>0</v>
      </c>
      <c r="E38" s="8">
        <v>986.18</v>
      </c>
      <c r="F38" s="8">
        <v>9853.4699999999993</v>
      </c>
      <c r="G38" s="8">
        <f t="shared" si="0"/>
        <v>-8867.2899999999991</v>
      </c>
      <c r="H38" s="8">
        <f t="shared" si="1"/>
        <v>-8867.2899999999991</v>
      </c>
    </row>
    <row r="39" spans="1:10" x14ac:dyDescent="0.2">
      <c r="A39" s="4" t="s">
        <v>116</v>
      </c>
      <c r="B39" s="4" t="s">
        <v>198</v>
      </c>
      <c r="C39" s="8">
        <v>0</v>
      </c>
      <c r="D39" s="8">
        <v>0</v>
      </c>
      <c r="E39" s="8">
        <v>106407.23999999999</v>
      </c>
      <c r="F39" s="8">
        <v>6895.06</v>
      </c>
      <c r="G39" s="8">
        <f t="shared" si="0"/>
        <v>99512.18</v>
      </c>
      <c r="H39" s="8">
        <f t="shared" si="1"/>
        <v>99512.18</v>
      </c>
    </row>
    <row r="40" spans="1:10" x14ac:dyDescent="0.2">
      <c r="A40" s="4" t="s">
        <v>117</v>
      </c>
      <c r="B40" s="4" t="s">
        <v>199</v>
      </c>
      <c r="C40" s="8">
        <v>0</v>
      </c>
      <c r="D40" s="8">
        <v>0</v>
      </c>
      <c r="E40" s="8">
        <v>1486.94</v>
      </c>
      <c r="F40" s="8">
        <v>85.46</v>
      </c>
      <c r="G40" s="8">
        <f t="shared" si="0"/>
        <v>1401.48</v>
      </c>
      <c r="H40" s="8">
        <f t="shared" si="1"/>
        <v>1401.48</v>
      </c>
    </row>
    <row r="41" spans="1:10" x14ac:dyDescent="0.2">
      <c r="A41" s="4" t="s">
        <v>118</v>
      </c>
      <c r="B41" s="4" t="s">
        <v>200</v>
      </c>
      <c r="C41" s="8">
        <v>0</v>
      </c>
      <c r="D41" s="8">
        <v>0</v>
      </c>
      <c r="E41" s="8">
        <v>35729.5</v>
      </c>
      <c r="F41" s="8">
        <v>6280.26</v>
      </c>
      <c r="G41" s="8">
        <f t="shared" si="0"/>
        <v>29449.239999999998</v>
      </c>
      <c r="H41" s="8">
        <f t="shared" si="1"/>
        <v>29449.239999999998</v>
      </c>
    </row>
    <row r="42" spans="1:10" x14ac:dyDescent="0.2">
      <c r="A42" s="12" t="s">
        <v>119</v>
      </c>
      <c r="B42" s="12" t="s">
        <v>201</v>
      </c>
      <c r="C42" s="13">
        <v>0</v>
      </c>
      <c r="D42" s="13">
        <v>0</v>
      </c>
      <c r="E42" s="8">
        <v>227609.75</v>
      </c>
      <c r="F42" s="8">
        <v>19776.39</v>
      </c>
      <c r="G42" s="8">
        <f t="shared" si="0"/>
        <v>207833.36</v>
      </c>
      <c r="H42" s="8">
        <f t="shared" si="1"/>
        <v>207833.36</v>
      </c>
    </row>
    <row r="43" spans="1:10" x14ac:dyDescent="0.2">
      <c r="A43" s="12" t="s">
        <v>120</v>
      </c>
      <c r="B43" s="12" t="s">
        <v>202</v>
      </c>
      <c r="C43" s="13">
        <v>0</v>
      </c>
      <c r="D43" s="13">
        <v>0</v>
      </c>
      <c r="E43" s="8">
        <v>0.36</v>
      </c>
      <c r="F43" s="8">
        <v>0</v>
      </c>
      <c r="G43" s="8">
        <f t="shared" si="0"/>
        <v>0.36</v>
      </c>
      <c r="H43" s="8">
        <f t="shared" si="1"/>
        <v>0.36</v>
      </c>
    </row>
    <row r="44" spans="1:10" x14ac:dyDescent="0.2">
      <c r="A44" s="12" t="s">
        <v>121</v>
      </c>
      <c r="B44" s="12" t="s">
        <v>203</v>
      </c>
      <c r="C44" s="13">
        <v>0</v>
      </c>
      <c r="D44" s="13">
        <v>0</v>
      </c>
      <c r="E44" s="8">
        <v>424.64</v>
      </c>
      <c r="F44" s="8">
        <v>9.69</v>
      </c>
      <c r="G44" s="8">
        <f t="shared" si="0"/>
        <v>414.95</v>
      </c>
      <c r="H44" s="8">
        <f t="shared" si="1"/>
        <v>414.95</v>
      </c>
    </row>
    <row r="45" spans="1:10" x14ac:dyDescent="0.2">
      <c r="A45" s="4" t="s">
        <v>122</v>
      </c>
      <c r="B45" s="4" t="s">
        <v>204</v>
      </c>
      <c r="C45" s="8">
        <v>0</v>
      </c>
      <c r="D45" s="8">
        <v>0</v>
      </c>
      <c r="E45" s="8">
        <v>11988.86</v>
      </c>
      <c r="F45" s="8">
        <v>922.22</v>
      </c>
      <c r="G45" s="8">
        <f t="shared" si="0"/>
        <v>11066.640000000001</v>
      </c>
      <c r="H45" s="8">
        <f t="shared" si="1"/>
        <v>11066.640000000001</v>
      </c>
    </row>
    <row r="46" spans="1:10" x14ac:dyDescent="0.2">
      <c r="A46" s="4" t="s">
        <v>128</v>
      </c>
      <c r="B46" s="4" t="s">
        <v>205</v>
      </c>
      <c r="C46" s="8">
        <v>0</v>
      </c>
      <c r="D46" s="8">
        <v>0</v>
      </c>
      <c r="E46" s="8">
        <v>592.59999999999991</v>
      </c>
      <c r="F46" s="8">
        <v>11.28</v>
      </c>
      <c r="G46" s="8">
        <f t="shared" si="0"/>
        <v>581.31999999999994</v>
      </c>
      <c r="H46" s="8">
        <f t="shared" si="1"/>
        <v>581.31999999999994</v>
      </c>
      <c r="I46" s="8">
        <f>SUM(H7:H46)</f>
        <v>594758.27999999956</v>
      </c>
      <c r="J46" s="31" t="s">
        <v>220</v>
      </c>
    </row>
    <row r="47" spans="1:10" x14ac:dyDescent="0.2">
      <c r="C47" s="8"/>
      <c r="D47" s="8"/>
      <c r="E47" s="8"/>
      <c r="F47" s="8"/>
      <c r="G47" s="8"/>
    </row>
    <row r="48" spans="1:10" x14ac:dyDescent="0.2">
      <c r="C48" s="8"/>
      <c r="D48" s="8"/>
      <c r="E48" s="8"/>
      <c r="F48" s="8"/>
      <c r="G48" s="8"/>
      <c r="H48" s="8"/>
    </row>
    <row r="49" spans="1:10" x14ac:dyDescent="0.2">
      <c r="A49" s="4" t="s">
        <v>134</v>
      </c>
      <c r="B49" s="4" t="s">
        <v>206</v>
      </c>
      <c r="C49" s="8">
        <v>0</v>
      </c>
      <c r="D49" s="8">
        <v>0</v>
      </c>
      <c r="E49" s="8">
        <v>778.69</v>
      </c>
      <c r="F49" s="8">
        <v>14851.92</v>
      </c>
      <c r="G49" s="8">
        <f t="shared" ref="G49:G55" si="2">+E49-F49</f>
        <v>-14073.23</v>
      </c>
      <c r="H49" s="8">
        <f t="shared" ref="H49:H55" si="3">+G49</f>
        <v>-14073.23</v>
      </c>
    </row>
    <row r="50" spans="1:10" x14ac:dyDescent="0.2">
      <c r="A50" s="4" t="s">
        <v>135</v>
      </c>
      <c r="B50" s="4" t="s">
        <v>207</v>
      </c>
      <c r="C50" s="8">
        <v>0</v>
      </c>
      <c r="D50" s="8">
        <v>0</v>
      </c>
      <c r="E50" s="8">
        <v>42.26</v>
      </c>
      <c r="F50" s="8">
        <v>0</v>
      </c>
      <c r="G50" s="8">
        <f t="shared" si="2"/>
        <v>42.26</v>
      </c>
      <c r="H50" s="8">
        <f t="shared" si="3"/>
        <v>42.26</v>
      </c>
    </row>
    <row r="51" spans="1:10" x14ac:dyDescent="0.2">
      <c r="A51" s="4" t="s">
        <v>136</v>
      </c>
      <c r="B51" s="4" t="s">
        <v>208</v>
      </c>
      <c r="C51" s="8">
        <v>0</v>
      </c>
      <c r="D51" s="8">
        <v>0</v>
      </c>
      <c r="E51" s="8">
        <v>5.73</v>
      </c>
      <c r="F51" s="8">
        <v>0</v>
      </c>
      <c r="G51" s="8">
        <f t="shared" si="2"/>
        <v>5.73</v>
      </c>
      <c r="H51" s="8">
        <f t="shared" si="3"/>
        <v>5.73</v>
      </c>
    </row>
    <row r="52" spans="1:10" x14ac:dyDescent="0.2">
      <c r="A52" s="4" t="s">
        <v>137</v>
      </c>
      <c r="B52" s="4" t="s">
        <v>209</v>
      </c>
      <c r="C52" s="8">
        <v>0</v>
      </c>
      <c r="D52" s="8">
        <v>0</v>
      </c>
      <c r="E52" s="8">
        <v>20595.71</v>
      </c>
      <c r="F52" s="8">
        <v>605.76</v>
      </c>
      <c r="G52" s="8">
        <f t="shared" si="2"/>
        <v>19989.95</v>
      </c>
      <c r="H52" s="8">
        <f t="shared" si="3"/>
        <v>19989.95</v>
      </c>
    </row>
    <row r="53" spans="1:10" x14ac:dyDescent="0.2">
      <c r="A53" s="4" t="s">
        <v>138</v>
      </c>
      <c r="B53" s="4" t="s">
        <v>210</v>
      </c>
      <c r="C53" s="8">
        <v>0</v>
      </c>
      <c r="D53" s="8">
        <v>0</v>
      </c>
      <c r="E53" s="8">
        <v>163651.97</v>
      </c>
      <c r="F53" s="8">
        <v>16640.919999999998</v>
      </c>
      <c r="G53" s="8">
        <f t="shared" si="2"/>
        <v>147011.04999999999</v>
      </c>
      <c r="H53" s="8">
        <f t="shared" si="3"/>
        <v>147011.04999999999</v>
      </c>
    </row>
    <row r="54" spans="1:10" x14ac:dyDescent="0.2">
      <c r="A54" s="4" t="s">
        <v>139</v>
      </c>
      <c r="B54" s="4" t="s">
        <v>211</v>
      </c>
      <c r="C54" s="8">
        <v>0</v>
      </c>
      <c r="D54" s="8">
        <v>0</v>
      </c>
      <c r="E54" s="8">
        <v>6.06</v>
      </c>
      <c r="F54" s="8">
        <v>294.92</v>
      </c>
      <c r="G54" s="8">
        <f t="shared" si="2"/>
        <v>-288.86</v>
      </c>
      <c r="H54" s="8">
        <f t="shared" si="3"/>
        <v>-288.86</v>
      </c>
    </row>
    <row r="55" spans="1:10" x14ac:dyDescent="0.2">
      <c r="A55" s="4" t="s">
        <v>140</v>
      </c>
      <c r="B55" s="4" t="s">
        <v>212</v>
      </c>
      <c r="C55" s="8">
        <v>0</v>
      </c>
      <c r="D55" s="8">
        <v>0</v>
      </c>
      <c r="E55" s="8">
        <v>190.56</v>
      </c>
      <c r="F55" s="8">
        <v>2027.9</v>
      </c>
      <c r="G55" s="8">
        <f t="shared" si="2"/>
        <v>-1837.3400000000001</v>
      </c>
      <c r="H55" s="8">
        <f t="shared" si="3"/>
        <v>-1837.3400000000001</v>
      </c>
      <c r="I55" s="19">
        <f>SUM(H49:H55)</f>
        <v>150849.56</v>
      </c>
      <c r="J55" s="31" t="s">
        <v>221</v>
      </c>
    </row>
    <row r="56" spans="1:10" x14ac:dyDescent="0.2">
      <c r="A56" s="14"/>
      <c r="B56" s="14"/>
      <c r="C56" s="15">
        <v>0</v>
      </c>
      <c r="D56" s="15">
        <v>0</v>
      </c>
      <c r="E56" s="15">
        <f>SUM(E7:E55)</f>
        <v>3241343.9200000009</v>
      </c>
      <c r="F56" s="15">
        <f>SUM(F7:F55)</f>
        <v>2495736.0799999996</v>
      </c>
      <c r="G56" s="15">
        <f>SUM(G7:G55)</f>
        <v>745607.83999999962</v>
      </c>
      <c r="H56" s="46">
        <f>SUM(H7:H55)</f>
        <v>745607.83999999962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A20" sqref="A20"/>
    </sheetView>
  </sheetViews>
  <sheetFormatPr defaultRowHeight="12.75" x14ac:dyDescent="0.2"/>
  <cols>
    <col min="1" max="1" width="9.5703125" style="4" bestFit="1" customWidth="1"/>
    <col min="2" max="2" width="10.5703125" style="4" bestFit="1" customWidth="1"/>
    <col min="3" max="3" width="8.42578125" style="4" bestFit="1" customWidth="1"/>
    <col min="4" max="4" width="12.5703125" style="4" bestFit="1" customWidth="1"/>
    <col min="5" max="5" width="10.28515625" style="4" bestFit="1" customWidth="1"/>
    <col min="6" max="6" width="19" style="4" bestFit="1" customWidth="1"/>
    <col min="7" max="7" width="10.85546875" style="4" bestFit="1" customWidth="1"/>
    <col min="8" max="8" width="8" style="4" bestFit="1" customWidth="1"/>
    <col min="9" max="9" width="22.28515625" style="5" bestFit="1" customWidth="1"/>
    <col min="10" max="10" width="19.7109375" style="5" bestFit="1" customWidth="1"/>
    <col min="11" max="12" width="12.85546875" style="5" bestFit="1" customWidth="1"/>
    <col min="13" max="13" width="15.5703125" style="5" bestFit="1" customWidth="1"/>
    <col min="14" max="14" width="17.5703125" style="5" bestFit="1" customWidth="1"/>
    <col min="15" max="15" width="15.5703125" style="3" bestFit="1" customWidth="1"/>
    <col min="16" max="16" width="13.140625" style="3" bestFit="1" customWidth="1"/>
    <col min="17" max="16384" width="9.140625" style="3"/>
  </cols>
  <sheetData>
    <row r="1" spans="1:16" x14ac:dyDescent="0.2">
      <c r="A1" s="6" t="s">
        <v>142</v>
      </c>
      <c r="B1" s="6" t="s">
        <v>143</v>
      </c>
      <c r="C1" s="6" t="s">
        <v>144</v>
      </c>
      <c r="D1" s="6" t="s">
        <v>91</v>
      </c>
      <c r="E1" s="6" t="s">
        <v>145</v>
      </c>
      <c r="F1" s="6" t="s">
        <v>146</v>
      </c>
      <c r="G1" s="6" t="s">
        <v>147</v>
      </c>
      <c r="H1" s="6" t="s">
        <v>148</v>
      </c>
      <c r="I1" s="7" t="s">
        <v>149</v>
      </c>
      <c r="J1" s="7" t="s">
        <v>150</v>
      </c>
      <c r="K1" s="7" t="s">
        <v>151</v>
      </c>
      <c r="L1" s="7" t="s">
        <v>152</v>
      </c>
      <c r="M1" s="7" t="s">
        <v>213</v>
      </c>
      <c r="N1" s="7" t="s">
        <v>214</v>
      </c>
      <c r="O1" s="7" t="s">
        <v>215</v>
      </c>
    </row>
    <row r="2" spans="1:16" x14ac:dyDescent="0.2">
      <c r="A2" s="4" t="s">
        <v>155</v>
      </c>
      <c r="B2" s="4" t="s">
        <v>156</v>
      </c>
      <c r="C2" s="4" t="s">
        <v>157</v>
      </c>
      <c r="D2" s="4" t="s">
        <v>3</v>
      </c>
      <c r="E2" s="4" t="s">
        <v>129</v>
      </c>
      <c r="F2" s="4" t="s">
        <v>158</v>
      </c>
      <c r="H2" s="4" t="s">
        <v>159</v>
      </c>
      <c r="I2" s="8">
        <v>0</v>
      </c>
      <c r="J2" s="8">
        <v>0</v>
      </c>
      <c r="K2" s="8">
        <v>61751.18</v>
      </c>
      <c r="L2" s="8">
        <v>0</v>
      </c>
      <c r="M2" s="8">
        <v>61751.18</v>
      </c>
      <c r="N2" s="8">
        <v>61751.18</v>
      </c>
      <c r="O2" s="18">
        <f>IFERROR(VLOOKUP(E2,'[2]2019'!$E$2:$N$48,9,0),0)</f>
        <v>30589.11</v>
      </c>
      <c r="P2" s="19">
        <f>+N2+O2:O3</f>
        <v>92340.290000000008</v>
      </c>
    </row>
    <row r="3" spans="1:16" x14ac:dyDescent="0.2">
      <c r="A3" s="4" t="s">
        <v>155</v>
      </c>
      <c r="B3" s="4" t="s">
        <v>156</v>
      </c>
      <c r="C3" s="4" t="s">
        <v>157</v>
      </c>
      <c r="D3" s="4" t="s">
        <v>3</v>
      </c>
      <c r="E3" s="4" t="s">
        <v>130</v>
      </c>
      <c r="F3" s="4" t="s">
        <v>160</v>
      </c>
      <c r="H3" s="4" t="s">
        <v>159</v>
      </c>
      <c r="I3" s="8">
        <v>0</v>
      </c>
      <c r="J3" s="8">
        <v>0</v>
      </c>
      <c r="K3" s="8">
        <v>19341.490000000002</v>
      </c>
      <c r="L3" s="8">
        <v>0</v>
      </c>
      <c r="M3" s="8">
        <v>19341.490000000002</v>
      </c>
      <c r="N3" s="8">
        <v>19341.490000000002</v>
      </c>
      <c r="O3" s="18">
        <f>IFERROR(VLOOKUP(E3,'[2]2019'!$E$2:$N$48,9,0),0)</f>
        <v>7760.94</v>
      </c>
      <c r="P3" s="19">
        <f t="shared" ref="P3:P44" si="0">+N3+O3:O4</f>
        <v>27102.43</v>
      </c>
    </row>
    <row r="4" spans="1:16" x14ac:dyDescent="0.2">
      <c r="A4" s="4" t="s">
        <v>155</v>
      </c>
      <c r="B4" s="4" t="s">
        <v>156</v>
      </c>
      <c r="C4" s="4" t="s">
        <v>157</v>
      </c>
      <c r="D4" s="4" t="s">
        <v>3</v>
      </c>
      <c r="E4" s="4" t="s">
        <v>131</v>
      </c>
      <c r="F4" s="4" t="s">
        <v>161</v>
      </c>
      <c r="H4" s="4" t="s">
        <v>159</v>
      </c>
      <c r="I4" s="8">
        <v>0</v>
      </c>
      <c r="J4" s="8">
        <v>0</v>
      </c>
      <c r="K4" s="8">
        <v>67938.67</v>
      </c>
      <c r="L4" s="8">
        <v>0</v>
      </c>
      <c r="M4" s="8">
        <v>67938.67</v>
      </c>
      <c r="N4" s="8">
        <v>67938.67</v>
      </c>
      <c r="O4" s="18">
        <f>IFERROR(VLOOKUP(E4,'[2]2019'!$E$2:$N$48,9,0),0)</f>
        <v>40180.400000000001</v>
      </c>
      <c r="P4" s="19">
        <f t="shared" si="0"/>
        <v>108119.07</v>
      </c>
    </row>
    <row r="5" spans="1:16" x14ac:dyDescent="0.2">
      <c r="A5" s="4" t="s">
        <v>155</v>
      </c>
      <c r="B5" s="4" t="s">
        <v>156</v>
      </c>
      <c r="C5" s="4" t="s">
        <v>157</v>
      </c>
      <c r="D5" s="4" t="s">
        <v>3</v>
      </c>
      <c r="E5" s="4" t="s">
        <v>132</v>
      </c>
      <c r="F5" s="4" t="s">
        <v>162</v>
      </c>
      <c r="H5" s="4" t="s">
        <v>159</v>
      </c>
      <c r="I5" s="8">
        <v>0</v>
      </c>
      <c r="J5" s="8">
        <v>0</v>
      </c>
      <c r="K5" s="8">
        <v>0</v>
      </c>
      <c r="L5" s="8">
        <v>201833</v>
      </c>
      <c r="M5" s="8">
        <v>-201833</v>
      </c>
      <c r="N5" s="8">
        <v>-201833</v>
      </c>
      <c r="O5" s="18">
        <f>IFERROR(VLOOKUP(E5,'[2]2019'!$E$2:$N$48,9,0),0)</f>
        <v>-345389</v>
      </c>
      <c r="P5" s="19">
        <f t="shared" si="0"/>
        <v>-547222</v>
      </c>
    </row>
    <row r="6" spans="1:16" x14ac:dyDescent="0.2">
      <c r="A6" s="4" t="s">
        <v>155</v>
      </c>
      <c r="B6" s="4" t="s">
        <v>156</v>
      </c>
      <c r="C6" s="4" t="s">
        <v>157</v>
      </c>
      <c r="D6" s="4" t="s">
        <v>3</v>
      </c>
      <c r="E6" s="4" t="s">
        <v>133</v>
      </c>
      <c r="F6" s="4" t="s">
        <v>163</v>
      </c>
      <c r="H6" s="4" t="s">
        <v>159</v>
      </c>
      <c r="I6" s="8">
        <v>0</v>
      </c>
      <c r="J6" s="8">
        <v>0</v>
      </c>
      <c r="K6" s="8">
        <v>56825</v>
      </c>
      <c r="L6" s="8">
        <v>42258</v>
      </c>
      <c r="M6" s="8">
        <v>14567</v>
      </c>
      <c r="N6" s="8">
        <v>14567</v>
      </c>
      <c r="O6" s="18">
        <f>IFERROR(VLOOKUP(E6,'[2]2019'!$E$2:$N$48,9,0),0)</f>
        <v>157281</v>
      </c>
      <c r="P6" s="19">
        <f t="shared" si="0"/>
        <v>171848</v>
      </c>
    </row>
    <row r="7" spans="1:16" x14ac:dyDescent="0.2">
      <c r="A7" s="4" t="s">
        <v>155</v>
      </c>
      <c r="B7" s="4" t="s">
        <v>156</v>
      </c>
      <c r="C7" s="4" t="s">
        <v>157</v>
      </c>
      <c r="D7" s="4" t="s">
        <v>3</v>
      </c>
      <c r="E7" s="4" t="s">
        <v>134</v>
      </c>
      <c r="F7" s="4" t="s">
        <v>206</v>
      </c>
      <c r="H7" s="4" t="s">
        <v>159</v>
      </c>
      <c r="I7" s="8">
        <v>0</v>
      </c>
      <c r="J7" s="8">
        <v>0</v>
      </c>
      <c r="K7" s="8">
        <v>0</v>
      </c>
      <c r="L7" s="8">
        <v>8825.43</v>
      </c>
      <c r="M7" s="8">
        <v>-8825.43</v>
      </c>
      <c r="N7" s="8">
        <v>-8825.43</v>
      </c>
      <c r="O7" s="18">
        <f>IFERROR(VLOOKUP(E7,'[2]2019'!$E$2:$N$48,9,0),0)</f>
        <v>-5247.8</v>
      </c>
      <c r="P7" s="19">
        <f t="shared" si="0"/>
        <v>-14073.23</v>
      </c>
    </row>
    <row r="8" spans="1:16" x14ac:dyDescent="0.2">
      <c r="A8" s="4" t="s">
        <v>155</v>
      </c>
      <c r="B8" s="4" t="s">
        <v>156</v>
      </c>
      <c r="C8" s="4" t="s">
        <v>157</v>
      </c>
      <c r="D8" s="4" t="s">
        <v>3</v>
      </c>
      <c r="E8" s="4" t="s">
        <v>135</v>
      </c>
      <c r="F8" s="4" t="s">
        <v>207</v>
      </c>
      <c r="H8" s="4" t="s">
        <v>159</v>
      </c>
      <c r="I8" s="8">
        <v>0</v>
      </c>
      <c r="J8" s="8">
        <v>0</v>
      </c>
      <c r="K8" s="8">
        <v>42.26</v>
      </c>
      <c r="L8" s="8">
        <v>0</v>
      </c>
      <c r="M8" s="8">
        <v>42.26</v>
      </c>
      <c r="N8" s="8">
        <v>42.26</v>
      </c>
      <c r="O8" s="18">
        <f>IFERROR(VLOOKUP(E8,'[2]2019'!$E$2:$N$48,9,0),0)</f>
        <v>0</v>
      </c>
      <c r="P8" s="19">
        <f t="shared" si="0"/>
        <v>42.26</v>
      </c>
    </row>
    <row r="9" spans="1:16" x14ac:dyDescent="0.2">
      <c r="A9" s="4" t="s">
        <v>155</v>
      </c>
      <c r="B9" s="4" t="s">
        <v>156</v>
      </c>
      <c r="C9" s="4" t="s">
        <v>157</v>
      </c>
      <c r="D9" s="4" t="s">
        <v>3</v>
      </c>
      <c r="E9" s="4" t="s">
        <v>136</v>
      </c>
      <c r="F9" s="4" t="s">
        <v>208</v>
      </c>
      <c r="H9" s="4" t="s">
        <v>159</v>
      </c>
      <c r="I9" s="8">
        <v>0</v>
      </c>
      <c r="J9" s="8">
        <v>0</v>
      </c>
      <c r="K9" s="8">
        <v>4.21</v>
      </c>
      <c r="L9" s="8">
        <v>0</v>
      </c>
      <c r="M9" s="8">
        <v>4.21</v>
      </c>
      <c r="N9" s="8">
        <v>4.21</v>
      </c>
      <c r="O9" s="18">
        <f>IFERROR(VLOOKUP(E9,'[2]2019'!$E$2:$N$48,9,0),0)</f>
        <v>1.52</v>
      </c>
      <c r="P9" s="19">
        <f t="shared" si="0"/>
        <v>5.73</v>
      </c>
    </row>
    <row r="10" spans="1:16" x14ac:dyDescent="0.2">
      <c r="A10" s="4" t="s">
        <v>155</v>
      </c>
      <c r="B10" s="4" t="s">
        <v>156</v>
      </c>
      <c r="C10" s="4" t="s">
        <v>157</v>
      </c>
      <c r="D10" s="4" t="s">
        <v>3</v>
      </c>
      <c r="E10" s="4" t="s">
        <v>137</v>
      </c>
      <c r="F10" s="4" t="s">
        <v>209</v>
      </c>
      <c r="H10" s="4" t="s">
        <v>159</v>
      </c>
      <c r="I10" s="8">
        <v>0</v>
      </c>
      <c r="J10" s="8">
        <v>0</v>
      </c>
      <c r="K10" s="8">
        <v>17566.91</v>
      </c>
      <c r="L10" s="8">
        <v>0</v>
      </c>
      <c r="M10" s="8">
        <v>17566.91</v>
      </c>
      <c r="N10" s="8">
        <v>17566.91</v>
      </c>
      <c r="O10" s="18">
        <f>IFERROR(VLOOKUP(E10,'[2]2019'!$E$2:$N$48,9,0),0)</f>
        <v>2423.04</v>
      </c>
      <c r="P10" s="19">
        <f t="shared" si="0"/>
        <v>19989.95</v>
      </c>
    </row>
    <row r="11" spans="1:16" x14ac:dyDescent="0.2">
      <c r="A11" s="4" t="s">
        <v>155</v>
      </c>
      <c r="B11" s="4" t="s">
        <v>156</v>
      </c>
      <c r="C11" s="4" t="s">
        <v>157</v>
      </c>
      <c r="D11" s="4" t="s">
        <v>3</v>
      </c>
      <c r="E11" s="4" t="s">
        <v>138</v>
      </c>
      <c r="F11" s="4" t="s">
        <v>210</v>
      </c>
      <c r="H11" s="4" t="s">
        <v>159</v>
      </c>
      <c r="I11" s="8">
        <v>0</v>
      </c>
      <c r="J11" s="8">
        <v>0</v>
      </c>
      <c r="K11" s="8">
        <v>82614.720000000001</v>
      </c>
      <c r="L11" s="8">
        <v>0</v>
      </c>
      <c r="M11" s="8">
        <v>82614.720000000001</v>
      </c>
      <c r="N11" s="8">
        <v>82614.720000000001</v>
      </c>
      <c r="O11" s="18">
        <f>IFERROR(VLOOKUP(E11,'[2]2019'!$E$2:$N$48,9,0),0)</f>
        <v>64396.33</v>
      </c>
      <c r="P11" s="19">
        <f t="shared" si="0"/>
        <v>147011.04999999999</v>
      </c>
    </row>
    <row r="12" spans="1:16" x14ac:dyDescent="0.2">
      <c r="A12" s="4" t="s">
        <v>155</v>
      </c>
      <c r="B12" s="4" t="s">
        <v>156</v>
      </c>
      <c r="C12" s="4" t="s">
        <v>157</v>
      </c>
      <c r="D12" s="4" t="s">
        <v>3</v>
      </c>
      <c r="E12" s="4" t="s">
        <v>139</v>
      </c>
      <c r="F12" s="4" t="s">
        <v>211</v>
      </c>
      <c r="H12" s="4" t="s">
        <v>159</v>
      </c>
      <c r="I12" s="8">
        <v>0</v>
      </c>
      <c r="J12" s="8">
        <v>0</v>
      </c>
      <c r="K12" s="8">
        <v>6.06</v>
      </c>
      <c r="L12" s="8">
        <v>294.92</v>
      </c>
      <c r="M12" s="8">
        <v>-288.86</v>
      </c>
      <c r="N12" s="8">
        <v>-288.86</v>
      </c>
      <c r="O12" s="18">
        <f>IFERROR(VLOOKUP(E12,'[2]2019'!$E$2:$N$48,9,0),0)</f>
        <v>0</v>
      </c>
      <c r="P12" s="19">
        <f t="shared" si="0"/>
        <v>-288.86</v>
      </c>
    </row>
    <row r="13" spans="1:16" x14ac:dyDescent="0.2">
      <c r="A13" s="4" t="s">
        <v>155</v>
      </c>
      <c r="B13" s="4" t="s">
        <v>156</v>
      </c>
      <c r="C13" s="4" t="s">
        <v>157</v>
      </c>
      <c r="D13" s="4" t="s">
        <v>3</v>
      </c>
      <c r="E13" s="4" t="s">
        <v>140</v>
      </c>
      <c r="F13" s="4" t="s">
        <v>212</v>
      </c>
      <c r="H13" s="4" t="s">
        <v>159</v>
      </c>
      <c r="I13" s="8">
        <v>0</v>
      </c>
      <c r="J13" s="8">
        <v>0</v>
      </c>
      <c r="K13" s="8">
        <v>0</v>
      </c>
      <c r="L13" s="8">
        <v>1172.29</v>
      </c>
      <c r="M13" s="8">
        <v>-1172.29</v>
      </c>
      <c r="N13" s="8">
        <v>-1172.29</v>
      </c>
      <c r="O13" s="18">
        <f>IFERROR(VLOOKUP(E13,'[2]2019'!$E$2:$N$48,9,0),0)</f>
        <v>-665.05</v>
      </c>
      <c r="P13" s="19">
        <f t="shared" si="0"/>
        <v>-1837.34</v>
      </c>
    </row>
    <row r="14" spans="1:16" x14ac:dyDescent="0.2">
      <c r="A14" s="4" t="s">
        <v>155</v>
      </c>
      <c r="B14" s="4" t="s">
        <v>156</v>
      </c>
      <c r="C14" s="4" t="s">
        <v>157</v>
      </c>
      <c r="D14" s="4" t="s">
        <v>3</v>
      </c>
      <c r="E14" s="4" t="s">
        <v>98</v>
      </c>
      <c r="F14" s="4" t="s">
        <v>164</v>
      </c>
      <c r="H14" s="4" t="s">
        <v>159</v>
      </c>
      <c r="I14" s="8">
        <v>0</v>
      </c>
      <c r="J14" s="8">
        <v>0</v>
      </c>
      <c r="K14" s="8">
        <v>141427.94</v>
      </c>
      <c r="L14" s="8">
        <v>1009557.55</v>
      </c>
      <c r="M14" s="8">
        <v>-868129.61</v>
      </c>
      <c r="N14" s="8">
        <v>-868129.61</v>
      </c>
      <c r="O14" s="18">
        <f>IFERROR(VLOOKUP(E14,'[2]2019'!$E$2:$N$48,9,0),0)</f>
        <v>-482289.72</v>
      </c>
      <c r="P14" s="19">
        <f t="shared" si="0"/>
        <v>-1350419.33</v>
      </c>
    </row>
    <row r="15" spans="1:16" x14ac:dyDescent="0.2">
      <c r="A15" s="4" t="s">
        <v>155</v>
      </c>
      <c r="B15" s="4" t="s">
        <v>156</v>
      </c>
      <c r="C15" s="4" t="s">
        <v>157</v>
      </c>
      <c r="D15" s="4" t="s">
        <v>3</v>
      </c>
      <c r="E15" s="4" t="s">
        <v>99</v>
      </c>
      <c r="F15" s="4" t="s">
        <v>165</v>
      </c>
      <c r="H15" s="4" t="s">
        <v>159</v>
      </c>
      <c r="I15" s="8">
        <v>0</v>
      </c>
      <c r="J15" s="8">
        <v>0</v>
      </c>
      <c r="K15" s="8">
        <v>0</v>
      </c>
      <c r="L15" s="8">
        <v>126.52</v>
      </c>
      <c r="M15" s="8">
        <v>-126.52</v>
      </c>
      <c r="N15" s="8">
        <v>-126.52</v>
      </c>
      <c r="O15" s="18">
        <f>IFERROR(VLOOKUP(E15,'[2]2019'!$E$2:$N$48,9,0),0)</f>
        <v>-5.62</v>
      </c>
      <c r="P15" s="19">
        <f t="shared" si="0"/>
        <v>-132.13999999999999</v>
      </c>
    </row>
    <row r="16" spans="1:16" x14ac:dyDescent="0.2">
      <c r="A16" s="4" t="s">
        <v>155</v>
      </c>
      <c r="B16" s="4" t="s">
        <v>156</v>
      </c>
      <c r="C16" s="4" t="s">
        <v>157</v>
      </c>
      <c r="D16" s="4" t="s">
        <v>3</v>
      </c>
      <c r="E16" s="4" t="s">
        <v>100</v>
      </c>
      <c r="F16" s="4" t="s">
        <v>166</v>
      </c>
      <c r="H16" s="4" t="s">
        <v>159</v>
      </c>
      <c r="I16" s="8">
        <v>0</v>
      </c>
      <c r="J16" s="8">
        <v>0</v>
      </c>
      <c r="K16" s="8">
        <v>0</v>
      </c>
      <c r="L16" s="8">
        <v>3444.08</v>
      </c>
      <c r="M16" s="8">
        <v>-3444.08</v>
      </c>
      <c r="N16" s="8">
        <v>-3444.08</v>
      </c>
      <c r="O16" s="18">
        <f>IFERROR(VLOOKUP(E16,'[2]2019'!$E$2:$N$48,9,0),0)</f>
        <v>-2425</v>
      </c>
      <c r="P16" s="19">
        <f t="shared" si="0"/>
        <v>-5869.08</v>
      </c>
    </row>
    <row r="17" spans="1:16" x14ac:dyDescent="0.2">
      <c r="A17" s="4" t="s">
        <v>155</v>
      </c>
      <c r="B17" s="4" t="s">
        <v>156</v>
      </c>
      <c r="C17" s="4" t="s">
        <v>157</v>
      </c>
      <c r="D17" s="4" t="s">
        <v>3</v>
      </c>
      <c r="E17" s="4" t="s">
        <v>101</v>
      </c>
      <c r="F17" s="4" t="s">
        <v>167</v>
      </c>
      <c r="H17" s="4" t="s">
        <v>159</v>
      </c>
      <c r="I17" s="8">
        <v>0</v>
      </c>
      <c r="J17" s="8">
        <v>0</v>
      </c>
      <c r="K17" s="8">
        <v>291106.77</v>
      </c>
      <c r="L17" s="8">
        <v>0</v>
      </c>
      <c r="M17" s="8">
        <v>291106.77</v>
      </c>
      <c r="N17" s="8">
        <v>291106.77</v>
      </c>
      <c r="O17" s="18">
        <f>IFERROR(VLOOKUP(E17,'[2]2019'!$E$2:$N$48,9,0),0)</f>
        <v>125273.62</v>
      </c>
      <c r="P17" s="19">
        <f t="shared" si="0"/>
        <v>416380.39</v>
      </c>
    </row>
    <row r="18" spans="1:16" x14ac:dyDescent="0.2">
      <c r="A18" s="4" t="s">
        <v>155</v>
      </c>
      <c r="B18" s="4" t="s">
        <v>156</v>
      </c>
      <c r="C18" s="4" t="s">
        <v>157</v>
      </c>
      <c r="D18" s="4" t="s">
        <v>3</v>
      </c>
      <c r="E18" s="4" t="s">
        <v>102</v>
      </c>
      <c r="F18" s="4" t="s">
        <v>168</v>
      </c>
      <c r="H18" s="4" t="s">
        <v>159</v>
      </c>
      <c r="I18" s="8">
        <v>0</v>
      </c>
      <c r="J18" s="8">
        <v>0</v>
      </c>
      <c r="K18" s="8">
        <v>33087.269999999997</v>
      </c>
      <c r="L18" s="8">
        <v>86652.94</v>
      </c>
      <c r="M18" s="8">
        <v>-53565.67</v>
      </c>
      <c r="N18" s="8">
        <v>-53565.67</v>
      </c>
      <c r="O18" s="18">
        <f>IFERROR(VLOOKUP(E18,'[2]2019'!$E$2:$N$48,9,0),0)</f>
        <v>68797.41</v>
      </c>
      <c r="P18" s="19">
        <f t="shared" si="0"/>
        <v>15231.740000000005</v>
      </c>
    </row>
    <row r="19" spans="1:16" x14ac:dyDescent="0.2">
      <c r="A19" s="4" t="s">
        <v>155</v>
      </c>
      <c r="B19" s="4" t="s">
        <v>156</v>
      </c>
      <c r="C19" s="4" t="s">
        <v>157</v>
      </c>
      <c r="D19" s="4" t="s">
        <v>3</v>
      </c>
      <c r="E19" s="4" t="s">
        <v>103</v>
      </c>
      <c r="F19" s="4" t="s">
        <v>169</v>
      </c>
      <c r="H19" s="4" t="s">
        <v>159</v>
      </c>
      <c r="I19" s="8">
        <v>0</v>
      </c>
      <c r="J19" s="8">
        <v>0</v>
      </c>
      <c r="K19" s="8">
        <v>1163.8800000000001</v>
      </c>
      <c r="L19" s="8">
        <v>0</v>
      </c>
      <c r="M19" s="8">
        <v>1163.8800000000001</v>
      </c>
      <c r="N19" s="8">
        <v>1163.8800000000001</v>
      </c>
      <c r="O19" s="18">
        <f>IFERROR(VLOOKUP(E19,'[2]2019'!$E$2:$N$48,9,0),0)</f>
        <v>481.75</v>
      </c>
      <c r="P19" s="19">
        <f t="shared" si="0"/>
        <v>1645.63</v>
      </c>
    </row>
    <row r="20" spans="1:16" x14ac:dyDescent="0.2">
      <c r="A20" s="4" t="s">
        <v>155</v>
      </c>
      <c r="B20" s="4" t="s">
        <v>156</v>
      </c>
      <c r="C20" s="4" t="s">
        <v>157</v>
      </c>
      <c r="D20" s="4" t="s">
        <v>3</v>
      </c>
      <c r="E20" s="4" t="s">
        <v>104</v>
      </c>
      <c r="F20" s="4" t="s">
        <v>170</v>
      </c>
      <c r="H20" s="4" t="s">
        <v>159</v>
      </c>
      <c r="I20" s="8">
        <v>0</v>
      </c>
      <c r="J20" s="8">
        <v>0</v>
      </c>
      <c r="K20" s="8">
        <v>170367.82</v>
      </c>
      <c r="L20" s="8">
        <v>0</v>
      </c>
      <c r="M20" s="8">
        <v>170367.82</v>
      </c>
      <c r="N20" s="8">
        <v>170367.82</v>
      </c>
      <c r="O20" s="18">
        <f>IFERROR(VLOOKUP(E20,'[2]2019'!$E$2:$N$48,9,0),0)</f>
        <v>58629.120000000003</v>
      </c>
      <c r="P20" s="19">
        <f t="shared" si="0"/>
        <v>228996.94</v>
      </c>
    </row>
    <row r="21" spans="1:16" x14ac:dyDescent="0.2">
      <c r="A21" s="4" t="s">
        <v>155</v>
      </c>
      <c r="B21" s="4" t="s">
        <v>156</v>
      </c>
      <c r="C21" s="4" t="s">
        <v>157</v>
      </c>
      <c r="D21" s="4" t="s">
        <v>3</v>
      </c>
      <c r="E21" s="4" t="s">
        <v>105</v>
      </c>
      <c r="F21" s="4" t="s">
        <v>176</v>
      </c>
      <c r="H21" s="4" t="s">
        <v>159</v>
      </c>
      <c r="I21" s="8">
        <v>0</v>
      </c>
      <c r="J21" s="8">
        <v>0</v>
      </c>
      <c r="K21" s="8">
        <v>132.47999999999999</v>
      </c>
      <c r="L21" s="8">
        <v>0</v>
      </c>
      <c r="M21" s="8">
        <v>132.47999999999999</v>
      </c>
      <c r="N21" s="8">
        <v>132.47999999999999</v>
      </c>
      <c r="O21" s="18">
        <f>IFERROR(VLOOKUP(E21,'[2]2019'!$E$2:$N$48,9,0),0)</f>
        <v>201.5</v>
      </c>
      <c r="P21" s="19">
        <f t="shared" si="0"/>
        <v>333.98</v>
      </c>
    </row>
    <row r="22" spans="1:16" x14ac:dyDescent="0.2">
      <c r="A22" s="4" t="s">
        <v>155</v>
      </c>
      <c r="B22" s="4" t="s">
        <v>156</v>
      </c>
      <c r="C22" s="4" t="s">
        <v>157</v>
      </c>
      <c r="D22" s="4" t="s">
        <v>3</v>
      </c>
      <c r="E22" s="4" t="s">
        <v>106</v>
      </c>
      <c r="F22" s="4" t="s">
        <v>179</v>
      </c>
      <c r="H22" s="4" t="s">
        <v>159</v>
      </c>
      <c r="I22" s="8">
        <v>0</v>
      </c>
      <c r="J22" s="8">
        <v>0</v>
      </c>
      <c r="K22" s="8">
        <v>53476.18</v>
      </c>
      <c r="L22" s="8">
        <v>526.86</v>
      </c>
      <c r="M22" s="8">
        <v>52949.32</v>
      </c>
      <c r="N22" s="8">
        <v>52949.32</v>
      </c>
      <c r="O22" s="18">
        <f>IFERROR(VLOOKUP(E22,'[2]2019'!$E$2:$N$48,9,0),0)</f>
        <v>79570.2</v>
      </c>
      <c r="P22" s="19">
        <f t="shared" si="0"/>
        <v>132519.51999999999</v>
      </c>
    </row>
    <row r="23" spans="1:16" x14ac:dyDescent="0.2">
      <c r="A23" s="4" t="s">
        <v>155</v>
      </c>
      <c r="B23" s="4" t="s">
        <v>156</v>
      </c>
      <c r="C23" s="4" t="s">
        <v>157</v>
      </c>
      <c r="D23" s="4" t="s">
        <v>3</v>
      </c>
      <c r="E23" s="4" t="s">
        <v>107</v>
      </c>
      <c r="F23" s="4" t="s">
        <v>180</v>
      </c>
      <c r="H23" s="4" t="s">
        <v>159</v>
      </c>
      <c r="I23" s="8">
        <v>0</v>
      </c>
      <c r="J23" s="8">
        <v>0</v>
      </c>
      <c r="K23" s="8">
        <v>49609.46</v>
      </c>
      <c r="L23" s="8">
        <v>0</v>
      </c>
      <c r="M23" s="8">
        <v>49609.46</v>
      </c>
      <c r="N23" s="8">
        <v>49609.46</v>
      </c>
      <c r="O23" s="18">
        <f>IFERROR(VLOOKUP(E23,'[2]2019'!$E$2:$N$48,9,0),0)</f>
        <v>28731.45</v>
      </c>
      <c r="P23" s="19">
        <f t="shared" si="0"/>
        <v>78340.91</v>
      </c>
    </row>
    <row r="24" spans="1:16" x14ac:dyDescent="0.2">
      <c r="A24" s="4" t="s">
        <v>155</v>
      </c>
      <c r="B24" s="4" t="s">
        <v>156</v>
      </c>
      <c r="C24" s="4" t="s">
        <v>157</v>
      </c>
      <c r="D24" s="4" t="s">
        <v>3</v>
      </c>
      <c r="E24" s="4" t="s">
        <v>108</v>
      </c>
      <c r="F24" s="4" t="s">
        <v>181</v>
      </c>
      <c r="H24" s="4" t="s">
        <v>159</v>
      </c>
      <c r="I24" s="8">
        <v>0</v>
      </c>
      <c r="J24" s="8">
        <v>0</v>
      </c>
      <c r="K24" s="8">
        <v>7124.95</v>
      </c>
      <c r="L24" s="8">
        <v>0</v>
      </c>
      <c r="M24" s="8">
        <v>7124.95</v>
      </c>
      <c r="N24" s="8">
        <v>7124.95</v>
      </c>
      <c r="O24" s="18">
        <f>IFERROR(VLOOKUP(E24,'[2]2019'!$E$2:$N$48,9,0),0)</f>
        <v>3884.42</v>
      </c>
      <c r="P24" s="19">
        <f t="shared" si="0"/>
        <v>11009.369999999999</v>
      </c>
    </row>
    <row r="25" spans="1:16" x14ac:dyDescent="0.2">
      <c r="A25" s="4" t="s">
        <v>155</v>
      </c>
      <c r="B25" s="4" t="s">
        <v>156</v>
      </c>
      <c r="C25" s="4" t="s">
        <v>157</v>
      </c>
      <c r="D25" s="4" t="s">
        <v>3</v>
      </c>
      <c r="E25" s="4" t="s">
        <v>123</v>
      </c>
      <c r="F25" s="4" t="s">
        <v>182</v>
      </c>
      <c r="H25" s="4" t="s">
        <v>159</v>
      </c>
      <c r="I25" s="8">
        <v>0</v>
      </c>
      <c r="J25" s="8">
        <v>0</v>
      </c>
      <c r="K25" s="8">
        <v>21084.74</v>
      </c>
      <c r="L25" s="8">
        <v>0</v>
      </c>
      <c r="M25" s="8">
        <v>21084.74</v>
      </c>
      <c r="N25" s="8">
        <v>21084.74</v>
      </c>
      <c r="O25" s="18">
        <f>IFERROR(VLOOKUP(E25,'[2]2019'!$E$2:$N$48,9,0),0)</f>
        <v>10277.030000000001</v>
      </c>
      <c r="P25" s="19">
        <f t="shared" si="0"/>
        <v>31361.770000000004</v>
      </c>
    </row>
    <row r="26" spans="1:16" x14ac:dyDescent="0.2">
      <c r="A26" s="4" t="s">
        <v>155</v>
      </c>
      <c r="B26" s="4" t="s">
        <v>156</v>
      </c>
      <c r="C26" s="4" t="s">
        <v>157</v>
      </c>
      <c r="D26" s="4" t="s">
        <v>3</v>
      </c>
      <c r="E26" s="4" t="s">
        <v>124</v>
      </c>
      <c r="F26" s="4" t="s">
        <v>183</v>
      </c>
      <c r="H26" s="4" t="s">
        <v>159</v>
      </c>
      <c r="I26" s="8">
        <v>0</v>
      </c>
      <c r="J26" s="8">
        <v>0</v>
      </c>
      <c r="K26" s="8">
        <v>3962.15</v>
      </c>
      <c r="L26" s="8">
        <v>4075.51</v>
      </c>
      <c r="M26" s="8">
        <v>-113.36</v>
      </c>
      <c r="N26" s="8">
        <v>-113.36</v>
      </c>
      <c r="O26" s="18">
        <f>IFERROR(VLOOKUP(E26,'[2]2019'!$E$2:$N$48,9,0),0)</f>
        <v>2247.0500000000002</v>
      </c>
      <c r="P26" s="19">
        <f t="shared" si="0"/>
        <v>2133.69</v>
      </c>
    </row>
    <row r="27" spans="1:16" x14ac:dyDescent="0.2">
      <c r="A27" s="4" t="s">
        <v>155</v>
      </c>
      <c r="B27" s="4" t="s">
        <v>156</v>
      </c>
      <c r="C27" s="4" t="s">
        <v>157</v>
      </c>
      <c r="D27" s="4" t="s">
        <v>3</v>
      </c>
      <c r="E27" s="4" t="s">
        <v>125</v>
      </c>
      <c r="F27" s="4" t="s">
        <v>186</v>
      </c>
      <c r="H27" s="4" t="s">
        <v>159</v>
      </c>
      <c r="I27" s="8">
        <v>0</v>
      </c>
      <c r="J27" s="8">
        <v>0</v>
      </c>
      <c r="K27" s="8">
        <v>28891.15</v>
      </c>
      <c r="L27" s="8">
        <v>0</v>
      </c>
      <c r="M27" s="8">
        <v>28891.15</v>
      </c>
      <c r="N27" s="8">
        <v>28891.15</v>
      </c>
      <c r="O27" s="18">
        <f>IFERROR(VLOOKUP(E27,'[2]2019'!$E$2:$N$48,9,0),0)</f>
        <v>9446.75</v>
      </c>
      <c r="P27" s="19">
        <f t="shared" si="0"/>
        <v>38337.9</v>
      </c>
    </row>
    <row r="28" spans="1:16" x14ac:dyDescent="0.2">
      <c r="A28" s="4" t="s">
        <v>155</v>
      </c>
      <c r="B28" s="4" t="s">
        <v>156</v>
      </c>
      <c r="C28" s="4" t="s">
        <v>157</v>
      </c>
      <c r="D28" s="4" t="s">
        <v>3</v>
      </c>
      <c r="E28" s="4" t="s">
        <v>126</v>
      </c>
      <c r="F28" s="4" t="s">
        <v>187</v>
      </c>
      <c r="H28" s="4" t="s">
        <v>159</v>
      </c>
      <c r="I28" s="8">
        <v>0</v>
      </c>
      <c r="J28" s="8">
        <v>0</v>
      </c>
      <c r="K28" s="8">
        <v>418.39</v>
      </c>
      <c r="L28" s="8">
        <v>0</v>
      </c>
      <c r="M28" s="8">
        <v>418.39</v>
      </c>
      <c r="N28" s="8">
        <v>418.39</v>
      </c>
      <c r="O28" s="18">
        <f>IFERROR(VLOOKUP(E28,'[2]2019'!$E$2:$N$48,9,0),0)</f>
        <v>823.88</v>
      </c>
      <c r="P28" s="19">
        <f t="shared" si="0"/>
        <v>1242.27</v>
      </c>
    </row>
    <row r="29" spans="1:16" x14ac:dyDescent="0.2">
      <c r="A29" s="4" t="s">
        <v>155</v>
      </c>
      <c r="B29" s="4" t="s">
        <v>156</v>
      </c>
      <c r="C29" s="4" t="s">
        <v>157</v>
      </c>
      <c r="D29" s="4" t="s">
        <v>3</v>
      </c>
      <c r="E29" s="4" t="s">
        <v>127</v>
      </c>
      <c r="F29" s="4" t="s">
        <v>188</v>
      </c>
      <c r="H29" s="4" t="s">
        <v>159</v>
      </c>
      <c r="I29" s="8">
        <v>0</v>
      </c>
      <c r="J29" s="8">
        <v>0</v>
      </c>
      <c r="K29" s="8">
        <v>5122.97</v>
      </c>
      <c r="L29" s="8">
        <v>0</v>
      </c>
      <c r="M29" s="8">
        <v>5122.97</v>
      </c>
      <c r="N29" s="8">
        <v>5122.97</v>
      </c>
      <c r="O29" s="18">
        <f>IFERROR(VLOOKUP(E29,'[2]2019'!$E$2:$N$48,9,0),0)</f>
        <v>2116.2600000000002</v>
      </c>
      <c r="P29" s="19">
        <f t="shared" si="0"/>
        <v>7239.2300000000005</v>
      </c>
    </row>
    <row r="30" spans="1:16" x14ac:dyDescent="0.2">
      <c r="A30" s="4" t="s">
        <v>155</v>
      </c>
      <c r="B30" s="4" t="s">
        <v>156</v>
      </c>
      <c r="C30" s="4" t="s">
        <v>157</v>
      </c>
      <c r="D30" s="4" t="s">
        <v>3</v>
      </c>
      <c r="E30" s="4" t="s">
        <v>109</v>
      </c>
      <c r="F30" s="4" t="s">
        <v>189</v>
      </c>
      <c r="H30" s="4" t="s">
        <v>159</v>
      </c>
      <c r="I30" s="8">
        <v>0</v>
      </c>
      <c r="J30" s="8">
        <v>0</v>
      </c>
      <c r="K30" s="8">
        <v>370455.5</v>
      </c>
      <c r="L30" s="8">
        <v>0</v>
      </c>
      <c r="M30" s="8">
        <v>370455.5</v>
      </c>
      <c r="N30" s="8">
        <v>370455.5</v>
      </c>
      <c r="O30" s="18">
        <f>IFERROR(VLOOKUP(E30,'[2]2019'!$E$2:$N$48,9,0),0)</f>
        <v>121976.73</v>
      </c>
      <c r="P30" s="19">
        <f t="shared" si="0"/>
        <v>492432.23</v>
      </c>
    </row>
    <row r="31" spans="1:16" x14ac:dyDescent="0.2">
      <c r="A31" s="4" t="s">
        <v>155</v>
      </c>
      <c r="B31" s="4" t="s">
        <v>156</v>
      </c>
      <c r="C31" s="4" t="s">
        <v>157</v>
      </c>
      <c r="D31" s="4" t="s">
        <v>3</v>
      </c>
      <c r="E31" s="4" t="s">
        <v>110</v>
      </c>
      <c r="F31" s="4" t="s">
        <v>190</v>
      </c>
      <c r="H31" s="4" t="s">
        <v>159</v>
      </c>
      <c r="I31" s="8">
        <v>0</v>
      </c>
      <c r="J31" s="8">
        <v>0</v>
      </c>
      <c r="K31" s="8">
        <v>53871.66</v>
      </c>
      <c r="L31" s="8">
        <v>0</v>
      </c>
      <c r="M31" s="8">
        <v>53871.66</v>
      </c>
      <c r="N31" s="8">
        <v>53871.66</v>
      </c>
      <c r="O31" s="18">
        <f>IFERROR(VLOOKUP(E31,'[2]2019'!$E$2:$N$48,9,0),0)</f>
        <v>29471.52</v>
      </c>
      <c r="P31" s="19">
        <f t="shared" si="0"/>
        <v>83343.180000000008</v>
      </c>
    </row>
    <row r="32" spans="1:16" x14ac:dyDescent="0.2">
      <c r="A32" s="4" t="s">
        <v>155</v>
      </c>
      <c r="B32" s="4" t="s">
        <v>156</v>
      </c>
      <c r="C32" s="4" t="s">
        <v>157</v>
      </c>
      <c r="D32" s="4" t="s">
        <v>3</v>
      </c>
      <c r="E32" s="4" t="s">
        <v>111</v>
      </c>
      <c r="F32" s="4" t="s">
        <v>191</v>
      </c>
      <c r="H32" s="4" t="s">
        <v>159</v>
      </c>
      <c r="I32" s="8">
        <v>0</v>
      </c>
      <c r="J32" s="8">
        <v>0</v>
      </c>
      <c r="K32" s="8">
        <v>16561.05</v>
      </c>
      <c r="L32" s="8">
        <v>0</v>
      </c>
      <c r="M32" s="8">
        <v>16561.05</v>
      </c>
      <c r="N32" s="8">
        <v>16561.05</v>
      </c>
      <c r="O32" s="18">
        <f>IFERROR(VLOOKUP(E32,'[2]2019'!$E$2:$N$48,9,0),0)</f>
        <v>6560.02</v>
      </c>
      <c r="P32" s="19">
        <f t="shared" si="0"/>
        <v>23121.07</v>
      </c>
    </row>
    <row r="33" spans="1:16" x14ac:dyDescent="0.2">
      <c r="A33" s="4" t="s">
        <v>155</v>
      </c>
      <c r="B33" s="4" t="s">
        <v>156</v>
      </c>
      <c r="C33" s="4" t="s">
        <v>157</v>
      </c>
      <c r="D33" s="4" t="s">
        <v>3</v>
      </c>
      <c r="E33" s="4" t="s">
        <v>112</v>
      </c>
      <c r="F33" s="4" t="s">
        <v>194</v>
      </c>
      <c r="H33" s="4" t="s">
        <v>159</v>
      </c>
      <c r="I33" s="8">
        <v>0</v>
      </c>
      <c r="J33" s="8">
        <v>0</v>
      </c>
      <c r="K33" s="8">
        <v>450.93</v>
      </c>
      <c r="L33" s="8">
        <v>0</v>
      </c>
      <c r="M33" s="8">
        <v>450.93</v>
      </c>
      <c r="N33" s="8">
        <v>450.93</v>
      </c>
      <c r="O33" s="18">
        <f>IFERROR(VLOOKUP(E33,'[2]2019'!$E$2:$N$48,9,0),0)</f>
        <v>189.19</v>
      </c>
      <c r="P33" s="19">
        <f t="shared" si="0"/>
        <v>640.12</v>
      </c>
    </row>
    <row r="34" spans="1:16" x14ac:dyDescent="0.2">
      <c r="A34" s="4" t="s">
        <v>155</v>
      </c>
      <c r="B34" s="4" t="s">
        <v>156</v>
      </c>
      <c r="C34" s="4" t="s">
        <v>157</v>
      </c>
      <c r="D34" s="4" t="s">
        <v>3</v>
      </c>
      <c r="E34" s="4" t="s">
        <v>113</v>
      </c>
      <c r="F34" s="4" t="s">
        <v>195</v>
      </c>
      <c r="H34" s="4" t="s">
        <v>159</v>
      </c>
      <c r="I34" s="8">
        <v>0</v>
      </c>
      <c r="J34" s="8">
        <v>0</v>
      </c>
      <c r="K34" s="8">
        <v>66214.25</v>
      </c>
      <c r="L34" s="8">
        <v>0</v>
      </c>
      <c r="M34" s="8">
        <v>66214.25</v>
      </c>
      <c r="N34" s="8">
        <v>66214.25</v>
      </c>
      <c r="O34" s="18">
        <f>IFERROR(VLOOKUP(E34,'[2]2019'!$E$2:$N$48,9,0),0)</f>
        <v>54478.46</v>
      </c>
      <c r="P34" s="19">
        <f t="shared" si="0"/>
        <v>120692.70999999999</v>
      </c>
    </row>
    <row r="35" spans="1:16" x14ac:dyDescent="0.2">
      <c r="A35" s="4" t="s">
        <v>155</v>
      </c>
      <c r="B35" s="4" t="s">
        <v>156</v>
      </c>
      <c r="C35" s="4" t="s">
        <v>157</v>
      </c>
      <c r="D35" s="4" t="s">
        <v>3</v>
      </c>
      <c r="E35" s="4" t="s">
        <v>114</v>
      </c>
      <c r="F35" s="4" t="s">
        <v>196</v>
      </c>
      <c r="H35" s="4" t="s">
        <v>159</v>
      </c>
      <c r="I35" s="8">
        <v>0</v>
      </c>
      <c r="J35" s="8">
        <v>0</v>
      </c>
      <c r="K35" s="8">
        <v>48969.64</v>
      </c>
      <c r="L35" s="8">
        <v>0</v>
      </c>
      <c r="M35" s="8">
        <v>48969.64</v>
      </c>
      <c r="N35" s="8">
        <v>48969.64</v>
      </c>
      <c r="O35" s="18">
        <f>IFERROR(VLOOKUP(E35,'[2]2019'!$E$2:$N$48,9,0),0)</f>
        <v>23626.52</v>
      </c>
      <c r="P35" s="19">
        <f t="shared" si="0"/>
        <v>72596.160000000003</v>
      </c>
    </row>
    <row r="36" spans="1:16" x14ac:dyDescent="0.2">
      <c r="A36" s="4" t="s">
        <v>155</v>
      </c>
      <c r="B36" s="4" t="s">
        <v>156</v>
      </c>
      <c r="C36" s="4" t="s">
        <v>157</v>
      </c>
      <c r="D36" s="4" t="s">
        <v>3</v>
      </c>
      <c r="E36" s="4" t="s">
        <v>115</v>
      </c>
      <c r="F36" s="4" t="s">
        <v>197</v>
      </c>
      <c r="H36" s="4" t="s">
        <v>159</v>
      </c>
      <c r="I36" s="8">
        <v>0</v>
      </c>
      <c r="J36" s="8">
        <v>0</v>
      </c>
      <c r="K36" s="8">
        <v>0</v>
      </c>
      <c r="L36" s="8">
        <v>5147.8599999999997</v>
      </c>
      <c r="M36" s="8">
        <v>-5147.8599999999997</v>
      </c>
      <c r="N36" s="8">
        <v>-5147.8599999999997</v>
      </c>
      <c r="O36" s="18">
        <f>IFERROR(VLOOKUP(E36,'[2]2019'!$E$2:$N$48,9,0),0)</f>
        <v>-3719.43</v>
      </c>
      <c r="P36" s="19">
        <f t="shared" si="0"/>
        <v>-8867.2899999999991</v>
      </c>
    </row>
    <row r="37" spans="1:16" x14ac:dyDescent="0.2">
      <c r="A37" s="4" t="s">
        <v>155</v>
      </c>
      <c r="B37" s="4" t="s">
        <v>156</v>
      </c>
      <c r="C37" s="4" t="s">
        <v>157</v>
      </c>
      <c r="D37" s="4" t="s">
        <v>3</v>
      </c>
      <c r="E37" s="4" t="s">
        <v>116</v>
      </c>
      <c r="F37" s="4" t="s">
        <v>198</v>
      </c>
      <c r="H37" s="4" t="s">
        <v>159</v>
      </c>
      <c r="I37" s="8">
        <v>0</v>
      </c>
      <c r="J37" s="8">
        <v>0</v>
      </c>
      <c r="K37" s="8">
        <v>72441.64</v>
      </c>
      <c r="L37" s="8">
        <v>0</v>
      </c>
      <c r="M37" s="8">
        <v>72441.64</v>
      </c>
      <c r="N37" s="8">
        <v>72441.64</v>
      </c>
      <c r="O37" s="18">
        <f>IFERROR(VLOOKUP(E37,'[2]2019'!$E$2:$N$48,9,0),0)</f>
        <v>27070.54</v>
      </c>
      <c r="P37" s="19">
        <f t="shared" si="0"/>
        <v>99512.18</v>
      </c>
    </row>
    <row r="38" spans="1:16" x14ac:dyDescent="0.2">
      <c r="A38" s="4" t="s">
        <v>155</v>
      </c>
      <c r="B38" s="4" t="s">
        <v>156</v>
      </c>
      <c r="C38" s="4" t="s">
        <v>157</v>
      </c>
      <c r="D38" s="4" t="s">
        <v>3</v>
      </c>
      <c r="E38" s="4" t="s">
        <v>117</v>
      </c>
      <c r="F38" s="4" t="s">
        <v>199</v>
      </c>
      <c r="H38" s="4" t="s">
        <v>159</v>
      </c>
      <c r="I38" s="8">
        <v>0</v>
      </c>
      <c r="J38" s="8">
        <v>0</v>
      </c>
      <c r="K38" s="8">
        <v>993.64</v>
      </c>
      <c r="L38" s="8">
        <v>0</v>
      </c>
      <c r="M38" s="8">
        <v>993.64</v>
      </c>
      <c r="N38" s="8">
        <v>993.64</v>
      </c>
      <c r="O38" s="18">
        <f>IFERROR(VLOOKUP(E38,'[2]2019'!$E$2:$N$48,9,0),0)</f>
        <v>407.84</v>
      </c>
      <c r="P38" s="19">
        <f t="shared" si="0"/>
        <v>1401.48</v>
      </c>
    </row>
    <row r="39" spans="1:16" x14ac:dyDescent="0.2">
      <c r="A39" s="4" t="s">
        <v>155</v>
      </c>
      <c r="B39" s="4" t="s">
        <v>156</v>
      </c>
      <c r="C39" s="4" t="s">
        <v>157</v>
      </c>
      <c r="D39" s="4" t="s">
        <v>3</v>
      </c>
      <c r="E39" s="4" t="s">
        <v>118</v>
      </c>
      <c r="F39" s="4" t="s">
        <v>200</v>
      </c>
      <c r="H39" s="4" t="s">
        <v>159</v>
      </c>
      <c r="I39" s="8">
        <v>0</v>
      </c>
      <c r="J39" s="8">
        <v>0</v>
      </c>
      <c r="K39" s="8">
        <v>24056.98</v>
      </c>
      <c r="L39" s="8">
        <v>2989.97</v>
      </c>
      <c r="M39" s="8">
        <v>21067.01</v>
      </c>
      <c r="N39" s="8">
        <v>21067.01</v>
      </c>
      <c r="O39" s="18">
        <f>IFERROR(VLOOKUP(E39,'[2]2019'!$E$2:$N$48,9,0),0)</f>
        <v>8382.23</v>
      </c>
      <c r="P39" s="19">
        <f t="shared" si="0"/>
        <v>29449.239999999998</v>
      </c>
    </row>
    <row r="40" spans="1:16" x14ac:dyDescent="0.2">
      <c r="A40" s="4" t="s">
        <v>155</v>
      </c>
      <c r="B40" s="4" t="s">
        <v>156</v>
      </c>
      <c r="C40" s="4" t="s">
        <v>157</v>
      </c>
      <c r="D40" s="4" t="s">
        <v>3</v>
      </c>
      <c r="E40" s="4" t="s">
        <v>119</v>
      </c>
      <c r="F40" s="4" t="s">
        <v>201</v>
      </c>
      <c r="H40" s="4" t="s">
        <v>159</v>
      </c>
      <c r="I40" s="8">
        <v>0</v>
      </c>
      <c r="J40" s="8">
        <v>0</v>
      </c>
      <c r="K40" s="8">
        <v>143233.38</v>
      </c>
      <c r="L40" s="8">
        <v>0</v>
      </c>
      <c r="M40" s="8">
        <v>143233.38</v>
      </c>
      <c r="N40" s="8">
        <v>143233.38</v>
      </c>
      <c r="O40" s="18">
        <f>IFERROR(VLOOKUP(E40,'[2]2019'!$E$2:$N$48,9,0),0)</f>
        <v>64599.98</v>
      </c>
      <c r="P40" s="19">
        <f t="shared" si="0"/>
        <v>207833.36000000002</v>
      </c>
    </row>
    <row r="41" spans="1:16" x14ac:dyDescent="0.2">
      <c r="A41" s="4" t="s">
        <v>155</v>
      </c>
      <c r="B41" s="4" t="s">
        <v>156</v>
      </c>
      <c r="C41" s="4" t="s">
        <v>157</v>
      </c>
      <c r="D41" s="4" t="s">
        <v>3</v>
      </c>
      <c r="E41" s="4" t="s">
        <v>120</v>
      </c>
      <c r="F41" s="4" t="s">
        <v>202</v>
      </c>
      <c r="H41" s="4" t="s">
        <v>159</v>
      </c>
      <c r="I41" s="8">
        <v>0</v>
      </c>
      <c r="J41" s="8">
        <v>0</v>
      </c>
      <c r="K41" s="8">
        <v>0.36</v>
      </c>
      <c r="L41" s="8">
        <v>0</v>
      </c>
      <c r="M41" s="8">
        <v>0.36</v>
      </c>
      <c r="N41" s="8">
        <v>0.36</v>
      </c>
      <c r="O41" s="18">
        <f>IFERROR(VLOOKUP(E41,'[2]2019'!$E$2:$N$48,9,0),0)</f>
        <v>0</v>
      </c>
      <c r="P41" s="19">
        <f t="shared" si="0"/>
        <v>0.36</v>
      </c>
    </row>
    <row r="42" spans="1:16" x14ac:dyDescent="0.2">
      <c r="A42" s="4" t="s">
        <v>155</v>
      </c>
      <c r="B42" s="4" t="s">
        <v>156</v>
      </c>
      <c r="C42" s="4" t="s">
        <v>157</v>
      </c>
      <c r="D42" s="4" t="s">
        <v>3</v>
      </c>
      <c r="E42" s="4" t="s">
        <v>121</v>
      </c>
      <c r="F42" s="4" t="s">
        <v>203</v>
      </c>
      <c r="H42" s="4" t="s">
        <v>159</v>
      </c>
      <c r="I42" s="8">
        <v>0</v>
      </c>
      <c r="J42" s="8">
        <v>0</v>
      </c>
      <c r="K42" s="8">
        <v>340.87</v>
      </c>
      <c r="L42" s="8">
        <v>0</v>
      </c>
      <c r="M42" s="8">
        <v>340.87</v>
      </c>
      <c r="N42" s="8">
        <v>340.87</v>
      </c>
      <c r="O42" s="18">
        <f>IFERROR(VLOOKUP(E42,'[2]2019'!$E$2:$N$48,9,0),0)</f>
        <v>74.08</v>
      </c>
      <c r="P42" s="19">
        <f t="shared" si="0"/>
        <v>414.95</v>
      </c>
    </row>
    <row r="43" spans="1:16" x14ac:dyDescent="0.2">
      <c r="A43" s="4" t="s">
        <v>155</v>
      </c>
      <c r="B43" s="4" t="s">
        <v>156</v>
      </c>
      <c r="C43" s="4" t="s">
        <v>157</v>
      </c>
      <c r="D43" s="4" t="s">
        <v>3</v>
      </c>
      <c r="E43" s="4" t="s">
        <v>122</v>
      </c>
      <c r="F43" s="4" t="s">
        <v>204</v>
      </c>
      <c r="H43" s="4" t="s">
        <v>159</v>
      </c>
      <c r="I43" s="8">
        <v>0</v>
      </c>
      <c r="J43" s="8">
        <v>0</v>
      </c>
      <c r="K43" s="8">
        <v>7377.76</v>
      </c>
      <c r="L43" s="8">
        <v>0</v>
      </c>
      <c r="M43" s="8">
        <v>7377.76</v>
      </c>
      <c r="N43" s="8">
        <v>7377.76</v>
      </c>
      <c r="O43" s="18">
        <f>IFERROR(VLOOKUP(E43,'[2]2019'!$E$2:$N$48,9,0),0)</f>
        <v>3688.88</v>
      </c>
      <c r="P43" s="19">
        <f t="shared" si="0"/>
        <v>11066.64</v>
      </c>
    </row>
    <row r="44" spans="1:16" x14ac:dyDescent="0.2">
      <c r="A44" s="4" t="s">
        <v>155</v>
      </c>
      <c r="B44" s="4" t="s">
        <v>156</v>
      </c>
      <c r="C44" s="4" t="s">
        <v>157</v>
      </c>
      <c r="D44" s="4" t="s">
        <v>3</v>
      </c>
      <c r="E44" s="4" t="s">
        <v>128</v>
      </c>
      <c r="F44" s="4" t="s">
        <v>205</v>
      </c>
      <c r="H44" s="4" t="s">
        <v>159</v>
      </c>
      <c r="I44" s="8">
        <v>0</v>
      </c>
      <c r="J44" s="8">
        <v>0</v>
      </c>
      <c r="K44" s="8">
        <v>517.78</v>
      </c>
      <c r="L44" s="8">
        <v>0</v>
      </c>
      <c r="M44" s="8">
        <v>517.78</v>
      </c>
      <c r="N44" s="8">
        <v>517.78</v>
      </c>
      <c r="O44" s="18">
        <f>IFERROR(VLOOKUP(E44,'[2]2019'!$E$2:$N$48,9,0),0)</f>
        <v>63.54</v>
      </c>
      <c r="P44" s="19">
        <f t="shared" si="0"/>
        <v>581.31999999999994</v>
      </c>
    </row>
    <row r="45" spans="1:16" x14ac:dyDescent="0.2">
      <c r="A45" s="14"/>
      <c r="B45" s="14"/>
      <c r="C45" s="14"/>
      <c r="D45" s="14" t="s">
        <v>3</v>
      </c>
      <c r="E45" s="14"/>
      <c r="F45" s="14"/>
      <c r="G45" s="14"/>
      <c r="H45" s="14" t="s">
        <v>159</v>
      </c>
      <c r="I45" s="15">
        <v>0</v>
      </c>
      <c r="J45" s="15">
        <v>0</v>
      </c>
      <c r="K45" s="15">
        <v>1918552.09</v>
      </c>
      <c r="L45" s="15">
        <v>1366904.93</v>
      </c>
      <c r="M45" s="15">
        <v>551647.16</v>
      </c>
      <c r="N45" s="15">
        <f>SUM(N2:N44)</f>
        <v>551647.16000000015</v>
      </c>
      <c r="O45" s="15">
        <f>SUM(O2:O44)</f>
        <v>193960.69000000009</v>
      </c>
      <c r="P45" s="19">
        <f>+N45+O45</f>
        <v>745607.85000000021</v>
      </c>
    </row>
    <row r="46" spans="1:16" x14ac:dyDescent="0.2">
      <c r="A46" s="16"/>
      <c r="B46" s="16"/>
      <c r="C46" s="16"/>
      <c r="D46" s="16"/>
      <c r="E46" s="16"/>
      <c r="F46" s="16"/>
      <c r="G46" s="16"/>
      <c r="H46" s="16" t="s">
        <v>159</v>
      </c>
      <c r="I46" s="17">
        <v>0</v>
      </c>
      <c r="J46" s="17">
        <v>0</v>
      </c>
      <c r="K46" s="17">
        <v>1918552.09</v>
      </c>
      <c r="L46" s="17">
        <v>1366904.93</v>
      </c>
      <c r="M46" s="17">
        <v>551647.16</v>
      </c>
      <c r="N46" s="17">
        <v>551647.16</v>
      </c>
    </row>
    <row r="49" spans="14:15" x14ac:dyDescent="0.2">
      <c r="N49" s="20">
        <v>-551647.16</v>
      </c>
      <c r="O49" s="20">
        <v>-193960.68</v>
      </c>
    </row>
    <row r="50" spans="14:15" ht="13.5" thickBot="1" x14ac:dyDescent="0.25"/>
    <row r="51" spans="14:15" ht="13.5" thickBot="1" x14ac:dyDescent="0.25">
      <c r="O51" s="47">
        <f>+N49+O49</f>
        <v>-745607.84000000008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O2" sqref="O2"/>
    </sheetView>
  </sheetViews>
  <sheetFormatPr defaultRowHeight="12.75" x14ac:dyDescent="0.2"/>
  <cols>
    <col min="1" max="9" width="9.140625" style="3"/>
    <col min="10" max="10" width="19.7109375" style="18" bestFit="1" customWidth="1"/>
    <col min="11" max="12" width="12.85546875" style="18" bestFit="1" customWidth="1"/>
    <col min="13" max="13" width="11.85546875" style="18" bestFit="1" customWidth="1"/>
    <col min="14" max="14" width="13.5703125" style="18" bestFit="1" customWidth="1"/>
    <col min="15" max="16384" width="9.140625" style="3"/>
  </cols>
  <sheetData>
    <row r="1" spans="1:14" x14ac:dyDescent="0.2">
      <c r="A1" s="21" t="s">
        <v>142</v>
      </c>
      <c r="B1" s="21" t="s">
        <v>143</v>
      </c>
      <c r="C1" s="21" t="s">
        <v>144</v>
      </c>
      <c r="D1" s="21" t="s">
        <v>91</v>
      </c>
      <c r="E1" s="21" t="s">
        <v>145</v>
      </c>
      <c r="F1" s="21" t="s">
        <v>146</v>
      </c>
      <c r="G1" s="21" t="s">
        <v>147</v>
      </c>
      <c r="H1" s="21" t="s">
        <v>148</v>
      </c>
      <c r="I1" s="21" t="s">
        <v>149</v>
      </c>
      <c r="J1" s="22" t="s">
        <v>150</v>
      </c>
      <c r="K1" s="22" t="s">
        <v>151</v>
      </c>
      <c r="L1" s="22" t="s">
        <v>152</v>
      </c>
      <c r="M1" s="22" t="s">
        <v>153</v>
      </c>
      <c r="N1" s="22" t="s">
        <v>216</v>
      </c>
    </row>
    <row r="2" spans="1:14" x14ac:dyDescent="0.2">
      <c r="A2" s="9" t="s">
        <v>171</v>
      </c>
      <c r="B2" s="9" t="s">
        <v>172</v>
      </c>
      <c r="C2" s="9" t="s">
        <v>173</v>
      </c>
      <c r="D2" s="9" t="s">
        <v>3</v>
      </c>
      <c r="E2" s="9" t="s">
        <v>129</v>
      </c>
      <c r="F2" s="9" t="s">
        <v>158</v>
      </c>
      <c r="G2" s="10"/>
      <c r="H2" s="9" t="s">
        <v>159</v>
      </c>
      <c r="I2" s="23">
        <v>0</v>
      </c>
      <c r="J2" s="24">
        <v>59725.22</v>
      </c>
      <c r="K2" s="24">
        <v>38155.39</v>
      </c>
      <c r="L2" s="24">
        <v>7566.28</v>
      </c>
      <c r="M2" s="24">
        <v>30589.11</v>
      </c>
      <c r="N2" s="24">
        <v>90314.33</v>
      </c>
    </row>
    <row r="3" spans="1:14" x14ac:dyDescent="0.2">
      <c r="A3" s="9" t="s">
        <v>171</v>
      </c>
      <c r="B3" s="9" t="s">
        <v>172</v>
      </c>
      <c r="C3" s="9" t="s">
        <v>173</v>
      </c>
      <c r="D3" s="9" t="s">
        <v>3</v>
      </c>
      <c r="E3" s="9" t="s">
        <v>130</v>
      </c>
      <c r="F3" s="9" t="s">
        <v>160</v>
      </c>
      <c r="G3" s="10"/>
      <c r="H3" s="9" t="s">
        <v>159</v>
      </c>
      <c r="I3" s="23">
        <v>0</v>
      </c>
      <c r="J3" s="24">
        <v>12740.22</v>
      </c>
      <c r="K3" s="24">
        <v>9350.2800000000007</v>
      </c>
      <c r="L3" s="24">
        <v>1589.34</v>
      </c>
      <c r="M3" s="24">
        <v>7760.94</v>
      </c>
      <c r="N3" s="24">
        <v>20501.16</v>
      </c>
    </row>
    <row r="4" spans="1:14" x14ac:dyDescent="0.2">
      <c r="A4" s="9" t="s">
        <v>171</v>
      </c>
      <c r="B4" s="9" t="s">
        <v>172</v>
      </c>
      <c r="C4" s="9" t="s">
        <v>173</v>
      </c>
      <c r="D4" s="9" t="s">
        <v>3</v>
      </c>
      <c r="E4" s="9" t="s">
        <v>131</v>
      </c>
      <c r="F4" s="9" t="s">
        <v>161</v>
      </c>
      <c r="G4" s="10"/>
      <c r="H4" s="9" t="s">
        <v>159</v>
      </c>
      <c r="I4" s="23">
        <v>0</v>
      </c>
      <c r="J4" s="24">
        <v>73738.55</v>
      </c>
      <c r="K4" s="24">
        <v>47613.760000000002</v>
      </c>
      <c r="L4" s="24">
        <v>7433.36</v>
      </c>
      <c r="M4" s="24">
        <v>40180.400000000001</v>
      </c>
      <c r="N4" s="24">
        <v>113918.95</v>
      </c>
    </row>
    <row r="5" spans="1:14" x14ac:dyDescent="0.2">
      <c r="A5" s="9" t="s">
        <v>171</v>
      </c>
      <c r="B5" s="9" t="s">
        <v>172</v>
      </c>
      <c r="C5" s="9" t="s">
        <v>173</v>
      </c>
      <c r="D5" s="9" t="s">
        <v>3</v>
      </c>
      <c r="E5" s="9" t="s">
        <v>132</v>
      </c>
      <c r="F5" s="9" t="s">
        <v>162</v>
      </c>
      <c r="G5" s="10"/>
      <c r="H5" s="9" t="s">
        <v>159</v>
      </c>
      <c r="I5" s="23">
        <v>0</v>
      </c>
      <c r="J5" s="24">
        <v>-7675</v>
      </c>
      <c r="K5" s="24">
        <v>2020</v>
      </c>
      <c r="L5" s="24">
        <v>347409</v>
      </c>
      <c r="M5" s="24">
        <v>-345389</v>
      </c>
      <c r="N5" s="24">
        <v>-353064</v>
      </c>
    </row>
    <row r="6" spans="1:14" x14ac:dyDescent="0.2">
      <c r="A6" s="9" t="s">
        <v>171</v>
      </c>
      <c r="B6" s="9" t="s">
        <v>172</v>
      </c>
      <c r="C6" s="9" t="s">
        <v>173</v>
      </c>
      <c r="D6" s="9" t="s">
        <v>3</v>
      </c>
      <c r="E6" s="9" t="s">
        <v>133</v>
      </c>
      <c r="F6" s="9" t="s">
        <v>163</v>
      </c>
      <c r="G6" s="10"/>
      <c r="H6" s="9" t="s">
        <v>159</v>
      </c>
      <c r="I6" s="23">
        <v>0</v>
      </c>
      <c r="J6" s="24">
        <v>-193907</v>
      </c>
      <c r="K6" s="24">
        <v>234282</v>
      </c>
      <c r="L6" s="24">
        <v>77001</v>
      </c>
      <c r="M6" s="24">
        <v>157281</v>
      </c>
      <c r="N6" s="24">
        <v>-36626</v>
      </c>
    </row>
    <row r="7" spans="1:14" x14ac:dyDescent="0.2">
      <c r="A7" s="9" t="s">
        <v>171</v>
      </c>
      <c r="B7" s="9" t="s">
        <v>172</v>
      </c>
      <c r="C7" s="9" t="s">
        <v>173</v>
      </c>
      <c r="D7" s="9" t="s">
        <v>3</v>
      </c>
      <c r="E7" s="9" t="s">
        <v>134</v>
      </c>
      <c r="F7" s="9" t="s">
        <v>206</v>
      </c>
      <c r="G7" s="10"/>
      <c r="H7" s="9" t="s">
        <v>159</v>
      </c>
      <c r="I7" s="23">
        <v>0</v>
      </c>
      <c r="J7" s="24">
        <v>-6367.48</v>
      </c>
      <c r="K7" s="24">
        <v>778.69</v>
      </c>
      <c r="L7" s="24">
        <v>6026.49</v>
      </c>
      <c r="M7" s="24">
        <v>-5247.8</v>
      </c>
      <c r="N7" s="24">
        <v>-11615.28</v>
      </c>
    </row>
    <row r="8" spans="1:14" x14ac:dyDescent="0.2">
      <c r="A8" s="9" t="s">
        <v>171</v>
      </c>
      <c r="B8" s="9" t="s">
        <v>172</v>
      </c>
      <c r="C8" s="9" t="s">
        <v>173</v>
      </c>
      <c r="D8" s="9" t="s">
        <v>3</v>
      </c>
      <c r="E8" s="9" t="s">
        <v>135</v>
      </c>
      <c r="F8" s="9" t="s">
        <v>207</v>
      </c>
      <c r="G8" s="10"/>
      <c r="H8" s="9" t="s">
        <v>159</v>
      </c>
      <c r="I8" s="23">
        <v>0</v>
      </c>
      <c r="J8" s="24">
        <v>28.43</v>
      </c>
      <c r="K8" s="24">
        <v>0</v>
      </c>
      <c r="L8" s="24">
        <v>0</v>
      </c>
      <c r="M8" s="24">
        <v>0</v>
      </c>
      <c r="N8" s="24">
        <v>28.43</v>
      </c>
    </row>
    <row r="9" spans="1:14" x14ac:dyDescent="0.2">
      <c r="A9" s="9" t="s">
        <v>171</v>
      </c>
      <c r="B9" s="9" t="s">
        <v>172</v>
      </c>
      <c r="C9" s="9" t="s">
        <v>173</v>
      </c>
      <c r="D9" s="9" t="s">
        <v>3</v>
      </c>
      <c r="E9" s="9" t="s">
        <v>136</v>
      </c>
      <c r="F9" s="9" t="s">
        <v>208</v>
      </c>
      <c r="G9" s="10"/>
      <c r="H9" s="9" t="s">
        <v>159</v>
      </c>
      <c r="I9" s="23">
        <v>0</v>
      </c>
      <c r="J9" s="24">
        <v>4.5599999999999996</v>
      </c>
      <c r="K9" s="24">
        <v>1.52</v>
      </c>
      <c r="L9" s="24">
        <v>0</v>
      </c>
      <c r="M9" s="24">
        <v>1.52</v>
      </c>
      <c r="N9" s="24">
        <v>6.08</v>
      </c>
    </row>
    <row r="10" spans="1:14" x14ac:dyDescent="0.2">
      <c r="A10" s="9" t="s">
        <v>171</v>
      </c>
      <c r="B10" s="9" t="s">
        <v>172</v>
      </c>
      <c r="C10" s="9" t="s">
        <v>173</v>
      </c>
      <c r="D10" s="9" t="s">
        <v>3</v>
      </c>
      <c r="E10" s="9" t="s">
        <v>137</v>
      </c>
      <c r="F10" s="9" t="s">
        <v>209</v>
      </c>
      <c r="G10" s="10"/>
      <c r="H10" s="9" t="s">
        <v>159</v>
      </c>
      <c r="I10" s="23">
        <v>0</v>
      </c>
      <c r="J10" s="24">
        <v>4846.08</v>
      </c>
      <c r="K10" s="24">
        <v>3028.8</v>
      </c>
      <c r="L10" s="24">
        <v>605.76</v>
      </c>
      <c r="M10" s="24">
        <v>2423.04</v>
      </c>
      <c r="N10" s="24">
        <v>7269.12</v>
      </c>
    </row>
    <row r="11" spans="1:14" x14ac:dyDescent="0.2">
      <c r="A11" s="9" t="s">
        <v>171</v>
      </c>
      <c r="B11" s="9" t="s">
        <v>172</v>
      </c>
      <c r="C11" s="9" t="s">
        <v>173</v>
      </c>
      <c r="D11" s="9" t="s">
        <v>3</v>
      </c>
      <c r="E11" s="9" t="s">
        <v>138</v>
      </c>
      <c r="F11" s="9" t="s">
        <v>210</v>
      </c>
      <c r="G11" s="10"/>
      <c r="H11" s="9" t="s">
        <v>159</v>
      </c>
      <c r="I11" s="23">
        <v>0</v>
      </c>
      <c r="J11" s="24">
        <v>133281.29999999999</v>
      </c>
      <c r="K11" s="24">
        <v>81037.25</v>
      </c>
      <c r="L11" s="24">
        <v>16640.919999999998</v>
      </c>
      <c r="M11" s="24">
        <v>64396.33</v>
      </c>
      <c r="N11" s="24">
        <v>197677.63</v>
      </c>
    </row>
    <row r="12" spans="1:14" x14ac:dyDescent="0.2">
      <c r="A12" s="9" t="s">
        <v>171</v>
      </c>
      <c r="B12" s="9" t="s">
        <v>172</v>
      </c>
      <c r="C12" s="9" t="s">
        <v>173</v>
      </c>
      <c r="D12" s="9" t="s">
        <v>3</v>
      </c>
      <c r="E12" s="9" t="s">
        <v>139</v>
      </c>
      <c r="F12" s="9" t="s">
        <v>211</v>
      </c>
      <c r="G12" s="10"/>
      <c r="H12" s="9" t="s">
        <v>159</v>
      </c>
      <c r="I12" s="23">
        <v>0</v>
      </c>
      <c r="J12" s="24">
        <v>504.71</v>
      </c>
      <c r="K12" s="24">
        <v>0</v>
      </c>
      <c r="L12" s="24">
        <v>0</v>
      </c>
      <c r="M12" s="24">
        <v>0</v>
      </c>
      <c r="N12" s="24">
        <v>504.71</v>
      </c>
    </row>
    <row r="13" spans="1:14" x14ac:dyDescent="0.2">
      <c r="A13" s="9" t="s">
        <v>171</v>
      </c>
      <c r="B13" s="9" t="s">
        <v>172</v>
      </c>
      <c r="C13" s="9" t="s">
        <v>173</v>
      </c>
      <c r="D13" s="9" t="s">
        <v>3</v>
      </c>
      <c r="E13" s="9" t="s">
        <v>140</v>
      </c>
      <c r="F13" s="9" t="s">
        <v>212</v>
      </c>
      <c r="G13" s="10"/>
      <c r="H13" s="9" t="s">
        <v>159</v>
      </c>
      <c r="I13" s="23">
        <v>0</v>
      </c>
      <c r="J13" s="24">
        <v>-1165.97</v>
      </c>
      <c r="K13" s="24">
        <v>190.56</v>
      </c>
      <c r="L13" s="24">
        <v>855.61</v>
      </c>
      <c r="M13" s="24">
        <v>-665.05</v>
      </c>
      <c r="N13" s="24">
        <v>-1831.02</v>
      </c>
    </row>
    <row r="14" spans="1:14" x14ac:dyDescent="0.2">
      <c r="A14" s="9" t="s">
        <v>171</v>
      </c>
      <c r="B14" s="9" t="s">
        <v>172</v>
      </c>
      <c r="C14" s="9" t="s">
        <v>173</v>
      </c>
      <c r="D14" s="9" t="s">
        <v>3</v>
      </c>
      <c r="E14" s="9" t="s">
        <v>98</v>
      </c>
      <c r="F14" s="9" t="s">
        <v>164</v>
      </c>
      <c r="G14" s="10"/>
      <c r="H14" s="9" t="s">
        <v>159</v>
      </c>
      <c r="I14" s="23">
        <v>0</v>
      </c>
      <c r="J14" s="24">
        <v>-1306077.75</v>
      </c>
      <c r="K14" s="24">
        <v>38955.800000000003</v>
      </c>
      <c r="L14" s="24">
        <v>521245.52</v>
      </c>
      <c r="M14" s="24">
        <v>-482289.72</v>
      </c>
      <c r="N14" s="24">
        <v>-1788367.47</v>
      </c>
    </row>
    <row r="15" spans="1:14" x14ac:dyDescent="0.2">
      <c r="A15" s="9" t="s">
        <v>171</v>
      </c>
      <c r="B15" s="9" t="s">
        <v>172</v>
      </c>
      <c r="C15" s="9" t="s">
        <v>173</v>
      </c>
      <c r="D15" s="9" t="s">
        <v>3</v>
      </c>
      <c r="E15" s="9" t="s">
        <v>99</v>
      </c>
      <c r="F15" s="9" t="s">
        <v>165</v>
      </c>
      <c r="G15" s="10"/>
      <c r="H15" s="9" t="s">
        <v>159</v>
      </c>
      <c r="I15" s="23">
        <v>0</v>
      </c>
      <c r="J15" s="24">
        <v>-99.1</v>
      </c>
      <c r="K15" s="24">
        <v>0</v>
      </c>
      <c r="L15" s="24">
        <v>5.62</v>
      </c>
      <c r="M15" s="24">
        <v>-5.62</v>
      </c>
      <c r="N15" s="24">
        <v>-104.72</v>
      </c>
    </row>
    <row r="16" spans="1:14" x14ac:dyDescent="0.2">
      <c r="A16" s="9" t="s">
        <v>171</v>
      </c>
      <c r="B16" s="9" t="s">
        <v>172</v>
      </c>
      <c r="C16" s="9" t="s">
        <v>173</v>
      </c>
      <c r="D16" s="9" t="s">
        <v>3</v>
      </c>
      <c r="E16" s="9" t="s">
        <v>100</v>
      </c>
      <c r="F16" s="9" t="s">
        <v>166</v>
      </c>
      <c r="G16" s="10"/>
      <c r="H16" s="9" t="s">
        <v>159</v>
      </c>
      <c r="I16" s="23">
        <v>0</v>
      </c>
      <c r="J16" s="24">
        <v>-3486.04</v>
      </c>
      <c r="K16" s="24">
        <v>250</v>
      </c>
      <c r="L16" s="24">
        <v>2675</v>
      </c>
      <c r="M16" s="24">
        <v>-2425</v>
      </c>
      <c r="N16" s="24">
        <v>-5911.04</v>
      </c>
    </row>
    <row r="17" spans="1:14" x14ac:dyDescent="0.2">
      <c r="A17" s="9" t="s">
        <v>171</v>
      </c>
      <c r="B17" s="9" t="s">
        <v>172</v>
      </c>
      <c r="C17" s="9" t="s">
        <v>173</v>
      </c>
      <c r="D17" s="9" t="s">
        <v>3</v>
      </c>
      <c r="E17" s="9" t="s">
        <v>101</v>
      </c>
      <c r="F17" s="9" t="s">
        <v>167</v>
      </c>
      <c r="G17" s="10"/>
      <c r="H17" s="9" t="s">
        <v>159</v>
      </c>
      <c r="I17" s="23">
        <v>0</v>
      </c>
      <c r="J17" s="24">
        <v>421093.79</v>
      </c>
      <c r="K17" s="24">
        <v>132396.26999999999</v>
      </c>
      <c r="L17" s="24">
        <v>7122.65</v>
      </c>
      <c r="M17" s="24">
        <v>125273.62</v>
      </c>
      <c r="N17" s="24">
        <v>546367.41</v>
      </c>
    </row>
    <row r="18" spans="1:14" x14ac:dyDescent="0.2">
      <c r="A18" s="9" t="s">
        <v>171</v>
      </c>
      <c r="B18" s="9" t="s">
        <v>172</v>
      </c>
      <c r="C18" s="9" t="s">
        <v>173</v>
      </c>
      <c r="D18" s="9" t="s">
        <v>3</v>
      </c>
      <c r="E18" s="9" t="s">
        <v>102</v>
      </c>
      <c r="F18" s="9" t="s">
        <v>168</v>
      </c>
      <c r="G18" s="10"/>
      <c r="H18" s="9" t="s">
        <v>159</v>
      </c>
      <c r="I18" s="23">
        <v>0</v>
      </c>
      <c r="J18" s="24">
        <v>212792.28</v>
      </c>
      <c r="K18" s="24">
        <v>69006.100000000006</v>
      </c>
      <c r="L18" s="24">
        <v>208.69</v>
      </c>
      <c r="M18" s="24">
        <v>68797.41</v>
      </c>
      <c r="N18" s="24">
        <v>281589.69</v>
      </c>
    </row>
    <row r="19" spans="1:14" x14ac:dyDescent="0.2">
      <c r="A19" s="9" t="s">
        <v>171</v>
      </c>
      <c r="B19" s="9" t="s">
        <v>172</v>
      </c>
      <c r="C19" s="9" t="s">
        <v>173</v>
      </c>
      <c r="D19" s="9" t="s">
        <v>3</v>
      </c>
      <c r="E19" s="9" t="s">
        <v>103</v>
      </c>
      <c r="F19" s="9" t="s">
        <v>169</v>
      </c>
      <c r="G19" s="10"/>
      <c r="H19" s="9" t="s">
        <v>159</v>
      </c>
      <c r="I19" s="23">
        <v>0</v>
      </c>
      <c r="J19" s="24">
        <v>405.56</v>
      </c>
      <c r="K19" s="24">
        <v>550.53</v>
      </c>
      <c r="L19" s="24">
        <v>68.78</v>
      </c>
      <c r="M19" s="24">
        <v>481.75</v>
      </c>
      <c r="N19" s="24">
        <v>887.31</v>
      </c>
    </row>
    <row r="20" spans="1:14" x14ac:dyDescent="0.2">
      <c r="A20" s="9" t="s">
        <v>171</v>
      </c>
      <c r="B20" s="9" t="s">
        <v>172</v>
      </c>
      <c r="C20" s="9" t="s">
        <v>173</v>
      </c>
      <c r="D20" s="9" t="s">
        <v>3</v>
      </c>
      <c r="E20" s="9" t="s">
        <v>104</v>
      </c>
      <c r="F20" s="9" t="s">
        <v>170</v>
      </c>
      <c r="G20" s="10"/>
      <c r="H20" s="9" t="s">
        <v>159</v>
      </c>
      <c r="I20" s="23">
        <v>0</v>
      </c>
      <c r="J20" s="24">
        <v>210206.7</v>
      </c>
      <c r="K20" s="24">
        <v>62262.84</v>
      </c>
      <c r="L20" s="24">
        <v>3633.72</v>
      </c>
      <c r="M20" s="24">
        <v>58629.120000000003</v>
      </c>
      <c r="N20" s="24">
        <v>268835.82</v>
      </c>
    </row>
    <row r="21" spans="1:14" x14ac:dyDescent="0.2">
      <c r="A21" s="9" t="s">
        <v>171</v>
      </c>
      <c r="B21" s="9" t="s">
        <v>172</v>
      </c>
      <c r="C21" s="9" t="s">
        <v>173</v>
      </c>
      <c r="D21" s="9" t="s">
        <v>3</v>
      </c>
      <c r="E21" s="9" t="s">
        <v>174</v>
      </c>
      <c r="F21" s="9" t="s">
        <v>175</v>
      </c>
      <c r="G21" s="10"/>
      <c r="H21" s="9" t="s">
        <v>159</v>
      </c>
      <c r="I21" s="23">
        <v>0</v>
      </c>
      <c r="J21" s="24">
        <v>0.03</v>
      </c>
      <c r="K21" s="24">
        <v>0</v>
      </c>
      <c r="L21" s="24">
        <v>0.01</v>
      </c>
      <c r="M21" s="24">
        <v>-0.01</v>
      </c>
      <c r="N21" s="24">
        <v>0.02</v>
      </c>
    </row>
    <row r="22" spans="1:14" x14ac:dyDescent="0.2">
      <c r="A22" s="9" t="s">
        <v>171</v>
      </c>
      <c r="B22" s="9" t="s">
        <v>172</v>
      </c>
      <c r="C22" s="9" t="s">
        <v>173</v>
      </c>
      <c r="D22" s="9" t="s">
        <v>3</v>
      </c>
      <c r="E22" s="9" t="s">
        <v>105</v>
      </c>
      <c r="F22" s="9" t="s">
        <v>176</v>
      </c>
      <c r="G22" s="10"/>
      <c r="H22" s="9" t="s">
        <v>159</v>
      </c>
      <c r="I22" s="23">
        <v>0</v>
      </c>
      <c r="J22" s="24">
        <v>77.92</v>
      </c>
      <c r="K22" s="24">
        <v>201.5</v>
      </c>
      <c r="L22" s="24">
        <v>0</v>
      </c>
      <c r="M22" s="24">
        <v>201.5</v>
      </c>
      <c r="N22" s="24">
        <v>279.42</v>
      </c>
    </row>
    <row r="23" spans="1:14" x14ac:dyDescent="0.2">
      <c r="A23" s="9" t="s">
        <v>171</v>
      </c>
      <c r="B23" s="9" t="s">
        <v>172</v>
      </c>
      <c r="C23" s="9" t="s">
        <v>173</v>
      </c>
      <c r="D23" s="9" t="s">
        <v>3</v>
      </c>
      <c r="E23" s="9" t="s">
        <v>177</v>
      </c>
      <c r="F23" s="9" t="s">
        <v>178</v>
      </c>
      <c r="G23" s="10"/>
      <c r="H23" s="9" t="s">
        <v>159</v>
      </c>
      <c r="I23" s="23">
        <v>0</v>
      </c>
      <c r="J23" s="24">
        <v>18.36</v>
      </c>
      <c r="K23" s="24">
        <v>0</v>
      </c>
      <c r="L23" s="24">
        <v>0</v>
      </c>
      <c r="M23" s="24">
        <v>0</v>
      </c>
      <c r="N23" s="24">
        <v>18.36</v>
      </c>
    </row>
    <row r="24" spans="1:14" x14ac:dyDescent="0.2">
      <c r="A24" s="9" t="s">
        <v>171</v>
      </c>
      <c r="B24" s="9" t="s">
        <v>172</v>
      </c>
      <c r="C24" s="9" t="s">
        <v>173</v>
      </c>
      <c r="D24" s="9" t="s">
        <v>3</v>
      </c>
      <c r="E24" s="9" t="s">
        <v>106</v>
      </c>
      <c r="F24" s="9" t="s">
        <v>179</v>
      </c>
      <c r="G24" s="10"/>
      <c r="H24" s="9" t="s">
        <v>159</v>
      </c>
      <c r="I24" s="23">
        <v>0</v>
      </c>
      <c r="J24" s="24">
        <v>232316.51</v>
      </c>
      <c r="K24" s="24">
        <v>101169.87</v>
      </c>
      <c r="L24" s="24">
        <v>21599.67</v>
      </c>
      <c r="M24" s="24">
        <v>79570.2</v>
      </c>
      <c r="N24" s="24">
        <v>311886.71000000002</v>
      </c>
    </row>
    <row r="25" spans="1:14" x14ac:dyDescent="0.2">
      <c r="A25" s="9" t="s">
        <v>171</v>
      </c>
      <c r="B25" s="9" t="s">
        <v>172</v>
      </c>
      <c r="C25" s="9" t="s">
        <v>173</v>
      </c>
      <c r="D25" s="9" t="s">
        <v>3</v>
      </c>
      <c r="E25" s="9" t="s">
        <v>107</v>
      </c>
      <c r="F25" s="9" t="s">
        <v>180</v>
      </c>
      <c r="G25" s="10"/>
      <c r="H25" s="9" t="s">
        <v>159</v>
      </c>
      <c r="I25" s="23">
        <v>0</v>
      </c>
      <c r="J25" s="24">
        <v>59074.11</v>
      </c>
      <c r="K25" s="24">
        <v>31192.53</v>
      </c>
      <c r="L25" s="24">
        <v>2461.08</v>
      </c>
      <c r="M25" s="24">
        <v>28731.45</v>
      </c>
      <c r="N25" s="24">
        <v>87805.56</v>
      </c>
    </row>
    <row r="26" spans="1:14" x14ac:dyDescent="0.2">
      <c r="A26" s="9" t="s">
        <v>171</v>
      </c>
      <c r="B26" s="9" t="s">
        <v>172</v>
      </c>
      <c r="C26" s="9" t="s">
        <v>173</v>
      </c>
      <c r="D26" s="9" t="s">
        <v>3</v>
      </c>
      <c r="E26" s="9" t="s">
        <v>108</v>
      </c>
      <c r="F26" s="9" t="s">
        <v>181</v>
      </c>
      <c r="G26" s="10"/>
      <c r="H26" s="9" t="s">
        <v>159</v>
      </c>
      <c r="I26" s="23">
        <v>0</v>
      </c>
      <c r="J26" s="24">
        <v>7644.93</v>
      </c>
      <c r="K26" s="24">
        <v>4815.5</v>
      </c>
      <c r="L26" s="24">
        <v>931.08</v>
      </c>
      <c r="M26" s="24">
        <v>3884.42</v>
      </c>
      <c r="N26" s="24">
        <v>11529.35</v>
      </c>
    </row>
    <row r="27" spans="1:14" x14ac:dyDescent="0.2">
      <c r="A27" s="9" t="s">
        <v>171</v>
      </c>
      <c r="B27" s="9" t="s">
        <v>172</v>
      </c>
      <c r="C27" s="9" t="s">
        <v>173</v>
      </c>
      <c r="D27" s="9" t="s">
        <v>3</v>
      </c>
      <c r="E27" s="9" t="s">
        <v>123</v>
      </c>
      <c r="F27" s="9" t="s">
        <v>182</v>
      </c>
      <c r="G27" s="10"/>
      <c r="H27" s="9" t="s">
        <v>159</v>
      </c>
      <c r="I27" s="23">
        <v>0</v>
      </c>
      <c r="J27" s="24">
        <v>20714.509999999998</v>
      </c>
      <c r="K27" s="24">
        <v>12881.89</v>
      </c>
      <c r="L27" s="24">
        <v>2604.86</v>
      </c>
      <c r="M27" s="24">
        <v>10277.030000000001</v>
      </c>
      <c r="N27" s="24">
        <v>30991.54</v>
      </c>
    </row>
    <row r="28" spans="1:14" x14ac:dyDescent="0.2">
      <c r="A28" s="9" t="s">
        <v>171</v>
      </c>
      <c r="B28" s="9" t="s">
        <v>172</v>
      </c>
      <c r="C28" s="9" t="s">
        <v>173</v>
      </c>
      <c r="D28" s="9" t="s">
        <v>3</v>
      </c>
      <c r="E28" s="9" t="s">
        <v>124</v>
      </c>
      <c r="F28" s="9" t="s">
        <v>183</v>
      </c>
      <c r="G28" s="10"/>
      <c r="H28" s="9" t="s">
        <v>159</v>
      </c>
      <c r="I28" s="23">
        <v>0</v>
      </c>
      <c r="J28" s="24">
        <v>356.28</v>
      </c>
      <c r="K28" s="24">
        <v>2482.4499999999998</v>
      </c>
      <c r="L28" s="24">
        <v>235.4</v>
      </c>
      <c r="M28" s="24">
        <v>2247.0500000000002</v>
      </c>
      <c r="N28" s="24">
        <v>2603.33</v>
      </c>
    </row>
    <row r="29" spans="1:14" x14ac:dyDescent="0.2">
      <c r="A29" s="9" t="s">
        <v>171</v>
      </c>
      <c r="B29" s="9" t="s">
        <v>172</v>
      </c>
      <c r="C29" s="9" t="s">
        <v>173</v>
      </c>
      <c r="D29" s="9" t="s">
        <v>3</v>
      </c>
      <c r="E29" s="9" t="s">
        <v>184</v>
      </c>
      <c r="F29" s="9" t="s">
        <v>185</v>
      </c>
      <c r="G29" s="10"/>
      <c r="H29" s="9" t="s">
        <v>159</v>
      </c>
      <c r="I29" s="23">
        <v>0</v>
      </c>
      <c r="J29" s="24">
        <v>18.350000000000001</v>
      </c>
      <c r="K29" s="24">
        <v>0</v>
      </c>
      <c r="L29" s="24">
        <v>0</v>
      </c>
      <c r="M29" s="24">
        <v>0</v>
      </c>
      <c r="N29" s="24">
        <v>18.350000000000001</v>
      </c>
    </row>
    <row r="30" spans="1:14" x14ac:dyDescent="0.2">
      <c r="A30" s="9" t="s">
        <v>171</v>
      </c>
      <c r="B30" s="9" t="s">
        <v>172</v>
      </c>
      <c r="C30" s="9" t="s">
        <v>173</v>
      </c>
      <c r="D30" s="9" t="s">
        <v>3</v>
      </c>
      <c r="E30" s="9" t="s">
        <v>125</v>
      </c>
      <c r="F30" s="9" t="s">
        <v>186</v>
      </c>
      <c r="G30" s="10"/>
      <c r="H30" s="9" t="s">
        <v>159</v>
      </c>
      <c r="I30" s="23">
        <v>0</v>
      </c>
      <c r="J30" s="24">
        <v>34335.870000000003</v>
      </c>
      <c r="K30" s="24">
        <v>10158.61</v>
      </c>
      <c r="L30" s="24">
        <v>711.86</v>
      </c>
      <c r="M30" s="24">
        <v>9446.75</v>
      </c>
      <c r="N30" s="24">
        <v>43782.62</v>
      </c>
    </row>
    <row r="31" spans="1:14" x14ac:dyDescent="0.2">
      <c r="A31" s="9" t="s">
        <v>171</v>
      </c>
      <c r="B31" s="9" t="s">
        <v>172</v>
      </c>
      <c r="C31" s="9" t="s">
        <v>173</v>
      </c>
      <c r="D31" s="9" t="s">
        <v>3</v>
      </c>
      <c r="E31" s="9" t="s">
        <v>126</v>
      </c>
      <c r="F31" s="9" t="s">
        <v>187</v>
      </c>
      <c r="G31" s="10"/>
      <c r="H31" s="9" t="s">
        <v>159</v>
      </c>
      <c r="I31" s="23">
        <v>0</v>
      </c>
      <c r="J31" s="24">
        <v>0</v>
      </c>
      <c r="K31" s="24">
        <v>823.88</v>
      </c>
      <c r="L31" s="24">
        <v>0</v>
      </c>
      <c r="M31" s="24">
        <v>823.88</v>
      </c>
      <c r="N31" s="24">
        <v>823.88</v>
      </c>
    </row>
    <row r="32" spans="1:14" x14ac:dyDescent="0.2">
      <c r="A32" s="9" t="s">
        <v>171</v>
      </c>
      <c r="B32" s="9" t="s">
        <v>172</v>
      </c>
      <c r="C32" s="9" t="s">
        <v>173</v>
      </c>
      <c r="D32" s="9" t="s">
        <v>3</v>
      </c>
      <c r="E32" s="9" t="s">
        <v>127</v>
      </c>
      <c r="F32" s="9" t="s">
        <v>188</v>
      </c>
      <c r="G32" s="10"/>
      <c r="H32" s="9" t="s">
        <v>159</v>
      </c>
      <c r="I32" s="23">
        <v>0</v>
      </c>
      <c r="J32" s="24">
        <v>5815.55</v>
      </c>
      <c r="K32" s="24">
        <v>2887.34</v>
      </c>
      <c r="L32" s="24">
        <v>771.08</v>
      </c>
      <c r="M32" s="24">
        <v>2116.2600000000002</v>
      </c>
      <c r="N32" s="24">
        <v>7931.81</v>
      </c>
    </row>
    <row r="33" spans="1:14" x14ac:dyDescent="0.2">
      <c r="A33" s="9" t="s">
        <v>171</v>
      </c>
      <c r="B33" s="9" t="s">
        <v>172</v>
      </c>
      <c r="C33" s="9" t="s">
        <v>173</v>
      </c>
      <c r="D33" s="9" t="s">
        <v>3</v>
      </c>
      <c r="E33" s="9" t="s">
        <v>109</v>
      </c>
      <c r="F33" s="9" t="s">
        <v>189</v>
      </c>
      <c r="G33" s="10"/>
      <c r="H33" s="9" t="s">
        <v>159</v>
      </c>
      <c r="I33" s="23">
        <v>0</v>
      </c>
      <c r="J33" s="24">
        <v>237645.87</v>
      </c>
      <c r="K33" s="24">
        <v>151970.29</v>
      </c>
      <c r="L33" s="24">
        <v>29993.56</v>
      </c>
      <c r="M33" s="24">
        <v>121976.73</v>
      </c>
      <c r="N33" s="24">
        <v>359622.6</v>
      </c>
    </row>
    <row r="34" spans="1:14" x14ac:dyDescent="0.2">
      <c r="A34" s="9" t="s">
        <v>171</v>
      </c>
      <c r="B34" s="9" t="s">
        <v>172</v>
      </c>
      <c r="C34" s="9" t="s">
        <v>173</v>
      </c>
      <c r="D34" s="9" t="s">
        <v>3</v>
      </c>
      <c r="E34" s="9" t="s">
        <v>110</v>
      </c>
      <c r="F34" s="9" t="s">
        <v>190</v>
      </c>
      <c r="G34" s="10"/>
      <c r="H34" s="9" t="s">
        <v>159</v>
      </c>
      <c r="I34" s="23">
        <v>0</v>
      </c>
      <c r="J34" s="24">
        <v>60976.77</v>
      </c>
      <c r="K34" s="24">
        <v>36376.71</v>
      </c>
      <c r="L34" s="24">
        <v>6905.19</v>
      </c>
      <c r="M34" s="24">
        <v>29471.52</v>
      </c>
      <c r="N34" s="24">
        <v>90448.29</v>
      </c>
    </row>
    <row r="35" spans="1:14" x14ac:dyDescent="0.2">
      <c r="A35" s="9" t="s">
        <v>171</v>
      </c>
      <c r="B35" s="9" t="s">
        <v>172</v>
      </c>
      <c r="C35" s="9" t="s">
        <v>173</v>
      </c>
      <c r="D35" s="9" t="s">
        <v>3</v>
      </c>
      <c r="E35" s="9" t="s">
        <v>111</v>
      </c>
      <c r="F35" s="9" t="s">
        <v>191</v>
      </c>
      <c r="G35" s="10"/>
      <c r="H35" s="9" t="s">
        <v>159</v>
      </c>
      <c r="I35" s="23">
        <v>0</v>
      </c>
      <c r="J35" s="24">
        <v>17674.689999999999</v>
      </c>
      <c r="K35" s="24">
        <v>7087.2</v>
      </c>
      <c r="L35" s="24">
        <v>527.17999999999995</v>
      </c>
      <c r="M35" s="24">
        <v>6560.02</v>
      </c>
      <c r="N35" s="24">
        <v>24234.71</v>
      </c>
    </row>
    <row r="36" spans="1:14" x14ac:dyDescent="0.2">
      <c r="A36" s="9" t="s">
        <v>171</v>
      </c>
      <c r="B36" s="9" t="s">
        <v>172</v>
      </c>
      <c r="C36" s="9" t="s">
        <v>173</v>
      </c>
      <c r="D36" s="9" t="s">
        <v>3</v>
      </c>
      <c r="E36" s="9" t="s">
        <v>192</v>
      </c>
      <c r="F36" s="9" t="s">
        <v>193</v>
      </c>
      <c r="G36" s="10"/>
      <c r="H36" s="9" t="s">
        <v>159</v>
      </c>
      <c r="I36" s="23">
        <v>0</v>
      </c>
      <c r="J36" s="24">
        <v>684.4</v>
      </c>
      <c r="K36" s="24">
        <v>0</v>
      </c>
      <c r="L36" s="24">
        <v>0</v>
      </c>
      <c r="M36" s="24">
        <v>0</v>
      </c>
      <c r="N36" s="24">
        <v>684.4</v>
      </c>
    </row>
    <row r="37" spans="1:14" x14ac:dyDescent="0.2">
      <c r="A37" s="9" t="s">
        <v>171</v>
      </c>
      <c r="B37" s="9" t="s">
        <v>172</v>
      </c>
      <c r="C37" s="9" t="s">
        <v>173</v>
      </c>
      <c r="D37" s="9" t="s">
        <v>3</v>
      </c>
      <c r="E37" s="9" t="s">
        <v>112</v>
      </c>
      <c r="F37" s="9" t="s">
        <v>194</v>
      </c>
      <c r="G37" s="10"/>
      <c r="H37" s="9" t="s">
        <v>159</v>
      </c>
      <c r="I37" s="23">
        <v>0</v>
      </c>
      <c r="J37" s="24">
        <v>379.25</v>
      </c>
      <c r="K37" s="24">
        <v>232.68</v>
      </c>
      <c r="L37" s="24">
        <v>43.49</v>
      </c>
      <c r="M37" s="24">
        <v>189.19</v>
      </c>
      <c r="N37" s="24">
        <v>568.44000000000005</v>
      </c>
    </row>
    <row r="38" spans="1:14" x14ac:dyDescent="0.2">
      <c r="A38" s="9" t="s">
        <v>171</v>
      </c>
      <c r="B38" s="9" t="s">
        <v>172</v>
      </c>
      <c r="C38" s="9" t="s">
        <v>173</v>
      </c>
      <c r="D38" s="9" t="s">
        <v>3</v>
      </c>
      <c r="E38" s="9" t="s">
        <v>113</v>
      </c>
      <c r="F38" s="9" t="s">
        <v>195</v>
      </c>
      <c r="G38" s="10"/>
      <c r="H38" s="9" t="s">
        <v>159</v>
      </c>
      <c r="I38" s="23">
        <v>0</v>
      </c>
      <c r="J38" s="24">
        <v>68014.11</v>
      </c>
      <c r="K38" s="24">
        <v>74114.95</v>
      </c>
      <c r="L38" s="24">
        <v>19636.490000000002</v>
      </c>
      <c r="M38" s="24">
        <v>54478.46</v>
      </c>
      <c r="N38" s="24">
        <v>122492.57</v>
      </c>
    </row>
    <row r="39" spans="1:14" x14ac:dyDescent="0.2">
      <c r="A39" s="9" t="s">
        <v>171</v>
      </c>
      <c r="B39" s="9" t="s">
        <v>172</v>
      </c>
      <c r="C39" s="9" t="s">
        <v>173</v>
      </c>
      <c r="D39" s="9" t="s">
        <v>3</v>
      </c>
      <c r="E39" s="9" t="s">
        <v>114</v>
      </c>
      <c r="F39" s="9" t="s">
        <v>196</v>
      </c>
      <c r="G39" s="10"/>
      <c r="H39" s="9" t="s">
        <v>159</v>
      </c>
      <c r="I39" s="23">
        <v>0</v>
      </c>
      <c r="J39" s="24">
        <v>51565.27</v>
      </c>
      <c r="K39" s="24">
        <v>30252.98</v>
      </c>
      <c r="L39" s="24">
        <v>6626.46</v>
      </c>
      <c r="M39" s="24">
        <v>23626.52</v>
      </c>
      <c r="N39" s="24">
        <v>75191.789999999994</v>
      </c>
    </row>
    <row r="40" spans="1:14" x14ac:dyDescent="0.2">
      <c r="A40" s="9" t="s">
        <v>171</v>
      </c>
      <c r="B40" s="9" t="s">
        <v>172</v>
      </c>
      <c r="C40" s="9" t="s">
        <v>173</v>
      </c>
      <c r="D40" s="9" t="s">
        <v>3</v>
      </c>
      <c r="E40" s="9" t="s">
        <v>115</v>
      </c>
      <c r="F40" s="9" t="s">
        <v>197</v>
      </c>
      <c r="G40" s="10"/>
      <c r="H40" s="9" t="s">
        <v>159</v>
      </c>
      <c r="I40" s="23">
        <v>0</v>
      </c>
      <c r="J40" s="24">
        <v>-5077.42</v>
      </c>
      <c r="K40" s="24">
        <v>986.18</v>
      </c>
      <c r="L40" s="24">
        <v>4705.6099999999997</v>
      </c>
      <c r="M40" s="24">
        <v>-3719.43</v>
      </c>
      <c r="N40" s="24">
        <v>-8796.85</v>
      </c>
    </row>
    <row r="41" spans="1:14" x14ac:dyDescent="0.2">
      <c r="A41" s="9" t="s">
        <v>171</v>
      </c>
      <c r="B41" s="9" t="s">
        <v>172</v>
      </c>
      <c r="C41" s="9" t="s">
        <v>173</v>
      </c>
      <c r="D41" s="9" t="s">
        <v>3</v>
      </c>
      <c r="E41" s="9" t="s">
        <v>116</v>
      </c>
      <c r="F41" s="9" t="s">
        <v>198</v>
      </c>
      <c r="G41" s="10"/>
      <c r="H41" s="9" t="s">
        <v>159</v>
      </c>
      <c r="I41" s="23">
        <v>0</v>
      </c>
      <c r="J41" s="24">
        <v>47135.519999999997</v>
      </c>
      <c r="K41" s="24">
        <v>33965.599999999999</v>
      </c>
      <c r="L41" s="24">
        <v>6895.06</v>
      </c>
      <c r="M41" s="24">
        <v>27070.54</v>
      </c>
      <c r="N41" s="24">
        <v>74206.06</v>
      </c>
    </row>
    <row r="42" spans="1:14" x14ac:dyDescent="0.2">
      <c r="A42" s="9" t="s">
        <v>171</v>
      </c>
      <c r="B42" s="9" t="s">
        <v>172</v>
      </c>
      <c r="C42" s="9" t="s">
        <v>173</v>
      </c>
      <c r="D42" s="9" t="s">
        <v>3</v>
      </c>
      <c r="E42" s="9" t="s">
        <v>117</v>
      </c>
      <c r="F42" s="9" t="s">
        <v>199</v>
      </c>
      <c r="G42" s="10"/>
      <c r="H42" s="9" t="s">
        <v>159</v>
      </c>
      <c r="I42" s="23">
        <v>0</v>
      </c>
      <c r="J42" s="24">
        <v>690.53</v>
      </c>
      <c r="K42" s="24">
        <v>493.3</v>
      </c>
      <c r="L42" s="24">
        <v>85.46</v>
      </c>
      <c r="M42" s="24">
        <v>407.84</v>
      </c>
      <c r="N42" s="24">
        <v>1098.3699999999999</v>
      </c>
    </row>
    <row r="43" spans="1:14" x14ac:dyDescent="0.2">
      <c r="A43" s="9" t="s">
        <v>171</v>
      </c>
      <c r="B43" s="9" t="s">
        <v>172</v>
      </c>
      <c r="C43" s="9" t="s">
        <v>173</v>
      </c>
      <c r="D43" s="9" t="s">
        <v>3</v>
      </c>
      <c r="E43" s="9" t="s">
        <v>118</v>
      </c>
      <c r="F43" s="9" t="s">
        <v>200</v>
      </c>
      <c r="G43" s="10"/>
      <c r="H43" s="9" t="s">
        <v>159</v>
      </c>
      <c r="I43" s="23">
        <v>0</v>
      </c>
      <c r="J43" s="24">
        <v>7069.49</v>
      </c>
      <c r="K43" s="24">
        <v>11672.52</v>
      </c>
      <c r="L43" s="24">
        <v>3290.29</v>
      </c>
      <c r="M43" s="24">
        <v>8382.23</v>
      </c>
      <c r="N43" s="24">
        <v>15451.72</v>
      </c>
    </row>
    <row r="44" spans="1:14" x14ac:dyDescent="0.2">
      <c r="A44" s="9" t="s">
        <v>171</v>
      </c>
      <c r="B44" s="9" t="s">
        <v>172</v>
      </c>
      <c r="C44" s="9" t="s">
        <v>173</v>
      </c>
      <c r="D44" s="9" t="s">
        <v>3</v>
      </c>
      <c r="E44" s="9" t="s">
        <v>119</v>
      </c>
      <c r="F44" s="9" t="s">
        <v>201</v>
      </c>
      <c r="G44" s="10"/>
      <c r="H44" s="9" t="s">
        <v>159</v>
      </c>
      <c r="I44" s="23">
        <v>0</v>
      </c>
      <c r="J44" s="24">
        <v>139767.35999999999</v>
      </c>
      <c r="K44" s="24">
        <v>84376.37</v>
      </c>
      <c r="L44" s="24">
        <v>19776.39</v>
      </c>
      <c r="M44" s="24">
        <v>64599.98</v>
      </c>
      <c r="N44" s="24">
        <v>204367.34</v>
      </c>
    </row>
    <row r="45" spans="1:14" x14ac:dyDescent="0.2">
      <c r="A45" s="9" t="s">
        <v>171</v>
      </c>
      <c r="B45" s="9" t="s">
        <v>172</v>
      </c>
      <c r="C45" s="9" t="s">
        <v>173</v>
      </c>
      <c r="D45" s="9" t="s">
        <v>3</v>
      </c>
      <c r="E45" s="9" t="s">
        <v>121</v>
      </c>
      <c r="F45" s="9" t="s">
        <v>203</v>
      </c>
      <c r="G45" s="10"/>
      <c r="H45" s="9" t="s">
        <v>159</v>
      </c>
      <c r="I45" s="23">
        <v>0</v>
      </c>
      <c r="J45" s="24">
        <v>273.93</v>
      </c>
      <c r="K45" s="24">
        <v>83.77</v>
      </c>
      <c r="L45" s="24">
        <v>9.69</v>
      </c>
      <c r="M45" s="24">
        <v>74.08</v>
      </c>
      <c r="N45" s="24">
        <v>348.01</v>
      </c>
    </row>
    <row r="46" spans="1:14" x14ac:dyDescent="0.2">
      <c r="A46" s="9" t="s">
        <v>171</v>
      </c>
      <c r="B46" s="9" t="s">
        <v>172</v>
      </c>
      <c r="C46" s="9" t="s">
        <v>173</v>
      </c>
      <c r="D46" s="9" t="s">
        <v>3</v>
      </c>
      <c r="E46" s="9" t="s">
        <v>122</v>
      </c>
      <c r="F46" s="9" t="s">
        <v>204</v>
      </c>
      <c r="G46" s="10"/>
      <c r="H46" s="9" t="s">
        <v>159</v>
      </c>
      <c r="I46" s="23">
        <v>0</v>
      </c>
      <c r="J46" s="24">
        <v>7804.3</v>
      </c>
      <c r="K46" s="24">
        <v>4611.1000000000004</v>
      </c>
      <c r="L46" s="24">
        <v>922.22</v>
      </c>
      <c r="M46" s="24">
        <v>3688.88</v>
      </c>
      <c r="N46" s="24">
        <v>11493.18</v>
      </c>
    </row>
    <row r="47" spans="1:14" x14ac:dyDescent="0.2">
      <c r="A47" s="9" t="s">
        <v>171</v>
      </c>
      <c r="B47" s="9" t="s">
        <v>172</v>
      </c>
      <c r="C47" s="9" t="s">
        <v>173</v>
      </c>
      <c r="D47" s="9" t="s">
        <v>3</v>
      </c>
      <c r="E47" s="9" t="s">
        <v>128</v>
      </c>
      <c r="F47" s="9" t="s">
        <v>205</v>
      </c>
      <c r="G47" s="10"/>
      <c r="H47" s="9" t="s">
        <v>159</v>
      </c>
      <c r="I47" s="23">
        <v>0</v>
      </c>
      <c r="J47" s="24">
        <v>1151.31</v>
      </c>
      <c r="K47" s="24">
        <v>74.819999999999993</v>
      </c>
      <c r="L47" s="24">
        <v>11.28</v>
      </c>
      <c r="M47" s="24">
        <v>63.54</v>
      </c>
      <c r="N47" s="24">
        <v>1214.8499999999999</v>
      </c>
    </row>
    <row r="48" spans="1:14" x14ac:dyDescent="0.2">
      <c r="A48" s="25"/>
      <c r="B48" s="25"/>
      <c r="C48" s="25"/>
      <c r="D48" s="25" t="s">
        <v>3</v>
      </c>
      <c r="E48" s="25"/>
      <c r="F48" s="25"/>
      <c r="G48" s="25"/>
      <c r="H48" s="25" t="s">
        <v>159</v>
      </c>
      <c r="I48" s="26">
        <v>0</v>
      </c>
      <c r="J48" s="27">
        <v>606716.86</v>
      </c>
      <c r="K48" s="27">
        <v>1322791.83</v>
      </c>
      <c r="L48" s="27">
        <v>1128831.1499999999</v>
      </c>
      <c r="M48" s="27">
        <v>193960.68</v>
      </c>
      <c r="N48" s="27">
        <v>800677.54</v>
      </c>
    </row>
    <row r="49" spans="1:14" x14ac:dyDescent="0.2">
      <c r="A49" s="28"/>
      <c r="B49" s="28"/>
      <c r="C49" s="28"/>
      <c r="D49" s="28"/>
      <c r="E49" s="28"/>
      <c r="F49" s="28"/>
      <c r="G49" s="28"/>
      <c r="H49" s="28" t="s">
        <v>159</v>
      </c>
      <c r="I49" s="29">
        <v>0</v>
      </c>
      <c r="J49" s="30">
        <v>606716.86</v>
      </c>
      <c r="K49" s="30">
        <v>1322791.83</v>
      </c>
      <c r="L49" s="30">
        <v>1128831.1499999999</v>
      </c>
      <c r="M49" s="30">
        <v>193960.68</v>
      </c>
      <c r="N49" s="30">
        <v>800677.54</v>
      </c>
    </row>
  </sheetData>
  <autoFilter ref="A1:N4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pane ySplit="4" topLeftCell="A5" activePane="bottomLeft" state="frozen"/>
      <selection pane="bottomLeft" activeCell="A4" sqref="A4"/>
    </sheetView>
  </sheetViews>
  <sheetFormatPr defaultRowHeight="12.75" x14ac:dyDescent="0.2"/>
  <cols>
    <col min="1" max="1" width="14" style="48" bestFit="1" customWidth="1"/>
    <col min="2" max="2" width="16" style="48" bestFit="1" customWidth="1"/>
    <col min="3" max="3" width="58" style="48" bestFit="1" customWidth="1"/>
    <col min="4" max="4" width="13.5703125" style="55" bestFit="1" customWidth="1"/>
    <col min="5" max="5" width="13.5703125" style="55" hidden="1" customWidth="1"/>
    <col min="6" max="6" width="6.140625" style="55" hidden="1" customWidth="1"/>
    <col min="7" max="7" width="11" style="48" hidden="1" customWidth="1"/>
    <col min="8" max="8" width="10" style="48" hidden="1" customWidth="1"/>
    <col min="9" max="16384" width="9.140625" style="48"/>
  </cols>
  <sheetData>
    <row r="1" spans="1:8" x14ac:dyDescent="0.2">
      <c r="A1" s="1" t="s">
        <v>95</v>
      </c>
    </row>
    <row r="2" spans="1:8" x14ac:dyDescent="0.2">
      <c r="A2" s="1" t="s">
        <v>96</v>
      </c>
    </row>
    <row r="3" spans="1:8" x14ac:dyDescent="0.2">
      <c r="A3" s="1" t="s">
        <v>97</v>
      </c>
    </row>
    <row r="4" spans="1:8" ht="63.75" x14ac:dyDescent="0.2">
      <c r="A4" s="51" t="s">
        <v>91</v>
      </c>
      <c r="B4" s="51" t="s">
        <v>92</v>
      </c>
      <c r="C4" s="51" t="s">
        <v>93</v>
      </c>
      <c r="D4" s="52" t="s">
        <v>94</v>
      </c>
      <c r="E4" s="52" t="s">
        <v>368</v>
      </c>
      <c r="F4" s="52" t="s">
        <v>367</v>
      </c>
      <c r="G4" s="50" t="s">
        <v>366</v>
      </c>
      <c r="H4" s="50" t="s">
        <v>365</v>
      </c>
    </row>
    <row r="5" spans="1:8" x14ac:dyDescent="0.2">
      <c r="A5" s="48" t="s">
        <v>0</v>
      </c>
      <c r="B5" s="48" t="s">
        <v>0</v>
      </c>
      <c r="C5" s="48" t="s">
        <v>1</v>
      </c>
      <c r="D5" s="53">
        <v>0</v>
      </c>
      <c r="E5" s="53">
        <v>0</v>
      </c>
      <c r="F5" s="53">
        <v>0</v>
      </c>
      <c r="G5" s="48" t="s">
        <v>0</v>
      </c>
      <c r="H5" s="48" t="s">
        <v>323</v>
      </c>
    </row>
    <row r="6" spans="1:8" x14ac:dyDescent="0.2">
      <c r="A6" s="48" t="s">
        <v>0</v>
      </c>
      <c r="B6" s="48" t="s">
        <v>0</v>
      </c>
      <c r="C6" s="48" t="s">
        <v>2</v>
      </c>
      <c r="D6" s="53">
        <v>0</v>
      </c>
      <c r="E6" s="53">
        <v>0</v>
      </c>
      <c r="F6" s="53">
        <v>0</v>
      </c>
      <c r="G6" s="48" t="s">
        <v>0</v>
      </c>
      <c r="H6" s="48" t="s">
        <v>325</v>
      </c>
    </row>
    <row r="7" spans="1:8" x14ac:dyDescent="0.2">
      <c r="A7" s="48" t="s">
        <v>3</v>
      </c>
      <c r="B7" s="48" t="s">
        <v>364</v>
      </c>
      <c r="C7" s="48" t="s">
        <v>4</v>
      </c>
      <c r="D7" s="53">
        <v>2635656.1800000002</v>
      </c>
      <c r="E7" s="53">
        <v>2635656.1800000002</v>
      </c>
      <c r="F7" s="53">
        <v>0</v>
      </c>
      <c r="G7" s="48" t="s">
        <v>324</v>
      </c>
      <c r="H7" s="48" t="s">
        <v>361</v>
      </c>
    </row>
    <row r="8" spans="1:8" x14ac:dyDescent="0.2">
      <c r="A8" s="48" t="s">
        <v>3</v>
      </c>
      <c r="B8" s="48" t="s">
        <v>363</v>
      </c>
      <c r="C8" s="48" t="s">
        <v>5</v>
      </c>
      <c r="D8" s="53">
        <v>103302.29</v>
      </c>
      <c r="E8" s="53">
        <v>103302.29</v>
      </c>
      <c r="F8" s="53">
        <v>0</v>
      </c>
      <c r="G8" s="48" t="s">
        <v>324</v>
      </c>
      <c r="H8" s="48" t="s">
        <v>361</v>
      </c>
    </row>
    <row r="9" spans="1:8" x14ac:dyDescent="0.2">
      <c r="A9" s="48" t="s">
        <v>0</v>
      </c>
      <c r="B9" s="48" t="s">
        <v>0</v>
      </c>
      <c r="C9" s="48" t="s">
        <v>6</v>
      </c>
      <c r="D9" s="56">
        <f>D8+D7</f>
        <v>2738958.47</v>
      </c>
      <c r="E9" s="53">
        <v>2738958.47</v>
      </c>
      <c r="F9" s="53">
        <v>0</v>
      </c>
      <c r="G9" s="48" t="s">
        <v>324</v>
      </c>
      <c r="H9" s="48" t="s">
        <v>358</v>
      </c>
    </row>
    <row r="10" spans="1:8" x14ac:dyDescent="0.2">
      <c r="A10" s="48" t="s">
        <v>3</v>
      </c>
      <c r="B10" s="48" t="s">
        <v>362</v>
      </c>
      <c r="C10" s="48" t="s">
        <v>7</v>
      </c>
      <c r="D10" s="53">
        <v>52315.29</v>
      </c>
      <c r="E10" s="53">
        <v>52315.29</v>
      </c>
      <c r="F10" s="53">
        <v>0</v>
      </c>
      <c r="G10" s="48" t="s">
        <v>324</v>
      </c>
      <c r="H10" s="48" t="s">
        <v>361</v>
      </c>
    </row>
    <row r="11" spans="1:8" x14ac:dyDescent="0.2">
      <c r="A11" s="48" t="s">
        <v>0</v>
      </c>
      <c r="B11" s="48" t="s">
        <v>0</v>
      </c>
      <c r="C11" s="48" t="s">
        <v>8</v>
      </c>
      <c r="D11" s="56">
        <f>D10</f>
        <v>52315.29</v>
      </c>
      <c r="E11" s="53">
        <v>52315.29</v>
      </c>
      <c r="F11" s="53">
        <v>0</v>
      </c>
      <c r="G11" s="48" t="s">
        <v>324</v>
      </c>
      <c r="H11" s="48" t="s">
        <v>358</v>
      </c>
    </row>
    <row r="12" spans="1:8" x14ac:dyDescent="0.2">
      <c r="A12" s="48" t="s">
        <v>0</v>
      </c>
      <c r="B12" s="48" t="s">
        <v>0</v>
      </c>
      <c r="C12" s="48" t="s">
        <v>9</v>
      </c>
      <c r="D12" s="56">
        <f>D11+D9</f>
        <v>2791273.7600000002</v>
      </c>
      <c r="E12" s="53">
        <v>2791273.76</v>
      </c>
      <c r="F12" s="53">
        <v>0</v>
      </c>
      <c r="G12" s="48" t="s">
        <v>324</v>
      </c>
      <c r="H12" s="48" t="s">
        <v>344</v>
      </c>
    </row>
    <row r="13" spans="1:8" x14ac:dyDescent="0.2">
      <c r="A13" s="48" t="s">
        <v>3</v>
      </c>
      <c r="B13" s="48" t="s">
        <v>360</v>
      </c>
      <c r="C13" s="48" t="s">
        <v>10</v>
      </c>
      <c r="D13" s="53">
        <v>-674273.71</v>
      </c>
      <c r="E13" s="53">
        <v>-674273.71</v>
      </c>
      <c r="F13" s="53">
        <v>0</v>
      </c>
      <c r="G13" s="48" t="s">
        <v>324</v>
      </c>
      <c r="H13" s="48" t="s">
        <v>358</v>
      </c>
    </row>
    <row r="14" spans="1:8" x14ac:dyDescent="0.2">
      <c r="A14" s="48" t="s">
        <v>3</v>
      </c>
      <c r="B14" s="48" t="s">
        <v>359</v>
      </c>
      <c r="C14" s="48" t="s">
        <v>11</v>
      </c>
      <c r="D14" s="53">
        <v>-138752.32999999999</v>
      </c>
      <c r="E14" s="53">
        <v>-138752.32999999999</v>
      </c>
      <c r="F14" s="53">
        <v>0</v>
      </c>
      <c r="G14" s="48" t="s">
        <v>324</v>
      </c>
      <c r="H14" s="48" t="s">
        <v>358</v>
      </c>
    </row>
    <row r="15" spans="1:8" x14ac:dyDescent="0.2">
      <c r="A15" s="48" t="s">
        <v>0</v>
      </c>
      <c r="B15" s="48" t="s">
        <v>0</v>
      </c>
      <c r="C15" s="48" t="s">
        <v>12</v>
      </c>
      <c r="D15" s="56">
        <f>D14+D13</f>
        <v>-813026.03999999992</v>
      </c>
      <c r="E15" s="53">
        <v>-813026.04</v>
      </c>
      <c r="F15" s="53">
        <v>0</v>
      </c>
      <c r="G15" s="48" t="s">
        <v>324</v>
      </c>
      <c r="H15" s="48" t="s">
        <v>344</v>
      </c>
    </row>
    <row r="16" spans="1:8" x14ac:dyDescent="0.2">
      <c r="A16" s="48" t="s">
        <v>0</v>
      </c>
      <c r="B16" s="48" t="s">
        <v>0</v>
      </c>
      <c r="C16" s="48" t="s">
        <v>13</v>
      </c>
      <c r="D16" s="53">
        <v>1978247.72</v>
      </c>
      <c r="E16" s="53">
        <v>1978247.72</v>
      </c>
      <c r="F16" s="53">
        <v>0</v>
      </c>
      <c r="G16" s="48" t="s">
        <v>324</v>
      </c>
      <c r="H16" s="48" t="s">
        <v>327</v>
      </c>
    </row>
    <row r="17" spans="1:8" x14ac:dyDescent="0.2">
      <c r="A17" s="48" t="s">
        <v>0</v>
      </c>
      <c r="B17" s="48" t="s">
        <v>0</v>
      </c>
      <c r="C17" s="48" t="s">
        <v>14</v>
      </c>
      <c r="D17" s="53">
        <v>1978247.72</v>
      </c>
      <c r="E17" s="53">
        <v>1978247.72</v>
      </c>
      <c r="F17" s="53">
        <v>0</v>
      </c>
      <c r="G17" s="48" t="s">
        <v>324</v>
      </c>
      <c r="H17" s="48" t="s">
        <v>326</v>
      </c>
    </row>
    <row r="18" spans="1:8" x14ac:dyDescent="0.2">
      <c r="A18" s="48" t="s">
        <v>0</v>
      </c>
      <c r="B18" s="48" t="s">
        <v>0</v>
      </c>
      <c r="C18" s="57" t="s">
        <v>15</v>
      </c>
      <c r="D18" s="56">
        <f>D15+D12</f>
        <v>1978247.7200000002</v>
      </c>
      <c r="E18" s="53">
        <v>1978247.72</v>
      </c>
      <c r="F18" s="53">
        <v>0</v>
      </c>
      <c r="G18" s="48" t="s">
        <v>324</v>
      </c>
      <c r="H18" s="48" t="s">
        <v>325</v>
      </c>
    </row>
    <row r="19" spans="1:8" x14ac:dyDescent="0.2">
      <c r="A19" s="48" t="s">
        <v>0</v>
      </c>
      <c r="B19" s="48" t="s">
        <v>0</v>
      </c>
      <c r="C19" s="48" t="s">
        <v>16</v>
      </c>
      <c r="D19" s="53">
        <v>0</v>
      </c>
      <c r="E19" s="53">
        <v>0</v>
      </c>
      <c r="F19" s="53">
        <v>0</v>
      </c>
      <c r="G19" s="48" t="s">
        <v>0</v>
      </c>
      <c r="H19" s="48" t="s">
        <v>325</v>
      </c>
    </row>
    <row r="20" spans="1:8" x14ac:dyDescent="0.2">
      <c r="A20" s="48" t="s">
        <v>3</v>
      </c>
      <c r="B20" s="48" t="s">
        <v>357</v>
      </c>
      <c r="C20" s="48" t="s">
        <v>17</v>
      </c>
      <c r="D20" s="53">
        <v>1250</v>
      </c>
      <c r="E20" s="53">
        <v>1250</v>
      </c>
      <c r="F20" s="53">
        <v>0</v>
      </c>
      <c r="G20" s="48" t="s">
        <v>324</v>
      </c>
      <c r="H20" s="48" t="s">
        <v>327</v>
      </c>
    </row>
    <row r="21" spans="1:8" x14ac:dyDescent="0.2">
      <c r="A21" s="48" t="s">
        <v>0</v>
      </c>
      <c r="B21" s="48" t="s">
        <v>0</v>
      </c>
      <c r="C21" s="48" t="s">
        <v>18</v>
      </c>
      <c r="D21" s="53">
        <f>D20</f>
        <v>1250</v>
      </c>
      <c r="E21" s="53">
        <v>1250</v>
      </c>
      <c r="F21" s="53">
        <v>0</v>
      </c>
      <c r="G21" s="48" t="s">
        <v>324</v>
      </c>
      <c r="H21" s="48" t="s">
        <v>326</v>
      </c>
    </row>
    <row r="22" spans="1:8" x14ac:dyDescent="0.2">
      <c r="A22" s="48" t="s">
        <v>0</v>
      </c>
      <c r="B22" s="48" t="s">
        <v>0</v>
      </c>
      <c r="C22" s="57" t="s">
        <v>19</v>
      </c>
      <c r="D22" s="56">
        <f>D21</f>
        <v>1250</v>
      </c>
      <c r="E22" s="53">
        <v>1250</v>
      </c>
      <c r="F22" s="53">
        <v>0</v>
      </c>
      <c r="G22" s="48" t="s">
        <v>324</v>
      </c>
      <c r="H22" s="48" t="s">
        <v>325</v>
      </c>
    </row>
    <row r="23" spans="1:8" x14ac:dyDescent="0.2">
      <c r="A23" s="48" t="s">
        <v>0</v>
      </c>
      <c r="B23" s="48" t="s">
        <v>0</v>
      </c>
      <c r="C23" s="48" t="s">
        <v>20</v>
      </c>
      <c r="D23" s="53">
        <v>0</v>
      </c>
      <c r="E23" s="53">
        <v>0</v>
      </c>
      <c r="F23" s="53">
        <v>0</v>
      </c>
      <c r="G23" s="48" t="s">
        <v>0</v>
      </c>
      <c r="H23" s="48" t="s">
        <v>325</v>
      </c>
    </row>
    <row r="24" spans="1:8" x14ac:dyDescent="0.2">
      <c r="A24" s="48" t="s">
        <v>3</v>
      </c>
      <c r="B24" s="48" t="s">
        <v>356</v>
      </c>
      <c r="C24" s="48" t="s">
        <v>21</v>
      </c>
      <c r="D24" s="53">
        <v>10746.19</v>
      </c>
      <c r="E24" s="53">
        <v>10746.19</v>
      </c>
      <c r="F24" s="53">
        <v>0</v>
      </c>
      <c r="G24" s="48" t="s">
        <v>324</v>
      </c>
      <c r="H24" s="48" t="s">
        <v>327</v>
      </c>
    </row>
    <row r="25" spans="1:8" x14ac:dyDescent="0.2">
      <c r="A25" s="48" t="s">
        <v>0</v>
      </c>
      <c r="B25" s="48" t="s">
        <v>0</v>
      </c>
      <c r="C25" s="48" t="s">
        <v>22</v>
      </c>
      <c r="D25" s="56">
        <f>D24</f>
        <v>10746.19</v>
      </c>
      <c r="E25" s="53">
        <v>10746.19</v>
      </c>
      <c r="F25" s="53">
        <v>0</v>
      </c>
      <c r="G25" s="48" t="s">
        <v>324</v>
      </c>
      <c r="H25" s="48" t="s">
        <v>326</v>
      </c>
    </row>
    <row r="26" spans="1:8" x14ac:dyDescent="0.2">
      <c r="A26" s="48" t="s">
        <v>3</v>
      </c>
      <c r="B26" s="48" t="s">
        <v>355</v>
      </c>
      <c r="C26" s="48" t="s">
        <v>23</v>
      </c>
      <c r="D26" s="53">
        <v>95362.23</v>
      </c>
      <c r="E26" s="53">
        <v>95362.23</v>
      </c>
      <c r="F26" s="53">
        <v>0</v>
      </c>
      <c r="G26" s="48" t="s">
        <v>324</v>
      </c>
      <c r="H26" s="48" t="s">
        <v>327</v>
      </c>
    </row>
    <row r="27" spans="1:8" x14ac:dyDescent="0.2">
      <c r="A27" s="48" t="s">
        <v>0</v>
      </c>
      <c r="B27" s="48" t="s">
        <v>0</v>
      </c>
      <c r="C27" s="48" t="s">
        <v>24</v>
      </c>
      <c r="D27" s="56">
        <f>D26</f>
        <v>95362.23</v>
      </c>
      <c r="E27" s="53">
        <v>95362.23</v>
      </c>
      <c r="F27" s="53">
        <v>0</v>
      </c>
      <c r="G27" s="48" t="s">
        <v>324</v>
      </c>
      <c r="H27" s="48" t="s">
        <v>326</v>
      </c>
    </row>
    <row r="28" spans="1:8" x14ac:dyDescent="0.2">
      <c r="A28" s="48" t="s">
        <v>3</v>
      </c>
      <c r="B28" s="48" t="s">
        <v>354</v>
      </c>
      <c r="C28" s="48" t="s">
        <v>25</v>
      </c>
      <c r="D28" s="53">
        <v>-31976.11</v>
      </c>
      <c r="E28" s="53">
        <v>-31976.11</v>
      </c>
      <c r="F28" s="53">
        <v>0</v>
      </c>
      <c r="G28" s="48" t="s">
        <v>324</v>
      </c>
      <c r="H28" s="48" t="s">
        <v>327</v>
      </c>
    </row>
    <row r="29" spans="1:8" x14ac:dyDescent="0.2">
      <c r="A29" s="48" t="s">
        <v>0</v>
      </c>
      <c r="B29" s="48" t="s">
        <v>0</v>
      </c>
      <c r="C29" s="48" t="s">
        <v>26</v>
      </c>
      <c r="D29" s="56">
        <f>D28</f>
        <v>-31976.11</v>
      </c>
      <c r="E29" s="53">
        <v>-31976.11</v>
      </c>
      <c r="F29" s="53">
        <v>0</v>
      </c>
      <c r="G29" s="48" t="s">
        <v>324</v>
      </c>
      <c r="H29" s="48" t="s">
        <v>326</v>
      </c>
    </row>
    <row r="30" spans="1:8" x14ac:dyDescent="0.2">
      <c r="A30" s="48" t="s">
        <v>3</v>
      </c>
      <c r="B30" s="48" t="s">
        <v>353</v>
      </c>
      <c r="C30" s="48" t="s">
        <v>27</v>
      </c>
      <c r="D30" s="53">
        <v>23491.23</v>
      </c>
      <c r="E30" s="53">
        <v>23491.23</v>
      </c>
      <c r="F30" s="53">
        <v>0</v>
      </c>
      <c r="G30" s="48" t="s">
        <v>324</v>
      </c>
      <c r="H30" s="48" t="s">
        <v>327</v>
      </c>
    </row>
    <row r="31" spans="1:8" x14ac:dyDescent="0.2">
      <c r="A31" s="48" t="s">
        <v>0</v>
      </c>
      <c r="B31" s="48" t="s">
        <v>0</v>
      </c>
      <c r="C31" s="48" t="s">
        <v>28</v>
      </c>
      <c r="D31" s="56">
        <f>D30</f>
        <v>23491.23</v>
      </c>
      <c r="E31" s="53">
        <v>23491.23</v>
      </c>
      <c r="F31" s="53">
        <v>0</v>
      </c>
      <c r="G31" s="48" t="s">
        <v>324</v>
      </c>
      <c r="H31" s="48" t="s">
        <v>326</v>
      </c>
    </row>
    <row r="32" spans="1:8" x14ac:dyDescent="0.2">
      <c r="A32" s="48" t="s">
        <v>3</v>
      </c>
      <c r="B32" s="48" t="s">
        <v>352</v>
      </c>
      <c r="C32" s="48" t="s">
        <v>29</v>
      </c>
      <c r="D32" s="53">
        <v>465.98</v>
      </c>
      <c r="E32" s="53">
        <v>465.98</v>
      </c>
      <c r="F32" s="53">
        <v>0</v>
      </c>
      <c r="G32" s="48" t="s">
        <v>324</v>
      </c>
      <c r="H32" s="48" t="s">
        <v>327</v>
      </c>
    </row>
    <row r="33" spans="1:8" x14ac:dyDescent="0.2">
      <c r="A33" s="48" t="s">
        <v>0</v>
      </c>
      <c r="B33" s="48" t="s">
        <v>0</v>
      </c>
      <c r="C33" s="48" t="s">
        <v>30</v>
      </c>
      <c r="D33" s="56">
        <f>D32</f>
        <v>465.98</v>
      </c>
      <c r="E33" s="53">
        <v>465.98</v>
      </c>
      <c r="F33" s="53">
        <v>0</v>
      </c>
      <c r="G33" s="48" t="s">
        <v>324</v>
      </c>
      <c r="H33" s="48" t="s">
        <v>326</v>
      </c>
    </row>
    <row r="34" spans="1:8" x14ac:dyDescent="0.2">
      <c r="A34" s="48" t="s">
        <v>3</v>
      </c>
      <c r="B34" s="48" t="s">
        <v>351</v>
      </c>
      <c r="C34" s="48" t="s">
        <v>31</v>
      </c>
      <c r="D34" s="53">
        <v>153106.57999999999</v>
      </c>
      <c r="E34" s="53">
        <v>153106.57999999999</v>
      </c>
      <c r="F34" s="53">
        <v>0</v>
      </c>
      <c r="G34" s="48" t="s">
        <v>324</v>
      </c>
      <c r="H34" s="48" t="s">
        <v>327</v>
      </c>
    </row>
    <row r="35" spans="1:8" x14ac:dyDescent="0.2">
      <c r="A35" s="48" t="s">
        <v>0</v>
      </c>
      <c r="B35" s="48" t="s">
        <v>0</v>
      </c>
      <c r="C35" s="48" t="s">
        <v>32</v>
      </c>
      <c r="D35" s="56">
        <f>D34</f>
        <v>153106.57999999999</v>
      </c>
      <c r="E35" s="53">
        <v>153106.57999999999</v>
      </c>
      <c r="F35" s="53">
        <v>0</v>
      </c>
      <c r="G35" s="48" t="s">
        <v>324</v>
      </c>
      <c r="H35" s="48" t="s">
        <v>326</v>
      </c>
    </row>
    <row r="36" spans="1:8" x14ac:dyDescent="0.2">
      <c r="A36" s="48" t="s">
        <v>3</v>
      </c>
      <c r="B36" s="48" t="s">
        <v>350</v>
      </c>
      <c r="C36" s="48" t="s">
        <v>33</v>
      </c>
      <c r="D36" s="53">
        <v>24093.63</v>
      </c>
      <c r="E36" s="53">
        <v>24093.63</v>
      </c>
      <c r="F36" s="53">
        <v>0</v>
      </c>
      <c r="G36" s="48" t="s">
        <v>324</v>
      </c>
      <c r="H36" s="48" t="s">
        <v>327</v>
      </c>
    </row>
    <row r="37" spans="1:8" x14ac:dyDescent="0.2">
      <c r="A37" s="48" t="s">
        <v>0</v>
      </c>
      <c r="B37" s="48" t="s">
        <v>0</v>
      </c>
      <c r="C37" s="48" t="s">
        <v>34</v>
      </c>
      <c r="D37" s="53">
        <f>D36</f>
        <v>24093.63</v>
      </c>
      <c r="E37" s="53">
        <v>24093.63</v>
      </c>
      <c r="F37" s="53">
        <v>0</v>
      </c>
      <c r="G37" s="48" t="s">
        <v>324</v>
      </c>
      <c r="H37" s="48" t="s">
        <v>326</v>
      </c>
    </row>
    <row r="38" spans="1:8" x14ac:dyDescent="0.2">
      <c r="A38" s="48" t="s">
        <v>0</v>
      </c>
      <c r="B38" s="48" t="s">
        <v>0</v>
      </c>
      <c r="C38" s="57" t="s">
        <v>35</v>
      </c>
      <c r="D38" s="56">
        <f>D37+D35+D33+D31+D29+D27+D25</f>
        <v>275289.73</v>
      </c>
      <c r="E38" s="53">
        <v>275289.73</v>
      </c>
      <c r="F38" s="53">
        <v>0</v>
      </c>
      <c r="G38" s="48" t="s">
        <v>324</v>
      </c>
      <c r="H38" s="48" t="s">
        <v>325</v>
      </c>
    </row>
    <row r="39" spans="1:8" x14ac:dyDescent="0.2">
      <c r="A39" s="48" t="s">
        <v>0</v>
      </c>
      <c r="B39" s="48" t="s">
        <v>0</v>
      </c>
      <c r="C39" s="48" t="s">
        <v>36</v>
      </c>
      <c r="D39" s="53">
        <v>0</v>
      </c>
      <c r="E39" s="53">
        <v>0</v>
      </c>
      <c r="F39" s="53">
        <v>0</v>
      </c>
      <c r="G39" s="48" t="s">
        <v>0</v>
      </c>
      <c r="H39" s="48" t="s">
        <v>325</v>
      </c>
    </row>
    <row r="40" spans="1:8" x14ac:dyDescent="0.2">
      <c r="A40" s="48" t="s">
        <v>3</v>
      </c>
      <c r="B40" s="48" t="s">
        <v>349</v>
      </c>
      <c r="C40" s="48" t="s">
        <v>37</v>
      </c>
      <c r="D40" s="53">
        <v>11745</v>
      </c>
      <c r="E40" s="53">
        <v>11745</v>
      </c>
      <c r="F40" s="53">
        <v>0</v>
      </c>
      <c r="G40" s="48" t="s">
        <v>324</v>
      </c>
      <c r="H40" s="48" t="s">
        <v>327</v>
      </c>
    </row>
    <row r="41" spans="1:8" x14ac:dyDescent="0.2">
      <c r="A41" s="48" t="s">
        <v>0</v>
      </c>
      <c r="B41" s="48" t="s">
        <v>0</v>
      </c>
      <c r="C41" s="48" t="s">
        <v>38</v>
      </c>
      <c r="D41" s="56">
        <f>D40</f>
        <v>11745</v>
      </c>
      <c r="E41" s="53">
        <v>11745</v>
      </c>
      <c r="F41" s="53">
        <v>0</v>
      </c>
      <c r="G41" s="48" t="s">
        <v>324</v>
      </c>
      <c r="H41" s="48" t="s">
        <v>326</v>
      </c>
    </row>
    <row r="42" spans="1:8" x14ac:dyDescent="0.2">
      <c r="A42" s="48" t="s">
        <v>3</v>
      </c>
      <c r="B42" s="48" t="s">
        <v>348</v>
      </c>
      <c r="C42" s="48" t="s">
        <v>39</v>
      </c>
      <c r="D42" s="53">
        <v>247440</v>
      </c>
      <c r="E42" s="53">
        <v>247440</v>
      </c>
      <c r="F42" s="53">
        <v>0</v>
      </c>
      <c r="G42" s="48" t="s">
        <v>324</v>
      </c>
      <c r="H42" s="48" t="s">
        <v>327</v>
      </c>
    </row>
    <row r="43" spans="1:8" x14ac:dyDescent="0.2">
      <c r="A43" s="48" t="s">
        <v>0</v>
      </c>
      <c r="B43" s="48" t="s">
        <v>0</v>
      </c>
      <c r="C43" s="48" t="s">
        <v>40</v>
      </c>
      <c r="D43" s="56">
        <f>D42</f>
        <v>247440</v>
      </c>
      <c r="E43" s="53">
        <v>247440</v>
      </c>
      <c r="F43" s="53">
        <v>0</v>
      </c>
      <c r="G43" s="48" t="s">
        <v>324</v>
      </c>
      <c r="H43" s="48" t="s">
        <v>326</v>
      </c>
    </row>
    <row r="44" spans="1:8" x14ac:dyDescent="0.2">
      <c r="A44" s="48" t="s">
        <v>3</v>
      </c>
      <c r="B44" s="48" t="s">
        <v>347</v>
      </c>
      <c r="C44" s="48" t="s">
        <v>41</v>
      </c>
      <c r="D44" s="53">
        <v>-59691.91</v>
      </c>
      <c r="E44" s="53">
        <v>-59691.91</v>
      </c>
      <c r="F44" s="53">
        <v>0</v>
      </c>
      <c r="G44" s="48" t="s">
        <v>324</v>
      </c>
      <c r="H44" s="48" t="s">
        <v>327</v>
      </c>
    </row>
    <row r="45" spans="1:8" x14ac:dyDescent="0.2">
      <c r="A45" s="48" t="s">
        <v>0</v>
      </c>
      <c r="B45" s="48" t="s">
        <v>0</v>
      </c>
      <c r="C45" s="48" t="s">
        <v>42</v>
      </c>
      <c r="D45" s="56">
        <f>D44</f>
        <v>-59691.91</v>
      </c>
      <c r="E45" s="53">
        <v>-59691.91</v>
      </c>
      <c r="F45" s="53">
        <v>0</v>
      </c>
      <c r="G45" s="48" t="s">
        <v>324</v>
      </c>
      <c r="H45" s="48" t="s">
        <v>326</v>
      </c>
    </row>
    <row r="46" spans="1:8" x14ac:dyDescent="0.2">
      <c r="A46" s="48" t="s">
        <v>0</v>
      </c>
      <c r="B46" s="48" t="s">
        <v>0</v>
      </c>
      <c r="C46" s="57" t="s">
        <v>43</v>
      </c>
      <c r="D46" s="56">
        <f>D45+D43+D41</f>
        <v>199493.09</v>
      </c>
      <c r="E46" s="53">
        <v>199493.09</v>
      </c>
      <c r="F46" s="53">
        <v>0</v>
      </c>
      <c r="G46" s="48" t="s">
        <v>324</v>
      </c>
      <c r="H46" s="48" t="s">
        <v>325</v>
      </c>
    </row>
    <row r="47" spans="1:8" x14ac:dyDescent="0.2">
      <c r="A47" s="48" t="s">
        <v>0</v>
      </c>
      <c r="B47" s="48" t="s">
        <v>0</v>
      </c>
      <c r="C47" s="57" t="s">
        <v>44</v>
      </c>
      <c r="D47" s="56">
        <f>D46+D38+D22+D18</f>
        <v>2454280.54</v>
      </c>
      <c r="E47" s="53">
        <v>2454280.54</v>
      </c>
      <c r="F47" s="53">
        <v>0</v>
      </c>
      <c r="G47" s="48" t="s">
        <v>324</v>
      </c>
      <c r="H47" s="48" t="s">
        <v>323</v>
      </c>
    </row>
    <row r="48" spans="1:8" x14ac:dyDescent="0.2">
      <c r="A48" s="48" t="s">
        <v>0</v>
      </c>
      <c r="B48" s="48" t="s">
        <v>0</v>
      </c>
      <c r="C48" s="48" t="s">
        <v>45</v>
      </c>
      <c r="D48" s="53">
        <v>0</v>
      </c>
      <c r="E48" s="53">
        <v>0</v>
      </c>
      <c r="F48" s="53">
        <v>0</v>
      </c>
      <c r="G48" s="48" t="s">
        <v>0</v>
      </c>
      <c r="H48" s="48" t="s">
        <v>323</v>
      </c>
    </row>
    <row r="49" spans="1:8" x14ac:dyDescent="0.2">
      <c r="A49" s="48" t="s">
        <v>0</v>
      </c>
      <c r="B49" s="48" t="s">
        <v>0</v>
      </c>
      <c r="C49" s="48" t="s">
        <v>46</v>
      </c>
      <c r="D49" s="53">
        <v>0</v>
      </c>
      <c r="E49" s="53">
        <v>0</v>
      </c>
      <c r="F49" s="53">
        <v>0</v>
      </c>
      <c r="G49" s="48" t="s">
        <v>0</v>
      </c>
      <c r="H49" s="48" t="s">
        <v>325</v>
      </c>
    </row>
    <row r="50" spans="1:8" x14ac:dyDescent="0.2">
      <c r="A50" s="48" t="s">
        <v>3</v>
      </c>
      <c r="B50" s="48" t="s">
        <v>346</v>
      </c>
      <c r="C50" s="48" t="s">
        <v>47</v>
      </c>
      <c r="D50" s="53">
        <v>3972304.37</v>
      </c>
      <c r="E50" s="53">
        <v>3972304.37</v>
      </c>
      <c r="F50" s="53">
        <v>0</v>
      </c>
      <c r="G50" s="48" t="s">
        <v>324</v>
      </c>
      <c r="H50" s="48" t="s">
        <v>327</v>
      </c>
    </row>
    <row r="51" spans="1:8" x14ac:dyDescent="0.2">
      <c r="A51" s="48" t="s">
        <v>0</v>
      </c>
      <c r="B51" s="48" t="s">
        <v>0</v>
      </c>
      <c r="C51" s="48" t="s">
        <v>48</v>
      </c>
      <c r="D51" s="56">
        <f>D50</f>
        <v>3972304.37</v>
      </c>
      <c r="E51" s="53">
        <v>3972304.37</v>
      </c>
      <c r="F51" s="53">
        <v>0</v>
      </c>
      <c r="G51" s="48" t="s">
        <v>324</v>
      </c>
      <c r="H51" s="48" t="s">
        <v>326</v>
      </c>
    </row>
    <row r="52" spans="1:8" x14ac:dyDescent="0.2">
      <c r="A52" s="48" t="s">
        <v>3</v>
      </c>
      <c r="B52" s="48" t="s">
        <v>345</v>
      </c>
      <c r="C52" s="48" t="s">
        <v>49</v>
      </c>
      <c r="D52" s="56">
        <v>410900.01</v>
      </c>
      <c r="E52" s="53">
        <f>D52</f>
        <v>410900.01</v>
      </c>
      <c r="F52" s="53">
        <v>0</v>
      </c>
      <c r="G52" s="48" t="s">
        <v>324</v>
      </c>
      <c r="H52" s="48" t="s">
        <v>344</v>
      </c>
    </row>
    <row r="53" spans="1:8" x14ac:dyDescent="0.2">
      <c r="A53" s="48" t="s">
        <v>0</v>
      </c>
      <c r="B53" s="48" t="s">
        <v>0</v>
      </c>
      <c r="C53" s="57" t="s">
        <v>50</v>
      </c>
      <c r="D53" s="56">
        <f>D52+D51</f>
        <v>4383204.38</v>
      </c>
      <c r="E53" s="53">
        <v>4383204.38</v>
      </c>
      <c r="F53" s="53">
        <v>0</v>
      </c>
      <c r="G53" s="48" t="s">
        <v>324</v>
      </c>
      <c r="H53" s="48" t="s">
        <v>325</v>
      </c>
    </row>
    <row r="54" spans="1:8" x14ac:dyDescent="0.2">
      <c r="A54" s="48" t="s">
        <v>0</v>
      </c>
      <c r="B54" s="48" t="s">
        <v>0</v>
      </c>
      <c r="C54" s="48" t="s">
        <v>51</v>
      </c>
      <c r="D54" s="53">
        <v>0</v>
      </c>
      <c r="E54" s="53">
        <v>0</v>
      </c>
      <c r="F54" s="53">
        <v>0</v>
      </c>
      <c r="G54" s="48" t="s">
        <v>0</v>
      </c>
      <c r="H54" s="48" t="s">
        <v>325</v>
      </c>
    </row>
    <row r="55" spans="1:8" x14ac:dyDescent="0.2">
      <c r="A55" s="48" t="s">
        <v>3</v>
      </c>
      <c r="B55" s="48" t="s">
        <v>343</v>
      </c>
      <c r="C55" s="48" t="s">
        <v>52</v>
      </c>
      <c r="D55" s="53">
        <v>-318800</v>
      </c>
      <c r="E55" s="53">
        <v>-318800</v>
      </c>
      <c r="F55" s="53">
        <v>0</v>
      </c>
      <c r="G55" s="48" t="s">
        <v>324</v>
      </c>
      <c r="H55" s="48" t="s">
        <v>327</v>
      </c>
    </row>
    <row r="56" spans="1:8" x14ac:dyDescent="0.2">
      <c r="A56" s="48" t="s">
        <v>0</v>
      </c>
      <c r="B56" s="48" t="s">
        <v>0</v>
      </c>
      <c r="C56" s="48" t="s">
        <v>53</v>
      </c>
      <c r="D56" s="53">
        <f>D55</f>
        <v>-318800</v>
      </c>
      <c r="E56" s="53">
        <v>-318800</v>
      </c>
      <c r="F56" s="53">
        <v>0</v>
      </c>
      <c r="G56" s="48" t="s">
        <v>324</v>
      </c>
      <c r="H56" s="48" t="s">
        <v>326</v>
      </c>
    </row>
    <row r="57" spans="1:8" x14ac:dyDescent="0.2">
      <c r="A57" s="48" t="s">
        <v>0</v>
      </c>
      <c r="B57" s="48" t="s">
        <v>0</v>
      </c>
      <c r="C57" s="57" t="s">
        <v>54</v>
      </c>
      <c r="D57" s="56">
        <f>D56</f>
        <v>-318800</v>
      </c>
      <c r="E57" s="53">
        <v>-318800</v>
      </c>
      <c r="F57" s="53">
        <v>0</v>
      </c>
      <c r="G57" s="48" t="s">
        <v>324</v>
      </c>
      <c r="H57" s="48" t="s">
        <v>325</v>
      </c>
    </row>
    <row r="58" spans="1:8" x14ac:dyDescent="0.2">
      <c r="A58" s="48" t="s">
        <v>0</v>
      </c>
      <c r="B58" s="48" t="s">
        <v>0</v>
      </c>
      <c r="C58" s="48" t="s">
        <v>55</v>
      </c>
      <c r="D58" s="53">
        <v>0</v>
      </c>
      <c r="E58" s="53">
        <v>0</v>
      </c>
      <c r="F58" s="53">
        <v>0</v>
      </c>
      <c r="G58" s="48" t="s">
        <v>0</v>
      </c>
      <c r="H58" s="48" t="s">
        <v>325</v>
      </c>
    </row>
    <row r="59" spans="1:8" x14ac:dyDescent="0.2">
      <c r="A59" s="48" t="s">
        <v>3</v>
      </c>
      <c r="B59" s="48" t="s">
        <v>342</v>
      </c>
      <c r="C59" s="48" t="s">
        <v>56</v>
      </c>
      <c r="D59" s="53">
        <v>-79418.070000000007</v>
      </c>
      <c r="E59" s="53">
        <v>-79418.070000000007</v>
      </c>
      <c r="F59" s="53">
        <v>0</v>
      </c>
      <c r="G59" s="48" t="s">
        <v>324</v>
      </c>
      <c r="H59" s="48" t="s">
        <v>327</v>
      </c>
    </row>
    <row r="60" spans="1:8" x14ac:dyDescent="0.2">
      <c r="A60" s="48" t="s">
        <v>0</v>
      </c>
      <c r="B60" s="48" t="s">
        <v>0</v>
      </c>
      <c r="C60" s="48" t="s">
        <v>57</v>
      </c>
      <c r="D60" s="56">
        <f>D59</f>
        <v>-79418.070000000007</v>
      </c>
      <c r="E60" s="53">
        <v>-79418.070000000007</v>
      </c>
      <c r="F60" s="53">
        <v>0</v>
      </c>
      <c r="G60" s="48" t="s">
        <v>324</v>
      </c>
      <c r="H60" s="48" t="s">
        <v>326</v>
      </c>
    </row>
    <row r="61" spans="1:8" x14ac:dyDescent="0.2">
      <c r="A61" s="48" t="s">
        <v>3</v>
      </c>
      <c r="B61" s="48" t="s">
        <v>341</v>
      </c>
      <c r="C61" s="48" t="s">
        <v>58</v>
      </c>
      <c r="D61" s="53">
        <v>-123320.52</v>
      </c>
      <c r="E61" s="53">
        <v>-123320.52</v>
      </c>
      <c r="F61" s="53">
        <v>0</v>
      </c>
      <c r="G61" s="48" t="s">
        <v>324</v>
      </c>
      <c r="H61" s="48" t="s">
        <v>327</v>
      </c>
    </row>
    <row r="62" spans="1:8" x14ac:dyDescent="0.2">
      <c r="A62" s="48" t="s">
        <v>0</v>
      </c>
      <c r="B62" s="48" t="s">
        <v>0</v>
      </c>
      <c r="C62" s="48" t="s">
        <v>59</v>
      </c>
      <c r="D62" s="56">
        <f>D61</f>
        <v>-123320.52</v>
      </c>
      <c r="E62" s="53">
        <v>-123320.52</v>
      </c>
      <c r="F62" s="53">
        <v>0</v>
      </c>
      <c r="G62" s="48" t="s">
        <v>324</v>
      </c>
      <c r="H62" s="48" t="s">
        <v>326</v>
      </c>
    </row>
    <row r="63" spans="1:8" x14ac:dyDescent="0.2">
      <c r="A63" s="48" t="s">
        <v>0</v>
      </c>
      <c r="B63" s="48" t="s">
        <v>0</v>
      </c>
      <c r="C63" s="57" t="s">
        <v>60</v>
      </c>
      <c r="D63" s="56">
        <f>D62+D60</f>
        <v>-202738.59000000003</v>
      </c>
      <c r="E63" s="53">
        <v>-202738.59</v>
      </c>
      <c r="F63" s="53">
        <v>0</v>
      </c>
      <c r="G63" s="48" t="s">
        <v>324</v>
      </c>
      <c r="H63" s="48" t="s">
        <v>325</v>
      </c>
    </row>
    <row r="64" spans="1:8" x14ac:dyDescent="0.2">
      <c r="A64" s="48" t="s">
        <v>0</v>
      </c>
      <c r="B64" s="48" t="s">
        <v>0</v>
      </c>
      <c r="C64" s="48" t="s">
        <v>61</v>
      </c>
      <c r="D64" s="53">
        <v>0</v>
      </c>
      <c r="E64" s="53">
        <v>0</v>
      </c>
      <c r="F64" s="53">
        <v>0</v>
      </c>
      <c r="G64" s="48" t="s">
        <v>0</v>
      </c>
      <c r="H64" s="48" t="s">
        <v>325</v>
      </c>
    </row>
    <row r="65" spans="1:8" x14ac:dyDescent="0.2">
      <c r="A65" s="48" t="s">
        <v>3</v>
      </c>
      <c r="B65" s="48" t="s">
        <v>340</v>
      </c>
      <c r="C65" s="48" t="s">
        <v>62</v>
      </c>
      <c r="D65" s="53">
        <v>-249144.44</v>
      </c>
      <c r="E65" s="53">
        <v>-249144.44</v>
      </c>
      <c r="F65" s="53">
        <v>0</v>
      </c>
      <c r="G65" s="48" t="s">
        <v>324</v>
      </c>
      <c r="H65" s="48" t="s">
        <v>327</v>
      </c>
    </row>
    <row r="66" spans="1:8" x14ac:dyDescent="0.2">
      <c r="A66" s="48" t="s">
        <v>0</v>
      </c>
      <c r="B66" s="48" t="s">
        <v>0</v>
      </c>
      <c r="C66" s="48" t="s">
        <v>63</v>
      </c>
      <c r="D66" s="56">
        <f>D65</f>
        <v>-249144.44</v>
      </c>
      <c r="E66" s="53">
        <v>-249144.44</v>
      </c>
      <c r="F66" s="53">
        <v>0</v>
      </c>
      <c r="G66" s="48" t="s">
        <v>324</v>
      </c>
      <c r="H66" s="48" t="s">
        <v>326</v>
      </c>
    </row>
    <row r="67" spans="1:8" x14ac:dyDescent="0.2">
      <c r="A67" s="48" t="s">
        <v>3</v>
      </c>
      <c r="B67" s="48" t="s">
        <v>339</v>
      </c>
      <c r="C67" s="48" t="s">
        <v>64</v>
      </c>
      <c r="D67" s="53">
        <v>-6028491.29</v>
      </c>
      <c r="E67" s="53">
        <v>-6028491.29</v>
      </c>
      <c r="F67" s="53">
        <v>0</v>
      </c>
      <c r="G67" s="48" t="s">
        <v>324</v>
      </c>
      <c r="H67" s="48" t="s">
        <v>327</v>
      </c>
    </row>
    <row r="68" spans="1:8" x14ac:dyDescent="0.2">
      <c r="A68" s="48" t="s">
        <v>0</v>
      </c>
      <c r="B68" s="48" t="s">
        <v>0</v>
      </c>
      <c r="C68" s="48" t="s">
        <v>65</v>
      </c>
      <c r="D68" s="56">
        <f>D67</f>
        <v>-6028491.29</v>
      </c>
      <c r="E68" s="53">
        <v>-6028491.29</v>
      </c>
      <c r="F68" s="53">
        <v>0</v>
      </c>
      <c r="G68" s="48" t="s">
        <v>324</v>
      </c>
      <c r="H68" s="48" t="s">
        <v>326</v>
      </c>
    </row>
    <row r="69" spans="1:8" x14ac:dyDescent="0.2">
      <c r="A69" s="48" t="s">
        <v>3</v>
      </c>
      <c r="B69" s="48" t="s">
        <v>338</v>
      </c>
      <c r="C69" s="48" t="s">
        <v>66</v>
      </c>
      <c r="D69" s="53">
        <v>-61376.77</v>
      </c>
      <c r="E69" s="53">
        <v>-61376.77</v>
      </c>
      <c r="F69" s="53">
        <v>0</v>
      </c>
      <c r="G69" s="48" t="s">
        <v>324</v>
      </c>
      <c r="H69" s="48" t="s">
        <v>327</v>
      </c>
    </row>
    <row r="70" spans="1:8" x14ac:dyDescent="0.2">
      <c r="A70" s="48" t="s">
        <v>0</v>
      </c>
      <c r="B70" s="48" t="s">
        <v>0</v>
      </c>
      <c r="C70" s="48" t="s">
        <v>67</v>
      </c>
      <c r="D70" s="56">
        <f>D69</f>
        <v>-61376.77</v>
      </c>
      <c r="E70" s="53">
        <v>-61376.77</v>
      </c>
      <c r="F70" s="53">
        <v>0</v>
      </c>
      <c r="G70" s="48" t="s">
        <v>324</v>
      </c>
      <c r="H70" s="48" t="s">
        <v>326</v>
      </c>
    </row>
    <row r="71" spans="1:8" x14ac:dyDescent="0.2">
      <c r="A71" s="48" t="s">
        <v>3</v>
      </c>
      <c r="B71" s="48" t="s">
        <v>337</v>
      </c>
      <c r="C71" s="48" t="s">
        <v>68</v>
      </c>
      <c r="D71" s="53">
        <v>-4030.82</v>
      </c>
      <c r="E71" s="53">
        <v>-4030.82</v>
      </c>
      <c r="F71" s="53">
        <v>0</v>
      </c>
      <c r="G71" s="48" t="s">
        <v>324</v>
      </c>
      <c r="H71" s="48" t="s">
        <v>327</v>
      </c>
    </row>
    <row r="72" spans="1:8" x14ac:dyDescent="0.2">
      <c r="A72" s="48" t="s">
        <v>0</v>
      </c>
      <c r="B72" s="48" t="s">
        <v>0</v>
      </c>
      <c r="C72" s="48" t="s">
        <v>69</v>
      </c>
      <c r="D72" s="56">
        <f>D71</f>
        <v>-4030.82</v>
      </c>
      <c r="E72" s="53">
        <v>-4030.82</v>
      </c>
      <c r="F72" s="53">
        <v>0</v>
      </c>
      <c r="G72" s="48" t="s">
        <v>324</v>
      </c>
      <c r="H72" s="48" t="s">
        <v>326</v>
      </c>
    </row>
    <row r="73" spans="1:8" x14ac:dyDescent="0.2">
      <c r="A73" s="48" t="s">
        <v>3</v>
      </c>
      <c r="B73" s="48" t="s">
        <v>336</v>
      </c>
      <c r="C73" s="48" t="s">
        <v>70</v>
      </c>
      <c r="D73" s="53">
        <v>25774</v>
      </c>
      <c r="E73" s="53">
        <v>25774</v>
      </c>
      <c r="F73" s="53">
        <v>0</v>
      </c>
      <c r="G73" s="48" t="s">
        <v>324</v>
      </c>
      <c r="H73" s="48" t="s">
        <v>327</v>
      </c>
    </row>
    <row r="74" spans="1:8" x14ac:dyDescent="0.2">
      <c r="A74" s="48" t="s">
        <v>0</v>
      </c>
      <c r="B74" s="48" t="s">
        <v>0</v>
      </c>
      <c r="C74" s="48" t="s">
        <v>71</v>
      </c>
      <c r="D74" s="56">
        <f>D73</f>
        <v>25774</v>
      </c>
      <c r="E74" s="53">
        <v>25774</v>
      </c>
      <c r="F74" s="53">
        <v>0</v>
      </c>
      <c r="G74" s="48" t="s">
        <v>324</v>
      </c>
      <c r="H74" s="48" t="s">
        <v>326</v>
      </c>
    </row>
    <row r="75" spans="1:8" x14ac:dyDescent="0.2">
      <c r="A75" s="48" t="s">
        <v>3</v>
      </c>
      <c r="B75" s="48" t="s">
        <v>335</v>
      </c>
      <c r="C75" s="48" t="s">
        <v>72</v>
      </c>
      <c r="D75" s="53">
        <v>-50.24</v>
      </c>
      <c r="E75" s="53">
        <v>-50.24</v>
      </c>
      <c r="F75" s="53">
        <v>0</v>
      </c>
      <c r="G75" s="48" t="s">
        <v>324</v>
      </c>
      <c r="H75" s="48" t="s">
        <v>327</v>
      </c>
    </row>
    <row r="76" spans="1:8" x14ac:dyDescent="0.2">
      <c r="A76" s="48" t="s">
        <v>0</v>
      </c>
      <c r="B76" s="48" t="s">
        <v>0</v>
      </c>
      <c r="C76" s="48" t="s">
        <v>73</v>
      </c>
      <c r="D76" s="56">
        <f>D75</f>
        <v>-50.24</v>
      </c>
      <c r="E76" s="53">
        <v>-50.24</v>
      </c>
      <c r="F76" s="53">
        <v>0</v>
      </c>
      <c r="G76" s="48" t="s">
        <v>324</v>
      </c>
      <c r="H76" s="48" t="s">
        <v>326</v>
      </c>
    </row>
    <row r="77" spans="1:8" x14ac:dyDescent="0.2">
      <c r="A77" s="48" t="s">
        <v>3</v>
      </c>
      <c r="B77" s="48" t="s">
        <v>334</v>
      </c>
      <c r="C77" s="48" t="s">
        <v>74</v>
      </c>
      <c r="D77" s="53">
        <v>-639.15</v>
      </c>
      <c r="E77" s="53">
        <v>-639.15</v>
      </c>
      <c r="F77" s="53">
        <v>0</v>
      </c>
      <c r="G77" s="48" t="s">
        <v>324</v>
      </c>
      <c r="H77" s="48" t="s">
        <v>327</v>
      </c>
    </row>
    <row r="78" spans="1:8" x14ac:dyDescent="0.2">
      <c r="A78" s="48" t="s">
        <v>0</v>
      </c>
      <c r="B78" s="48" t="s">
        <v>0</v>
      </c>
      <c r="C78" s="48" t="s">
        <v>75</v>
      </c>
      <c r="D78" s="56">
        <f>D77</f>
        <v>-639.15</v>
      </c>
      <c r="E78" s="53">
        <v>-639.15</v>
      </c>
      <c r="F78" s="53">
        <v>0</v>
      </c>
      <c r="G78" s="48" t="s">
        <v>324</v>
      </c>
      <c r="H78" s="48" t="s">
        <v>326</v>
      </c>
    </row>
    <row r="79" spans="1:8" x14ac:dyDescent="0.2">
      <c r="A79" s="48" t="s">
        <v>3</v>
      </c>
      <c r="B79" s="48" t="s">
        <v>333</v>
      </c>
      <c r="C79" s="48" t="s">
        <v>76</v>
      </c>
      <c r="D79" s="53">
        <v>-29441.42</v>
      </c>
      <c r="E79" s="53">
        <v>-29441.42</v>
      </c>
      <c r="F79" s="53">
        <v>0</v>
      </c>
      <c r="G79" s="48" t="s">
        <v>324</v>
      </c>
      <c r="H79" s="48" t="s">
        <v>327</v>
      </c>
    </row>
    <row r="80" spans="1:8" x14ac:dyDescent="0.2">
      <c r="A80" s="48" t="s">
        <v>0</v>
      </c>
      <c r="B80" s="48" t="s">
        <v>0</v>
      </c>
      <c r="C80" s="48" t="s">
        <v>77</v>
      </c>
      <c r="D80" s="56">
        <f>D79</f>
        <v>-29441.42</v>
      </c>
      <c r="E80" s="53">
        <v>-29441.42</v>
      </c>
      <c r="F80" s="53">
        <v>0</v>
      </c>
      <c r="G80" s="48" t="s">
        <v>324</v>
      </c>
      <c r="H80" s="48" t="s">
        <v>326</v>
      </c>
    </row>
    <row r="81" spans="1:8" x14ac:dyDescent="0.2">
      <c r="A81" s="48" t="s">
        <v>3</v>
      </c>
      <c r="B81" s="48" t="s">
        <v>332</v>
      </c>
      <c r="C81" s="48" t="s">
        <v>78</v>
      </c>
      <c r="D81" s="53">
        <v>-23884.22</v>
      </c>
      <c r="E81" s="53">
        <v>-23884.22</v>
      </c>
      <c r="F81" s="53">
        <v>0</v>
      </c>
      <c r="G81" s="48" t="s">
        <v>324</v>
      </c>
      <c r="H81" s="48" t="s">
        <v>327</v>
      </c>
    </row>
    <row r="82" spans="1:8" x14ac:dyDescent="0.2">
      <c r="A82" s="48" t="s">
        <v>0</v>
      </c>
      <c r="B82" s="48" t="s">
        <v>0</v>
      </c>
      <c r="C82" s="48" t="s">
        <v>79</v>
      </c>
      <c r="D82" s="56">
        <f>D81</f>
        <v>-23884.22</v>
      </c>
      <c r="E82" s="53">
        <v>-23884.22</v>
      </c>
      <c r="F82" s="53">
        <v>0</v>
      </c>
      <c r="G82" s="48" t="s">
        <v>324</v>
      </c>
      <c r="H82" s="48" t="s">
        <v>326</v>
      </c>
    </row>
    <row r="83" spans="1:8" x14ac:dyDescent="0.2">
      <c r="A83" s="48" t="s">
        <v>0</v>
      </c>
      <c r="B83" s="48" t="s">
        <v>0</v>
      </c>
      <c r="C83" s="57" t="s">
        <v>80</v>
      </c>
      <c r="D83" s="56">
        <f>D82+D80+D78+D76+D74+D72+D70+D68+D66</f>
        <v>-6371284.3500000006</v>
      </c>
      <c r="E83" s="53">
        <v>-6371284.3499999996</v>
      </c>
      <c r="F83" s="53">
        <v>0</v>
      </c>
      <c r="G83" s="48" t="s">
        <v>324</v>
      </c>
      <c r="H83" s="48" t="s">
        <v>325</v>
      </c>
    </row>
    <row r="84" spans="1:8" x14ac:dyDescent="0.2">
      <c r="A84" s="48" t="s">
        <v>0</v>
      </c>
      <c r="B84" s="48" t="s">
        <v>0</v>
      </c>
      <c r="C84" s="48" t="s">
        <v>81</v>
      </c>
      <c r="D84" s="53">
        <v>0</v>
      </c>
      <c r="E84" s="53">
        <v>0</v>
      </c>
      <c r="F84" s="53">
        <v>0</v>
      </c>
      <c r="G84" s="48" t="s">
        <v>0</v>
      </c>
      <c r="H84" s="48" t="s">
        <v>325</v>
      </c>
    </row>
    <row r="85" spans="1:8" x14ac:dyDescent="0.2">
      <c r="A85" s="48" t="s">
        <v>3</v>
      </c>
      <c r="B85" s="48" t="s">
        <v>331</v>
      </c>
      <c r="C85" s="48" t="s">
        <v>82</v>
      </c>
      <c r="D85" s="53">
        <v>-149191.98000000001</v>
      </c>
      <c r="E85" s="53">
        <v>-149191.98000000001</v>
      </c>
      <c r="F85" s="53">
        <v>0</v>
      </c>
      <c r="G85" s="48" t="s">
        <v>324</v>
      </c>
      <c r="H85" s="48" t="s">
        <v>327</v>
      </c>
    </row>
    <row r="86" spans="1:8" x14ac:dyDescent="0.2">
      <c r="A86" s="48" t="s">
        <v>0</v>
      </c>
      <c r="B86" s="48" t="s">
        <v>0</v>
      </c>
      <c r="C86" s="48" t="s">
        <v>83</v>
      </c>
      <c r="D86" s="56">
        <f>D85</f>
        <v>-149191.98000000001</v>
      </c>
      <c r="E86" s="53">
        <v>-149191.98000000001</v>
      </c>
      <c r="F86" s="53">
        <v>0</v>
      </c>
      <c r="G86" s="48" t="s">
        <v>324</v>
      </c>
      <c r="H86" s="48" t="s">
        <v>326</v>
      </c>
    </row>
    <row r="87" spans="1:8" x14ac:dyDescent="0.2">
      <c r="A87" s="48" t="s">
        <v>3</v>
      </c>
      <c r="B87" s="48" t="s">
        <v>330</v>
      </c>
      <c r="C87" s="48" t="s">
        <v>84</v>
      </c>
      <c r="D87" s="53">
        <v>271653</v>
      </c>
      <c r="E87" s="53">
        <v>271653</v>
      </c>
      <c r="F87" s="53">
        <v>0</v>
      </c>
      <c r="G87" s="48" t="s">
        <v>324</v>
      </c>
      <c r="H87" s="48" t="s">
        <v>327</v>
      </c>
    </row>
    <row r="88" spans="1:8" x14ac:dyDescent="0.2">
      <c r="A88" s="48" t="s">
        <v>0</v>
      </c>
      <c r="B88" s="48" t="s">
        <v>0</v>
      </c>
      <c r="C88" s="48" t="s">
        <v>85</v>
      </c>
      <c r="D88" s="56">
        <f>D87</f>
        <v>271653</v>
      </c>
      <c r="E88" s="53">
        <v>271653</v>
      </c>
      <c r="F88" s="53">
        <v>0</v>
      </c>
      <c r="G88" s="48" t="s">
        <v>324</v>
      </c>
      <c r="H88" s="48" t="s">
        <v>326</v>
      </c>
    </row>
    <row r="89" spans="1:8" x14ac:dyDescent="0.2">
      <c r="A89" s="48" t="s">
        <v>3</v>
      </c>
      <c r="B89" s="48" t="s">
        <v>329</v>
      </c>
      <c r="C89" s="48" t="s">
        <v>86</v>
      </c>
      <c r="D89" s="53">
        <v>-145986</v>
      </c>
      <c r="E89" s="53">
        <v>-145986</v>
      </c>
      <c r="F89" s="53">
        <v>0</v>
      </c>
      <c r="G89" s="48" t="s">
        <v>324</v>
      </c>
      <c r="H89" s="48" t="s">
        <v>327</v>
      </c>
    </row>
    <row r="90" spans="1:8" x14ac:dyDescent="0.2">
      <c r="A90" s="48" t="s">
        <v>3</v>
      </c>
      <c r="B90" s="48" t="s">
        <v>328</v>
      </c>
      <c r="C90" s="48" t="s">
        <v>87</v>
      </c>
      <c r="D90" s="53">
        <v>78863</v>
      </c>
      <c r="E90" s="53">
        <v>78863</v>
      </c>
      <c r="F90" s="53">
        <v>0</v>
      </c>
      <c r="G90" s="48" t="s">
        <v>324</v>
      </c>
      <c r="H90" s="48" t="s">
        <v>327</v>
      </c>
    </row>
    <row r="91" spans="1:8" x14ac:dyDescent="0.2">
      <c r="A91" s="48" t="s">
        <v>0</v>
      </c>
      <c r="B91" s="48" t="s">
        <v>0</v>
      </c>
      <c r="C91" s="48" t="s">
        <v>88</v>
      </c>
      <c r="D91" s="56">
        <f>D90+D89</f>
        <v>-67123</v>
      </c>
      <c r="E91" s="53">
        <v>-67123</v>
      </c>
      <c r="F91" s="53">
        <v>0</v>
      </c>
      <c r="G91" s="48" t="s">
        <v>324</v>
      </c>
      <c r="H91" s="48" t="s">
        <v>326</v>
      </c>
    </row>
    <row r="92" spans="1:8" x14ac:dyDescent="0.2">
      <c r="A92" s="48" t="s">
        <v>0</v>
      </c>
      <c r="B92" s="48" t="s">
        <v>0</v>
      </c>
      <c r="C92" s="57" t="s">
        <v>89</v>
      </c>
      <c r="D92" s="56">
        <f>D91+D88+D86</f>
        <v>55338.01999999999</v>
      </c>
      <c r="E92" s="53">
        <v>55338.02</v>
      </c>
      <c r="F92" s="53">
        <v>0</v>
      </c>
      <c r="G92" s="48" t="s">
        <v>324</v>
      </c>
      <c r="H92" s="48" t="s">
        <v>325</v>
      </c>
    </row>
    <row r="93" spans="1:8" x14ac:dyDescent="0.2">
      <c r="A93" s="48" t="s">
        <v>0</v>
      </c>
      <c r="B93" s="48" t="s">
        <v>0</v>
      </c>
      <c r="C93" s="57" t="s">
        <v>90</v>
      </c>
      <c r="D93" s="56">
        <f>D92+D83+D63+D57+D53</f>
        <v>-2454280.540000001</v>
      </c>
      <c r="E93" s="53">
        <v>-2454280.54</v>
      </c>
      <c r="F93" s="53">
        <v>0</v>
      </c>
      <c r="G93" s="48" t="s">
        <v>324</v>
      </c>
      <c r="H93" s="48" t="s">
        <v>323</v>
      </c>
    </row>
    <row r="94" spans="1:8" x14ac:dyDescent="0.2">
      <c r="A94" s="48" t="s">
        <v>0</v>
      </c>
      <c r="B94" s="48" t="s">
        <v>0</v>
      </c>
      <c r="C94" s="48" t="s">
        <v>0</v>
      </c>
      <c r="D94" s="53">
        <v>0</v>
      </c>
      <c r="E94" s="53">
        <v>0</v>
      </c>
      <c r="F94" s="53">
        <v>0</v>
      </c>
      <c r="G94" s="48" t="s">
        <v>0</v>
      </c>
      <c r="H94" s="48" t="s">
        <v>322</v>
      </c>
    </row>
    <row r="95" spans="1:8" x14ac:dyDescent="0.2">
      <c r="A95" s="49" t="s">
        <v>0</v>
      </c>
      <c r="B95" s="49" t="s">
        <v>0</v>
      </c>
      <c r="C95" s="49" t="s">
        <v>0</v>
      </c>
      <c r="D95" s="54"/>
      <c r="E95" s="54"/>
      <c r="F95" s="54"/>
      <c r="G95" s="49" t="s">
        <v>0</v>
      </c>
      <c r="H95" s="49" t="s">
        <v>0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21.a-FERC Inc Stmt</vt:lpstr>
      <vt:lpstr>21.c Trial Balance</vt:lpstr>
      <vt:lpstr>2020 TB</vt:lpstr>
      <vt:lpstr>2019 TB</vt:lpstr>
      <vt:lpstr>21.d FERC 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joh3745</cp:lastModifiedBy>
  <cp:revision>1</cp:revision>
  <dcterms:created xsi:type="dcterms:W3CDTF">2021-01-25T15:04:25Z</dcterms:created>
  <dcterms:modified xsi:type="dcterms:W3CDTF">2021-01-26T16:39:39Z</dcterms:modified>
  <cp:category/>
</cp:coreProperties>
</file>