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ili\Google Drive\Cawood\RFI_1\"/>
    </mc:Choice>
  </mc:AlternateContent>
  <xr:revisionPtr revIDLastSave="0" documentId="8_{D2038E25-75B8-4A0A-AD91-696EEE3BF5B9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Adj" sheetId="16" r:id="rId1"/>
    <sheet name="DeprAdj" sheetId="1" r:id="rId2"/>
  </sheets>
  <definedNames>
    <definedName name="_xlnm.Print_Area" localSheetId="1">DeprAdj!$B$2:$L$35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16" l="1"/>
  <c r="N8" i="16" s="1"/>
  <c r="L8" i="16"/>
  <c r="F12" i="1" l="1"/>
  <c r="J12" i="1" l="1"/>
  <c r="K12" i="1" s="1"/>
  <c r="S15" i="16" l="1"/>
  <c r="C21" i="16"/>
  <c r="C22" i="16" s="1"/>
  <c r="D24" i="16" s="1"/>
  <c r="D26" i="16" s="1"/>
  <c r="S17" i="16" l="1"/>
  <c r="F11" i="1"/>
  <c r="J11" i="1" s="1"/>
  <c r="K11" i="1" l="1"/>
  <c r="J32" i="1" l="1"/>
  <c r="K32" i="1" s="1"/>
  <c r="J31" i="1"/>
  <c r="K31" i="1" s="1"/>
  <c r="J30" i="1"/>
  <c r="J24" i="1"/>
  <c r="J21" i="1"/>
  <c r="K21" i="1" s="1"/>
  <c r="J20" i="1"/>
  <c r="K20" i="1" s="1"/>
  <c r="N7" i="16" l="1"/>
  <c r="N9" i="16" s="1"/>
  <c r="N13" i="16" l="1"/>
  <c r="N18" i="16"/>
  <c r="K30" i="1" l="1"/>
  <c r="J27" i="1"/>
  <c r="H27" i="1"/>
  <c r="H34" i="1" s="1"/>
  <c r="J19" i="1"/>
  <c r="K19" i="1" s="1"/>
  <c r="J16" i="1"/>
  <c r="K16" i="1" s="1"/>
  <c r="J13" i="1"/>
  <c r="J34" i="1" s="1"/>
  <c r="S8" i="16"/>
  <c r="K24" i="1"/>
  <c r="H16" i="16"/>
  <c r="H13" i="16"/>
  <c r="K27" i="1" l="1"/>
  <c r="S10" i="16"/>
  <c r="F19" i="16"/>
  <c r="F21" i="16" s="1"/>
  <c r="G17" i="16"/>
  <c r="N15" i="16"/>
  <c r="K13" i="1"/>
  <c r="K34" i="1" s="1"/>
  <c r="S11" i="16"/>
  <c r="S20" i="16" s="1"/>
  <c r="S19" i="16" l="1"/>
</calcChain>
</file>

<file path=xl/sharedStrings.xml><?xml version="1.0" encoding="utf-8"?>
<sst xmlns="http://schemas.openxmlformats.org/spreadsheetml/2006/main" count="110" uniqueCount="97">
  <si>
    <t>DEPRECIATION EXPENSE ADJUSTMENTS</t>
  </si>
  <si>
    <t>Asset</t>
  </si>
  <si>
    <t>TOTALS</t>
  </si>
  <si>
    <t>Date in</t>
  </si>
  <si>
    <t>Service</t>
  </si>
  <si>
    <t>various</t>
  </si>
  <si>
    <t>Original</t>
  </si>
  <si>
    <t>Cost</t>
  </si>
  <si>
    <t>Life</t>
  </si>
  <si>
    <t>Depr. Exp.</t>
  </si>
  <si>
    <t>Adjustment</t>
  </si>
  <si>
    <t>Proforma</t>
  </si>
  <si>
    <t>Depreciation</t>
  </si>
  <si>
    <t>Expense</t>
  </si>
  <si>
    <t>Table A</t>
  </si>
  <si>
    <t>Increase</t>
  </si>
  <si>
    <t>Entire Group</t>
  </si>
  <si>
    <t>Reported</t>
  </si>
  <si>
    <t>Water Loss Adjustment:</t>
  </si>
  <si>
    <t>Capitalized Expense Adjustments:</t>
  </si>
  <si>
    <t>Produced &amp; Purchased</t>
  </si>
  <si>
    <t>Sold</t>
  </si>
  <si>
    <t>Total Tap Fees Collected</t>
  </si>
  <si>
    <t>Uses:</t>
  </si>
  <si>
    <t xml:space="preserve">  WTP</t>
  </si>
  <si>
    <t>labor</t>
  </si>
  <si>
    <t xml:space="preserve">  Flushing</t>
  </si>
  <si>
    <t>materials</t>
  </si>
  <si>
    <t xml:space="preserve">  Fire</t>
  </si>
  <si>
    <t xml:space="preserve">  Other</t>
  </si>
  <si>
    <t>Line Brks.</t>
  </si>
  <si>
    <t>Line Leaks</t>
  </si>
  <si>
    <t xml:space="preserve">  water loss percentage</t>
  </si>
  <si>
    <t>check</t>
  </si>
  <si>
    <t xml:space="preserve">  allowable in rates</t>
  </si>
  <si>
    <t xml:space="preserve">  adjustment percentage</t>
  </si>
  <si>
    <t>Rate</t>
  </si>
  <si>
    <t>Total Increase in Wages</t>
  </si>
  <si>
    <t>Wage</t>
  </si>
  <si>
    <t>Tax Increase</t>
  </si>
  <si>
    <t>FICA Rate</t>
  </si>
  <si>
    <t>New meters installed</t>
  </si>
  <si>
    <t>Tap Fee</t>
  </si>
  <si>
    <t>varies</t>
  </si>
  <si>
    <t>Generator</t>
  </si>
  <si>
    <t>Meters</t>
  </si>
  <si>
    <t>Operating Equipment</t>
  </si>
  <si>
    <t>Transmission and Distribution</t>
  </si>
  <si>
    <t>Retirement Benefit Adjustments</t>
  </si>
  <si>
    <t>Increase in Wages</t>
  </si>
  <si>
    <t>Cawood Water District</t>
  </si>
  <si>
    <t>No retirement benefits are pd by Cawood</t>
  </si>
  <si>
    <t>Hours</t>
  </si>
  <si>
    <t>Associated Payroll Expenses</t>
  </si>
  <si>
    <t>Estimated Workers Comp Rate</t>
  </si>
  <si>
    <t>Workers Comp Increase</t>
  </si>
  <si>
    <t>Office Equipment</t>
  </si>
  <si>
    <t>Computers</t>
  </si>
  <si>
    <t>Radio Telemetry</t>
  </si>
  <si>
    <t>Mapping</t>
  </si>
  <si>
    <t>Vehicles</t>
  </si>
  <si>
    <t>Water Plant &amp; Treatment</t>
  </si>
  <si>
    <t>Water Plant</t>
  </si>
  <si>
    <t>Water Treatment Equipment</t>
  </si>
  <si>
    <t>Laboratory Equipment</t>
  </si>
  <si>
    <t>Adkins</t>
  </si>
  <si>
    <t>Cooper</t>
  </si>
  <si>
    <t>Goodin</t>
  </si>
  <si>
    <t>Jones</t>
  </si>
  <si>
    <t>Sears</t>
  </si>
  <si>
    <t>Skidmore</t>
  </si>
  <si>
    <t>Stewart</t>
  </si>
  <si>
    <t>Tomlin</t>
  </si>
  <si>
    <t>PREMIUMS</t>
  </si>
  <si>
    <t>Monthly Totals</t>
  </si>
  <si>
    <t>Annual Totals</t>
  </si>
  <si>
    <t>% allowed by PSC</t>
  </si>
  <si>
    <t>Adj to 2019 exp.</t>
  </si>
  <si>
    <t>Annual Prem. allowed</t>
  </si>
  <si>
    <t>Medical Insurance Adjustment</t>
  </si>
  <si>
    <t>Replacement Meters Installed</t>
  </si>
  <si>
    <t>2-inch</t>
  </si>
  <si>
    <t>2019</t>
  </si>
  <si>
    <t>3/4" Meter Replacements</t>
  </si>
  <si>
    <t>2" Meter Replacement</t>
  </si>
  <si>
    <t>3/4 inch</t>
  </si>
  <si>
    <t xml:space="preserve">   for New Meters</t>
  </si>
  <si>
    <t>Less Prem. Pd. in 2019</t>
  </si>
  <si>
    <t>Remainder of Group</t>
  </si>
  <si>
    <t>New WTP Operator</t>
  </si>
  <si>
    <t>Overtime</t>
  </si>
  <si>
    <t>Total Increase in wages</t>
  </si>
  <si>
    <t xml:space="preserve">   Cawood Water District - Adjustments    </t>
  </si>
  <si>
    <t>'20 - '21*</t>
  </si>
  <si>
    <t>* New ins. Carrier in 2020 with lower premiums.</t>
  </si>
  <si>
    <t xml:space="preserve">   District pays employee only coverage.</t>
  </si>
  <si>
    <t>Totals Op. Exp. Adj.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</si>
</sst>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_(&quot;$&quot;* #,##0_);_(&quot;$&quot;* \(#,##0\);_(&quot;$&quot;* &quot;-&quot;??_);_(@_)"/>
    <numFmt numFmtId="166" formatCode="mm/dd/yy;@"/>
    <numFmt numFmtId="167" formatCode="_([$$-409]* #,##0_);_([$$-409]* \(#,##0\);_([$$-409]* &quot;-&quot;??_);_(@_)"/>
    <numFmt numFmtId="168" formatCode="_(* #,##0_);_(* \(#,##0\);_(* &quot;-&quot;??_);_(@_)"/>
    <numFmt numFmtId="171" formatCode="_(* #,##0.0_);_(* \(#,##0.0\);_(* &quot;-&quot;??_);_(@_)"/>
    <numFmt numFmtId="172" formatCode="_(* #,##0.0000_);_(* \(#,##0.0000\);_(* &quot;-&quot;??_);_(@_)"/>
    <numFmt numFmtId="173" formatCode="0.000%"/>
  </numFmts>
  <fonts count="15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i/>
      <u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68" fontId="4" fillId="0" borderId="0" xfId="1" applyNumberFormat="1" applyFont="1"/>
    <xf numFmtId="165" fontId="4" fillId="0" borderId="0" xfId="2" applyNumberFormat="1" applyFont="1" applyBorder="1"/>
    <xf numFmtId="168" fontId="4" fillId="0" borderId="0" xfId="1" applyNumberFormat="1" applyFont="1" applyBorder="1"/>
    <xf numFmtId="3" fontId="4" fillId="0" borderId="0" xfId="0" applyNumberFormat="1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right"/>
    </xf>
    <xf numFmtId="168" fontId="4" fillId="0" borderId="0" xfId="5" applyNumberFormat="1" applyFont="1"/>
    <xf numFmtId="3" fontId="4" fillId="0" borderId="0" xfId="0" applyNumberFormat="1" applyFont="1"/>
    <xf numFmtId="0" fontId="10" fillId="0" borderId="0" xfId="0" applyFont="1"/>
    <xf numFmtId="3" fontId="4" fillId="0" borderId="0" xfId="0" applyNumberFormat="1" applyFont="1" applyAlignment="1"/>
    <xf numFmtId="0" fontId="4" fillId="0" borderId="0" xfId="0" applyFont="1" applyAlignment="1">
      <alignment horizontal="left"/>
    </xf>
    <xf numFmtId="172" fontId="4" fillId="0" borderId="0" xfId="5" applyNumberFormat="1" applyFont="1"/>
    <xf numFmtId="0" fontId="12" fillId="0" borderId="0" xfId="0" applyFont="1" applyAlignment="1">
      <alignment horizontal="center"/>
    </xf>
    <xf numFmtId="43" fontId="4" fillId="0" borderId="0" xfId="5" applyFont="1"/>
    <xf numFmtId="0" fontId="4" fillId="0" borderId="0" xfId="5" applyNumberFormat="1" applyFont="1"/>
    <xf numFmtId="173" fontId="4" fillId="0" borderId="0" xfId="6" applyNumberFormat="1" applyFont="1"/>
    <xf numFmtId="168" fontId="4" fillId="0" borderId="0" xfId="5" applyNumberFormat="1" applyFont="1" applyAlignment="1">
      <alignment vertical="center"/>
    </xf>
    <xf numFmtId="168" fontId="7" fillId="0" borderId="0" xfId="5" applyNumberFormat="1" applyFont="1"/>
    <xf numFmtId="3" fontId="5" fillId="0" borderId="0" xfId="0" applyNumberFormat="1" applyFont="1" applyBorder="1" applyAlignment="1"/>
    <xf numFmtId="3" fontId="4" fillId="0" borderId="0" xfId="0" applyNumberFormat="1" applyFont="1" applyBorder="1" applyAlignment="1"/>
    <xf numFmtId="166" fontId="4" fillId="0" borderId="0" xfId="0" applyNumberFormat="1" applyFont="1" applyBorder="1" applyAlignment="1">
      <alignment horizontal="center"/>
    </xf>
    <xf numFmtId="168" fontId="4" fillId="0" borderId="0" xfId="0" applyNumberFormat="1" applyFont="1" applyBorder="1"/>
    <xf numFmtId="166" fontId="4" fillId="0" borderId="0" xfId="0" quotePrefix="1" applyNumberFormat="1" applyFont="1" applyBorder="1" applyAlignment="1">
      <alignment horizontal="center"/>
    </xf>
    <xf numFmtId="3" fontId="3" fillId="0" borderId="0" xfId="0" applyNumberFormat="1" applyFont="1" applyBorder="1" applyAlignment="1"/>
    <xf numFmtId="164" fontId="4" fillId="0" borderId="0" xfId="0" applyNumberFormat="1" applyFont="1" applyBorder="1" applyAlignment="1"/>
    <xf numFmtId="167" fontId="3" fillId="0" borderId="0" xfId="0" applyNumberFormat="1" applyFont="1" applyBorder="1"/>
    <xf numFmtId="3" fontId="9" fillId="0" borderId="0" xfId="0" applyNumberFormat="1" applyFont="1" applyAlignment="1"/>
    <xf numFmtId="0" fontId="4" fillId="0" borderId="3" xfId="0" applyFont="1" applyBorder="1"/>
    <xf numFmtId="3" fontId="4" fillId="0" borderId="4" xfId="0" applyNumberFormat="1" applyFont="1" applyBorder="1"/>
    <xf numFmtId="3" fontId="4" fillId="0" borderId="5" xfId="0" applyNumberFormat="1" applyFont="1" applyBorder="1"/>
    <xf numFmtId="3" fontId="4" fillId="0" borderId="0" xfId="0" applyNumberFormat="1" applyFont="1" applyBorder="1"/>
    <xf numFmtId="0" fontId="4" fillId="0" borderId="2" xfId="0" applyFont="1" applyBorder="1"/>
    <xf numFmtId="3" fontId="5" fillId="0" borderId="0" xfId="0" applyNumberFormat="1" applyFont="1" applyBorder="1" applyAlignment="1">
      <alignment horizontal="centerContinuous"/>
    </xf>
    <xf numFmtId="3" fontId="4" fillId="0" borderId="6" xfId="0" applyNumberFormat="1" applyFont="1" applyBorder="1" applyAlignment="1"/>
    <xf numFmtId="3" fontId="5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7" xfId="0" applyFont="1" applyBorder="1"/>
    <xf numFmtId="3" fontId="4" fillId="0" borderId="1" xfId="0" applyNumberFormat="1" applyFont="1" applyBorder="1" applyAlignment="1"/>
    <xf numFmtId="4" fontId="4" fillId="0" borderId="1" xfId="0" applyNumberFormat="1" applyFont="1" applyBorder="1"/>
    <xf numFmtId="3" fontId="4" fillId="0" borderId="8" xfId="0" applyNumberFormat="1" applyFont="1" applyBorder="1" applyAlignment="1"/>
    <xf numFmtId="4" fontId="4" fillId="0" borderId="0" xfId="0" applyNumberFormat="1" applyFont="1" applyBorder="1"/>
    <xf numFmtId="171" fontId="4" fillId="0" borderId="0" xfId="1" applyNumberFormat="1" applyFont="1" applyBorder="1"/>
    <xf numFmtId="171" fontId="4" fillId="0" borderId="0" xfId="1" applyNumberFormat="1" applyFont="1" applyBorder="1" applyAlignment="1">
      <alignment horizontal="center"/>
    </xf>
    <xf numFmtId="171" fontId="4" fillId="0" borderId="0" xfId="1" applyNumberFormat="1" applyFont="1" applyAlignment="1"/>
    <xf numFmtId="171" fontId="4" fillId="0" borderId="4" xfId="1" applyNumberFormat="1" applyFont="1" applyBorder="1"/>
    <xf numFmtId="171" fontId="4" fillId="0" borderId="0" xfId="1" applyNumberFormat="1" applyFont="1" applyBorder="1" applyAlignment="1"/>
    <xf numFmtId="171" fontId="5" fillId="0" borderId="0" xfId="1" applyNumberFormat="1" applyFont="1" applyBorder="1" applyAlignment="1">
      <alignment horizontal="centerContinuous"/>
    </xf>
    <xf numFmtId="171" fontId="5" fillId="0" borderId="0" xfId="1" applyNumberFormat="1" applyFont="1" applyBorder="1" applyAlignment="1">
      <alignment horizontal="center"/>
    </xf>
    <xf numFmtId="171" fontId="4" fillId="0" borderId="0" xfId="1" quotePrefix="1" applyNumberFormat="1" applyFont="1" applyBorder="1" applyAlignment="1">
      <alignment horizontal="center"/>
    </xf>
    <xf numFmtId="171" fontId="9" fillId="0" borderId="0" xfId="1" applyNumberFormat="1" applyFont="1" applyBorder="1" applyAlignment="1"/>
    <xf numFmtId="171" fontId="4" fillId="0" borderId="1" xfId="1" applyNumberFormat="1" applyFont="1" applyBorder="1" applyAlignment="1"/>
    <xf numFmtId="171" fontId="3" fillId="0" borderId="0" xfId="1" applyNumberFormat="1" applyFont="1" applyBorder="1" applyAlignment="1"/>
    <xf numFmtId="3" fontId="8" fillId="0" borderId="0" xfId="0" applyNumberFormat="1" applyFont="1" applyAlignment="1">
      <alignment horizontal="left" vertical="center"/>
    </xf>
    <xf numFmtId="3" fontId="13" fillId="0" borderId="0" xfId="0" applyNumberFormat="1" applyFont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168" fontId="7" fillId="0" borderId="0" xfId="1" applyNumberFormat="1" applyFont="1"/>
    <xf numFmtId="168" fontId="4" fillId="0" borderId="0" xfId="1" applyNumberFormat="1" applyFont="1" applyAlignment="1">
      <alignment horizontal="left"/>
    </xf>
    <xf numFmtId="43" fontId="4" fillId="0" borderId="0" xfId="0" applyNumberFormat="1" applyFont="1"/>
    <xf numFmtId="165" fontId="4" fillId="0" borderId="0" xfId="2" applyNumberFormat="1" applyFont="1"/>
    <xf numFmtId="172" fontId="4" fillId="0" borderId="0" xfId="1" applyNumberFormat="1" applyFont="1"/>
    <xf numFmtId="0" fontId="3" fillId="0" borderId="0" xfId="0" applyFont="1"/>
    <xf numFmtId="173" fontId="12" fillId="0" borderId="0" xfId="6" applyNumberFormat="1" applyFont="1"/>
    <xf numFmtId="43" fontId="4" fillId="0" borderId="0" xfId="1" applyFont="1"/>
    <xf numFmtId="3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3" fontId="14" fillId="0" borderId="0" xfId="0" applyNumberFormat="1" applyFont="1"/>
    <xf numFmtId="44" fontId="4" fillId="0" borderId="0" xfId="2" applyFont="1" applyAlignment="1">
      <alignment horizontal="right"/>
    </xf>
    <xf numFmtId="9" fontId="4" fillId="0" borderId="0" xfId="3" applyFont="1"/>
    <xf numFmtId="43" fontId="6" fillId="0" borderId="0" xfId="5" quotePrefix="1" applyFont="1" applyAlignment="1">
      <alignment horizontal="center"/>
    </xf>
    <xf numFmtId="168" fontId="6" fillId="0" borderId="0" xfId="5" quotePrefix="1" applyNumberFormat="1" applyFont="1" applyAlignment="1">
      <alignment horizontal="center"/>
    </xf>
    <xf numFmtId="43" fontId="7" fillId="0" borderId="0" xfId="1" applyFont="1"/>
    <xf numFmtId="43" fontId="4" fillId="0" borderId="0" xfId="5" applyFont="1" applyAlignment="1">
      <alignment horizontal="right"/>
    </xf>
    <xf numFmtId="168" fontId="3" fillId="0" borderId="0" xfId="1" applyNumberFormat="1" applyFont="1"/>
    <xf numFmtId="0" fontId="3" fillId="0" borderId="0" xfId="0" applyFont="1" applyAlignment="1">
      <alignment horizontal="right"/>
    </xf>
    <xf numFmtId="165" fontId="3" fillId="0" borderId="0" xfId="2" applyNumberFormat="1" applyFont="1"/>
    <xf numFmtId="43" fontId="3" fillId="0" borderId="0" xfId="0" applyNumberFormat="1" applyFont="1"/>
    <xf numFmtId="173" fontId="3" fillId="0" borderId="0" xfId="6" applyNumberFormat="1" applyFont="1"/>
    <xf numFmtId="3" fontId="3" fillId="0" borderId="0" xfId="0" applyNumberFormat="1" applyFont="1"/>
    <xf numFmtId="43" fontId="7" fillId="0" borderId="0" xfId="5" applyFont="1" applyAlignment="1">
      <alignment horizontal="center"/>
    </xf>
    <xf numFmtId="0" fontId="3" fillId="0" borderId="0" xfId="0" applyFont="1" applyAlignment="1">
      <alignment horizontal="center"/>
    </xf>
    <xf numFmtId="44" fontId="4" fillId="0" borderId="0" xfId="2" applyFont="1"/>
    <xf numFmtId="43" fontId="3" fillId="0" borderId="0" xfId="5" applyFont="1"/>
    <xf numFmtId="44" fontId="4" fillId="0" borderId="0" xfId="0" applyNumberFormat="1" applyFont="1"/>
    <xf numFmtId="44" fontId="4" fillId="0" borderId="0" xfId="0" applyNumberFormat="1" applyFont="1" applyAlignment="1">
      <alignment horizontal="right"/>
    </xf>
    <xf numFmtId="43" fontId="6" fillId="0" borderId="0" xfId="5" applyFont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3" fontId="13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</cellXfs>
  <cellStyles count="7">
    <cellStyle name="Comma" xfId="1" builtinId="3"/>
    <cellStyle name="Comma 2" xfId="5" xr:uid="{00000000-0005-0000-0000-000001000000}"/>
    <cellStyle name="Currency" xfId="2" builtinId="4"/>
    <cellStyle name="Currency 2" xfId="4" xr:uid="{00000000-0005-0000-0000-000003000000}"/>
    <cellStyle name="Normal" xfId="0" builtinId="0"/>
    <cellStyle name="Percent" xfId="3" builtinId="5"/>
    <cellStyle name="Percent 2" xfId="6" xr:uid="{00000000-0005-0000-0000-000006000000}"/>
  </cellStyles>
  <dxfs count="0"/>
  <tableStyles count="0" defaultTableStyle="TableStyleMedium9" defaultPivotStyle="PivotStyleLight16"/>
  <colors>
    <mruColors>
      <color rgb="FFFFFFCC"/>
      <color rgb="FFFFFF99"/>
      <color rgb="FFCCFFCC"/>
      <color rgb="FFFFCC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1"/>
  <sheetViews>
    <sheetView tabSelected="1" workbookViewId="0">
      <selection activeCell="A3" sqref="A3"/>
    </sheetView>
  </sheetViews>
  <sheetFormatPr defaultColWidth="8.86328125" defaultRowHeight="14.4" x14ac:dyDescent="0.55000000000000004"/>
  <cols>
    <col min="1" max="1" width="2.54296875" style="1" customWidth="1"/>
    <col min="2" max="2" width="13.08984375" style="1" customWidth="1"/>
    <col min="3" max="4" width="9.54296875" style="1" customWidth="1"/>
    <col min="5" max="5" width="5.5" style="1" customWidth="1"/>
    <col min="6" max="6" width="8.86328125" style="1"/>
    <col min="7" max="7" width="9" style="1" bestFit="1" customWidth="1"/>
    <col min="8" max="8" width="9.31640625" style="1" bestFit="1" customWidth="1"/>
    <col min="9" max="9" width="4.7265625" style="1" customWidth="1"/>
    <col min="10" max="14" width="8.86328125" style="1"/>
    <col min="15" max="15" width="4.58984375" style="1" customWidth="1"/>
    <col min="16" max="18" width="8.86328125" style="1"/>
    <col min="19" max="19" width="9.76953125" style="1" customWidth="1"/>
    <col min="20" max="16384" width="8.86328125" style="1"/>
  </cols>
  <sheetData>
    <row r="1" spans="1:19" ht="18.3" x14ac:dyDescent="0.55000000000000004">
      <c r="A1" s="58" t="s">
        <v>92</v>
      </c>
      <c r="B1" s="57"/>
      <c r="C1" s="57"/>
      <c r="D1" s="57"/>
      <c r="E1" s="57"/>
      <c r="F1" s="57"/>
      <c r="G1" s="57"/>
    </row>
    <row r="2" spans="1:19" ht="18.3" x14ac:dyDescent="0.55000000000000004">
      <c r="A2" s="58"/>
      <c r="B2" s="57"/>
      <c r="C2" s="57"/>
      <c r="D2" s="57"/>
      <c r="E2" s="57"/>
      <c r="F2" s="57"/>
      <c r="G2" s="57"/>
    </row>
    <row r="4" spans="1:19" x14ac:dyDescent="0.55000000000000004">
      <c r="B4" s="70" t="s">
        <v>48</v>
      </c>
      <c r="F4" s="70" t="s">
        <v>18</v>
      </c>
      <c r="G4" s="10"/>
      <c r="H4" s="10"/>
      <c r="I4" s="10"/>
      <c r="J4" s="70" t="s">
        <v>49</v>
      </c>
      <c r="P4" s="70" t="s">
        <v>19</v>
      </c>
    </row>
    <row r="5" spans="1:19" x14ac:dyDescent="0.55000000000000004">
      <c r="F5" s="70"/>
      <c r="G5" s="10"/>
      <c r="H5" s="10"/>
      <c r="I5" s="10"/>
      <c r="M5" s="2"/>
      <c r="N5" s="84" t="s">
        <v>38</v>
      </c>
      <c r="P5" s="7"/>
    </row>
    <row r="6" spans="1:19" x14ac:dyDescent="0.55000000000000004">
      <c r="B6" s="13" t="s">
        <v>51</v>
      </c>
      <c r="C6" s="14"/>
      <c r="D6" s="15"/>
      <c r="F6" s="10" t="s">
        <v>20</v>
      </c>
      <c r="G6" s="10"/>
      <c r="H6" s="3">
        <v>133152</v>
      </c>
      <c r="I6" s="10"/>
      <c r="L6" s="15" t="s">
        <v>52</v>
      </c>
      <c r="M6" s="15" t="s">
        <v>36</v>
      </c>
      <c r="N6" s="69" t="s">
        <v>15</v>
      </c>
      <c r="P6" s="1" t="s">
        <v>41</v>
      </c>
      <c r="S6" s="3">
        <v>20</v>
      </c>
    </row>
    <row r="7" spans="1:19" x14ac:dyDescent="0.55000000000000004">
      <c r="B7" s="17"/>
      <c r="C7" s="14"/>
      <c r="D7" s="16"/>
      <c r="F7" s="10" t="s">
        <v>21</v>
      </c>
      <c r="G7" s="10"/>
      <c r="H7" s="3">
        <v>74636</v>
      </c>
      <c r="I7" s="10"/>
      <c r="J7" s="1" t="s">
        <v>89</v>
      </c>
      <c r="L7" s="3">
        <v>2080</v>
      </c>
      <c r="M7" s="71">
        <v>14</v>
      </c>
      <c r="N7" s="3">
        <f>M7*L7</f>
        <v>29120</v>
      </c>
      <c r="P7" s="1" t="s">
        <v>42</v>
      </c>
      <c r="S7" s="3">
        <v>750</v>
      </c>
    </row>
    <row r="8" spans="1:19" ht="16.2" x14ac:dyDescent="0.85">
      <c r="B8" s="16"/>
      <c r="C8" s="16"/>
      <c r="D8" s="14"/>
      <c r="F8" s="10" t="s">
        <v>23</v>
      </c>
      <c r="G8" s="10"/>
      <c r="H8" s="3"/>
      <c r="I8" s="10"/>
      <c r="K8" s="8" t="s">
        <v>90</v>
      </c>
      <c r="L8" s="1">
        <f>2*52</f>
        <v>104</v>
      </c>
      <c r="M8" s="87">
        <f>M7*1.5</f>
        <v>21</v>
      </c>
      <c r="N8" s="60">
        <f>M8*L8</f>
        <v>2184</v>
      </c>
      <c r="P8" s="1" t="s">
        <v>22</v>
      </c>
      <c r="Q8" s="16"/>
      <c r="R8" s="16"/>
      <c r="S8" s="16">
        <f>S6*S7</f>
        <v>15000</v>
      </c>
    </row>
    <row r="9" spans="1:19" x14ac:dyDescent="0.55000000000000004">
      <c r="B9" s="70" t="s">
        <v>79</v>
      </c>
      <c r="C9" s="14"/>
      <c r="D9" s="16"/>
      <c r="F9" s="1" t="s">
        <v>24</v>
      </c>
      <c r="G9" s="3">
        <v>2615</v>
      </c>
      <c r="H9" s="3"/>
      <c r="I9" s="10"/>
      <c r="K9" s="8"/>
      <c r="M9" s="88" t="s">
        <v>91</v>
      </c>
      <c r="N9" s="77">
        <f>N7+N8</f>
        <v>31304</v>
      </c>
      <c r="Q9" s="16"/>
      <c r="R9" s="16"/>
      <c r="S9" s="16"/>
    </row>
    <row r="10" spans="1:19" x14ac:dyDescent="0.55000000000000004">
      <c r="B10" s="16"/>
      <c r="C10" s="16"/>
      <c r="D10" s="14"/>
      <c r="F10" s="10" t="s">
        <v>26</v>
      </c>
      <c r="G10" s="3">
        <v>12109</v>
      </c>
      <c r="H10" s="3"/>
      <c r="I10" s="10"/>
      <c r="K10" s="8"/>
      <c r="M10" s="87"/>
      <c r="N10" s="77"/>
      <c r="R10" s="16" t="s">
        <v>25</v>
      </c>
      <c r="S10" s="16">
        <f>0.3*S8</f>
        <v>4500</v>
      </c>
    </row>
    <row r="11" spans="1:19" ht="16.2" x14ac:dyDescent="0.85">
      <c r="B11" s="16"/>
      <c r="C11" s="89" t="s">
        <v>73</v>
      </c>
      <c r="D11" s="83"/>
      <c r="F11" s="10" t="s">
        <v>28</v>
      </c>
      <c r="G11" s="3">
        <v>195</v>
      </c>
      <c r="H11" s="3"/>
      <c r="I11" s="10"/>
      <c r="K11" s="8"/>
      <c r="M11" s="87"/>
      <c r="N11" s="77"/>
      <c r="R11" s="16" t="s">
        <v>27</v>
      </c>
      <c r="S11" s="16">
        <f>0.7*S8</f>
        <v>10500</v>
      </c>
    </row>
    <row r="12" spans="1:19" ht="16.2" x14ac:dyDescent="0.85">
      <c r="A12" s="73"/>
      <c r="B12" s="16"/>
      <c r="C12" s="74" t="s">
        <v>93</v>
      </c>
      <c r="F12" s="10" t="s">
        <v>29</v>
      </c>
      <c r="G12" s="60">
        <v>3092</v>
      </c>
      <c r="H12" s="3"/>
      <c r="I12" s="10"/>
      <c r="J12" s="70" t="s">
        <v>53</v>
      </c>
      <c r="Q12" s="16"/>
      <c r="R12" s="16"/>
      <c r="S12" s="16"/>
    </row>
    <row r="13" spans="1:19" x14ac:dyDescent="0.55000000000000004">
      <c r="B13" s="1" t="s">
        <v>65</v>
      </c>
      <c r="C13" s="67">
        <v>194.13</v>
      </c>
      <c r="D13" s="67"/>
      <c r="F13" s="10"/>
      <c r="G13" s="3"/>
      <c r="H13" s="3">
        <f>SUM(G9:G12)</f>
        <v>18011</v>
      </c>
      <c r="I13" s="10"/>
      <c r="L13" s="61" t="s">
        <v>37</v>
      </c>
      <c r="N13" s="63">
        <f>N9</f>
        <v>31304</v>
      </c>
      <c r="P13" s="1" t="s">
        <v>80</v>
      </c>
      <c r="S13" s="1">
        <v>486</v>
      </c>
    </row>
    <row r="14" spans="1:19" x14ac:dyDescent="0.55000000000000004">
      <c r="B14" s="1" t="s">
        <v>66</v>
      </c>
      <c r="C14" s="67">
        <v>479.66</v>
      </c>
      <c r="D14" s="67"/>
      <c r="F14" s="10" t="s">
        <v>30</v>
      </c>
      <c r="G14" s="3">
        <v>8544</v>
      </c>
      <c r="H14" s="3"/>
      <c r="I14" s="10"/>
      <c r="M14" s="8" t="s">
        <v>40</v>
      </c>
      <c r="N14" s="64">
        <v>7.6499999999999999E-2</v>
      </c>
    </row>
    <row r="15" spans="1:19" x14ac:dyDescent="0.55000000000000004">
      <c r="B15" s="1" t="s">
        <v>67</v>
      </c>
      <c r="C15" s="67">
        <v>0</v>
      </c>
      <c r="D15" s="67"/>
      <c r="F15" s="10" t="s">
        <v>31</v>
      </c>
      <c r="G15" s="3">
        <v>31958</v>
      </c>
      <c r="H15" s="3"/>
      <c r="I15" s="10"/>
      <c r="M15" s="78" t="s">
        <v>39</v>
      </c>
      <c r="N15" s="79">
        <f>N13*N14</f>
        <v>2394.7559999999999</v>
      </c>
      <c r="P15" s="2" t="s">
        <v>85</v>
      </c>
      <c r="Q15" s="16" t="s">
        <v>27</v>
      </c>
      <c r="R15" s="85">
        <v>55</v>
      </c>
      <c r="S15" s="67">
        <f>R15*$S$13</f>
        <v>26730</v>
      </c>
    </row>
    <row r="16" spans="1:19" ht="16.2" x14ac:dyDescent="0.85">
      <c r="B16" s="1" t="s">
        <v>68</v>
      </c>
      <c r="C16" s="67">
        <v>204.4</v>
      </c>
      <c r="D16" s="67"/>
      <c r="F16" s="10"/>
      <c r="G16" s="3"/>
      <c r="H16" s="3">
        <f>G14+G15</f>
        <v>40502</v>
      </c>
      <c r="P16" s="2" t="s">
        <v>81</v>
      </c>
      <c r="Q16" s="16" t="s">
        <v>27</v>
      </c>
      <c r="S16" s="75">
        <v>2300</v>
      </c>
    </row>
    <row r="17" spans="2:23" x14ac:dyDescent="0.55000000000000004">
      <c r="B17" s="1" t="s">
        <v>69</v>
      </c>
      <c r="C17" s="67">
        <v>646.84</v>
      </c>
      <c r="D17" s="67"/>
      <c r="F17" s="6" t="s">
        <v>33</v>
      </c>
      <c r="G17" s="3">
        <f>SUM(H7:H16)</f>
        <v>133149</v>
      </c>
      <c r="H17" s="3"/>
      <c r="M17" s="8" t="s">
        <v>54</v>
      </c>
      <c r="N17" s="72">
        <v>0.03</v>
      </c>
      <c r="P17" s="2"/>
      <c r="Q17" s="16"/>
      <c r="S17" s="62">
        <f>S16+S15</f>
        <v>29030</v>
      </c>
    </row>
    <row r="18" spans="2:23" x14ac:dyDescent="0.55000000000000004">
      <c r="B18" s="1" t="s">
        <v>70</v>
      </c>
      <c r="C18" s="67">
        <v>0</v>
      </c>
      <c r="D18" s="67"/>
      <c r="F18" s="19"/>
      <c r="G18" s="10"/>
      <c r="H18" s="3"/>
      <c r="M18" s="78" t="s">
        <v>55</v>
      </c>
      <c r="N18" s="80">
        <f>N7*N17</f>
        <v>873.6</v>
      </c>
    </row>
    <row r="19" spans="2:23" x14ac:dyDescent="0.55000000000000004">
      <c r="B19" s="1" t="s">
        <v>71</v>
      </c>
      <c r="C19" s="67">
        <v>646.84</v>
      </c>
      <c r="D19" s="67"/>
      <c r="F19" s="18">
        <f>H16/H6</f>
        <v>0.30417868300889211</v>
      </c>
      <c r="G19" s="10" t="s">
        <v>32</v>
      </c>
      <c r="P19" s="65" t="s">
        <v>96</v>
      </c>
      <c r="Q19" s="65"/>
      <c r="R19" s="86" t="s">
        <v>25</v>
      </c>
      <c r="S19" s="80">
        <f>S10</f>
        <v>4500</v>
      </c>
    </row>
    <row r="20" spans="2:23" ht="16.2" x14ac:dyDescent="0.85">
      <c r="B20" s="1" t="s">
        <v>72</v>
      </c>
      <c r="C20" s="75">
        <v>646.84</v>
      </c>
      <c r="D20" s="75"/>
      <c r="F20" s="66">
        <v>0.15</v>
      </c>
      <c r="G20" s="10" t="s">
        <v>34</v>
      </c>
      <c r="H20" s="10"/>
      <c r="I20" s="18"/>
      <c r="P20" s="65" t="s">
        <v>86</v>
      </c>
      <c r="Q20" s="65"/>
      <c r="R20" s="86" t="s">
        <v>27</v>
      </c>
      <c r="S20" s="80">
        <f>S11+S17</f>
        <v>39530</v>
      </c>
    </row>
    <row r="21" spans="2:23" x14ac:dyDescent="0.55000000000000004">
      <c r="B21" s="8" t="s">
        <v>74</v>
      </c>
      <c r="C21" s="67">
        <f>SUM(C13:C20)</f>
        <v>2818.71</v>
      </c>
      <c r="D21" s="67"/>
      <c r="F21" s="81">
        <f>F19-F20</f>
        <v>0.15417868300889212</v>
      </c>
      <c r="G21" s="82" t="s">
        <v>35</v>
      </c>
      <c r="J21" s="3"/>
      <c r="K21" s="3"/>
      <c r="L21" s="3"/>
      <c r="M21" s="3"/>
      <c r="N21" s="3"/>
    </row>
    <row r="22" spans="2:23" x14ac:dyDescent="0.55000000000000004">
      <c r="B22" s="76" t="s">
        <v>75</v>
      </c>
      <c r="C22" s="67">
        <f>C21*12</f>
        <v>33824.520000000004</v>
      </c>
      <c r="D22" s="67"/>
      <c r="J22" s="3"/>
      <c r="K22" s="3"/>
      <c r="L22" s="3"/>
      <c r="M22" s="3"/>
      <c r="N22" s="3"/>
    </row>
    <row r="23" spans="2:23" x14ac:dyDescent="0.55000000000000004">
      <c r="B23" s="1" t="s">
        <v>76</v>
      </c>
      <c r="C23" s="67"/>
      <c r="D23" s="72">
        <v>0.79</v>
      </c>
      <c r="E23" s="3"/>
      <c r="H23" s="3"/>
      <c r="J23" s="3"/>
      <c r="K23" s="3"/>
      <c r="L23" s="3"/>
      <c r="M23" s="3"/>
      <c r="N23" s="3"/>
      <c r="O23" s="3"/>
      <c r="T23" s="3"/>
      <c r="U23" s="3"/>
      <c r="V23" s="3"/>
      <c r="W23" s="3"/>
    </row>
    <row r="24" spans="2:23" x14ac:dyDescent="0.55000000000000004">
      <c r="B24" s="1" t="s">
        <v>78</v>
      </c>
      <c r="D24" s="9">
        <f>C22*D23</f>
        <v>26721.370800000004</v>
      </c>
      <c r="E24" s="3"/>
      <c r="F24" s="3"/>
      <c r="G24" s="3"/>
      <c r="H24" s="67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2:23" ht="16.2" x14ac:dyDescent="0.85">
      <c r="B25" s="1" t="s">
        <v>87</v>
      </c>
      <c r="D25" s="20">
        <v>48374.54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2:23" ht="16.2" x14ac:dyDescent="0.85">
      <c r="B26" s="77" t="s">
        <v>77</v>
      </c>
      <c r="C26" s="3"/>
      <c r="D26" s="77">
        <f>D24-D25</f>
        <v>-21653.169199999997</v>
      </c>
      <c r="E26" s="3"/>
      <c r="F26" s="3"/>
      <c r="G26" s="3"/>
      <c r="H26" s="60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2:23" x14ac:dyDescent="0.55000000000000004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2:23" ht="15.6" x14ac:dyDescent="0.6">
      <c r="B28" s="1" t="s">
        <v>94</v>
      </c>
      <c r="E28" s="1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2:23" ht="15.6" x14ac:dyDescent="0.6">
      <c r="B29" s="1" t="s">
        <v>95</v>
      </c>
      <c r="F29" s="3"/>
      <c r="G29" s="1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2:23" x14ac:dyDescent="0.55000000000000004">
      <c r="F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2:23" x14ac:dyDescent="0.55000000000000004">
      <c r="F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V42"/>
  <sheetViews>
    <sheetView workbookViewId="0">
      <selection activeCell="A2" sqref="A2"/>
    </sheetView>
  </sheetViews>
  <sheetFormatPr defaultColWidth="8.86328125" defaultRowHeight="14.4" x14ac:dyDescent="0.55000000000000004"/>
  <cols>
    <col min="1" max="1" width="1.86328125" style="1" customWidth="1"/>
    <col min="2" max="2" width="1.76953125" style="1" customWidth="1"/>
    <col min="3" max="3" width="1.6796875" style="12" customWidth="1"/>
    <col min="4" max="4" width="24.453125" style="12" customWidth="1"/>
    <col min="5" max="5" width="7.76953125" style="12" customWidth="1"/>
    <col min="6" max="6" width="8.76953125" style="12" customWidth="1"/>
    <col min="7" max="7" width="5.76953125" style="48" customWidth="1"/>
    <col min="8" max="8" width="8.76953125" style="12" customWidth="1"/>
    <col min="9" max="9" width="5.76953125" style="48" customWidth="1"/>
    <col min="10" max="10" width="8.76953125" style="12" customWidth="1"/>
    <col min="11" max="11" width="10" style="12" customWidth="1"/>
    <col min="12" max="12" width="1.76953125" style="12" customWidth="1"/>
    <col min="13" max="13" width="2.31640625" style="12" customWidth="1"/>
    <col min="14" max="256" width="9.6796875" style="12" customWidth="1"/>
    <col min="257" max="16384" width="8.86328125" style="1"/>
  </cols>
  <sheetData>
    <row r="1" spans="2:25" x14ac:dyDescent="0.55000000000000004">
      <c r="N1" s="29"/>
    </row>
    <row r="2" spans="2:25" x14ac:dyDescent="0.55000000000000004">
      <c r="B2" s="30"/>
      <c r="C2" s="31"/>
      <c r="D2" s="31"/>
      <c r="E2" s="31"/>
      <c r="F2" s="31"/>
      <c r="G2" s="49"/>
      <c r="H2" s="31"/>
      <c r="I2" s="49"/>
      <c r="J2" s="31"/>
      <c r="K2" s="31"/>
      <c r="L2" s="32"/>
      <c r="M2" s="33"/>
    </row>
    <row r="3" spans="2:25" ht="18.3" x14ac:dyDescent="0.7">
      <c r="B3" s="34"/>
      <c r="C3" s="92" t="s">
        <v>14</v>
      </c>
      <c r="D3" s="92"/>
      <c r="E3" s="92"/>
      <c r="F3" s="92"/>
      <c r="G3" s="92"/>
      <c r="H3" s="92"/>
      <c r="I3" s="92"/>
      <c r="J3" s="92"/>
      <c r="K3" s="92"/>
      <c r="L3" s="36"/>
      <c r="M3" s="33"/>
    </row>
    <row r="4" spans="2:25" ht="18.3" x14ac:dyDescent="0.7">
      <c r="B4" s="34"/>
      <c r="C4" s="91" t="s">
        <v>0</v>
      </c>
      <c r="D4" s="91"/>
      <c r="E4" s="91"/>
      <c r="F4" s="91"/>
      <c r="G4" s="91"/>
      <c r="H4" s="91"/>
      <c r="I4" s="91"/>
      <c r="J4" s="91"/>
      <c r="K4" s="91"/>
      <c r="L4" s="36"/>
      <c r="M4" s="33"/>
    </row>
    <row r="5" spans="2:25" ht="15" customHeight="1" x14ac:dyDescent="0.55000000000000004">
      <c r="B5" s="34"/>
      <c r="C5" s="90" t="s">
        <v>50</v>
      </c>
      <c r="D5" s="90"/>
      <c r="E5" s="90"/>
      <c r="F5" s="90"/>
      <c r="G5" s="90"/>
      <c r="H5" s="90"/>
      <c r="I5" s="90"/>
      <c r="J5" s="90"/>
      <c r="K5" s="90"/>
      <c r="L5" s="36"/>
      <c r="M5" s="33"/>
      <c r="Q5" s="59"/>
      <c r="R5" s="59"/>
      <c r="S5" s="59"/>
      <c r="T5" s="59"/>
      <c r="U5" s="59"/>
      <c r="V5" s="59"/>
      <c r="W5" s="59"/>
      <c r="X5" s="59"/>
      <c r="Y5" s="59"/>
    </row>
    <row r="6" spans="2:25" ht="15" customHeight="1" x14ac:dyDescent="0.55000000000000004">
      <c r="B6" s="34"/>
      <c r="C6" s="68"/>
      <c r="D6" s="68"/>
      <c r="E6" s="68"/>
      <c r="F6" s="68"/>
      <c r="G6" s="68"/>
      <c r="H6" s="68"/>
      <c r="I6" s="68"/>
      <c r="J6" s="68"/>
      <c r="K6" s="68"/>
      <c r="L6" s="36"/>
      <c r="M6" s="33"/>
      <c r="Q6" s="59"/>
      <c r="R6" s="59"/>
      <c r="S6" s="59"/>
      <c r="T6" s="59"/>
      <c r="U6" s="59"/>
      <c r="V6" s="59"/>
      <c r="W6" s="59"/>
      <c r="X6" s="59"/>
      <c r="Y6" s="59"/>
    </row>
    <row r="7" spans="2:25" ht="15" customHeight="1" x14ac:dyDescent="0.55000000000000004">
      <c r="B7" s="34"/>
      <c r="C7" s="22"/>
      <c r="D7" s="22"/>
      <c r="E7" s="22"/>
      <c r="F7" s="22"/>
      <c r="G7" s="50"/>
      <c r="H7" s="22"/>
      <c r="I7" s="50"/>
      <c r="J7" s="22"/>
      <c r="K7" s="37" t="s">
        <v>12</v>
      </c>
      <c r="L7" s="36"/>
      <c r="M7" s="33"/>
    </row>
    <row r="8" spans="2:25" ht="15" customHeight="1" x14ac:dyDescent="0.55000000000000004">
      <c r="B8" s="34"/>
      <c r="C8" s="38"/>
      <c r="D8" s="38"/>
      <c r="E8" s="38" t="s">
        <v>3</v>
      </c>
      <c r="F8" s="38" t="s">
        <v>6</v>
      </c>
      <c r="G8" s="51" t="s">
        <v>17</v>
      </c>
      <c r="H8" s="35"/>
      <c r="I8" s="51" t="s">
        <v>11</v>
      </c>
      <c r="J8" s="35"/>
      <c r="K8" s="37" t="s">
        <v>13</v>
      </c>
      <c r="L8" s="36"/>
      <c r="M8" s="33"/>
      <c r="N8" s="39"/>
    </row>
    <row r="9" spans="2:25" ht="15" customHeight="1" x14ac:dyDescent="0.55000000000000004">
      <c r="B9" s="34"/>
      <c r="C9" s="37"/>
      <c r="D9" s="37" t="s">
        <v>1</v>
      </c>
      <c r="E9" s="37" t="s">
        <v>4</v>
      </c>
      <c r="F9" s="37" t="s">
        <v>7</v>
      </c>
      <c r="G9" s="52" t="s">
        <v>8</v>
      </c>
      <c r="H9" s="37" t="s">
        <v>9</v>
      </c>
      <c r="I9" s="52" t="s">
        <v>8</v>
      </c>
      <c r="J9" s="37" t="s">
        <v>9</v>
      </c>
      <c r="K9" s="37" t="s">
        <v>10</v>
      </c>
      <c r="L9" s="36"/>
      <c r="M9" s="33"/>
      <c r="N9" s="39"/>
    </row>
    <row r="10" spans="2:25" ht="15" customHeight="1" x14ac:dyDescent="0.55000000000000004">
      <c r="B10" s="34"/>
      <c r="C10" s="21" t="s">
        <v>45</v>
      </c>
      <c r="D10" s="22"/>
      <c r="E10" s="23"/>
      <c r="F10" s="24"/>
      <c r="G10" s="50"/>
      <c r="H10" s="24"/>
      <c r="I10" s="50"/>
      <c r="J10" s="24"/>
      <c r="K10" s="24"/>
      <c r="L10" s="36"/>
      <c r="M10" s="33"/>
      <c r="N10" s="39"/>
    </row>
    <row r="11" spans="2:25" ht="15" customHeight="1" x14ac:dyDescent="0.55000000000000004">
      <c r="B11" s="34"/>
      <c r="C11" s="21"/>
      <c r="D11" s="22" t="s">
        <v>83</v>
      </c>
      <c r="E11" s="25" t="s">
        <v>82</v>
      </c>
      <c r="F11" s="4">
        <f>Adj!S15</f>
        <v>26730</v>
      </c>
      <c r="G11" s="47"/>
      <c r="H11" s="4"/>
      <c r="I11" s="50">
        <v>10</v>
      </c>
      <c r="J11" s="4">
        <f t="shared" ref="J11:J12" si="0">F11/I11</f>
        <v>2673</v>
      </c>
      <c r="K11" s="4">
        <f t="shared" ref="K11:K12" si="1">J11-H11</f>
        <v>2673</v>
      </c>
      <c r="L11" s="36"/>
      <c r="M11" s="33"/>
      <c r="N11" s="39"/>
    </row>
    <row r="12" spans="2:25" ht="15" customHeight="1" x14ac:dyDescent="0.55000000000000004">
      <c r="B12" s="34"/>
      <c r="C12" s="21"/>
      <c r="D12" s="22" t="s">
        <v>84</v>
      </c>
      <c r="E12" s="25" t="s">
        <v>82</v>
      </c>
      <c r="F12" s="24">
        <f>Adj!S16</f>
        <v>2300</v>
      </c>
      <c r="G12" s="50"/>
      <c r="H12" s="24"/>
      <c r="I12" s="50">
        <v>40</v>
      </c>
      <c r="J12" s="5">
        <f t="shared" si="0"/>
        <v>57.5</v>
      </c>
      <c r="K12" s="5">
        <f t="shared" si="1"/>
        <v>57.5</v>
      </c>
      <c r="L12" s="36"/>
      <c r="M12" s="33"/>
      <c r="N12" s="39"/>
    </row>
    <row r="13" spans="2:25" ht="15" customHeight="1" x14ac:dyDescent="0.55000000000000004">
      <c r="B13" s="34"/>
      <c r="C13" s="22"/>
      <c r="D13" s="22" t="s">
        <v>88</v>
      </c>
      <c r="E13" s="23" t="s">
        <v>5</v>
      </c>
      <c r="F13" s="5">
        <v>388275.69</v>
      </c>
      <c r="G13" s="47">
        <v>25</v>
      </c>
      <c r="H13" s="5">
        <v>15231.02</v>
      </c>
      <c r="I13" s="50">
        <v>40</v>
      </c>
      <c r="J13" s="5">
        <f>F13/I13</f>
        <v>9706.8922500000008</v>
      </c>
      <c r="K13" s="5">
        <f>J13-H13</f>
        <v>-5524.1277499999997</v>
      </c>
      <c r="L13" s="36"/>
      <c r="M13" s="33"/>
      <c r="N13" s="39"/>
    </row>
    <row r="14" spans="2:25" ht="15" customHeight="1" x14ac:dyDescent="0.55000000000000004">
      <c r="B14" s="34"/>
      <c r="C14" s="37"/>
      <c r="D14" s="37"/>
      <c r="E14" s="37"/>
      <c r="F14" s="37"/>
      <c r="G14" s="52"/>
      <c r="H14" s="37"/>
      <c r="I14" s="52"/>
      <c r="J14" s="37"/>
      <c r="K14" s="37"/>
      <c r="L14" s="36"/>
      <c r="M14" s="33"/>
      <c r="N14" s="39"/>
    </row>
    <row r="15" spans="2:25" ht="15" customHeight="1" x14ac:dyDescent="0.55000000000000004">
      <c r="B15" s="34"/>
      <c r="C15" s="21" t="s">
        <v>56</v>
      </c>
      <c r="D15" s="22"/>
      <c r="E15" s="23"/>
      <c r="F15" s="24"/>
      <c r="G15" s="47"/>
      <c r="H15" s="24"/>
      <c r="I15" s="50"/>
      <c r="J15" s="24"/>
      <c r="K15" s="24"/>
      <c r="L15" s="36"/>
      <c r="M15" s="33"/>
      <c r="N15" s="39"/>
    </row>
    <row r="16" spans="2:25" ht="15" customHeight="1" x14ac:dyDescent="0.55000000000000004">
      <c r="B16" s="34"/>
      <c r="C16" s="21"/>
      <c r="D16" s="22" t="s">
        <v>57</v>
      </c>
      <c r="E16" s="23" t="s">
        <v>5</v>
      </c>
      <c r="F16" s="5">
        <v>3518.44</v>
      </c>
      <c r="G16" s="47">
        <v>5</v>
      </c>
      <c r="H16" s="5">
        <v>410.49</v>
      </c>
      <c r="I16" s="50">
        <v>10</v>
      </c>
      <c r="J16" s="5">
        <f>F16/I16</f>
        <v>351.84399999999999</v>
      </c>
      <c r="K16" s="5">
        <f>J16-H16</f>
        <v>-58.646000000000015</v>
      </c>
      <c r="L16" s="36"/>
      <c r="M16" s="33"/>
      <c r="N16" s="39"/>
    </row>
    <row r="17" spans="2:14" ht="15" customHeight="1" x14ac:dyDescent="0.55000000000000004">
      <c r="B17" s="34"/>
      <c r="C17" s="21"/>
      <c r="D17" s="22"/>
      <c r="E17" s="23"/>
      <c r="F17" s="5"/>
      <c r="G17" s="47"/>
      <c r="H17" s="5"/>
      <c r="I17" s="50"/>
      <c r="J17" s="5"/>
      <c r="K17" s="5"/>
      <c r="L17" s="36"/>
      <c r="M17" s="33"/>
      <c r="N17" s="39"/>
    </row>
    <row r="18" spans="2:14" ht="15" customHeight="1" x14ac:dyDescent="0.55000000000000004">
      <c r="B18" s="34"/>
      <c r="C18" s="21" t="s">
        <v>46</v>
      </c>
      <c r="D18" s="22"/>
      <c r="E18" s="23"/>
      <c r="F18" s="5"/>
      <c r="G18" s="47"/>
      <c r="H18" s="5"/>
      <c r="I18" s="47"/>
      <c r="J18" s="5"/>
      <c r="K18" s="5"/>
      <c r="L18" s="36"/>
      <c r="M18" s="33"/>
      <c r="N18" s="39"/>
    </row>
    <row r="19" spans="2:14" ht="15" customHeight="1" x14ac:dyDescent="0.55000000000000004">
      <c r="B19" s="34"/>
      <c r="C19" s="22"/>
      <c r="D19" s="22" t="s">
        <v>44</v>
      </c>
      <c r="E19" s="23">
        <v>40294</v>
      </c>
      <c r="F19" s="5">
        <v>2706</v>
      </c>
      <c r="G19" s="47">
        <v>10</v>
      </c>
      <c r="H19" s="5">
        <v>270.60000000000002</v>
      </c>
      <c r="I19" s="50">
        <v>12.5</v>
      </c>
      <c r="J19" s="5">
        <f>F19/I19</f>
        <v>216.48</v>
      </c>
      <c r="K19" s="5">
        <f>J19-H19</f>
        <v>-54.120000000000033</v>
      </c>
      <c r="L19" s="36"/>
      <c r="M19" s="33"/>
      <c r="N19" s="39"/>
    </row>
    <row r="20" spans="2:14" ht="15" customHeight="1" x14ac:dyDescent="0.55000000000000004">
      <c r="B20" s="34"/>
      <c r="C20" s="22"/>
      <c r="D20" s="22" t="s">
        <v>58</v>
      </c>
      <c r="E20" s="23" t="s">
        <v>5</v>
      </c>
      <c r="F20" s="5">
        <v>167088.38</v>
      </c>
      <c r="G20" s="47">
        <v>10</v>
      </c>
      <c r="H20" s="5">
        <v>16708.84</v>
      </c>
      <c r="I20" s="50">
        <v>10</v>
      </c>
      <c r="J20" s="5">
        <f>H20</f>
        <v>16708.84</v>
      </c>
      <c r="K20" s="5">
        <f>J20-H20</f>
        <v>0</v>
      </c>
      <c r="L20" s="36"/>
      <c r="M20" s="33"/>
      <c r="N20" s="39"/>
    </row>
    <row r="21" spans="2:14" ht="15" customHeight="1" x14ac:dyDescent="0.55000000000000004">
      <c r="B21" s="34"/>
      <c r="C21" s="22"/>
      <c r="D21" s="22" t="s">
        <v>59</v>
      </c>
      <c r="E21" s="23">
        <v>43669</v>
      </c>
      <c r="F21" s="5">
        <v>8235</v>
      </c>
      <c r="G21" s="47">
        <v>5</v>
      </c>
      <c r="H21" s="5">
        <v>686.25</v>
      </c>
      <c r="I21" s="50">
        <v>10</v>
      </c>
      <c r="J21" s="5">
        <f>F21/I21</f>
        <v>823.5</v>
      </c>
      <c r="K21" s="5">
        <f>J21-H21</f>
        <v>137.25</v>
      </c>
      <c r="L21" s="36"/>
      <c r="M21" s="33"/>
      <c r="N21" s="39"/>
    </row>
    <row r="22" spans="2:14" ht="15" customHeight="1" x14ac:dyDescent="0.55000000000000004">
      <c r="B22" s="34"/>
      <c r="C22" s="37"/>
      <c r="D22" s="37"/>
      <c r="E22" s="37"/>
      <c r="F22" s="24"/>
      <c r="G22" s="47"/>
      <c r="H22" s="24"/>
      <c r="I22" s="47"/>
      <c r="J22" s="24"/>
      <c r="K22" s="24"/>
      <c r="L22" s="36"/>
      <c r="M22" s="33"/>
      <c r="N22" s="39"/>
    </row>
    <row r="23" spans="2:14" ht="15" customHeight="1" x14ac:dyDescent="0.55000000000000004">
      <c r="B23" s="34"/>
      <c r="C23" s="21" t="s">
        <v>47</v>
      </c>
      <c r="D23" s="22"/>
      <c r="E23" s="23"/>
      <c r="F23" s="24"/>
      <c r="G23" s="50"/>
      <c r="H23" s="24"/>
      <c r="I23" s="50"/>
      <c r="J23" s="24"/>
      <c r="K23" s="24"/>
      <c r="L23" s="36"/>
      <c r="M23" s="33"/>
      <c r="N23" s="39"/>
    </row>
    <row r="24" spans="2:14" ht="15" customHeight="1" x14ac:dyDescent="0.55000000000000004">
      <c r="B24" s="34"/>
      <c r="C24" s="21"/>
      <c r="D24" s="22" t="s">
        <v>16</v>
      </c>
      <c r="E24" s="23" t="s">
        <v>5</v>
      </c>
      <c r="F24" s="24">
        <v>9903200.1999999993</v>
      </c>
      <c r="G24" s="47">
        <v>60</v>
      </c>
      <c r="H24" s="24">
        <v>165658.41</v>
      </c>
      <c r="I24" s="47">
        <v>62.5</v>
      </c>
      <c r="J24" s="5">
        <f>F24/I24</f>
        <v>158451.20319999999</v>
      </c>
      <c r="K24" s="24">
        <f>J24-H24</f>
        <v>-7207.2068000000145</v>
      </c>
      <c r="L24" s="36"/>
      <c r="M24" s="33"/>
      <c r="N24" s="39"/>
    </row>
    <row r="25" spans="2:14" ht="15" customHeight="1" x14ac:dyDescent="0.55000000000000004">
      <c r="B25" s="34"/>
      <c r="C25" s="37"/>
      <c r="D25" s="37"/>
      <c r="E25" s="37"/>
      <c r="F25" s="24"/>
      <c r="G25" s="47"/>
      <c r="H25" s="24"/>
      <c r="I25" s="47"/>
      <c r="J25" s="24"/>
      <c r="K25" s="24"/>
      <c r="L25" s="36"/>
      <c r="M25" s="33"/>
      <c r="N25" s="39"/>
    </row>
    <row r="26" spans="2:14" ht="15" customHeight="1" x14ac:dyDescent="0.55000000000000004">
      <c r="B26" s="34"/>
      <c r="C26" s="21" t="s">
        <v>60</v>
      </c>
      <c r="D26" s="22"/>
      <c r="E26" s="23"/>
      <c r="F26" s="24"/>
      <c r="G26" s="54"/>
      <c r="H26" s="24"/>
      <c r="I26" s="50"/>
      <c r="J26" s="24"/>
      <c r="K26" s="24"/>
      <c r="L26" s="36"/>
      <c r="M26" s="33"/>
      <c r="N26" s="39"/>
    </row>
    <row r="27" spans="2:14" ht="15" customHeight="1" x14ac:dyDescent="0.55000000000000004">
      <c r="B27" s="34"/>
      <c r="C27" s="21"/>
      <c r="D27" s="22" t="s">
        <v>16</v>
      </c>
      <c r="E27" s="25">
        <v>43525</v>
      </c>
      <c r="F27" s="24">
        <v>41768</v>
      </c>
      <c r="G27" s="47">
        <v>5</v>
      </c>
      <c r="H27" s="24">
        <f>F27/G27</f>
        <v>8353.6</v>
      </c>
      <c r="I27" s="50">
        <v>7</v>
      </c>
      <c r="J27" s="24">
        <f>F27/I27</f>
        <v>5966.8571428571431</v>
      </c>
      <c r="K27" s="24">
        <f>J27-H27</f>
        <v>-2386.7428571428572</v>
      </c>
      <c r="L27" s="36"/>
      <c r="M27" s="33"/>
      <c r="N27" s="39"/>
    </row>
    <row r="28" spans="2:14" ht="15" customHeight="1" x14ac:dyDescent="0.55000000000000004">
      <c r="B28" s="34"/>
      <c r="C28" s="37"/>
      <c r="D28" s="37"/>
      <c r="E28" s="37"/>
      <c r="F28" s="24"/>
      <c r="G28" s="47"/>
      <c r="H28" s="24"/>
      <c r="I28" s="47"/>
      <c r="J28" s="24"/>
      <c r="K28" s="24"/>
      <c r="L28" s="36"/>
      <c r="M28" s="33"/>
      <c r="N28" s="39"/>
    </row>
    <row r="29" spans="2:14" ht="15" customHeight="1" x14ac:dyDescent="0.55000000000000004">
      <c r="B29" s="34"/>
      <c r="C29" s="21" t="s">
        <v>61</v>
      </c>
      <c r="D29" s="22"/>
      <c r="E29" s="22"/>
      <c r="F29" s="22"/>
      <c r="G29" s="50"/>
      <c r="H29" s="22"/>
      <c r="I29" s="50"/>
      <c r="J29" s="22"/>
      <c r="K29" s="22"/>
      <c r="L29" s="36"/>
      <c r="M29" s="33"/>
    </row>
    <row r="30" spans="2:14" ht="15" customHeight="1" x14ac:dyDescent="0.55000000000000004">
      <c r="B30" s="34"/>
      <c r="C30" s="22"/>
      <c r="D30" s="22" t="s">
        <v>62</v>
      </c>
      <c r="E30" s="23" t="s">
        <v>5</v>
      </c>
      <c r="F30" s="24">
        <v>1170411.08</v>
      </c>
      <c r="G30" s="50">
        <v>50</v>
      </c>
      <c r="H30" s="24">
        <v>23408.22</v>
      </c>
      <c r="I30" s="53">
        <v>37.5</v>
      </c>
      <c r="J30" s="24">
        <f t="shared" ref="J30:J32" si="2">F30/I30</f>
        <v>31210.962133333334</v>
      </c>
      <c r="K30" s="24">
        <f t="shared" ref="K30:K32" si="3">J30-H30</f>
        <v>7802.7421333333332</v>
      </c>
      <c r="L30" s="36"/>
      <c r="M30" s="33"/>
      <c r="N30" s="40"/>
    </row>
    <row r="31" spans="2:14" ht="15" customHeight="1" x14ac:dyDescent="0.55000000000000004">
      <c r="B31" s="34"/>
      <c r="C31" s="22"/>
      <c r="D31" s="22" t="s">
        <v>63</v>
      </c>
      <c r="E31" s="23" t="s">
        <v>5</v>
      </c>
      <c r="F31" s="24">
        <v>135360.89000000001</v>
      </c>
      <c r="G31" s="50" t="s">
        <v>43</v>
      </c>
      <c r="H31" s="24">
        <v>12391.6</v>
      </c>
      <c r="I31" s="53">
        <v>27.5</v>
      </c>
      <c r="J31" s="24">
        <f t="shared" si="2"/>
        <v>4922.2141818181826</v>
      </c>
      <c r="K31" s="24">
        <f t="shared" si="3"/>
        <v>-7469.3858181818177</v>
      </c>
      <c r="L31" s="36"/>
      <c r="M31" s="33"/>
      <c r="N31" s="40"/>
    </row>
    <row r="32" spans="2:14" ht="15" customHeight="1" x14ac:dyDescent="0.55000000000000004">
      <c r="B32" s="34"/>
      <c r="C32" s="22"/>
      <c r="D32" s="22" t="s">
        <v>64</v>
      </c>
      <c r="E32" s="25">
        <v>42353</v>
      </c>
      <c r="F32" s="24">
        <v>4085</v>
      </c>
      <c r="G32" s="50">
        <v>10</v>
      </c>
      <c r="H32" s="24">
        <v>408.5</v>
      </c>
      <c r="I32" s="53">
        <v>17.5</v>
      </c>
      <c r="J32" s="24">
        <f t="shared" si="2"/>
        <v>233.42857142857142</v>
      </c>
      <c r="K32" s="24">
        <f t="shared" si="3"/>
        <v>-175.07142857142858</v>
      </c>
      <c r="L32" s="36"/>
      <c r="M32" s="33"/>
      <c r="N32" s="40"/>
    </row>
    <row r="33" spans="2:14" ht="15" customHeight="1" x14ac:dyDescent="0.55000000000000004">
      <c r="B33" s="34"/>
      <c r="C33" s="22"/>
      <c r="D33" s="22"/>
      <c r="E33" s="25"/>
      <c r="F33" s="24"/>
      <c r="G33" s="50"/>
      <c r="H33" s="24"/>
      <c r="I33" s="53"/>
      <c r="J33" s="24"/>
      <c r="K33" s="24"/>
      <c r="L33" s="36"/>
      <c r="M33" s="33"/>
      <c r="N33" s="40"/>
    </row>
    <row r="34" spans="2:14" ht="15" customHeight="1" x14ac:dyDescent="0.55000000000000004">
      <c r="B34" s="34"/>
      <c r="C34" s="22"/>
      <c r="D34" s="26" t="s">
        <v>2</v>
      </c>
      <c r="E34" s="22"/>
      <c r="F34" s="27"/>
      <c r="G34" s="50"/>
      <c r="H34" s="28">
        <f>SUM(H11:H33)</f>
        <v>243527.53</v>
      </c>
      <c r="I34" s="56"/>
      <c r="J34" s="28">
        <f t="shared" ref="J34:K34" si="4">SUM(J11:J33)</f>
        <v>231322.7214794372</v>
      </c>
      <c r="K34" s="28">
        <f t="shared" si="4"/>
        <v>-12204.808520562785</v>
      </c>
      <c r="L34" s="36"/>
      <c r="M34" s="33"/>
    </row>
    <row r="35" spans="2:14" ht="15" customHeight="1" x14ac:dyDescent="0.55000000000000004">
      <c r="B35" s="41"/>
      <c r="C35" s="42"/>
      <c r="D35" s="42"/>
      <c r="E35" s="42"/>
      <c r="F35" s="42"/>
      <c r="G35" s="55"/>
      <c r="H35" s="42"/>
      <c r="I35" s="55"/>
      <c r="J35" s="42"/>
      <c r="K35" s="43"/>
      <c r="L35" s="44"/>
      <c r="M35" s="45"/>
    </row>
    <row r="36" spans="2:14" ht="15" customHeight="1" x14ac:dyDescent="0.55000000000000004">
      <c r="C36" s="33"/>
      <c r="D36" s="33"/>
      <c r="E36" s="33"/>
      <c r="F36" s="33"/>
      <c r="G36" s="46"/>
      <c r="H36" s="33"/>
      <c r="I36" s="46"/>
      <c r="J36" s="33"/>
      <c r="K36" s="33"/>
      <c r="L36" s="33"/>
    </row>
    <row r="37" spans="2:14" ht="15" customHeight="1" x14ac:dyDescent="0.55000000000000004">
      <c r="E37" s="29"/>
    </row>
    <row r="38" spans="2:14" ht="15" customHeight="1" x14ac:dyDescent="0.55000000000000004"/>
    <row r="39" spans="2:14" ht="15" customHeight="1" x14ac:dyDescent="0.55000000000000004"/>
    <row r="40" spans="2:14" ht="15" customHeight="1" x14ac:dyDescent="0.55000000000000004"/>
    <row r="41" spans="2:14" ht="15" customHeight="1" x14ac:dyDescent="0.55000000000000004"/>
    <row r="42" spans="2:14" ht="15" customHeight="1" x14ac:dyDescent="0.55000000000000004"/>
  </sheetData>
  <mergeCells count="3">
    <mergeCell ref="C5:K5"/>
    <mergeCell ref="C4:K4"/>
    <mergeCell ref="C3:K3"/>
  </mergeCells>
  <printOptions horizontalCentered="1"/>
  <pageMargins left="0.65" right="0.7" top="1.5" bottom="0.25" header="0" footer="0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Adj</vt:lpstr>
      <vt:lpstr>DeprAdj</vt:lpstr>
      <vt:lpstr>DeprAdj!Print_Area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AlanV</cp:lastModifiedBy>
  <cp:lastPrinted>2020-09-16T16:16:11Z</cp:lastPrinted>
  <dcterms:created xsi:type="dcterms:W3CDTF">2016-05-18T14:12:06Z</dcterms:created>
  <dcterms:modified xsi:type="dcterms:W3CDTF">2020-10-25T14:13:25Z</dcterms:modified>
</cp:coreProperties>
</file>