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4872D5C2-DDFD-403E-8D56-85B14D710F6D}" xr6:coauthVersionLast="45" xr6:coauthVersionMax="45" xr10:uidLastSave="{00000000-0000-0000-0000-000000000000}"/>
  <bookViews>
    <workbookView xWindow="-120" yWindow="-120" windowWidth="29040" windowHeight="15840" activeTab="2" xr2:uid="{949A6454-63E1-40B2-A115-9CFD62D8539A}"/>
  </bookViews>
  <sheets>
    <sheet name="Delaplain" sheetId="1" r:id="rId1"/>
    <sheet name="Herrington Haven" sheetId="3" r:id="rId2"/>
    <sheet name="Springcrest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I7" i="4"/>
  <c r="J7" i="4"/>
  <c r="J8" i="4"/>
  <c r="J11" i="4" s="1"/>
  <c r="I9" i="4"/>
  <c r="J9" i="4"/>
  <c r="I10" i="4"/>
  <c r="J10" i="4"/>
  <c r="D11" i="4"/>
  <c r="F11" i="4"/>
  <c r="H11" i="4"/>
  <c r="I11" i="4"/>
  <c r="D18" i="4"/>
  <c r="D22" i="4" s="1"/>
  <c r="D19" i="4"/>
  <c r="E20" i="4"/>
  <c r="E22" i="4"/>
  <c r="D21" i="3" l="1"/>
  <c r="D20" i="3"/>
  <c r="D19" i="3"/>
  <c r="D24" i="3" s="1"/>
  <c r="H12" i="3"/>
  <c r="F12" i="3"/>
  <c r="D12" i="3"/>
  <c r="J10" i="3"/>
  <c r="I10" i="3"/>
  <c r="I9" i="3"/>
  <c r="J9" i="3" s="1"/>
  <c r="J8" i="3"/>
  <c r="J12" i="3" s="1"/>
  <c r="J7" i="3"/>
  <c r="I7" i="3"/>
  <c r="F7" i="3"/>
  <c r="I12" i="3" l="1"/>
  <c r="E22" i="3" s="1"/>
  <c r="E24" i="3" s="1"/>
  <c r="D44" i="1" l="1"/>
  <c r="E43" i="1"/>
  <c r="D32" i="1" s="1"/>
  <c r="E42" i="1"/>
  <c r="D31" i="1" s="1"/>
  <c r="D30" i="1"/>
  <c r="E29" i="1"/>
  <c r="D27" i="1"/>
  <c r="D26" i="1"/>
  <c r="D25" i="1"/>
  <c r="D24" i="1"/>
  <c r="D23" i="1"/>
  <c r="D22" i="1"/>
  <c r="D34" i="1" s="1"/>
  <c r="H15" i="1"/>
  <c r="H9" i="1" s="1"/>
  <c r="I9" i="1" s="1"/>
  <c r="D15" i="1"/>
  <c r="F14" i="1"/>
  <c r="F13" i="1"/>
  <c r="F12" i="1"/>
  <c r="F11" i="1"/>
  <c r="F10" i="1"/>
  <c r="F9" i="1"/>
  <c r="J8" i="1"/>
  <c r="J7" i="1"/>
  <c r="I7" i="1"/>
  <c r="F7" i="1"/>
  <c r="J9" i="1" l="1"/>
  <c r="H11" i="1"/>
  <c r="I11" i="1" s="1"/>
  <c r="J11" i="1" s="1"/>
  <c r="H10" i="1"/>
  <c r="I10" i="1" s="1"/>
  <c r="J10" i="1" s="1"/>
  <c r="J15" i="1" s="1"/>
  <c r="H12" i="1"/>
  <c r="I12" i="1" s="1"/>
  <c r="J12" i="1" s="1"/>
  <c r="H14" i="1"/>
  <c r="I14" i="1" s="1"/>
  <c r="J14" i="1" s="1"/>
  <c r="H13" i="1"/>
  <c r="I13" i="1" s="1"/>
  <c r="J13" i="1" s="1"/>
  <c r="I15" i="1" l="1"/>
  <c r="E28" i="1" s="1"/>
  <c r="E34" i="1" s="1"/>
</calcChain>
</file>

<file path=xl/sharedStrings.xml><?xml version="1.0" encoding="utf-8"?>
<sst xmlns="http://schemas.openxmlformats.org/spreadsheetml/2006/main" count="126" uniqueCount="44">
  <si>
    <t>Bluegrass Water Utility Operating Company</t>
  </si>
  <si>
    <t>Purchase/Acquisition Assets</t>
  </si>
  <si>
    <t>Date of Annual Report Used</t>
  </si>
  <si>
    <t>In-Service Date</t>
  </si>
  <si>
    <t>System:</t>
  </si>
  <si>
    <t>Delaplain</t>
  </si>
  <si>
    <t>2019 Depreciation</t>
  </si>
  <si>
    <t>Acct Name</t>
  </si>
  <si>
    <t>Acct #</t>
  </si>
  <si>
    <t>Plant Balance</t>
  </si>
  <si>
    <t>Dep %</t>
  </si>
  <si>
    <t>Dep Exp</t>
  </si>
  <si>
    <t>Land &amp; Land Rights</t>
  </si>
  <si>
    <t>Structures &amp; Improvements</t>
  </si>
  <si>
    <t>Collection Sewer - Gravity</t>
  </si>
  <si>
    <t>Other Collection Facilities</t>
  </si>
  <si>
    <t>Flow Measuring Devices</t>
  </si>
  <si>
    <t>Treatment &amp; Disposal Equipment</t>
  </si>
  <si>
    <t>Other Treatment Equipment</t>
  </si>
  <si>
    <t>Total</t>
  </si>
  <si>
    <t>Journal Entry to transfer In-Service assets post acquisition</t>
  </si>
  <si>
    <t>Debit</t>
  </si>
  <si>
    <t>Credit</t>
  </si>
  <si>
    <t>Note</t>
  </si>
  <si>
    <t>Utility Plant Purchased</t>
  </si>
  <si>
    <t>Total payments at closing</t>
  </si>
  <si>
    <t>Per closing documentation</t>
  </si>
  <si>
    <t>Forward from 2019 Annual Report</t>
  </si>
  <si>
    <t>Accumulated Depreciation</t>
  </si>
  <si>
    <t>CIAC-Sewer</t>
  </si>
  <si>
    <t>Acc Amort - CIAC-Sewer</t>
  </si>
  <si>
    <t>Pro Rata from appraisal</t>
  </si>
  <si>
    <t>Appraisal Values</t>
  </si>
  <si>
    <t>Appraised Value</t>
  </si>
  <si>
    <t>Pro Rata Value</t>
  </si>
  <si>
    <t>Easements</t>
  </si>
  <si>
    <t>Fee Simple</t>
  </si>
  <si>
    <t>Herrington Haven</t>
  </si>
  <si>
    <t>2017 Reported Depreciation</t>
  </si>
  <si>
    <t>Plant Sewers</t>
  </si>
  <si>
    <t>Per 2019 Annual Report</t>
  </si>
  <si>
    <t>Allocated value</t>
  </si>
  <si>
    <t>Accumulated Deprecation</t>
  </si>
  <si>
    <t>Springcrest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</si>
</sst>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%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40" fontId="0" fillId="0" borderId="0" xfId="0" applyNumberFormat="1"/>
    <xf numFmtId="0" fontId="4" fillId="0" borderId="0" xfId="0" applyFont="1"/>
    <xf numFmtId="164" fontId="0" fillId="0" borderId="0" xfId="0" applyNumberFormat="1"/>
    <xf numFmtId="165" fontId="0" fillId="0" borderId="0" xfId="2" applyNumberFormat="1" applyFont="1"/>
    <xf numFmtId="43" fontId="0" fillId="0" borderId="0" xfId="0" applyNumberFormat="1"/>
    <xf numFmtId="165" fontId="0" fillId="0" borderId="0" xfId="2" applyNumberFormat="1" applyFont="1" applyFill="1"/>
    <xf numFmtId="0" fontId="2" fillId="0" borderId="0" xfId="0" applyFont="1" applyAlignment="1">
      <alignment horizontal="right"/>
    </xf>
    <xf numFmtId="40" fontId="0" fillId="0" borderId="1" xfId="0" applyNumberFormat="1" applyBorder="1"/>
    <xf numFmtId="0" fontId="5" fillId="0" borderId="2" xfId="0" applyFont="1" applyBorder="1"/>
    <xf numFmtId="0" fontId="0" fillId="0" borderId="2" xfId="0" applyBorder="1"/>
    <xf numFmtId="40" fontId="0" fillId="0" borderId="2" xfId="0" applyNumberFormat="1" applyBorder="1"/>
    <xf numFmtId="43" fontId="2" fillId="0" borderId="0" xfId="0" applyNumberFormat="1" applyFont="1"/>
    <xf numFmtId="40" fontId="2" fillId="0" borderId="1" xfId="0" applyNumberFormat="1" applyFont="1" applyBorder="1"/>
    <xf numFmtId="166" fontId="0" fillId="0" borderId="0" xfId="0" applyNumberFormat="1"/>
    <xf numFmtId="43" fontId="0" fillId="0" borderId="0" xfId="1" applyFont="1"/>
    <xf numFmtId="43" fontId="2" fillId="0" borderId="1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Accounting/Accounting/PP&amp;E/01-%20Acquisitions%20&amp;%20Assets/KY/Delaplain/Bluegrass%20purchase_Delapla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aplain"/>
      <sheetName val="CIAC Amort"/>
      <sheetName val="Sheet1"/>
    </sheetNames>
    <sheetDataSet>
      <sheetData sheetId="0"/>
      <sheetData sheetId="1">
        <row r="35">
          <cell r="C35">
            <v>521066</v>
          </cell>
        </row>
        <row r="36">
          <cell r="D36">
            <v>425345.5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7720-4274-41F1-81DE-190CD38F2E06}">
  <sheetPr>
    <pageSetUpPr fitToPage="1"/>
  </sheetPr>
  <dimension ref="A1:L44"/>
  <sheetViews>
    <sheetView workbookViewId="0">
      <selection activeCell="N17" sqref="N17"/>
    </sheetView>
  </sheetViews>
  <sheetFormatPr defaultColWidth="8.83984375" defaultRowHeight="14.4" x14ac:dyDescent="0.55000000000000004"/>
  <cols>
    <col min="1" max="1" width="7.3125" customWidth="1"/>
    <col min="2" max="2" width="37.83984375" customWidth="1"/>
    <col min="3" max="3" width="7.3125" bestFit="1" customWidth="1"/>
    <col min="4" max="4" width="14" bestFit="1" customWidth="1"/>
    <col min="5" max="5" width="14.68359375" bestFit="1" customWidth="1"/>
    <col min="6" max="6" width="24.68359375" bestFit="1" customWidth="1"/>
    <col min="7" max="7" width="13.3125" customWidth="1"/>
    <col min="8" max="8" width="13.3125" bestFit="1" customWidth="1"/>
    <col min="9" max="9" width="17.68359375" bestFit="1" customWidth="1"/>
    <col min="10" max="10" width="12.68359375" bestFit="1" customWidth="1"/>
    <col min="11" max="11" width="11" bestFit="1" customWidth="1"/>
  </cols>
  <sheetData>
    <row r="1" spans="1:11" ht="15.6" x14ac:dyDescent="0.6">
      <c r="A1" s="1" t="s">
        <v>0</v>
      </c>
    </row>
    <row r="2" spans="1:11" x14ac:dyDescent="0.55000000000000004">
      <c r="A2" t="s">
        <v>1</v>
      </c>
    </row>
    <row r="3" spans="1:11" x14ac:dyDescent="0.55000000000000004">
      <c r="A3" s="2"/>
      <c r="F3" s="3" t="s">
        <v>2</v>
      </c>
      <c r="G3" s="2">
        <v>43830</v>
      </c>
    </row>
    <row r="4" spans="1:11" x14ac:dyDescent="0.55000000000000004">
      <c r="F4" s="3" t="s">
        <v>3</v>
      </c>
      <c r="G4" s="2">
        <v>44250</v>
      </c>
    </row>
    <row r="5" spans="1:11" x14ac:dyDescent="0.55000000000000004">
      <c r="A5" t="s">
        <v>4</v>
      </c>
      <c r="B5" s="4" t="s">
        <v>5</v>
      </c>
      <c r="F5" s="3" t="s">
        <v>6</v>
      </c>
      <c r="G5" s="5">
        <v>28208</v>
      </c>
    </row>
    <row r="7" spans="1:11" s="6" customFormat="1" x14ac:dyDescent="0.55000000000000004">
      <c r="B7" s="6" t="s">
        <v>7</v>
      </c>
      <c r="C7" s="6" t="s">
        <v>8</v>
      </c>
      <c r="D7" s="6" t="s">
        <v>9</v>
      </c>
      <c r="E7" s="6" t="s">
        <v>10</v>
      </c>
      <c r="F7" s="6" t="str">
        <f>"AccDep"&amp;"-"&amp;TEXT(G3,"mm/dd/yyy")</f>
        <v>AccDep-12/31/2019</v>
      </c>
      <c r="H7" s="6" t="s">
        <v>11</v>
      </c>
      <c r="I7" s="6" t="str">
        <f>"AccDep"&amp;"-"&amp;TEXT(G4,"mm/dd/yyy")</f>
        <v>AccDep-02/23/2021</v>
      </c>
      <c r="J7" s="6" t="str">
        <f>"NBV"&amp;"-"&amp;TEXT(G4,"mm/dd/yyy")</f>
        <v>NBV-02/23/2021</v>
      </c>
    </row>
    <row r="8" spans="1:11" x14ac:dyDescent="0.55000000000000004">
      <c r="B8" t="s">
        <v>12</v>
      </c>
      <c r="C8" s="7">
        <v>310</v>
      </c>
      <c r="D8" s="5">
        <v>0</v>
      </c>
      <c r="E8" s="8"/>
      <c r="F8" s="5">
        <v>0</v>
      </c>
      <c r="G8" s="5"/>
      <c r="H8" s="9">
        <v>0</v>
      </c>
      <c r="I8" s="5">
        <v>0</v>
      </c>
      <c r="J8" s="5">
        <f t="shared" ref="J8:J14" si="0">D8-I8</f>
        <v>0</v>
      </c>
      <c r="K8" s="5"/>
    </row>
    <row r="9" spans="1:11" x14ac:dyDescent="0.55000000000000004">
      <c r="B9" t="s">
        <v>13</v>
      </c>
      <c r="C9" s="7">
        <v>311</v>
      </c>
      <c r="D9" s="5">
        <v>16534</v>
      </c>
      <c r="E9" s="10"/>
      <c r="F9" s="5">
        <f t="shared" ref="F9:F14" si="1">D9/$D$15*$F$15</f>
        <v>12817.49475209913</v>
      </c>
      <c r="G9" s="5"/>
      <c r="H9" s="9">
        <f>D9/D$15*H$15</f>
        <v>326.55651342702384</v>
      </c>
      <c r="I9" s="5">
        <f t="shared" ref="I9:I14" si="2">F9+H9</f>
        <v>13144.051265526154</v>
      </c>
      <c r="J9" s="5">
        <f t="shared" si="0"/>
        <v>3389.9487344738463</v>
      </c>
      <c r="K9" s="5"/>
    </row>
    <row r="10" spans="1:11" x14ac:dyDescent="0.55000000000000004">
      <c r="B10" t="s">
        <v>14</v>
      </c>
      <c r="C10" s="7">
        <v>352.2</v>
      </c>
      <c r="D10" s="5">
        <v>573623</v>
      </c>
      <c r="E10" s="10"/>
      <c r="F10" s="5">
        <f t="shared" si="1"/>
        <v>444684.2743548663</v>
      </c>
      <c r="G10" s="5"/>
      <c r="H10" s="9">
        <f t="shared" ref="H10:H14" si="3">D10/D$15*H$15</f>
        <v>11329.401651236825</v>
      </c>
      <c r="I10" s="5">
        <f t="shared" si="2"/>
        <v>456013.67600610311</v>
      </c>
      <c r="J10" s="5">
        <f t="shared" si="0"/>
        <v>117609.32399389689</v>
      </c>
      <c r="K10" s="5"/>
    </row>
    <row r="11" spans="1:11" x14ac:dyDescent="0.55000000000000004">
      <c r="B11" t="s">
        <v>15</v>
      </c>
      <c r="C11" s="7">
        <v>353</v>
      </c>
      <c r="D11" s="5">
        <v>400897</v>
      </c>
      <c r="E11" s="10"/>
      <c r="F11" s="5">
        <f t="shared" si="1"/>
        <v>310783.54866531299</v>
      </c>
      <c r="G11" s="5"/>
      <c r="H11" s="9">
        <f t="shared" si="3"/>
        <v>7917.9585438099402</v>
      </c>
      <c r="I11" s="5">
        <f t="shared" si="2"/>
        <v>318701.50720912294</v>
      </c>
      <c r="J11" s="5">
        <f t="shared" si="0"/>
        <v>82195.492790877062</v>
      </c>
      <c r="K11" s="5"/>
    </row>
    <row r="12" spans="1:11" x14ac:dyDescent="0.55000000000000004">
      <c r="B12" t="s">
        <v>16</v>
      </c>
      <c r="C12" s="7">
        <v>355</v>
      </c>
      <c r="D12" s="5">
        <v>2035</v>
      </c>
      <c r="E12" s="10"/>
      <c r="F12" s="5">
        <f t="shared" si="1"/>
        <v>1577.573595047885</v>
      </c>
      <c r="G12" s="5"/>
      <c r="H12" s="9">
        <f t="shared" si="3"/>
        <v>40.192482449739536</v>
      </c>
      <c r="I12" s="5">
        <f t="shared" si="2"/>
        <v>1617.7660774976246</v>
      </c>
      <c r="J12" s="5">
        <f t="shared" si="0"/>
        <v>417.23392250237544</v>
      </c>
      <c r="K12" s="5"/>
    </row>
    <row r="13" spans="1:11" x14ac:dyDescent="0.55000000000000004">
      <c r="B13" t="s">
        <v>17</v>
      </c>
      <c r="C13" s="7">
        <v>372</v>
      </c>
      <c r="D13" s="5">
        <v>649371</v>
      </c>
      <c r="E13" s="10"/>
      <c r="F13" s="5">
        <f t="shared" si="1"/>
        <v>503405.67223087966</v>
      </c>
      <c r="G13" s="5"/>
      <c r="H13" s="9">
        <f t="shared" si="3"/>
        <v>12825.47052622595</v>
      </c>
      <c r="I13" s="5">
        <f t="shared" si="2"/>
        <v>516231.14275710558</v>
      </c>
      <c r="J13" s="5">
        <f t="shared" si="0"/>
        <v>133139.85724289442</v>
      </c>
    </row>
    <row r="14" spans="1:11" x14ac:dyDescent="0.55000000000000004">
      <c r="B14" t="s">
        <v>18</v>
      </c>
      <c r="C14" s="7">
        <v>376</v>
      </c>
      <c r="D14" s="5">
        <v>959</v>
      </c>
      <c r="E14" s="10"/>
      <c r="F14" s="5">
        <f t="shared" si="1"/>
        <v>743.43640179406464</v>
      </c>
      <c r="G14" s="5"/>
      <c r="H14" s="9">
        <f t="shared" si="3"/>
        <v>18.940830795724921</v>
      </c>
      <c r="I14" s="5">
        <f t="shared" si="2"/>
        <v>762.37723258978951</v>
      </c>
      <c r="J14" s="5">
        <f t="shared" si="0"/>
        <v>196.62276741021049</v>
      </c>
    </row>
    <row r="15" spans="1:11" x14ac:dyDescent="0.55000000000000004">
      <c r="B15" s="11" t="s">
        <v>19</v>
      </c>
      <c r="C15" s="7"/>
      <c r="D15" s="12">
        <f>SUM(D8:D14)</f>
        <v>1643419</v>
      </c>
      <c r="E15" s="5"/>
      <c r="F15" s="12">
        <v>1274012</v>
      </c>
      <c r="G15" s="5"/>
      <c r="H15" s="12">
        <f>G5*(_xlfn.DAYS(G4,G3)/365)</f>
        <v>32458.520547945205</v>
      </c>
      <c r="I15" s="12">
        <f>SUM(I8:I14)</f>
        <v>1306470.5205479451</v>
      </c>
      <c r="J15" s="12">
        <f>SUM(J8:J14)</f>
        <v>336948.47945205477</v>
      </c>
    </row>
    <row r="16" spans="1:11" x14ac:dyDescent="0.55000000000000004">
      <c r="C16" s="7"/>
      <c r="D16" s="5"/>
      <c r="E16" s="5"/>
      <c r="F16" s="5"/>
      <c r="G16" s="5"/>
      <c r="H16" s="5"/>
      <c r="I16" s="5"/>
    </row>
    <row r="17" spans="2:12" x14ac:dyDescent="0.55000000000000004">
      <c r="C17" s="7"/>
      <c r="D17" s="5"/>
      <c r="E17" s="5"/>
      <c r="F17" s="5"/>
      <c r="G17" s="5"/>
      <c r="H17" s="5"/>
      <c r="I17" s="5"/>
    </row>
    <row r="18" spans="2:12" x14ac:dyDescent="0.55000000000000004">
      <c r="B18" s="13" t="s">
        <v>20</v>
      </c>
      <c r="C18" s="14"/>
      <c r="D18" s="15"/>
      <c r="E18" s="15"/>
      <c r="F18" s="15"/>
      <c r="G18" s="15"/>
      <c r="H18" s="5"/>
      <c r="I18" s="5"/>
      <c r="J18" s="16"/>
    </row>
    <row r="19" spans="2:12" s="4" customFormat="1" x14ac:dyDescent="0.55000000000000004">
      <c r="B19" s="4" t="s">
        <v>7</v>
      </c>
      <c r="C19" s="4" t="s">
        <v>8</v>
      </c>
      <c r="D19" s="4" t="s">
        <v>21</v>
      </c>
      <c r="E19" s="4" t="s">
        <v>22</v>
      </c>
      <c r="F19" s="4" t="s">
        <v>23</v>
      </c>
    </row>
    <row r="20" spans="2:12" x14ac:dyDescent="0.55000000000000004">
      <c r="B20" t="s">
        <v>24</v>
      </c>
      <c r="C20" s="7">
        <v>106</v>
      </c>
      <c r="D20" s="5"/>
      <c r="E20" s="5">
        <v>859464.47</v>
      </c>
      <c r="F20" t="s">
        <v>25</v>
      </c>
      <c r="L20" s="5"/>
    </row>
    <row r="21" spans="2:12" x14ac:dyDescent="0.55000000000000004">
      <c r="B21" t="s">
        <v>12</v>
      </c>
      <c r="C21" s="7">
        <v>310</v>
      </c>
      <c r="D21" s="5">
        <v>10464.469999999999</v>
      </c>
      <c r="E21" s="5"/>
      <c r="F21" t="s">
        <v>26</v>
      </c>
      <c r="L21" s="5"/>
    </row>
    <row r="22" spans="2:12" x14ac:dyDescent="0.55000000000000004">
      <c r="B22" t="s">
        <v>13</v>
      </c>
      <c r="C22" s="7">
        <v>311</v>
      </c>
      <c r="D22" s="5">
        <f t="shared" ref="D22:D27" si="4">D9</f>
        <v>16534</v>
      </c>
      <c r="E22" s="5"/>
      <c r="F22" t="s">
        <v>27</v>
      </c>
      <c r="L22" s="5"/>
    </row>
    <row r="23" spans="2:12" x14ac:dyDescent="0.55000000000000004">
      <c r="B23" t="s">
        <v>14</v>
      </c>
      <c r="C23" s="7">
        <v>352.2</v>
      </c>
      <c r="D23" s="5">
        <f t="shared" si="4"/>
        <v>573623</v>
      </c>
      <c r="E23" s="5"/>
      <c r="F23" t="s">
        <v>27</v>
      </c>
      <c r="L23" s="5"/>
    </row>
    <row r="24" spans="2:12" x14ac:dyDescent="0.55000000000000004">
      <c r="B24" t="s">
        <v>15</v>
      </c>
      <c r="C24" s="7">
        <v>353</v>
      </c>
      <c r="D24" s="5">
        <f t="shared" si="4"/>
        <v>400897</v>
      </c>
      <c r="E24" s="5"/>
      <c r="F24" t="s">
        <v>27</v>
      </c>
      <c r="L24" s="5"/>
    </row>
    <row r="25" spans="2:12" x14ac:dyDescent="0.55000000000000004">
      <c r="B25" t="s">
        <v>16</v>
      </c>
      <c r="C25" s="7">
        <v>355</v>
      </c>
      <c r="D25" s="5">
        <f t="shared" si="4"/>
        <v>2035</v>
      </c>
      <c r="E25" s="5"/>
      <c r="F25" t="s">
        <v>27</v>
      </c>
      <c r="L25" s="5"/>
    </row>
    <row r="26" spans="2:12" x14ac:dyDescent="0.55000000000000004">
      <c r="B26" t="s">
        <v>17</v>
      </c>
      <c r="C26" s="7">
        <v>372</v>
      </c>
      <c r="D26" s="5">
        <f t="shared" si="4"/>
        <v>649371</v>
      </c>
      <c r="E26" s="5"/>
      <c r="F26" t="s">
        <v>27</v>
      </c>
      <c r="L26" s="5"/>
    </row>
    <row r="27" spans="2:12" x14ac:dyDescent="0.55000000000000004">
      <c r="B27" t="s">
        <v>18</v>
      </c>
      <c r="C27" s="7">
        <v>376</v>
      </c>
      <c r="D27" s="5">
        <f t="shared" si="4"/>
        <v>959</v>
      </c>
      <c r="F27" t="s">
        <v>27</v>
      </c>
      <c r="L27" s="5"/>
    </row>
    <row r="28" spans="2:12" x14ac:dyDescent="0.55000000000000004">
      <c r="B28" t="s">
        <v>28</v>
      </c>
      <c r="C28" s="7">
        <v>108</v>
      </c>
      <c r="D28" s="5"/>
      <c r="E28" s="5">
        <f>I15</f>
        <v>1306470.5205479451</v>
      </c>
      <c r="F28" t="s">
        <v>27</v>
      </c>
      <c r="L28" s="5"/>
    </row>
    <row r="29" spans="2:12" x14ac:dyDescent="0.55000000000000004">
      <c r="B29" t="s">
        <v>29</v>
      </c>
      <c r="C29" s="7">
        <v>271</v>
      </c>
      <c r="D29" s="5"/>
      <c r="E29" s="5">
        <f>'[1]CIAC Amort'!C35</f>
        <v>521066</v>
      </c>
      <c r="F29" t="s">
        <v>27</v>
      </c>
      <c r="L29" s="5"/>
    </row>
    <row r="30" spans="2:12" x14ac:dyDescent="0.55000000000000004">
      <c r="B30" t="s">
        <v>30</v>
      </c>
      <c r="C30" s="7">
        <v>272</v>
      </c>
      <c r="D30" s="5">
        <f>'[1]CIAC Amort'!D36</f>
        <v>425345.5</v>
      </c>
      <c r="E30" s="5"/>
      <c r="F30" t="s">
        <v>27</v>
      </c>
      <c r="L30" s="5"/>
    </row>
    <row r="31" spans="2:12" x14ac:dyDescent="0.55000000000000004">
      <c r="B31" t="s">
        <v>12</v>
      </c>
      <c r="C31" s="7">
        <v>310</v>
      </c>
      <c r="D31" s="5">
        <f>E42</f>
        <v>472557.48046776955</v>
      </c>
      <c r="E31" s="5"/>
      <c r="F31" t="s">
        <v>31</v>
      </c>
      <c r="L31" s="5"/>
    </row>
    <row r="32" spans="2:12" x14ac:dyDescent="0.55000000000000004">
      <c r="B32" t="s">
        <v>12</v>
      </c>
      <c r="C32" s="7">
        <v>310</v>
      </c>
      <c r="D32" s="5">
        <f>E43</f>
        <v>135214.53953223047</v>
      </c>
      <c r="F32" t="s">
        <v>31</v>
      </c>
    </row>
    <row r="33" spans="2:12" x14ac:dyDescent="0.55000000000000004">
      <c r="C33" s="7"/>
      <c r="D33" s="5"/>
      <c r="E33" s="5"/>
      <c r="L33" s="5"/>
    </row>
    <row r="34" spans="2:12" x14ac:dyDescent="0.55000000000000004">
      <c r="D34" s="17">
        <f>SUM(D20:D33)</f>
        <v>2687000.99</v>
      </c>
      <c r="E34" s="17">
        <f>SUM(E20:E33)</f>
        <v>2687000.9905479448</v>
      </c>
      <c r="G34" s="18"/>
      <c r="H34" s="5"/>
      <c r="I34" s="5"/>
    </row>
    <row r="35" spans="2:12" x14ac:dyDescent="0.55000000000000004">
      <c r="I35" s="5"/>
    </row>
    <row r="36" spans="2:12" x14ac:dyDescent="0.55000000000000004">
      <c r="F36" s="5"/>
    </row>
    <row r="41" spans="2:12" x14ac:dyDescent="0.55000000000000004">
      <c r="B41" s="4" t="s">
        <v>32</v>
      </c>
      <c r="C41" s="4"/>
      <c r="D41" s="4" t="s">
        <v>33</v>
      </c>
      <c r="E41" s="4" t="s">
        <v>34</v>
      </c>
    </row>
    <row r="42" spans="2:12" x14ac:dyDescent="0.55000000000000004">
      <c r="B42" t="s">
        <v>35</v>
      </c>
      <c r="D42" s="19">
        <v>681500</v>
      </c>
      <c r="E42" s="19">
        <f>D42/D44*E44</f>
        <v>472557.48046776955</v>
      </c>
    </row>
    <row r="43" spans="2:12" x14ac:dyDescent="0.55000000000000004">
      <c r="B43" t="s">
        <v>36</v>
      </c>
      <c r="D43" s="19">
        <v>195000</v>
      </c>
      <c r="E43" s="19">
        <f>D43/D44*E44</f>
        <v>135214.53953223047</v>
      </c>
    </row>
    <row r="44" spans="2:12" x14ac:dyDescent="0.55000000000000004">
      <c r="D44" s="20">
        <f>SUM(D42:D43)</f>
        <v>876500</v>
      </c>
      <c r="E44" s="20">
        <v>607772.02</v>
      </c>
    </row>
  </sheetData>
  <pageMargins left="0.25" right="0.25" top="0.5" bottom="0.5" header="0.3" footer="0.3"/>
  <pageSetup scale="76" orientation="landscape" r:id="rId1"/>
  <headerFooter>
    <oddFooter>&amp;L&amp;9&amp;Z&amp;F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EFF0B-F1C6-0D47-A3BE-9C055424005F}">
  <sheetPr>
    <pageSetUpPr fitToPage="1"/>
  </sheetPr>
  <dimension ref="A1:L25"/>
  <sheetViews>
    <sheetView workbookViewId="0">
      <selection activeCell="F25" sqref="F25"/>
    </sheetView>
  </sheetViews>
  <sheetFormatPr defaultColWidth="8.83984375" defaultRowHeight="14.4" x14ac:dyDescent="0.55000000000000004"/>
  <cols>
    <col min="1" max="1" width="7.3125" customWidth="1"/>
    <col min="2" max="2" width="37.83984375" customWidth="1"/>
    <col min="3" max="3" width="7.3125" bestFit="1" customWidth="1"/>
    <col min="4" max="4" width="14" bestFit="1" customWidth="1"/>
    <col min="5" max="5" width="14.68359375" bestFit="1" customWidth="1"/>
    <col min="6" max="6" width="24.68359375" bestFit="1" customWidth="1"/>
    <col min="7" max="7" width="13.3125" customWidth="1"/>
    <col min="8" max="8" width="13.3125" bestFit="1" customWidth="1"/>
    <col min="9" max="9" width="17.68359375" bestFit="1" customWidth="1"/>
    <col min="10" max="10" width="12.68359375" bestFit="1" customWidth="1"/>
    <col min="11" max="11" width="11" bestFit="1" customWidth="1"/>
  </cols>
  <sheetData>
    <row r="1" spans="1:11" ht="15.6" x14ac:dyDescent="0.6">
      <c r="A1" s="1" t="s">
        <v>0</v>
      </c>
    </row>
    <row r="2" spans="1:11" x14ac:dyDescent="0.55000000000000004">
      <c r="A2" t="s">
        <v>1</v>
      </c>
    </row>
    <row r="3" spans="1:11" x14ac:dyDescent="0.55000000000000004">
      <c r="A3" s="2"/>
      <c r="F3" s="3" t="s">
        <v>2</v>
      </c>
      <c r="G3" s="2">
        <v>43830</v>
      </c>
    </row>
    <row r="4" spans="1:11" x14ac:dyDescent="0.55000000000000004">
      <c r="F4" s="3" t="s">
        <v>3</v>
      </c>
      <c r="G4" s="2">
        <v>44250</v>
      </c>
    </row>
    <row r="5" spans="1:11" x14ac:dyDescent="0.55000000000000004">
      <c r="A5" t="s">
        <v>4</v>
      </c>
      <c r="B5" s="4" t="s">
        <v>37</v>
      </c>
      <c r="F5" s="3" t="s">
        <v>38</v>
      </c>
      <c r="G5" s="5">
        <v>0</v>
      </c>
    </row>
    <row r="7" spans="1:11" s="6" customFormat="1" x14ac:dyDescent="0.55000000000000004">
      <c r="B7" s="6" t="s">
        <v>7</v>
      </c>
      <c r="C7" s="6" t="s">
        <v>8</v>
      </c>
      <c r="D7" s="6" t="s">
        <v>9</v>
      </c>
      <c r="E7" s="6" t="s">
        <v>10</v>
      </c>
      <c r="F7" s="6" t="str">
        <f>"AccDep"&amp;"-"&amp;TEXT(G3,"mm/dd/yyy")</f>
        <v>AccDep-12/31/2019</v>
      </c>
      <c r="H7" s="6" t="s">
        <v>11</v>
      </c>
      <c r="I7" s="6" t="str">
        <f>"AccDep"&amp;"-"&amp;TEXT(G4,"mm/dd/yyy")</f>
        <v>AccDep-02/23/2021</v>
      </c>
      <c r="J7" s="6" t="str">
        <f>"NBV"&amp;"-"&amp;TEXT(G4,"mm/dd/yyy")</f>
        <v>NBV-02/23/2021</v>
      </c>
    </row>
    <row r="8" spans="1:11" x14ac:dyDescent="0.55000000000000004">
      <c r="B8" t="s">
        <v>12</v>
      </c>
      <c r="C8" s="7">
        <v>310</v>
      </c>
      <c r="D8" s="5">
        <v>500</v>
      </c>
      <c r="E8" s="8">
        <v>0</v>
      </c>
      <c r="F8" s="5">
        <v>0</v>
      </c>
      <c r="G8" s="5"/>
      <c r="H8" s="9">
        <v>0</v>
      </c>
      <c r="I8" s="5">
        <v>0</v>
      </c>
      <c r="J8" s="5">
        <f>D8-I8</f>
        <v>500</v>
      </c>
      <c r="K8" s="5"/>
    </row>
    <row r="9" spans="1:11" x14ac:dyDescent="0.55000000000000004">
      <c r="B9" t="s">
        <v>14</v>
      </c>
      <c r="C9" s="7">
        <v>352.2</v>
      </c>
      <c r="D9" s="5">
        <v>10008</v>
      </c>
      <c r="E9" s="8">
        <v>0.02</v>
      </c>
      <c r="F9" s="5">
        <v>10008</v>
      </c>
      <c r="G9" s="5"/>
      <c r="H9" s="9">
        <v>0</v>
      </c>
      <c r="I9" s="5">
        <f>F9+H9</f>
        <v>10008</v>
      </c>
      <c r="J9" s="5">
        <f>D9-I9</f>
        <v>0</v>
      </c>
      <c r="K9" s="5"/>
    </row>
    <row r="10" spans="1:11" x14ac:dyDescent="0.55000000000000004">
      <c r="B10" t="s">
        <v>39</v>
      </c>
      <c r="C10" s="7">
        <v>373</v>
      </c>
      <c r="D10" s="5">
        <v>10000</v>
      </c>
      <c r="E10" s="8"/>
      <c r="F10" s="5">
        <v>10000</v>
      </c>
      <c r="G10" s="5"/>
      <c r="H10" s="9">
        <v>0</v>
      </c>
      <c r="I10" s="5">
        <f>F10+H10</f>
        <v>10000</v>
      </c>
      <c r="J10" s="5">
        <f>D10-I10</f>
        <v>0</v>
      </c>
      <c r="K10" s="5"/>
    </row>
    <row r="11" spans="1:11" x14ac:dyDescent="0.55000000000000004">
      <c r="C11" s="7"/>
      <c r="D11" s="5"/>
      <c r="E11" s="5"/>
      <c r="F11" s="5"/>
      <c r="G11" s="5"/>
      <c r="H11" s="5"/>
      <c r="I11" s="5"/>
    </row>
    <row r="12" spans="1:11" x14ac:dyDescent="0.55000000000000004">
      <c r="B12" s="11" t="s">
        <v>19</v>
      </c>
      <c r="C12" s="7"/>
      <c r="D12" s="12">
        <f>SUM(D8:D10)</f>
        <v>20508</v>
      </c>
      <c r="E12" s="5"/>
      <c r="F12" s="12">
        <f>SUM(F8:F10)</f>
        <v>20008</v>
      </c>
      <c r="G12" s="5"/>
      <c r="H12" s="12">
        <f>SUM(H8:H10)</f>
        <v>0</v>
      </c>
      <c r="I12" s="12">
        <f>SUM(I8:I10)</f>
        <v>20008</v>
      </c>
      <c r="J12" s="12">
        <f>SUM(J8:J10)</f>
        <v>500</v>
      </c>
    </row>
    <row r="13" spans="1:11" x14ac:dyDescent="0.55000000000000004">
      <c r="C13" s="7"/>
      <c r="D13" s="5"/>
      <c r="E13" s="5"/>
      <c r="F13" s="5"/>
      <c r="G13" s="5"/>
      <c r="H13" s="5"/>
      <c r="I13" s="5"/>
    </row>
    <row r="14" spans="1:11" x14ac:dyDescent="0.55000000000000004">
      <c r="C14" s="7"/>
      <c r="D14" s="5"/>
      <c r="E14" s="5"/>
      <c r="F14" s="5"/>
      <c r="G14" s="5"/>
      <c r="H14" s="5"/>
      <c r="I14" s="5"/>
    </row>
    <row r="15" spans="1:11" x14ac:dyDescent="0.55000000000000004">
      <c r="B15" s="13" t="s">
        <v>20</v>
      </c>
      <c r="C15" s="14"/>
      <c r="D15" s="15"/>
      <c r="E15" s="15"/>
      <c r="F15" s="15"/>
      <c r="G15" s="15"/>
      <c r="H15" s="5"/>
      <c r="I15" s="5"/>
      <c r="J15" s="16"/>
    </row>
    <row r="16" spans="1:11" s="4" customFormat="1" x14ac:dyDescent="0.55000000000000004">
      <c r="B16" s="4" t="s">
        <v>7</v>
      </c>
      <c r="C16" s="4" t="s">
        <v>8</v>
      </c>
      <c r="D16" s="4" t="s">
        <v>21</v>
      </c>
      <c r="E16" s="4" t="s">
        <v>22</v>
      </c>
      <c r="F16" s="4" t="s">
        <v>23</v>
      </c>
    </row>
    <row r="17" spans="2:12" x14ac:dyDescent="0.55000000000000004">
      <c r="B17" t="s">
        <v>24</v>
      </c>
      <c r="C17" s="7">
        <v>106</v>
      </c>
      <c r="D17" s="5"/>
      <c r="E17" s="5">
        <v>15855</v>
      </c>
      <c r="F17" t="s">
        <v>25</v>
      </c>
      <c r="L17" s="5"/>
    </row>
    <row r="18" spans="2:12" x14ac:dyDescent="0.55000000000000004">
      <c r="B18" t="s">
        <v>12</v>
      </c>
      <c r="C18" s="7">
        <v>310</v>
      </c>
      <c r="D18" s="5">
        <v>855</v>
      </c>
      <c r="E18" s="5"/>
      <c r="F18" t="s">
        <v>26</v>
      </c>
      <c r="L18" s="5"/>
    </row>
    <row r="19" spans="2:12" x14ac:dyDescent="0.55000000000000004">
      <c r="B19" t="s">
        <v>12</v>
      </c>
      <c r="C19" s="7">
        <v>310</v>
      </c>
      <c r="D19" s="5">
        <f>D8</f>
        <v>500</v>
      </c>
      <c r="E19" s="5"/>
      <c r="F19" t="s">
        <v>40</v>
      </c>
      <c r="L19" s="5"/>
    </row>
    <row r="20" spans="2:12" x14ac:dyDescent="0.55000000000000004">
      <c r="B20" t="s">
        <v>14</v>
      </c>
      <c r="C20" s="7">
        <v>352.2</v>
      </c>
      <c r="D20" s="5">
        <f>D9</f>
        <v>10008</v>
      </c>
      <c r="E20" s="5"/>
      <c r="F20" t="s">
        <v>40</v>
      </c>
      <c r="L20" s="5"/>
    </row>
    <row r="21" spans="2:12" x14ac:dyDescent="0.55000000000000004">
      <c r="B21" t="s">
        <v>39</v>
      </c>
      <c r="C21" s="7">
        <v>373</v>
      </c>
      <c r="D21" s="5">
        <f>D10</f>
        <v>10000</v>
      </c>
      <c r="E21" s="5"/>
      <c r="F21" t="s">
        <v>40</v>
      </c>
      <c r="L21" s="5"/>
    </row>
    <row r="22" spans="2:12" x14ac:dyDescent="0.55000000000000004">
      <c r="B22" t="s">
        <v>28</v>
      </c>
      <c r="C22" s="7">
        <v>108</v>
      </c>
      <c r="D22" s="5"/>
      <c r="E22" s="5">
        <f>I12</f>
        <v>20008</v>
      </c>
      <c r="F22" t="s">
        <v>40</v>
      </c>
      <c r="L22" s="5"/>
    </row>
    <row r="23" spans="2:12" x14ac:dyDescent="0.55000000000000004">
      <c r="B23" t="s">
        <v>14</v>
      </c>
      <c r="C23" s="7">
        <v>352.2</v>
      </c>
      <c r="D23" s="5">
        <v>14500</v>
      </c>
      <c r="E23" s="5"/>
      <c r="F23" t="s">
        <v>41</v>
      </c>
      <c r="L23" s="5"/>
    </row>
    <row r="24" spans="2:12" x14ac:dyDescent="0.55000000000000004">
      <c r="D24" s="17">
        <f>SUM(D17:D23)</f>
        <v>35863</v>
      </c>
      <c r="E24" s="17">
        <f>SUM(E17:E23)</f>
        <v>35863</v>
      </c>
      <c r="G24" s="18"/>
      <c r="H24" s="5"/>
      <c r="I24" s="5"/>
    </row>
    <row r="25" spans="2:12" x14ac:dyDescent="0.55000000000000004">
      <c r="I25" s="5"/>
    </row>
  </sheetData>
  <pageMargins left="0.25" right="0.25" top="0.5" bottom="0.5" header="0.3" footer="0.3"/>
  <pageSetup scale="66" orientation="landscape" r:id="rId1"/>
  <headerFooter>
    <oddFooter>&amp;L&amp;9&amp;Z&amp;F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FF4DA-0298-4C4D-A4A5-A127DC5DB937}">
  <sheetPr>
    <pageSetUpPr fitToPage="1"/>
  </sheetPr>
  <dimension ref="A1:L23"/>
  <sheetViews>
    <sheetView tabSelected="1" workbookViewId="0">
      <selection activeCell="I23" sqref="I23"/>
    </sheetView>
  </sheetViews>
  <sheetFormatPr defaultColWidth="8.83984375" defaultRowHeight="14.4" x14ac:dyDescent="0.55000000000000004"/>
  <cols>
    <col min="1" max="1" width="7.3125" customWidth="1"/>
    <col min="2" max="2" width="37.83984375" customWidth="1"/>
    <col min="3" max="3" width="7.3125" bestFit="1" customWidth="1"/>
    <col min="4" max="4" width="14" bestFit="1" customWidth="1"/>
    <col min="5" max="5" width="14.68359375" bestFit="1" customWidth="1"/>
    <col min="6" max="6" width="24.68359375" bestFit="1" customWidth="1"/>
    <col min="7" max="7" width="13.3125" customWidth="1"/>
    <col min="8" max="8" width="13.3125" bestFit="1" customWidth="1"/>
    <col min="9" max="9" width="17.68359375" bestFit="1" customWidth="1"/>
    <col min="10" max="10" width="12.68359375" bestFit="1" customWidth="1"/>
    <col min="11" max="11" width="11" bestFit="1" customWidth="1"/>
  </cols>
  <sheetData>
    <row r="1" spans="1:12" ht="15.6" x14ac:dyDescent="0.6">
      <c r="A1" s="1" t="s">
        <v>0</v>
      </c>
    </row>
    <row r="2" spans="1:12" x14ac:dyDescent="0.55000000000000004">
      <c r="A2" t="s">
        <v>1</v>
      </c>
    </row>
    <row r="3" spans="1:12" x14ac:dyDescent="0.55000000000000004">
      <c r="A3" s="2"/>
      <c r="F3" s="3" t="s">
        <v>2</v>
      </c>
      <c r="G3" s="2">
        <v>43830</v>
      </c>
    </row>
    <row r="4" spans="1:12" x14ac:dyDescent="0.55000000000000004">
      <c r="F4" s="3" t="s">
        <v>3</v>
      </c>
      <c r="G4" s="2">
        <v>44250</v>
      </c>
    </row>
    <row r="5" spans="1:12" x14ac:dyDescent="0.55000000000000004">
      <c r="A5" t="s">
        <v>4</v>
      </c>
      <c r="B5" s="4" t="s">
        <v>43</v>
      </c>
      <c r="F5" s="3"/>
      <c r="G5" s="5">
        <v>0</v>
      </c>
    </row>
    <row r="7" spans="1:12" s="6" customFormat="1" x14ac:dyDescent="0.55000000000000004">
      <c r="B7" s="6" t="s">
        <v>7</v>
      </c>
      <c r="C7" s="6" t="s">
        <v>8</v>
      </c>
      <c r="D7" s="6" t="s">
        <v>9</v>
      </c>
      <c r="E7" s="6" t="s">
        <v>10</v>
      </c>
      <c r="F7" s="6" t="str">
        <f>"AccDep"&amp;"-"&amp;TEXT(G3,"mm/dd/yyy")</f>
        <v>AccDep-12/31/2019</v>
      </c>
      <c r="H7" s="6" t="s">
        <v>11</v>
      </c>
      <c r="I7" s="6" t="str">
        <f>"AccDep"&amp;"-"&amp;TEXT(G4,"mm/dd/yyy")</f>
        <v>AccDep-02/23/2021</v>
      </c>
      <c r="J7" s="6" t="str">
        <f>"NBV"&amp;"-"&amp;TEXT(G4,"mm/dd/yyy")</f>
        <v>NBV-02/23/2021</v>
      </c>
    </row>
    <row r="8" spans="1:12" x14ac:dyDescent="0.55000000000000004">
      <c r="B8" t="s">
        <v>12</v>
      </c>
      <c r="C8" s="7">
        <v>370</v>
      </c>
      <c r="D8" s="5">
        <v>0</v>
      </c>
      <c r="E8" s="8">
        <v>0</v>
      </c>
      <c r="F8" s="5">
        <v>0</v>
      </c>
      <c r="G8" s="5"/>
      <c r="H8" s="9">
        <v>0</v>
      </c>
      <c r="I8" s="5">
        <v>0</v>
      </c>
      <c r="J8" s="5">
        <f>D8-I8</f>
        <v>0</v>
      </c>
      <c r="K8" s="5"/>
    </row>
    <row r="9" spans="1:12" x14ac:dyDescent="0.55000000000000004">
      <c r="B9" t="s">
        <v>14</v>
      </c>
      <c r="C9" s="7">
        <v>352.2</v>
      </c>
      <c r="D9" s="5">
        <v>82500</v>
      </c>
      <c r="E9" s="8">
        <v>0.02</v>
      </c>
      <c r="F9" s="5">
        <v>82500</v>
      </c>
      <c r="G9" s="5"/>
      <c r="H9" s="9">
        <v>0</v>
      </c>
      <c r="I9" s="5">
        <f>F9+H9</f>
        <v>82500</v>
      </c>
      <c r="J9" s="5">
        <f>D9-I9</f>
        <v>0</v>
      </c>
      <c r="K9" s="5"/>
    </row>
    <row r="10" spans="1:12" x14ac:dyDescent="0.55000000000000004">
      <c r="B10" t="s">
        <v>17</v>
      </c>
      <c r="C10" s="7">
        <v>372</v>
      </c>
      <c r="D10" s="5">
        <v>93600</v>
      </c>
      <c r="E10" s="5"/>
      <c r="F10" s="5">
        <v>93600</v>
      </c>
      <c r="G10" s="5"/>
      <c r="H10" s="9">
        <v>0</v>
      </c>
      <c r="I10" s="5">
        <f>F10+H10</f>
        <v>93600</v>
      </c>
      <c r="J10" s="5">
        <f>D10-I10</f>
        <v>0</v>
      </c>
    </row>
    <row r="11" spans="1:12" x14ac:dyDescent="0.55000000000000004">
      <c r="B11" s="11" t="s">
        <v>19</v>
      </c>
      <c r="C11" s="7"/>
      <c r="D11" s="12">
        <f>SUM(D8:D10)</f>
        <v>176100</v>
      </c>
      <c r="E11" s="5"/>
      <c r="F11" s="12">
        <f>SUM(F8:F10)</f>
        <v>176100</v>
      </c>
      <c r="G11" s="5"/>
      <c r="H11" s="12">
        <f>SUM(H8:H10)</f>
        <v>0</v>
      </c>
      <c r="I11" s="12">
        <f>SUM(I8:I10)</f>
        <v>176100</v>
      </c>
      <c r="J11" s="12">
        <f>SUM(J8:J10)</f>
        <v>0</v>
      </c>
    </row>
    <row r="12" spans="1:12" x14ac:dyDescent="0.55000000000000004">
      <c r="C12" s="7"/>
      <c r="D12" s="5"/>
      <c r="E12" s="5"/>
      <c r="F12" s="5"/>
      <c r="G12" s="5"/>
      <c r="H12" s="5"/>
      <c r="I12" s="5"/>
    </row>
    <row r="13" spans="1:12" x14ac:dyDescent="0.55000000000000004">
      <c r="C13" s="7"/>
      <c r="D13" s="5"/>
      <c r="E13" s="5"/>
      <c r="F13" s="5"/>
      <c r="G13" s="5"/>
      <c r="H13" s="5"/>
      <c r="I13" s="5"/>
    </row>
    <row r="14" spans="1:12" x14ac:dyDescent="0.55000000000000004">
      <c r="B14" s="13" t="s">
        <v>20</v>
      </c>
      <c r="C14" s="14"/>
      <c r="D14" s="15"/>
      <c r="E14" s="15"/>
      <c r="F14" s="15"/>
      <c r="G14" s="15"/>
      <c r="H14" s="5"/>
      <c r="I14" s="5"/>
      <c r="J14" s="16"/>
    </row>
    <row r="15" spans="1:12" s="4" customFormat="1" x14ac:dyDescent="0.55000000000000004">
      <c r="B15" s="4" t="s">
        <v>7</v>
      </c>
      <c r="C15" s="4" t="s">
        <v>8</v>
      </c>
      <c r="D15" s="4" t="s">
        <v>21</v>
      </c>
      <c r="E15" s="4" t="s">
        <v>22</v>
      </c>
      <c r="F15" s="4" t="s">
        <v>23</v>
      </c>
    </row>
    <row r="16" spans="1:12" x14ac:dyDescent="0.55000000000000004">
      <c r="B16" t="s">
        <v>24</v>
      </c>
      <c r="C16" s="7">
        <v>106</v>
      </c>
      <c r="D16" s="5"/>
      <c r="E16" s="5">
        <v>15521</v>
      </c>
      <c r="F16" t="s">
        <v>25</v>
      </c>
      <c r="L16" s="5"/>
    </row>
    <row r="17" spans="2:12" x14ac:dyDescent="0.55000000000000004">
      <c r="B17" t="s">
        <v>12</v>
      </c>
      <c r="C17" s="7">
        <v>310</v>
      </c>
      <c r="D17" s="5">
        <v>521</v>
      </c>
      <c r="E17" s="5"/>
      <c r="F17" t="s">
        <v>26</v>
      </c>
      <c r="L17" s="5"/>
    </row>
    <row r="18" spans="2:12" x14ac:dyDescent="0.55000000000000004">
      <c r="B18" t="s">
        <v>14</v>
      </c>
      <c r="C18" s="7">
        <v>352.2</v>
      </c>
      <c r="D18" s="5">
        <f>D9</f>
        <v>82500</v>
      </c>
      <c r="E18" s="5"/>
      <c r="F18" t="s">
        <v>40</v>
      </c>
      <c r="L18" s="5"/>
    </row>
    <row r="19" spans="2:12" x14ac:dyDescent="0.55000000000000004">
      <c r="B19" t="s">
        <v>17</v>
      </c>
      <c r="C19" s="7">
        <v>372</v>
      </c>
      <c r="D19" s="5">
        <f>D10</f>
        <v>93600</v>
      </c>
      <c r="E19" s="5"/>
      <c r="F19" t="s">
        <v>40</v>
      </c>
      <c r="L19" s="5"/>
    </row>
    <row r="20" spans="2:12" x14ac:dyDescent="0.55000000000000004">
      <c r="B20" t="s">
        <v>42</v>
      </c>
      <c r="C20" s="7">
        <v>108</v>
      </c>
      <c r="D20" s="5"/>
      <c r="E20" s="5">
        <f>I11</f>
        <v>176100</v>
      </c>
      <c r="F20" t="s">
        <v>40</v>
      </c>
      <c r="L20" s="5"/>
    </row>
    <row r="21" spans="2:12" x14ac:dyDescent="0.55000000000000004">
      <c r="B21" t="s">
        <v>14</v>
      </c>
      <c r="C21" s="7">
        <v>352.2</v>
      </c>
      <c r="D21" s="5">
        <v>15000</v>
      </c>
      <c r="E21" s="5"/>
      <c r="F21" t="s">
        <v>41</v>
      </c>
      <c r="L21" s="5"/>
    </row>
    <row r="22" spans="2:12" x14ac:dyDescent="0.55000000000000004">
      <c r="D22" s="17">
        <f>SUM(D16:D21)</f>
        <v>191621</v>
      </c>
      <c r="E22" s="17">
        <f>SUM(E16:E21)</f>
        <v>191621</v>
      </c>
      <c r="G22" s="18"/>
      <c r="H22" s="5"/>
      <c r="I22" s="5"/>
    </row>
    <row r="23" spans="2:12" x14ac:dyDescent="0.55000000000000004">
      <c r="I23" s="5"/>
    </row>
  </sheetData>
  <pageMargins left="0.25" right="0.25" top="0.5" bottom="0.5" header="0.3" footer="0.3"/>
  <pageSetup scale="66" orientation="landscape" r:id="rId1"/>
  <headerFooter>
    <oddFooter>&amp;L&amp;9&amp;Z&amp;F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C47726610B942A2BF4E859C02C42B" ma:contentTypeVersion="12" ma:contentTypeDescription="Create a new document." ma:contentTypeScope="" ma:versionID="df938cbb8c726e308077e4c796e0a6c1">
  <xsd:schema xmlns:xsd="http://www.w3.org/2001/XMLSchema" xmlns:xs="http://www.w3.org/2001/XMLSchema" xmlns:p="http://schemas.microsoft.com/office/2006/metadata/properties" xmlns:ns2="ce426531-eb52-4602-919d-027a2a672310" xmlns:ns3="219c5758-d311-4f49-8eb7-a0c37216249c" targetNamespace="http://schemas.microsoft.com/office/2006/metadata/properties" ma:root="true" ma:fieldsID="cc0ff366ba7b16795bf1f4206b978167" ns2:_="" ns3:_="">
    <xsd:import namespace="ce426531-eb52-4602-919d-027a2a672310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26531-eb52-4602-919d-027a2a6723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AC23F7-9AFA-4F0B-A0D0-8E2D0286D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26531-eb52-4602-919d-027a2a672310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5C515-2AAC-4125-98ED-E464A80B9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45668-3747-4FB5-B96C-2F9BCBB036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Delaplain</vt:lpstr>
      <vt:lpstr>Herrington Haven</vt:lpstr>
      <vt:lpstr>Springcrest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Kathryn Eckert</cp:lastModifiedBy>
  <dcterms:created xsi:type="dcterms:W3CDTF">2021-03-24T13:27:30Z</dcterms:created>
  <dcterms:modified xsi:type="dcterms:W3CDTF">2021-03-25T20:46:05Z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</Properties>
</file>