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Excel_BuiltIn_Print_Titles_1_1">'Sheet1'!$B$1:$IV$7</definedName>
    <definedName name="_xlnm.Print_Area" localSheetId="0">'Sheet1'!$A$1:$T$187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<sst xmlns="http://schemas.openxmlformats.org/spreadsheetml/2006/main" count="543" uniqueCount="403">
  <si>
    <t>.</t>
  </si>
  <si>
    <t>Allen County Water District</t>
  </si>
  <si>
    <t>Trial Balance</t>
  </si>
  <si>
    <t>GL</t>
  </si>
  <si>
    <t>Unaudited</t>
  </si>
  <si>
    <t>Proposed Adjustments</t>
  </si>
  <si>
    <t>Revenue &amp; Expenses</t>
  </si>
  <si>
    <t>Balance Sheet</t>
  </si>
  <si>
    <t>Category</t>
  </si>
  <si>
    <t>W/P</t>
  </si>
  <si>
    <t>Acct #</t>
  </si>
  <si>
    <t>Account Description</t>
  </si>
  <si>
    <t>#</t>
  </si>
  <si>
    <t>Debit</t>
  </si>
  <si>
    <t>Credit</t>
  </si>
  <si>
    <t>Subtotal</t>
  </si>
  <si>
    <t>Ref.</t>
  </si>
  <si>
    <t>126</t>
  </si>
  <si>
    <t>Cash on hand</t>
  </si>
  <si>
    <t>Minor</t>
  </si>
  <si>
    <t>131.</t>
  </si>
  <si>
    <t>Cash-Oper &amp; Maint Fund-FNB</t>
  </si>
  <si>
    <t>B-1</t>
  </si>
  <si>
    <t>132</t>
  </si>
  <si>
    <t>Cash-Revenue Fund-FNB</t>
  </si>
  <si>
    <t>B-2</t>
  </si>
  <si>
    <t>136</t>
  </si>
  <si>
    <t>B-4</t>
  </si>
  <si>
    <t>Cash-Meter Deposit FNB</t>
  </si>
  <si>
    <t>B-3</t>
  </si>
  <si>
    <t xml:space="preserve">   Cash</t>
  </si>
  <si>
    <t>131.10</t>
  </si>
  <si>
    <t>Cash-Oper &amp; Maint Fund/CD-FNB</t>
  </si>
  <si>
    <t>B-6</t>
  </si>
  <si>
    <t>127.0</t>
  </si>
  <si>
    <t>Cash-Phase III/CD-FNB</t>
  </si>
  <si>
    <t>138.1</t>
  </si>
  <si>
    <t>Cash-Meter Dep/CD USB</t>
  </si>
  <si>
    <t>135</t>
  </si>
  <si>
    <t>Temporary Cash Investments - CDs</t>
  </si>
  <si>
    <t>B-7.1</t>
  </si>
  <si>
    <t xml:space="preserve">    Certificates of Deposit</t>
  </si>
  <si>
    <t>131.2</t>
  </si>
  <si>
    <t>Temp Invest-Govt Bond</t>
  </si>
  <si>
    <t>141</t>
  </si>
  <si>
    <t>Accounts Receivable</t>
  </si>
  <si>
    <t>E-1</t>
  </si>
  <si>
    <t>141.1</t>
  </si>
  <si>
    <t>Returned Checks</t>
  </si>
  <si>
    <t>E-3</t>
  </si>
  <si>
    <t xml:space="preserve">    Accounts Receivable</t>
  </si>
  <si>
    <t>162</t>
  </si>
  <si>
    <t>Prepaid Insurance</t>
  </si>
  <si>
    <t>X-2</t>
  </si>
  <si>
    <t>171</t>
  </si>
  <si>
    <t>Interest Receivable</t>
  </si>
  <si>
    <t xml:space="preserve">    Total Current Assets</t>
  </si>
  <si>
    <t>105</t>
  </si>
  <si>
    <t>Construction WIP</t>
  </si>
  <si>
    <t>271.1</t>
  </si>
  <si>
    <t>Allowance-Funds Used in Const</t>
  </si>
  <si>
    <t>303</t>
  </si>
  <si>
    <t>Land and Land Rights</t>
  </si>
  <si>
    <t>K-1</t>
  </si>
  <si>
    <t>304</t>
  </si>
  <si>
    <t>Structures &amp; Improvements</t>
  </si>
  <si>
    <t>304.5</t>
  </si>
  <si>
    <t>Structures &amp; Improvements-GP</t>
  </si>
  <si>
    <t>311</t>
  </si>
  <si>
    <t>Pumping Equipment</t>
  </si>
  <si>
    <t>330</t>
  </si>
  <si>
    <t>Distrib Reservoir &amp; Standpipes</t>
  </si>
  <si>
    <t>331</t>
  </si>
  <si>
    <t>Transmission &amp; Distrib Mains</t>
  </si>
  <si>
    <t>333</t>
  </si>
  <si>
    <t>Services</t>
  </si>
  <si>
    <t>334</t>
  </si>
  <si>
    <t>Meters</t>
  </si>
  <si>
    <t>335</t>
  </si>
  <si>
    <t>Hydrants</t>
  </si>
  <si>
    <t>340</t>
  </si>
  <si>
    <t>Office Furniture &amp; Equipment</t>
  </si>
  <si>
    <t>341</t>
  </si>
  <si>
    <t>Transportation Equipment</t>
  </si>
  <si>
    <t>343</t>
  </si>
  <si>
    <t>Tools, shop and garage equip</t>
  </si>
  <si>
    <t>345</t>
  </si>
  <si>
    <t>Power Operated Equipment</t>
  </si>
  <si>
    <t>345.1</t>
  </si>
  <si>
    <t>Communications Equipment</t>
  </si>
  <si>
    <t xml:space="preserve">    Utility Plant - at Cost</t>
  </si>
  <si>
    <t>346</t>
  </si>
  <si>
    <t>Accum Depr-Utility Plant</t>
  </si>
  <si>
    <t xml:space="preserve">    Net Utility Plant Cost</t>
  </si>
  <si>
    <t>128.0</t>
  </si>
  <si>
    <t>Cash-Depreciation Fund/PB FNB</t>
  </si>
  <si>
    <t>126.1</t>
  </si>
  <si>
    <t>Cash-Sinking Fund-FNB</t>
  </si>
  <si>
    <t>126.2</t>
  </si>
  <si>
    <t>Cash-Sinking Fund-KyRural</t>
  </si>
  <si>
    <t>B-8.1</t>
  </si>
  <si>
    <t xml:space="preserve">    Other Assets - Cash</t>
  </si>
  <si>
    <t>128.1</t>
  </si>
  <si>
    <t>Cash-Depreciation Fund/CD-FNB</t>
  </si>
  <si>
    <t>127.1</t>
  </si>
  <si>
    <t>Cash-CD-FNB</t>
  </si>
  <si>
    <t xml:space="preserve">    Other Assets - Cert of Deposits</t>
  </si>
  <si>
    <t>176</t>
  </si>
  <si>
    <t>Utility Deposits</t>
  </si>
  <si>
    <t>186</t>
  </si>
  <si>
    <t>Unamor. Bond Issue Costs</t>
  </si>
  <si>
    <t>186.1</t>
  </si>
  <si>
    <t>Accum. Amort.-Bond Issue</t>
  </si>
  <si>
    <t xml:space="preserve">    Other Def Chgs - Net</t>
  </si>
  <si>
    <t xml:space="preserve">    Total Other Assets</t>
  </si>
  <si>
    <t xml:space="preserve">    Total Assets</t>
  </si>
  <si>
    <t>224.1</t>
  </si>
  <si>
    <t>Note Pay.-KyRural Sterm</t>
  </si>
  <si>
    <t>M-1</t>
  </si>
  <si>
    <t xml:space="preserve">    Notes Payable - Short Term</t>
  </si>
  <si>
    <t>231</t>
  </si>
  <si>
    <t>Accounts Payable</t>
  </si>
  <si>
    <t>N</t>
  </si>
  <si>
    <t>Accrued Expenses</t>
  </si>
  <si>
    <t>F-2</t>
  </si>
  <si>
    <t>236</t>
  </si>
  <si>
    <t>FICA/FWT Tax W/H</t>
  </si>
  <si>
    <t>236.2</t>
  </si>
  <si>
    <t>State Tax W/H</t>
  </si>
  <si>
    <t>F-1</t>
  </si>
  <si>
    <t>236.3</t>
  </si>
  <si>
    <t>City Tax W/H</t>
  </si>
  <si>
    <t>236.4</t>
  </si>
  <si>
    <t>County Tax W/H</t>
  </si>
  <si>
    <t>242.2</t>
  </si>
  <si>
    <t>Sales Tax Payable</t>
  </si>
  <si>
    <t>243</t>
  </si>
  <si>
    <t>Due Ky - abandoned Prop.</t>
  </si>
  <si>
    <t>N-4.1</t>
  </si>
  <si>
    <t xml:space="preserve">    Other Current Liabilities</t>
  </si>
  <si>
    <t>235</t>
  </si>
  <si>
    <t>Customer Deposits</t>
  </si>
  <si>
    <t>N-5</t>
  </si>
  <si>
    <t>237</t>
  </si>
  <si>
    <t>Accrued Interest Payable</t>
  </si>
  <si>
    <t>M-3</t>
  </si>
  <si>
    <t xml:space="preserve">    Total Current Liabilities</t>
  </si>
  <si>
    <t>Note Pay.-KY Rural Lterm</t>
  </si>
  <si>
    <t>224</t>
  </si>
  <si>
    <t>Bond Pay-FHA Lterm</t>
  </si>
  <si>
    <t xml:space="preserve">    Notes Payable - Long Term</t>
  </si>
  <si>
    <t xml:space="preserve">    Total Liabilities</t>
  </si>
  <si>
    <t>214</t>
  </si>
  <si>
    <t>Cap Assets, net of Debt</t>
  </si>
  <si>
    <t>Y-1</t>
  </si>
  <si>
    <t>215.1</t>
  </si>
  <si>
    <t>Restricted: Bond/Int</t>
  </si>
  <si>
    <t>215.11</t>
  </si>
  <si>
    <t>Restricted: Depreciation</t>
  </si>
  <si>
    <t>215.2</t>
  </si>
  <si>
    <t>Unrestricted</t>
  </si>
  <si>
    <t xml:space="preserve">    Net Assets</t>
  </si>
  <si>
    <t>461.1</t>
  </si>
  <si>
    <t>Sales-Residential customers</t>
  </si>
  <si>
    <t>R-1</t>
  </si>
  <si>
    <t>461.2</t>
  </si>
  <si>
    <t>Sales-Commercial Customers</t>
  </si>
  <si>
    <t>461.3</t>
  </si>
  <si>
    <t>Water Revenue-Industrial</t>
  </si>
  <si>
    <t>461.4</t>
  </si>
  <si>
    <t>Water Revenue-Church Camp</t>
  </si>
  <si>
    <t>461.5</t>
  </si>
  <si>
    <t>Sales-Industrial Cust.</t>
  </si>
  <si>
    <t>--</t>
  </si>
  <si>
    <t xml:space="preserve">    Metered Water Sales</t>
  </si>
  <si>
    <t>470</t>
  </si>
  <si>
    <t>Forfeited Discounts</t>
  </si>
  <si>
    <t>X</t>
  </si>
  <si>
    <t>475</t>
  </si>
  <si>
    <t>Other Water Revenue</t>
  </si>
  <si>
    <t>471</t>
  </si>
  <si>
    <t>Misc. Service Revenue</t>
  </si>
  <si>
    <t>400.1</t>
  </si>
  <si>
    <t>Water</t>
  </si>
  <si>
    <t xml:space="preserve">    Total Operating Revenue</t>
  </si>
  <si>
    <t>601.5</t>
  </si>
  <si>
    <t>Salaries-Trans. Dist. Oper.</t>
  </si>
  <si>
    <t>601.6</t>
  </si>
  <si>
    <t>Salaries-Trans. Dist. Maint.</t>
  </si>
  <si>
    <t>601.7</t>
  </si>
  <si>
    <t>Salaries-Customer Accts.</t>
  </si>
  <si>
    <t>601.8</t>
  </si>
  <si>
    <t>Salaries-Admin &amp; General</t>
  </si>
  <si>
    <t xml:space="preserve">    Salaries/Wages Total</t>
  </si>
  <si>
    <t>603.8</t>
  </si>
  <si>
    <t>Salaries-Commissioners</t>
  </si>
  <si>
    <t>604</t>
  </si>
  <si>
    <t>Employee Pensions &amp; Benefits</t>
  </si>
  <si>
    <t>X-3</t>
  </si>
  <si>
    <t>604.5</t>
  </si>
  <si>
    <t>Emp Bene-Trans Dist Op</t>
  </si>
  <si>
    <t>604.8</t>
  </si>
  <si>
    <t>Emp Benefits-Admin &amp; General</t>
  </si>
  <si>
    <t xml:space="preserve">    Employee Benefits - Total</t>
  </si>
  <si>
    <t>610</t>
  </si>
  <si>
    <t>Purchased Water</t>
  </si>
  <si>
    <t>615.</t>
  </si>
  <si>
    <t>Purchased Power</t>
  </si>
  <si>
    <t>615.5</t>
  </si>
  <si>
    <t>Pur Power-Trans Dist Oper</t>
  </si>
  <si>
    <t>615.8</t>
  </si>
  <si>
    <t>Pur Power-Admin &amp; General</t>
  </si>
  <si>
    <t xml:space="preserve">    Purchased Power</t>
  </si>
  <si>
    <t>620.0</t>
  </si>
  <si>
    <t>Materials &amp; Supplies</t>
  </si>
  <si>
    <t>620.3</t>
  </si>
  <si>
    <t>Materials-Water Treat Main</t>
  </si>
  <si>
    <t>620.5</t>
  </si>
  <si>
    <t>Materials-Trans Dist Oper</t>
  </si>
  <si>
    <t>620.7</t>
  </si>
  <si>
    <t>Materials-customer Accts</t>
  </si>
  <si>
    <t>620.8</t>
  </si>
  <si>
    <t>Materials-Admin &amp; General</t>
  </si>
  <si>
    <t xml:space="preserve">    Materials &amp; Supplies</t>
  </si>
  <si>
    <t>Contract Services-Accounting</t>
  </si>
  <si>
    <t>X-4</t>
  </si>
  <si>
    <t>633.8</t>
  </si>
  <si>
    <t>Contract Services-Legal</t>
  </si>
  <si>
    <t xml:space="preserve">    Contracted Services - Legal/acctg</t>
  </si>
  <si>
    <t>635.0</t>
  </si>
  <si>
    <t>Cont Service-others</t>
  </si>
  <si>
    <t>635.5</t>
  </si>
  <si>
    <t>Contract Serv-TransDistOp</t>
  </si>
  <si>
    <t>635.7</t>
  </si>
  <si>
    <t>Cont Services-Customer Accts</t>
  </si>
  <si>
    <t>636</t>
  </si>
  <si>
    <t>Cont Services-Admin &amp; General</t>
  </si>
  <si>
    <t xml:space="preserve">    Contracted Services - Other</t>
  </si>
  <si>
    <t>650.0</t>
  </si>
  <si>
    <t>Transportion Expenses</t>
  </si>
  <si>
    <t>650.5</t>
  </si>
  <si>
    <t>Trans Exp-Trans Dist Oper</t>
  </si>
  <si>
    <t>650.7</t>
  </si>
  <si>
    <t>Trans Exp-Customer Accts</t>
  </si>
  <si>
    <t>650.8</t>
  </si>
  <si>
    <t>Trans Exp-Admin &amp; General</t>
  </si>
  <si>
    <t>657</t>
  </si>
  <si>
    <t>Insurance-General Liability</t>
  </si>
  <si>
    <t>658</t>
  </si>
  <si>
    <t>Insurance-Workers Comp.</t>
  </si>
  <si>
    <t>659.8</t>
  </si>
  <si>
    <t>Insurance-Other</t>
  </si>
  <si>
    <t>670</t>
  </si>
  <si>
    <t>Bad Debt Expense</t>
  </si>
  <si>
    <t>642</t>
  </si>
  <si>
    <t>Equipment Rental</t>
  </si>
  <si>
    <t>651</t>
  </si>
  <si>
    <t>Mileage Expenses</t>
  </si>
  <si>
    <t>660</t>
  </si>
  <si>
    <t>Advertising</t>
  </si>
  <si>
    <t>Miscellaneous</t>
  </si>
  <si>
    <t>675.8</t>
  </si>
  <si>
    <t>Misc-Admin &amp; Gen</t>
  </si>
  <si>
    <t>675.7</t>
  </si>
  <si>
    <t>Misc-Customer Accts</t>
  </si>
  <si>
    <t xml:space="preserve">    Miscellaneous Expenses</t>
  </si>
  <si>
    <t xml:space="preserve">    Subtotal - Operating Expenses</t>
  </si>
  <si>
    <t>403</t>
  </si>
  <si>
    <t>Depreciation</t>
  </si>
  <si>
    <t>428</t>
  </si>
  <si>
    <t>Amort. Bond Issue Costs</t>
  </si>
  <si>
    <t>L-1</t>
  </si>
  <si>
    <t>408</t>
  </si>
  <si>
    <t>Taxes Other Than Inc.</t>
  </si>
  <si>
    <t>X-1</t>
  </si>
  <si>
    <t>409</t>
  </si>
  <si>
    <t>Taxes &amp; Lic</t>
  </si>
  <si>
    <t xml:space="preserve">    Total Operating Expenses</t>
  </si>
  <si>
    <t>419</t>
  </si>
  <si>
    <t>Interest &amp; Dividend Income</t>
  </si>
  <si>
    <t>R-3</t>
  </si>
  <si>
    <t>427.4</t>
  </si>
  <si>
    <t>Interest-Customer Deposit</t>
  </si>
  <si>
    <t>421</t>
  </si>
  <si>
    <t>Nonutility Income</t>
  </si>
  <si>
    <t>414</t>
  </si>
  <si>
    <t>Gain(Loss) Sale of Equip.</t>
  </si>
  <si>
    <t xml:space="preserve">    Miscellaneous Income</t>
  </si>
  <si>
    <t>432</t>
  </si>
  <si>
    <t>Revenue-CapContr:Tap Fee</t>
  </si>
  <si>
    <t>R-2</t>
  </si>
  <si>
    <t>Transfers Out</t>
  </si>
  <si>
    <t>Transfers In</t>
  </si>
  <si>
    <t xml:space="preserve">    Net Other Rev/Transfers</t>
  </si>
  <si>
    <t>427.3</t>
  </si>
  <si>
    <t>Interest-LT Debt</t>
  </si>
  <si>
    <t xml:space="preserve">    Increase in Net Assets</t>
  </si>
  <si>
    <t>Cash-Phase VIII FNB</t>
  </si>
  <si>
    <t>M-5</t>
  </si>
  <si>
    <t>126.3</t>
  </si>
  <si>
    <t>Cash-Sinking Fund Ky 35161</t>
  </si>
  <si>
    <t>239</t>
  </si>
  <si>
    <t>Audited</t>
  </si>
  <si>
    <t>426</t>
  </si>
  <si>
    <t>Misc Nonutility Expense</t>
  </si>
  <si>
    <t>Amortization of Debt Expense</t>
  </si>
  <si>
    <t>xxxxxxx</t>
  </si>
  <si>
    <t>Prepaid Expenses</t>
  </si>
  <si>
    <t>221.1</t>
  </si>
  <si>
    <t>Bond Pay-FHA L Term</t>
  </si>
  <si>
    <t>221</t>
  </si>
  <si>
    <t>Bond Pay-FHA S Term</t>
  </si>
  <si>
    <t xml:space="preserve"> </t>
  </si>
  <si>
    <t>B-4.2</t>
  </si>
  <si>
    <t>B-8.1a</t>
  </si>
  <si>
    <t>M-4.a</t>
  </si>
  <si>
    <t>126.4</t>
  </si>
  <si>
    <t>Cash-Sinking Fund Ky 36758</t>
  </si>
  <si>
    <t>271</t>
  </si>
  <si>
    <t>Tap on Fees</t>
  </si>
  <si>
    <t>339</t>
  </si>
  <si>
    <t>Other Plant and Misc Equip</t>
  </si>
  <si>
    <t>Unrealized loss on Temp Inv</t>
  </si>
  <si>
    <t>xxxxx</t>
  </si>
  <si>
    <t>Unrelized loss on Temp Inv</t>
  </si>
  <si>
    <t>Allowance for bad debts</t>
  </si>
  <si>
    <t>B7-3</t>
  </si>
  <si>
    <t>B-8.1b</t>
  </si>
  <si>
    <t>E-2</t>
  </si>
  <si>
    <t>Transfer from District</t>
  </si>
  <si>
    <t>R-4</t>
  </si>
  <si>
    <t>175.1</t>
  </si>
  <si>
    <t>415</t>
  </si>
  <si>
    <t>Deferred Inflow of Assets</t>
  </si>
  <si>
    <t>Net Pension Liability</t>
  </si>
  <si>
    <t>Deferred Cost of Pensions</t>
  </si>
  <si>
    <t>225.00</t>
  </si>
  <si>
    <t>271.20</t>
  </si>
  <si>
    <t>273.00</t>
  </si>
  <si>
    <t>632.00</t>
  </si>
  <si>
    <t>242.4</t>
  </si>
  <si>
    <t>Employee 457B</t>
  </si>
  <si>
    <t>190</t>
  </si>
  <si>
    <t>138.2</t>
  </si>
  <si>
    <t>Customer Reimbursement</t>
  </si>
  <si>
    <t>271.</t>
  </si>
  <si>
    <t>NCM</t>
  </si>
  <si>
    <t>N-3</t>
  </si>
  <si>
    <t>Prior Period Adjustment</t>
  </si>
  <si>
    <t>187</t>
  </si>
  <si>
    <t>133</t>
  </si>
  <si>
    <t>Cash-Shop Construction</t>
  </si>
  <si>
    <t>134</t>
  </si>
  <si>
    <t>Csh-Security Deposit FNB</t>
  </si>
  <si>
    <t>242.5</t>
  </si>
  <si>
    <t>Employee Ins WH</t>
  </si>
  <si>
    <t>631</t>
  </si>
  <si>
    <t>Contract Services-Engineering</t>
  </si>
  <si>
    <t>Prceeds fr Cap Cont</t>
  </si>
  <si>
    <t>K-5</t>
  </si>
  <si>
    <t>R-2a</t>
  </si>
  <si>
    <t>M-2a</t>
  </si>
  <si>
    <t>Reserve for billing error (Glasgow)</t>
  </si>
  <si>
    <t>Net Loss</t>
  </si>
  <si>
    <t>476</t>
  </si>
  <si>
    <t>Bad Debt Recovery</t>
  </si>
  <si>
    <t>603.9</t>
  </si>
  <si>
    <t>1099 Salary</t>
  </si>
  <si>
    <t>1</t>
  </si>
  <si>
    <t>2</t>
  </si>
  <si>
    <t>3</t>
  </si>
  <si>
    <t>4</t>
  </si>
  <si>
    <t>7</t>
  </si>
  <si>
    <t>Wages Payable</t>
  </si>
  <si>
    <t>9</t>
  </si>
  <si>
    <t>15</t>
  </si>
  <si>
    <t>17</t>
  </si>
  <si>
    <t>11</t>
  </si>
  <si>
    <t>10</t>
  </si>
  <si>
    <t>22</t>
  </si>
  <si>
    <t>Audited, 12/31/2019</t>
  </si>
  <si>
    <t>19</t>
  </si>
  <si>
    <t>24</t>
  </si>
  <si>
    <t>18</t>
  </si>
  <si>
    <t>6</t>
  </si>
  <si>
    <t>26</t>
  </si>
  <si>
    <t>5</t>
  </si>
  <si>
    <t>27</t>
  </si>
  <si>
    <t>22/27</t>
  </si>
  <si>
    <t>21</t>
  </si>
  <si>
    <t>14</t>
  </si>
  <si>
    <t>12</t>
  </si>
  <si>
    <t>13</t>
  </si>
  <si>
    <t>8</t>
  </si>
  <si>
    <t>29</t>
  </si>
  <si>
    <t>29a</t>
  </si>
  <si>
    <t>28</t>
  </si>
  <si>
    <t>23</t>
  </si>
  <si>
    <t>20</t>
  </si>
  <si>
    <t>16</t>
  </si>
  <si>
    <t>25</t>
  </si>
  <si>
    <t>30</t>
  </si>
  <si>
    <t>15/28/30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</si>
</sst>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0.00_);\(0.00\)"/>
  </numFmts>
  <fonts count="41">
    <font>
      <sz val="10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0"/>
      <name val="Arial620"/>
      <family val="0"/>
    </font>
    <font>
      <sz val="10"/>
      <name val="Times New Roman"/>
      <family val="1"/>
    </font>
    <font>
      <u val="single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165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1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9" fontId="3" fillId="0" borderId="1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5"/>
  <sheetViews>
    <sheetView tabSelected="1" zoomScalePageLayoutView="0" workbookViewId="0" topLeftCell="K1">
      <selection activeCell="D125" sqref="D125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31.28125" style="0" customWidth="1"/>
    <col min="4" max="4" width="16.8515625" style="0" customWidth="1"/>
    <col min="5" max="5" width="20.140625" style="0" customWidth="1"/>
    <col min="6" max="6" width="4.7109375" style="0" customWidth="1"/>
    <col min="7" max="7" width="13.28125" style="0" customWidth="1"/>
    <col min="8" max="8" width="3.8515625" style="0" customWidth="1"/>
    <col min="9" max="9" width="18.8515625" style="0" customWidth="1"/>
    <col min="10" max="10" width="4.7109375" style="0" customWidth="1"/>
    <col min="11" max="11" width="16.140625" style="0" customWidth="1"/>
    <col min="12" max="12" width="4.7109375" style="0" customWidth="1"/>
    <col min="13" max="13" width="14.57421875" style="0" customWidth="1"/>
    <col min="14" max="14" width="16.140625" style="0" customWidth="1"/>
    <col min="15" max="16" width="17.421875" style="0" customWidth="1"/>
    <col min="17" max="17" width="17.57421875" style="0" customWidth="1"/>
    <col min="18" max="18" width="21.8515625" style="0" customWidth="1"/>
    <col min="19" max="19" width="8.421875" style="0" customWidth="1"/>
    <col min="20" max="20" width="11.28125" style="0" customWidth="1"/>
  </cols>
  <sheetData>
    <row r="1" spans="1:19" ht="13.5">
      <c r="A1" t="s">
        <v>0</v>
      </c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13.5"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13.5">
      <c r="B3" s="39">
        <v>43830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ht="12.75">
      <c r="B4" s="1"/>
    </row>
    <row r="5" spans="14:18" ht="13.5">
      <c r="N5" s="40" t="s">
        <v>380</v>
      </c>
      <c r="O5" s="40"/>
      <c r="P5" s="40"/>
      <c r="Q5" s="40"/>
      <c r="R5" s="40"/>
    </row>
    <row r="6" spans="2:19" ht="13.5">
      <c r="B6" s="2" t="s">
        <v>3</v>
      </c>
      <c r="C6" s="2"/>
      <c r="D6" s="2" t="s">
        <v>302</v>
      </c>
      <c r="E6" s="34" t="s">
        <v>4</v>
      </c>
      <c r="F6" s="37" t="s">
        <v>5</v>
      </c>
      <c r="G6" s="37"/>
      <c r="H6" s="37"/>
      <c r="I6" s="37"/>
      <c r="J6" s="37"/>
      <c r="K6" s="37"/>
      <c r="L6" s="37"/>
      <c r="M6" s="37"/>
      <c r="N6" s="37" t="s">
        <v>6</v>
      </c>
      <c r="O6" s="37"/>
      <c r="P6" s="37" t="s">
        <v>7</v>
      </c>
      <c r="Q6" s="37"/>
      <c r="R6" s="2" t="s">
        <v>8</v>
      </c>
      <c r="S6" s="2" t="s">
        <v>9</v>
      </c>
    </row>
    <row r="7" spans="2:19" ht="13.5">
      <c r="B7" s="3" t="s">
        <v>10</v>
      </c>
      <c r="C7" s="3" t="s">
        <v>11</v>
      </c>
      <c r="D7" s="4">
        <v>43465</v>
      </c>
      <c r="E7" s="35">
        <v>43830</v>
      </c>
      <c r="F7" s="3" t="s">
        <v>12</v>
      </c>
      <c r="G7" s="3" t="s">
        <v>13</v>
      </c>
      <c r="H7" s="3" t="s">
        <v>12</v>
      </c>
      <c r="I7" s="3" t="s">
        <v>13</v>
      </c>
      <c r="J7" s="3" t="s">
        <v>12</v>
      </c>
      <c r="K7" s="3" t="s">
        <v>14</v>
      </c>
      <c r="L7" s="3" t="s">
        <v>12</v>
      </c>
      <c r="M7" s="3" t="s">
        <v>14</v>
      </c>
      <c r="N7" s="3" t="s">
        <v>13</v>
      </c>
      <c r="O7" s="3" t="s">
        <v>14</v>
      </c>
      <c r="P7" s="3" t="s">
        <v>13</v>
      </c>
      <c r="Q7" s="3" t="s">
        <v>14</v>
      </c>
      <c r="R7" s="3" t="s">
        <v>15</v>
      </c>
      <c r="S7" s="3" t="s">
        <v>16</v>
      </c>
    </row>
    <row r="8" spans="2:19" ht="13.5">
      <c r="B8" s="5" t="s">
        <v>17</v>
      </c>
      <c r="C8" s="6" t="s">
        <v>18</v>
      </c>
      <c r="D8" s="8">
        <v>1000</v>
      </c>
      <c r="E8" s="8">
        <v>1000</v>
      </c>
      <c r="F8" s="6"/>
      <c r="G8" s="7"/>
      <c r="H8" s="6"/>
      <c r="I8" s="7"/>
      <c r="J8" s="6"/>
      <c r="K8" s="7"/>
      <c r="L8" s="6"/>
      <c r="M8" s="7"/>
      <c r="N8" s="7"/>
      <c r="O8" s="7"/>
      <c r="P8" s="7">
        <f aca="true" t="shared" si="0" ref="P8:P14">+E8+G8+I8-K8-M8</f>
        <v>1000</v>
      </c>
      <c r="Q8" s="7"/>
      <c r="R8" s="7"/>
      <c r="S8" s="9" t="s">
        <v>19</v>
      </c>
    </row>
    <row r="9" spans="2:19" ht="13.5">
      <c r="B9" s="5" t="s">
        <v>20</v>
      </c>
      <c r="C9" s="6" t="s">
        <v>21</v>
      </c>
      <c r="D9" s="8">
        <v>58865.01</v>
      </c>
      <c r="E9" s="8">
        <v>66658.92</v>
      </c>
      <c r="F9" s="6"/>
      <c r="G9" s="7"/>
      <c r="H9" s="6"/>
      <c r="I9" s="7"/>
      <c r="J9" s="6"/>
      <c r="K9" s="7"/>
      <c r="L9" s="6"/>
      <c r="M9" s="7"/>
      <c r="N9" s="7"/>
      <c r="O9" s="7"/>
      <c r="P9" s="7">
        <f t="shared" si="0"/>
        <v>66658.92</v>
      </c>
      <c r="Q9" s="7"/>
      <c r="R9" s="7"/>
      <c r="S9" s="9" t="s">
        <v>22</v>
      </c>
    </row>
    <row r="10" spans="2:19" ht="13.5">
      <c r="B10" s="5" t="s">
        <v>23</v>
      </c>
      <c r="C10" s="6" t="s">
        <v>24</v>
      </c>
      <c r="D10" s="8">
        <v>145994.12</v>
      </c>
      <c r="E10" s="8">
        <v>331620.76</v>
      </c>
      <c r="F10" s="6"/>
      <c r="G10" s="7"/>
      <c r="H10" s="6"/>
      <c r="I10" s="7"/>
      <c r="J10" s="6"/>
      <c r="K10" s="7"/>
      <c r="L10" s="6"/>
      <c r="M10" s="7"/>
      <c r="N10" s="7"/>
      <c r="O10" s="7"/>
      <c r="P10" s="7">
        <f t="shared" si="0"/>
        <v>331620.76</v>
      </c>
      <c r="Q10" s="7"/>
      <c r="R10" s="7"/>
      <c r="S10" s="9" t="s">
        <v>25</v>
      </c>
    </row>
    <row r="11" spans="2:19" ht="13.5">
      <c r="B11" s="31" t="s">
        <v>350</v>
      </c>
      <c r="C11" s="6" t="s">
        <v>351</v>
      </c>
      <c r="D11" s="8">
        <v>0</v>
      </c>
      <c r="E11" s="8"/>
      <c r="F11" s="6"/>
      <c r="G11" s="7"/>
      <c r="H11" s="6"/>
      <c r="I11" s="7"/>
      <c r="J11" s="6"/>
      <c r="K11" s="7"/>
      <c r="L11" s="6"/>
      <c r="M11" s="7"/>
      <c r="N11" s="7"/>
      <c r="O11" s="7"/>
      <c r="P11" s="7">
        <f t="shared" si="0"/>
        <v>0</v>
      </c>
      <c r="Q11" s="7"/>
      <c r="R11" s="7"/>
      <c r="S11" s="9"/>
    </row>
    <row r="12" spans="2:19" ht="13.5">
      <c r="B12" s="31" t="s">
        <v>352</v>
      </c>
      <c r="C12" s="6" t="s">
        <v>353</v>
      </c>
      <c r="D12" s="8">
        <v>111376.49</v>
      </c>
      <c r="E12" s="8">
        <v>102890.68</v>
      </c>
      <c r="F12" s="6"/>
      <c r="G12" s="7"/>
      <c r="H12" s="6"/>
      <c r="I12" s="7"/>
      <c r="J12" s="6"/>
      <c r="K12" s="7"/>
      <c r="L12" s="6"/>
      <c r="M12" s="7"/>
      <c r="N12" s="7"/>
      <c r="O12" s="7"/>
      <c r="P12" s="7">
        <f t="shared" si="0"/>
        <v>102890.68</v>
      </c>
      <c r="Q12" s="7"/>
      <c r="R12" s="7"/>
      <c r="S12" s="9"/>
    </row>
    <row r="13" spans="2:19" ht="13.5">
      <c r="B13" s="5" t="s">
        <v>26</v>
      </c>
      <c r="C13" s="6" t="s">
        <v>297</v>
      </c>
      <c r="D13" s="8">
        <v>0</v>
      </c>
      <c r="E13" s="8"/>
      <c r="F13" s="6"/>
      <c r="G13" s="7"/>
      <c r="H13" s="6"/>
      <c r="I13" s="7"/>
      <c r="J13" s="6"/>
      <c r="K13" s="7"/>
      <c r="L13" s="6"/>
      <c r="M13" s="7"/>
      <c r="N13" s="7"/>
      <c r="O13" s="7"/>
      <c r="P13" s="7">
        <f t="shared" si="0"/>
        <v>0</v>
      </c>
      <c r="Q13" s="7"/>
      <c r="R13" s="7"/>
      <c r="S13" s="9" t="s">
        <v>27</v>
      </c>
    </row>
    <row r="14" spans="2:19" ht="13.5">
      <c r="B14" s="31" t="s">
        <v>343</v>
      </c>
      <c r="C14" s="6" t="s">
        <v>28</v>
      </c>
      <c r="D14" s="8">
        <v>0</v>
      </c>
      <c r="E14" s="8"/>
      <c r="F14" s="6"/>
      <c r="G14" s="7"/>
      <c r="H14" s="6"/>
      <c r="I14" s="7"/>
      <c r="J14" s="6"/>
      <c r="K14" s="7"/>
      <c r="L14" s="6"/>
      <c r="M14" s="7"/>
      <c r="N14" s="7"/>
      <c r="O14" s="7"/>
      <c r="P14" s="7">
        <f t="shared" si="0"/>
        <v>0</v>
      </c>
      <c r="Q14" s="7"/>
      <c r="R14" s="7"/>
      <c r="S14" s="9" t="s">
        <v>29</v>
      </c>
    </row>
    <row r="15" spans="2:20" ht="13.5">
      <c r="B15" s="5"/>
      <c r="C15" s="10" t="s">
        <v>30</v>
      </c>
      <c r="D15" s="8"/>
      <c r="E15" s="8"/>
      <c r="F15" s="6"/>
      <c r="G15" s="7"/>
      <c r="H15" s="6"/>
      <c r="I15" s="7"/>
      <c r="J15" s="6"/>
      <c r="K15" s="7"/>
      <c r="L15" s="6"/>
      <c r="M15" s="7"/>
      <c r="N15" s="7"/>
      <c r="O15" s="7"/>
      <c r="P15" s="7"/>
      <c r="Q15" s="7"/>
      <c r="R15" s="11">
        <f>SUM(P8:P14)</f>
        <v>502170.36</v>
      </c>
      <c r="S15" s="9"/>
      <c r="T15" s="12"/>
    </row>
    <row r="16" spans="2:19" ht="13.5">
      <c r="B16" s="5" t="s">
        <v>31</v>
      </c>
      <c r="C16" s="6" t="s">
        <v>32</v>
      </c>
      <c r="D16" s="8">
        <v>0</v>
      </c>
      <c r="E16" s="8"/>
      <c r="F16" s="6"/>
      <c r="G16" s="7"/>
      <c r="H16" s="6"/>
      <c r="I16" s="7"/>
      <c r="J16" s="6"/>
      <c r="K16" s="7"/>
      <c r="L16" s="6"/>
      <c r="M16" s="7"/>
      <c r="N16" s="7"/>
      <c r="O16" s="7"/>
      <c r="P16" s="7">
        <f>+E16+G16+I16-K16-M16</f>
        <v>0</v>
      </c>
      <c r="Q16" s="7"/>
      <c r="R16" s="7"/>
      <c r="S16" s="9" t="s">
        <v>33</v>
      </c>
    </row>
    <row r="17" spans="2:19" ht="13.5">
      <c r="B17" s="5" t="s">
        <v>34</v>
      </c>
      <c r="C17" s="6" t="s">
        <v>35</v>
      </c>
      <c r="D17" s="8">
        <v>11939.39</v>
      </c>
      <c r="E17" s="8">
        <v>11939.39</v>
      </c>
      <c r="F17" s="6" t="s">
        <v>368</v>
      </c>
      <c r="G17" s="7">
        <v>206.27</v>
      </c>
      <c r="H17" s="6"/>
      <c r="I17" s="7"/>
      <c r="J17" s="6"/>
      <c r="K17" s="7"/>
      <c r="L17" s="6"/>
      <c r="M17" s="7"/>
      <c r="N17" s="7"/>
      <c r="O17" s="7"/>
      <c r="P17" s="7">
        <f>+E17+G17+I17-K17-M17</f>
        <v>12145.66</v>
      </c>
      <c r="Q17" s="7"/>
      <c r="R17" s="7"/>
      <c r="S17" s="9" t="s">
        <v>33</v>
      </c>
    </row>
    <row r="18" spans="2:19" ht="13.5">
      <c r="B18" s="5" t="s">
        <v>36</v>
      </c>
      <c r="C18" s="6" t="s">
        <v>37</v>
      </c>
      <c r="D18" s="8">
        <v>25927.65</v>
      </c>
      <c r="E18" s="8">
        <v>25927.65</v>
      </c>
      <c r="F18" s="6" t="s">
        <v>368</v>
      </c>
      <c r="G18" s="7">
        <v>349.76</v>
      </c>
      <c r="H18" s="6"/>
      <c r="I18" s="7"/>
      <c r="J18" s="6"/>
      <c r="K18" s="7"/>
      <c r="L18" s="6"/>
      <c r="M18" s="7"/>
      <c r="N18" s="7"/>
      <c r="O18" s="7"/>
      <c r="P18" s="7">
        <f>+E18+G18+I18-K18-M18</f>
        <v>26277.41</v>
      </c>
      <c r="Q18" s="7"/>
      <c r="R18" s="7"/>
      <c r="S18" s="9" t="s">
        <v>33</v>
      </c>
    </row>
    <row r="19" spans="2:19" ht="13.5">
      <c r="B19" s="5" t="s">
        <v>38</v>
      </c>
      <c r="C19" s="6" t="s">
        <v>39</v>
      </c>
      <c r="D19" s="8">
        <v>3328496.15</v>
      </c>
      <c r="E19" s="8">
        <v>2826250.13</v>
      </c>
      <c r="F19" s="6" t="s">
        <v>369</v>
      </c>
      <c r="G19" s="7">
        <v>1118.04</v>
      </c>
      <c r="H19" s="6"/>
      <c r="I19" s="7"/>
      <c r="J19" s="6"/>
      <c r="K19" s="7"/>
      <c r="L19" s="6"/>
      <c r="M19" s="7"/>
      <c r="N19" s="7"/>
      <c r="O19" s="7"/>
      <c r="P19" s="7">
        <f>+E19+G19+I19-K19-M19</f>
        <v>2827368.17</v>
      </c>
      <c r="Q19" s="7"/>
      <c r="R19" s="7"/>
      <c r="S19" s="9" t="s">
        <v>40</v>
      </c>
    </row>
    <row r="20" spans="2:19" ht="13.5">
      <c r="B20" s="31" t="s">
        <v>342</v>
      </c>
      <c r="C20" s="6" t="s">
        <v>322</v>
      </c>
      <c r="D20" s="8">
        <v>-40591.56</v>
      </c>
      <c r="E20" s="8">
        <v>-40591.56</v>
      </c>
      <c r="F20" s="6" t="s">
        <v>370</v>
      </c>
      <c r="G20" s="7">
        <v>77816.29</v>
      </c>
      <c r="H20" s="6"/>
      <c r="I20" s="7"/>
      <c r="J20" s="6"/>
      <c r="K20" s="7"/>
      <c r="L20" s="6"/>
      <c r="M20" s="7"/>
      <c r="N20" s="7"/>
      <c r="O20" s="7"/>
      <c r="P20" s="7">
        <f>+E20+G20+I20-K20-M20</f>
        <v>37224.729999999996</v>
      </c>
      <c r="Q20" s="7"/>
      <c r="R20" s="7"/>
      <c r="S20" s="9" t="s">
        <v>326</v>
      </c>
    </row>
    <row r="21" spans="2:19" ht="13.5">
      <c r="B21" s="5"/>
      <c r="C21" s="10" t="s">
        <v>41</v>
      </c>
      <c r="D21" s="8"/>
      <c r="E21" s="8"/>
      <c r="F21" s="6"/>
      <c r="G21" s="7"/>
      <c r="H21" s="6"/>
      <c r="I21" s="7"/>
      <c r="J21" s="6"/>
      <c r="K21" s="7"/>
      <c r="L21" s="6"/>
      <c r="M21" s="7"/>
      <c r="N21" s="7"/>
      <c r="O21" s="7"/>
      <c r="P21" s="7"/>
      <c r="Q21" s="7"/>
      <c r="R21" s="11">
        <f>SUM(P16:P20)-Q24</f>
        <v>2892515.9699999997</v>
      </c>
      <c r="S21" s="9"/>
    </row>
    <row r="22" spans="2:19" ht="13.5">
      <c r="B22" s="5" t="s">
        <v>42</v>
      </c>
      <c r="C22" s="10" t="s">
        <v>43</v>
      </c>
      <c r="D22" s="8">
        <v>0</v>
      </c>
      <c r="E22" s="8"/>
      <c r="F22" s="6"/>
      <c r="G22" s="7"/>
      <c r="H22" s="6"/>
      <c r="I22" s="7"/>
      <c r="J22" s="6"/>
      <c r="K22" s="7"/>
      <c r="L22" s="6"/>
      <c r="M22" s="7"/>
      <c r="N22" s="7"/>
      <c r="O22" s="7"/>
      <c r="P22" s="7">
        <f>+E22+G22+I22-K22-M22</f>
        <v>0</v>
      </c>
      <c r="Q22" s="7"/>
      <c r="R22" s="11">
        <f>+P22</f>
        <v>0</v>
      </c>
      <c r="S22" s="9" t="s">
        <v>40</v>
      </c>
    </row>
    <row r="23" spans="2:19" ht="13.5">
      <c r="B23" s="5" t="s">
        <v>44</v>
      </c>
      <c r="C23" s="6" t="s">
        <v>45</v>
      </c>
      <c r="D23" s="8">
        <v>240052.03</v>
      </c>
      <c r="E23" s="8">
        <v>227719.28</v>
      </c>
      <c r="F23" s="6" t="s">
        <v>389</v>
      </c>
      <c r="G23" s="7">
        <v>13958.81</v>
      </c>
      <c r="H23" s="6"/>
      <c r="I23" s="7"/>
      <c r="J23" s="6" t="s">
        <v>382</v>
      </c>
      <c r="K23" s="7">
        <v>5959.72</v>
      </c>
      <c r="L23" s="6" t="s">
        <v>383</v>
      </c>
      <c r="M23" s="7">
        <v>5959.72</v>
      </c>
      <c r="N23" s="7"/>
      <c r="O23" s="7"/>
      <c r="P23" s="7">
        <f>+E23+G23+I23-K23-M23</f>
        <v>229758.65</v>
      </c>
      <c r="Q23" s="7"/>
      <c r="R23" s="7"/>
      <c r="S23" s="9" t="s">
        <v>46</v>
      </c>
    </row>
    <row r="24" spans="2:19" ht="13.5">
      <c r="B24" s="31" t="s">
        <v>337</v>
      </c>
      <c r="C24" s="6" t="s">
        <v>325</v>
      </c>
      <c r="D24" s="8">
        <v>-10500</v>
      </c>
      <c r="E24" s="8">
        <v>-16459.72</v>
      </c>
      <c r="F24" s="6" t="s">
        <v>382</v>
      </c>
      <c r="G24" s="7">
        <v>5959.72</v>
      </c>
      <c r="H24" s="36" t="s">
        <v>383</v>
      </c>
      <c r="I24" s="7">
        <f>5959.72</f>
        <v>5959.72</v>
      </c>
      <c r="J24" s="6" t="s">
        <v>385</v>
      </c>
      <c r="K24" s="7">
        <v>5959.72</v>
      </c>
      <c r="L24" s="6"/>
      <c r="M24" s="7"/>
      <c r="N24" s="7"/>
      <c r="O24" s="7"/>
      <c r="P24" s="7"/>
      <c r="Q24" s="7">
        <f>-E24-G24-I24+K24+M24</f>
        <v>10500</v>
      </c>
      <c r="R24" s="7"/>
      <c r="S24" s="9" t="s">
        <v>46</v>
      </c>
    </row>
    <row r="25" spans="2:19" ht="13.5">
      <c r="B25" s="5" t="s">
        <v>47</v>
      </c>
      <c r="C25" s="6" t="s">
        <v>48</v>
      </c>
      <c r="D25" s="8">
        <v>2819.69</v>
      </c>
      <c r="E25" s="8">
        <v>3445.37</v>
      </c>
      <c r="F25" s="6"/>
      <c r="G25" s="7"/>
      <c r="H25" s="6"/>
      <c r="I25" s="7"/>
      <c r="J25" s="6" t="s">
        <v>386</v>
      </c>
      <c r="K25" s="7">
        <v>347.68</v>
      </c>
      <c r="L25" s="6"/>
      <c r="M25" s="7"/>
      <c r="N25" s="7"/>
      <c r="O25" s="7"/>
      <c r="P25" s="7">
        <f>+E25+G25+I25-K25-M25</f>
        <v>3097.69</v>
      </c>
      <c r="Q25" s="7"/>
      <c r="R25" s="7"/>
      <c r="S25" s="9" t="s">
        <v>49</v>
      </c>
    </row>
    <row r="26" spans="2:19" ht="13.5">
      <c r="B26" s="5"/>
      <c r="C26" s="10" t="s">
        <v>50</v>
      </c>
      <c r="D26" s="8"/>
      <c r="E26" s="8"/>
      <c r="F26" s="6"/>
      <c r="G26" s="7"/>
      <c r="H26" s="6"/>
      <c r="I26" s="7"/>
      <c r="J26" s="6"/>
      <c r="K26" s="7"/>
      <c r="L26" s="6"/>
      <c r="M26" s="7"/>
      <c r="N26" s="7"/>
      <c r="O26" s="7"/>
      <c r="P26" s="7"/>
      <c r="Q26" s="7"/>
      <c r="R26" s="11">
        <f>SUM(P23:P25)-Q24</f>
        <v>222356.34</v>
      </c>
      <c r="S26" s="9"/>
    </row>
    <row r="27" spans="2:19" ht="13.5">
      <c r="B27" s="31" t="s">
        <v>331</v>
      </c>
      <c r="C27" s="10" t="s">
        <v>307</v>
      </c>
      <c r="D27" s="8">
        <v>4800</v>
      </c>
      <c r="E27" s="8">
        <v>4800</v>
      </c>
      <c r="F27" s="6"/>
      <c r="G27" s="7"/>
      <c r="H27" s="6"/>
      <c r="I27" s="7"/>
      <c r="J27" s="6"/>
      <c r="K27" s="7"/>
      <c r="L27" s="6"/>
      <c r="M27" s="7"/>
      <c r="N27" s="7"/>
      <c r="O27" s="7"/>
      <c r="P27" s="7">
        <f>+E27+G27+I27-K27-M27</f>
        <v>4800</v>
      </c>
      <c r="Q27" s="7"/>
      <c r="R27" s="11">
        <f>P27</f>
        <v>4800</v>
      </c>
      <c r="S27" s="9" t="s">
        <v>225</v>
      </c>
    </row>
    <row r="28" spans="2:19" ht="13.5">
      <c r="B28" s="5" t="s">
        <v>51</v>
      </c>
      <c r="C28" s="10" t="s">
        <v>52</v>
      </c>
      <c r="D28" s="8">
        <v>16218.76</v>
      </c>
      <c r="E28" s="8">
        <v>16218.76</v>
      </c>
      <c r="F28" s="6" t="s">
        <v>378</v>
      </c>
      <c r="G28" s="7">
        <v>198.52</v>
      </c>
      <c r="H28" s="6"/>
      <c r="I28" s="7"/>
      <c r="J28" s="6"/>
      <c r="K28" s="7"/>
      <c r="L28" s="6"/>
      <c r="M28" s="7"/>
      <c r="N28" s="7"/>
      <c r="O28" s="7"/>
      <c r="P28" s="7">
        <f>+E28+G28+I28-K28-M28</f>
        <v>16417.28</v>
      </c>
      <c r="Q28" s="7"/>
      <c r="R28" s="11">
        <f>+P28</f>
        <v>16417.28</v>
      </c>
      <c r="S28" s="9" t="s">
        <v>53</v>
      </c>
    </row>
    <row r="29" spans="2:19" ht="13.5">
      <c r="B29" s="5" t="s">
        <v>54</v>
      </c>
      <c r="C29" s="10" t="s">
        <v>55</v>
      </c>
      <c r="D29" s="8">
        <v>8249.21</v>
      </c>
      <c r="E29" s="8">
        <v>8249.21</v>
      </c>
      <c r="F29" s="6"/>
      <c r="G29" s="7"/>
      <c r="H29" s="6"/>
      <c r="I29" s="7"/>
      <c r="J29" s="6" t="s">
        <v>371</v>
      </c>
      <c r="K29" s="7">
        <v>3338.65</v>
      </c>
      <c r="L29" s="6"/>
      <c r="M29" s="7"/>
      <c r="N29" s="7"/>
      <c r="O29" s="7"/>
      <c r="P29" s="7">
        <f>+E29+G29+I29-K29-M29</f>
        <v>4910.5599999999995</v>
      </c>
      <c r="Q29" s="7"/>
      <c r="R29" s="11">
        <f>+P29</f>
        <v>4910.5599999999995</v>
      </c>
      <c r="S29" s="9" t="s">
        <v>40</v>
      </c>
    </row>
    <row r="30" spans="2:19" ht="13.5">
      <c r="B30" s="5"/>
      <c r="C30" s="10" t="s">
        <v>56</v>
      </c>
      <c r="D30" s="8"/>
      <c r="E30" s="8"/>
      <c r="F30" s="6"/>
      <c r="G30" s="7"/>
      <c r="H30" s="6"/>
      <c r="I30" s="7"/>
      <c r="J30" s="6"/>
      <c r="K30" s="7"/>
      <c r="L30" s="6"/>
      <c r="M30" s="7"/>
      <c r="N30" s="7"/>
      <c r="O30" s="7"/>
      <c r="P30" s="7"/>
      <c r="Q30" s="7"/>
      <c r="R30" s="11">
        <f>SUM(R8:R29)</f>
        <v>3643170.5099999993</v>
      </c>
      <c r="S30" s="9"/>
    </row>
    <row r="31" spans="2:19" ht="13.5">
      <c r="B31" s="5" t="s">
        <v>57</v>
      </c>
      <c r="C31" s="6" t="s">
        <v>58</v>
      </c>
      <c r="D31" s="8">
        <v>0</v>
      </c>
      <c r="E31" s="8"/>
      <c r="F31" s="6"/>
      <c r="G31" s="7"/>
      <c r="H31" s="6"/>
      <c r="I31" s="7"/>
      <c r="J31" s="6"/>
      <c r="K31" s="7"/>
      <c r="L31" s="6"/>
      <c r="M31" s="7"/>
      <c r="N31" s="7"/>
      <c r="O31" s="7"/>
      <c r="P31" s="7">
        <f>+E31+G31+I31-K31-M31</f>
        <v>0</v>
      </c>
      <c r="Q31" s="7"/>
      <c r="R31" s="7">
        <f>P31</f>
        <v>0</v>
      </c>
      <c r="S31" s="9" t="s">
        <v>27</v>
      </c>
    </row>
    <row r="32" spans="2:19" ht="13.5">
      <c r="B32" s="31" t="s">
        <v>345</v>
      </c>
      <c r="C32" s="6" t="s">
        <v>60</v>
      </c>
      <c r="D32" s="8">
        <v>0</v>
      </c>
      <c r="E32" s="8"/>
      <c r="F32" s="6"/>
      <c r="G32" s="7"/>
      <c r="H32" s="6"/>
      <c r="I32" s="7"/>
      <c r="J32" s="6"/>
      <c r="K32" s="7"/>
      <c r="L32" s="6"/>
      <c r="M32" s="7"/>
      <c r="N32" s="7"/>
      <c r="O32" s="7"/>
      <c r="P32" s="7">
        <v>0</v>
      </c>
      <c r="Q32" s="7"/>
      <c r="R32" s="7"/>
      <c r="S32" s="9"/>
    </row>
    <row r="33" spans="2:19" ht="13.5">
      <c r="B33" s="5" t="s">
        <v>61</v>
      </c>
      <c r="C33" s="6" t="s">
        <v>62</v>
      </c>
      <c r="D33" s="8">
        <v>178292.36</v>
      </c>
      <c r="E33" s="8">
        <v>314511.54</v>
      </c>
      <c r="F33" s="6"/>
      <c r="G33" s="7"/>
      <c r="H33" s="6"/>
      <c r="I33" s="7"/>
      <c r="J33" s="6"/>
      <c r="K33" s="7"/>
      <c r="L33" s="6"/>
      <c r="M33" s="7"/>
      <c r="N33" s="7"/>
      <c r="O33" s="7"/>
      <c r="P33" s="7">
        <f aca="true" t="shared" si="1" ref="P33:P47">+E33+G33+I33-K33-M33</f>
        <v>314511.54</v>
      </c>
      <c r="Q33" s="7"/>
      <c r="R33" s="7"/>
      <c r="S33" s="9" t="s">
        <v>63</v>
      </c>
    </row>
    <row r="34" spans="2:19" ht="13.5">
      <c r="B34" s="5" t="s">
        <v>64</v>
      </c>
      <c r="C34" s="6" t="s">
        <v>65</v>
      </c>
      <c r="D34" s="8">
        <v>867703</v>
      </c>
      <c r="E34" s="8">
        <v>873238</v>
      </c>
      <c r="F34" s="6"/>
      <c r="G34" s="7"/>
      <c r="H34" s="6"/>
      <c r="I34" s="7"/>
      <c r="J34" s="6" t="s">
        <v>376</v>
      </c>
      <c r="K34" s="7">
        <v>5535</v>
      </c>
      <c r="L34" s="6"/>
      <c r="M34" s="7"/>
      <c r="N34" s="7"/>
      <c r="O34" s="7"/>
      <c r="P34" s="7">
        <f t="shared" si="1"/>
        <v>867703</v>
      </c>
      <c r="Q34" s="7"/>
      <c r="R34" s="7"/>
      <c r="S34" s="9" t="s">
        <v>63</v>
      </c>
    </row>
    <row r="35" spans="2:19" ht="13.5">
      <c r="B35" s="5" t="s">
        <v>66</v>
      </c>
      <c r="C35" s="6" t="s">
        <v>67</v>
      </c>
      <c r="D35" s="8">
        <v>923596.13</v>
      </c>
      <c r="E35" s="8">
        <v>923596.13</v>
      </c>
      <c r="F35" s="6"/>
      <c r="G35" s="7"/>
      <c r="H35" s="6"/>
      <c r="I35" s="7"/>
      <c r="J35" s="6"/>
      <c r="K35" s="7"/>
      <c r="L35" s="6"/>
      <c r="M35" s="7"/>
      <c r="N35" s="7"/>
      <c r="O35" s="7"/>
      <c r="P35" s="7">
        <f t="shared" si="1"/>
        <v>923596.13</v>
      </c>
      <c r="Q35" s="7"/>
      <c r="R35" s="7"/>
      <c r="S35" s="9" t="s">
        <v>63</v>
      </c>
    </row>
    <row r="36" spans="2:19" ht="13.5">
      <c r="B36" s="5" t="s">
        <v>68</v>
      </c>
      <c r="C36" s="6" t="s">
        <v>69</v>
      </c>
      <c r="D36" s="8">
        <v>713281.34</v>
      </c>
      <c r="E36" s="8">
        <v>713999.14</v>
      </c>
      <c r="F36" s="6"/>
      <c r="G36" s="7"/>
      <c r="H36" s="6"/>
      <c r="I36" s="7"/>
      <c r="J36" s="6" t="s">
        <v>376</v>
      </c>
      <c r="K36" s="7">
        <v>717.8</v>
      </c>
      <c r="L36" s="6"/>
      <c r="M36" s="7"/>
      <c r="N36" s="7"/>
      <c r="O36" s="7"/>
      <c r="P36" s="7">
        <f t="shared" si="1"/>
        <v>713281.34</v>
      </c>
      <c r="Q36" s="7"/>
      <c r="R36" s="7"/>
      <c r="S36" s="9" t="s">
        <v>63</v>
      </c>
    </row>
    <row r="37" spans="2:19" ht="13.5">
      <c r="B37" s="5" t="s">
        <v>70</v>
      </c>
      <c r="C37" s="6" t="s">
        <v>71</v>
      </c>
      <c r="D37" s="8">
        <v>1384313.47</v>
      </c>
      <c r="E37" s="8">
        <v>1384313.47</v>
      </c>
      <c r="F37" s="6"/>
      <c r="G37" s="7"/>
      <c r="H37" s="6"/>
      <c r="I37" s="7"/>
      <c r="J37" s="6"/>
      <c r="K37" s="7"/>
      <c r="L37" s="6"/>
      <c r="M37" s="7"/>
      <c r="N37" s="7"/>
      <c r="O37" s="7"/>
      <c r="P37" s="7">
        <f t="shared" si="1"/>
        <v>1384313.47</v>
      </c>
      <c r="Q37" s="7"/>
      <c r="R37" s="7"/>
      <c r="S37" s="9" t="s">
        <v>63</v>
      </c>
    </row>
    <row r="38" spans="2:19" ht="13.5">
      <c r="B38" s="5" t="s">
        <v>72</v>
      </c>
      <c r="C38" s="6" t="s">
        <v>73</v>
      </c>
      <c r="D38" s="8">
        <v>12913000.5</v>
      </c>
      <c r="E38" s="8">
        <v>12913000.5</v>
      </c>
      <c r="F38" s="6"/>
      <c r="G38" s="7"/>
      <c r="H38" s="6"/>
      <c r="I38" s="7"/>
      <c r="J38" s="6"/>
      <c r="K38" s="7"/>
      <c r="L38" s="6"/>
      <c r="M38" s="7"/>
      <c r="N38" s="7"/>
      <c r="O38" s="7"/>
      <c r="P38" s="7">
        <f t="shared" si="1"/>
        <v>12913000.5</v>
      </c>
      <c r="Q38" s="7"/>
      <c r="R38" s="7"/>
      <c r="S38" s="9" t="s">
        <v>63</v>
      </c>
    </row>
    <row r="39" spans="2:19" ht="13.5">
      <c r="B39" s="5" t="s">
        <v>74</v>
      </c>
      <c r="C39" s="6" t="s">
        <v>75</v>
      </c>
      <c r="D39" s="8">
        <v>454990.98</v>
      </c>
      <c r="E39" s="8">
        <v>454990.98</v>
      </c>
      <c r="F39" s="6"/>
      <c r="G39" s="7"/>
      <c r="H39" s="6"/>
      <c r="I39" s="7"/>
      <c r="J39" s="6"/>
      <c r="K39" s="7"/>
      <c r="L39" s="6"/>
      <c r="M39" s="7"/>
      <c r="N39" s="7"/>
      <c r="O39" s="7"/>
      <c r="P39" s="7">
        <f t="shared" si="1"/>
        <v>454990.98</v>
      </c>
      <c r="Q39" s="7"/>
      <c r="R39" s="7"/>
      <c r="S39" s="9" t="s">
        <v>63</v>
      </c>
    </row>
    <row r="40" spans="2:19" ht="13.5">
      <c r="B40" s="5" t="s">
        <v>76</v>
      </c>
      <c r="C40" s="6" t="s">
        <v>77</v>
      </c>
      <c r="D40" s="8">
        <v>1555629.29</v>
      </c>
      <c r="E40" s="8">
        <v>1767407.51</v>
      </c>
      <c r="F40" s="6"/>
      <c r="G40" s="7"/>
      <c r="H40" s="6"/>
      <c r="I40" s="7"/>
      <c r="J40" s="6"/>
      <c r="K40" s="7"/>
      <c r="L40" s="6"/>
      <c r="M40" s="7"/>
      <c r="N40" s="7"/>
      <c r="O40" s="7"/>
      <c r="P40" s="7">
        <f t="shared" si="1"/>
        <v>1767407.51</v>
      </c>
      <c r="Q40" s="7"/>
      <c r="R40" s="7"/>
      <c r="S40" s="9" t="s">
        <v>63</v>
      </c>
    </row>
    <row r="41" spans="2:19" ht="13.5">
      <c r="B41" s="5" t="s">
        <v>78</v>
      </c>
      <c r="C41" s="6" t="s">
        <v>79</v>
      </c>
      <c r="D41" s="8">
        <v>43859.89</v>
      </c>
      <c r="E41" s="8">
        <v>43859.89</v>
      </c>
      <c r="F41" s="6"/>
      <c r="G41" s="7"/>
      <c r="H41" s="6"/>
      <c r="I41" s="7"/>
      <c r="J41" s="6"/>
      <c r="K41" s="7"/>
      <c r="L41" s="6"/>
      <c r="M41" s="7"/>
      <c r="N41" s="7"/>
      <c r="O41" s="7"/>
      <c r="P41" s="7">
        <f t="shared" si="1"/>
        <v>43859.89</v>
      </c>
      <c r="Q41" s="7"/>
      <c r="R41" s="7"/>
      <c r="S41" s="9" t="s">
        <v>63</v>
      </c>
    </row>
    <row r="42" spans="2:19" ht="13.5">
      <c r="B42" s="31" t="s">
        <v>320</v>
      </c>
      <c r="C42" s="6" t="s">
        <v>321</v>
      </c>
      <c r="D42" s="8">
        <v>0</v>
      </c>
      <c r="E42" s="8"/>
      <c r="F42" s="6"/>
      <c r="G42" s="7"/>
      <c r="H42" s="6"/>
      <c r="I42" s="7"/>
      <c r="J42" s="6"/>
      <c r="K42" s="7"/>
      <c r="L42" s="6"/>
      <c r="M42" s="7"/>
      <c r="N42" s="7"/>
      <c r="O42" s="7"/>
      <c r="P42" s="7">
        <f t="shared" si="1"/>
        <v>0</v>
      </c>
      <c r="Q42" s="7"/>
      <c r="R42" s="7"/>
      <c r="S42" s="9"/>
    </row>
    <row r="43" spans="2:19" ht="13.5">
      <c r="B43" s="5" t="s">
        <v>80</v>
      </c>
      <c r="C43" s="6" t="s">
        <v>81</v>
      </c>
      <c r="D43" s="8">
        <v>194643.71</v>
      </c>
      <c r="E43" s="8">
        <v>198180.3</v>
      </c>
      <c r="F43" s="6" t="s">
        <v>377</v>
      </c>
      <c r="G43" s="7">
        <v>23806</v>
      </c>
      <c r="H43" s="6"/>
      <c r="I43" s="7"/>
      <c r="J43" s="6" t="s">
        <v>376</v>
      </c>
      <c r="K43" s="7">
        <v>795</v>
      </c>
      <c r="L43" s="6"/>
      <c r="M43" s="7"/>
      <c r="N43" s="7"/>
      <c r="O43" s="7"/>
      <c r="P43" s="7">
        <f t="shared" si="1"/>
        <v>221191.3</v>
      </c>
      <c r="Q43" s="7"/>
      <c r="R43" s="7"/>
      <c r="S43" s="9" t="s">
        <v>63</v>
      </c>
    </row>
    <row r="44" spans="2:19" ht="13.5">
      <c r="B44" s="5" t="s">
        <v>82</v>
      </c>
      <c r="C44" s="6" t="s">
        <v>83</v>
      </c>
      <c r="D44" s="8">
        <v>300220.5</v>
      </c>
      <c r="E44" s="8">
        <v>333457.06</v>
      </c>
      <c r="F44" s="6"/>
      <c r="G44" s="7"/>
      <c r="H44" s="6"/>
      <c r="I44" s="7"/>
      <c r="J44" s="6" t="s">
        <v>376</v>
      </c>
      <c r="K44" s="7">
        <v>4082.56</v>
      </c>
      <c r="L44" s="6"/>
      <c r="M44" s="7"/>
      <c r="N44" s="7"/>
      <c r="O44" s="7"/>
      <c r="P44" s="7">
        <f t="shared" si="1"/>
        <v>329374.5</v>
      </c>
      <c r="Q44" s="7"/>
      <c r="R44" s="7"/>
      <c r="S44" s="9" t="s">
        <v>63</v>
      </c>
    </row>
    <row r="45" spans="2:19" ht="13.5">
      <c r="B45" s="5" t="s">
        <v>84</v>
      </c>
      <c r="C45" s="6" t="s">
        <v>85</v>
      </c>
      <c r="D45" s="8">
        <v>60426.2</v>
      </c>
      <c r="E45" s="8">
        <v>72336.43</v>
      </c>
      <c r="F45" s="6"/>
      <c r="G45" s="7"/>
      <c r="H45" s="6"/>
      <c r="I45" s="7"/>
      <c r="J45" s="6" t="s">
        <v>376</v>
      </c>
      <c r="K45" s="7">
        <v>3910.23</v>
      </c>
      <c r="L45" s="6"/>
      <c r="M45" s="7"/>
      <c r="N45" s="7"/>
      <c r="O45" s="7"/>
      <c r="P45" s="7">
        <f t="shared" si="1"/>
        <v>68426.2</v>
      </c>
      <c r="Q45" s="7"/>
      <c r="R45" s="7"/>
      <c r="S45" s="9" t="s">
        <v>63</v>
      </c>
    </row>
    <row r="46" spans="2:19" ht="13.5">
      <c r="B46" s="5" t="s">
        <v>86</v>
      </c>
      <c r="C46" s="6" t="s">
        <v>87</v>
      </c>
      <c r="D46" s="8">
        <v>847382.04</v>
      </c>
      <c r="E46" s="8">
        <v>847382.04</v>
      </c>
      <c r="F46" s="6"/>
      <c r="G46" s="7"/>
      <c r="H46" s="6"/>
      <c r="I46" s="7"/>
      <c r="J46" s="6"/>
      <c r="K46" s="7"/>
      <c r="L46" s="6"/>
      <c r="M46" s="7"/>
      <c r="N46" s="7"/>
      <c r="O46" s="7"/>
      <c r="P46" s="7">
        <f t="shared" si="1"/>
        <v>847382.04</v>
      </c>
      <c r="Q46" s="7"/>
      <c r="R46" s="7"/>
      <c r="S46" s="9" t="s">
        <v>63</v>
      </c>
    </row>
    <row r="47" spans="2:19" ht="13.5">
      <c r="B47" s="5" t="s">
        <v>88</v>
      </c>
      <c r="C47" s="6" t="s">
        <v>89</v>
      </c>
      <c r="D47" s="8">
        <v>55248.15</v>
      </c>
      <c r="E47" s="8">
        <v>55248.15</v>
      </c>
      <c r="F47" s="6"/>
      <c r="G47" s="7"/>
      <c r="H47" s="6"/>
      <c r="I47" s="7"/>
      <c r="J47" s="6"/>
      <c r="K47" s="7"/>
      <c r="L47" s="6"/>
      <c r="M47" s="7"/>
      <c r="N47" s="7"/>
      <c r="O47" s="7"/>
      <c r="P47" s="7">
        <f t="shared" si="1"/>
        <v>55248.15</v>
      </c>
      <c r="Q47" s="7"/>
      <c r="R47" s="7"/>
      <c r="S47" s="9" t="s">
        <v>63</v>
      </c>
    </row>
    <row r="48" spans="2:19" ht="13.5">
      <c r="B48" s="5"/>
      <c r="C48" s="10" t="s">
        <v>90</v>
      </c>
      <c r="D48" s="8"/>
      <c r="E48" s="8"/>
      <c r="F48" s="6"/>
      <c r="G48" s="7"/>
      <c r="H48" s="6"/>
      <c r="I48" s="7"/>
      <c r="J48" s="6"/>
      <c r="K48" s="7"/>
      <c r="L48" s="6"/>
      <c r="M48" s="7"/>
      <c r="N48" s="7"/>
      <c r="O48" s="7"/>
      <c r="P48" s="7"/>
      <c r="Q48" s="7"/>
      <c r="R48" s="11">
        <f>SUM(P33:P49)</f>
        <v>20904286.55</v>
      </c>
      <c r="S48" s="9"/>
    </row>
    <row r="49" spans="2:19" ht="13.5">
      <c r="B49" s="5" t="s">
        <v>91</v>
      </c>
      <c r="C49" s="10" t="s">
        <v>92</v>
      </c>
      <c r="D49" s="8">
        <v>-8180971.95</v>
      </c>
      <c r="E49" s="8">
        <v>-8700970.92</v>
      </c>
      <c r="F49" s="6"/>
      <c r="G49" s="7"/>
      <c r="H49" s="6"/>
      <c r="I49" s="7"/>
      <c r="J49" s="6" t="s">
        <v>374</v>
      </c>
      <c r="K49" s="7">
        <v>26045.09</v>
      </c>
      <c r="L49" s="6"/>
      <c r="M49" s="7"/>
      <c r="N49" s="7"/>
      <c r="O49" s="7"/>
      <c r="P49" s="7"/>
      <c r="Q49" s="7">
        <f>-E49-G49-I49+K49+M49</f>
        <v>8727016.01</v>
      </c>
      <c r="R49" s="11">
        <f>-Q49</f>
        <v>-8727016.01</v>
      </c>
      <c r="S49" s="9" t="s">
        <v>63</v>
      </c>
    </row>
    <row r="50" spans="2:19" ht="13.5">
      <c r="B50" s="5"/>
      <c r="C50" s="10" t="s">
        <v>93</v>
      </c>
      <c r="D50" s="8"/>
      <c r="E50" s="8"/>
      <c r="F50" s="6"/>
      <c r="G50" s="7"/>
      <c r="H50" s="6"/>
      <c r="I50" s="7"/>
      <c r="J50" s="6"/>
      <c r="K50" s="7"/>
      <c r="L50" s="6"/>
      <c r="M50" s="7"/>
      <c r="N50" s="7"/>
      <c r="O50" s="7"/>
      <c r="P50" s="7"/>
      <c r="Q50" s="7"/>
      <c r="R50" s="11">
        <f>SUM(R48:R49)</f>
        <v>12177270.540000001</v>
      </c>
      <c r="S50" s="9"/>
    </row>
    <row r="51" spans="2:19" ht="13.5">
      <c r="B51" s="5" t="s">
        <v>94</v>
      </c>
      <c r="C51" s="6" t="s">
        <v>95</v>
      </c>
      <c r="D51" s="8">
        <v>386090.69</v>
      </c>
      <c r="E51" s="8">
        <v>411129.05</v>
      </c>
      <c r="F51" s="6"/>
      <c r="G51" s="7"/>
      <c r="H51" s="6"/>
      <c r="I51" s="7"/>
      <c r="J51" s="6"/>
      <c r="K51" s="7"/>
      <c r="L51" s="6"/>
      <c r="M51" s="7"/>
      <c r="N51" s="7"/>
      <c r="O51" s="7"/>
      <c r="P51" s="7">
        <f>+E51+G51+I51-K51-M51</f>
        <v>411129.05</v>
      </c>
      <c r="Q51" s="7"/>
      <c r="R51" s="7"/>
      <c r="S51" s="9" t="s">
        <v>313</v>
      </c>
    </row>
    <row r="52" spans="2:19" ht="13.5">
      <c r="B52" s="5" t="s">
        <v>96</v>
      </c>
      <c r="C52" s="6" t="s">
        <v>97</v>
      </c>
      <c r="D52" s="8">
        <v>772392.74</v>
      </c>
      <c r="E52" s="8">
        <v>817736.12</v>
      </c>
      <c r="F52" s="6"/>
      <c r="G52" s="7"/>
      <c r="H52" s="6"/>
      <c r="I52" s="7"/>
      <c r="J52" s="6"/>
      <c r="K52" s="7"/>
      <c r="L52" s="6"/>
      <c r="M52" s="7"/>
      <c r="N52" s="7"/>
      <c r="O52" s="7"/>
      <c r="P52" s="7">
        <f>+E52+G52+I52-K52-M52</f>
        <v>817736.12</v>
      </c>
      <c r="Q52" s="7"/>
      <c r="R52" s="7"/>
      <c r="S52" s="9" t="s">
        <v>27</v>
      </c>
    </row>
    <row r="53" spans="2:19" ht="13.5">
      <c r="B53" s="5" t="s">
        <v>98</v>
      </c>
      <c r="C53" s="6" t="s">
        <v>99</v>
      </c>
      <c r="D53" s="8">
        <v>0</v>
      </c>
      <c r="E53" s="8"/>
      <c r="F53" s="6"/>
      <c r="G53" s="7"/>
      <c r="H53" s="6"/>
      <c r="I53" s="7"/>
      <c r="J53" s="6"/>
      <c r="K53" s="7"/>
      <c r="L53" s="6"/>
      <c r="M53" s="7"/>
      <c r="N53" s="7"/>
      <c r="O53" s="7"/>
      <c r="P53" s="7">
        <f>+E53+G53+I53-K53-M53</f>
        <v>0</v>
      </c>
      <c r="Q53" s="7"/>
      <c r="R53" s="7"/>
      <c r="S53" s="9" t="s">
        <v>100</v>
      </c>
    </row>
    <row r="54" spans="2:19" ht="13.5">
      <c r="B54" s="31" t="s">
        <v>299</v>
      </c>
      <c r="C54" s="6" t="s">
        <v>300</v>
      </c>
      <c r="D54" s="8">
        <v>150362.57</v>
      </c>
      <c r="E54" s="8">
        <v>155683.1</v>
      </c>
      <c r="F54" s="6"/>
      <c r="G54" s="7"/>
      <c r="H54" s="6"/>
      <c r="I54" s="7"/>
      <c r="J54" s="6"/>
      <c r="K54" s="7"/>
      <c r="L54" s="6"/>
      <c r="M54" s="7"/>
      <c r="N54" s="7"/>
      <c r="O54" s="7"/>
      <c r="P54" s="7">
        <f>+E54+G54+I54-K54-M54</f>
        <v>155683.1</v>
      </c>
      <c r="Q54" s="7"/>
      <c r="R54" s="7"/>
      <c r="S54" s="9" t="s">
        <v>314</v>
      </c>
    </row>
    <row r="55" spans="2:19" ht="13.5">
      <c r="B55" s="31" t="s">
        <v>316</v>
      </c>
      <c r="C55" s="6" t="s">
        <v>317</v>
      </c>
      <c r="D55" s="8">
        <v>30106.05</v>
      </c>
      <c r="E55" s="8">
        <v>29947.22</v>
      </c>
      <c r="F55" s="6"/>
      <c r="G55" s="7"/>
      <c r="H55" s="6"/>
      <c r="I55" s="7"/>
      <c r="J55" s="6"/>
      <c r="K55" s="7"/>
      <c r="L55" s="6"/>
      <c r="M55" s="7"/>
      <c r="N55" s="7"/>
      <c r="O55" s="7"/>
      <c r="P55" s="7">
        <f>+E55+G55+I55-K55-M55</f>
        <v>29947.22</v>
      </c>
      <c r="Q55" s="7"/>
      <c r="R55" s="7"/>
      <c r="S55" s="9" t="s">
        <v>327</v>
      </c>
    </row>
    <row r="56" spans="2:19" ht="13.5">
      <c r="B56" s="5"/>
      <c r="C56" s="10" t="s">
        <v>101</v>
      </c>
      <c r="D56" s="8"/>
      <c r="E56" s="8"/>
      <c r="F56" s="6"/>
      <c r="G56" s="7"/>
      <c r="H56" s="6"/>
      <c r="I56" s="7"/>
      <c r="J56" s="6"/>
      <c r="K56" s="7"/>
      <c r="L56" s="6"/>
      <c r="M56" s="7"/>
      <c r="N56" s="7"/>
      <c r="O56" s="7"/>
      <c r="P56" s="7"/>
      <c r="Q56" s="7"/>
      <c r="R56" s="11">
        <f>SUM(P51:P55)</f>
        <v>1414495.49</v>
      </c>
      <c r="S56" s="9"/>
    </row>
    <row r="57" spans="2:19" ht="13.5">
      <c r="B57" s="5" t="s">
        <v>102</v>
      </c>
      <c r="C57" s="6" t="s">
        <v>103</v>
      </c>
      <c r="D57" s="8">
        <v>74424.3</v>
      </c>
      <c r="E57" s="8">
        <v>74424.3</v>
      </c>
      <c r="F57" s="6" t="s">
        <v>368</v>
      </c>
      <c r="G57" s="7">
        <v>1285.81</v>
      </c>
      <c r="H57" s="6"/>
      <c r="I57" s="7"/>
      <c r="J57" s="6"/>
      <c r="K57" s="7"/>
      <c r="L57" s="6"/>
      <c r="M57" s="7"/>
      <c r="N57" s="7"/>
      <c r="O57" s="7"/>
      <c r="P57" s="7">
        <f>+E57+G57+I57-K57-M57</f>
        <v>75710.11</v>
      </c>
      <c r="Q57" s="7"/>
      <c r="R57" s="7"/>
      <c r="S57" s="9" t="s">
        <v>33</v>
      </c>
    </row>
    <row r="58" spans="2:19" ht="13.5">
      <c r="B58" s="5" t="s">
        <v>104</v>
      </c>
      <c r="C58" s="6" t="s">
        <v>105</v>
      </c>
      <c r="D58" s="8">
        <v>8305.23</v>
      </c>
      <c r="E58" s="8">
        <v>8305.23</v>
      </c>
      <c r="F58" s="6" t="s">
        <v>368</v>
      </c>
      <c r="G58" s="7">
        <v>128.89</v>
      </c>
      <c r="H58" s="6"/>
      <c r="I58" s="7"/>
      <c r="J58" s="6"/>
      <c r="K58" s="7"/>
      <c r="L58" s="6"/>
      <c r="M58" s="7"/>
      <c r="N58" s="7"/>
      <c r="O58" s="7"/>
      <c r="P58" s="7">
        <f>+E58+G58+I58-K58-M58</f>
        <v>8434.119999999999</v>
      </c>
      <c r="Q58" s="7"/>
      <c r="R58" s="7"/>
      <c r="S58" s="9" t="s">
        <v>33</v>
      </c>
    </row>
    <row r="59" spans="2:19" ht="13.5">
      <c r="B59" s="5"/>
      <c r="C59" s="10" t="s">
        <v>106</v>
      </c>
      <c r="D59" s="8"/>
      <c r="E59" s="8"/>
      <c r="F59" s="6"/>
      <c r="G59" s="7"/>
      <c r="H59" s="6"/>
      <c r="I59" s="7"/>
      <c r="J59" s="6"/>
      <c r="K59" s="7"/>
      <c r="L59" s="6"/>
      <c r="M59" s="7"/>
      <c r="N59" s="7"/>
      <c r="O59" s="7"/>
      <c r="P59" s="7"/>
      <c r="Q59" s="7"/>
      <c r="R59" s="11">
        <f>SUM(P57:P58)</f>
        <v>84144.23</v>
      </c>
      <c r="S59" s="9"/>
    </row>
    <row r="60" spans="2:19" ht="13.5">
      <c r="B60" s="5" t="s">
        <v>107</v>
      </c>
      <c r="C60" s="6" t="s">
        <v>108</v>
      </c>
      <c r="D60" s="8">
        <v>555</v>
      </c>
      <c r="E60" s="8">
        <v>555</v>
      </c>
      <c r="F60" s="6"/>
      <c r="G60" s="7"/>
      <c r="H60" s="6"/>
      <c r="I60" s="7"/>
      <c r="J60" s="6"/>
      <c r="K60" s="7"/>
      <c r="L60" s="6"/>
      <c r="M60" s="7"/>
      <c r="N60" s="7"/>
      <c r="O60" s="7"/>
      <c r="P60" s="7">
        <f>+E60+G60+I60-K60-M60</f>
        <v>555</v>
      </c>
      <c r="Q60" s="7"/>
      <c r="R60" s="11">
        <f>+P60</f>
        <v>555</v>
      </c>
      <c r="S60" s="9" t="s">
        <v>19</v>
      </c>
    </row>
    <row r="61" spans="2:19" ht="13.5">
      <c r="B61" s="5" t="s">
        <v>109</v>
      </c>
      <c r="C61" s="6" t="s">
        <v>110</v>
      </c>
      <c r="D61" s="8">
        <v>0</v>
      </c>
      <c r="E61" s="8"/>
      <c r="F61" s="6"/>
      <c r="G61" s="7"/>
      <c r="H61" s="6"/>
      <c r="I61" s="7"/>
      <c r="J61" s="6"/>
      <c r="K61" s="7"/>
      <c r="L61" s="6"/>
      <c r="M61" s="7"/>
      <c r="N61" s="7"/>
      <c r="O61" s="7"/>
      <c r="P61" s="7">
        <f>+E61+G61+I61-K61-M61</f>
        <v>0</v>
      </c>
      <c r="Q61" s="7"/>
      <c r="R61" s="7"/>
      <c r="S61" s="9" t="s">
        <v>271</v>
      </c>
    </row>
    <row r="62" spans="2:19" ht="13.5">
      <c r="B62" s="5" t="s">
        <v>111</v>
      </c>
      <c r="C62" s="6" t="s">
        <v>112</v>
      </c>
      <c r="D62" s="8"/>
      <c r="E62" s="8"/>
      <c r="F62" s="6"/>
      <c r="G62" s="7"/>
      <c r="H62" s="6"/>
      <c r="I62" s="7"/>
      <c r="J62" s="6"/>
      <c r="K62" s="7"/>
      <c r="L62" s="6"/>
      <c r="M62" s="7"/>
      <c r="N62" s="7"/>
      <c r="O62" s="7"/>
      <c r="P62" s="7"/>
      <c r="Q62" s="7"/>
      <c r="R62" s="7"/>
      <c r="S62" s="9" t="s">
        <v>271</v>
      </c>
    </row>
    <row r="63" spans="2:19" ht="13.5">
      <c r="B63" s="31" t="s">
        <v>349</v>
      </c>
      <c r="C63" s="6" t="s">
        <v>335</v>
      </c>
      <c r="D63" s="8">
        <v>141835</v>
      </c>
      <c r="E63" s="8">
        <v>141835</v>
      </c>
      <c r="F63" s="6"/>
      <c r="G63" s="7"/>
      <c r="H63" s="6"/>
      <c r="I63" s="7"/>
      <c r="J63" s="6" t="s">
        <v>398</v>
      </c>
      <c r="K63" s="7">
        <v>47751</v>
      </c>
      <c r="L63" s="6"/>
      <c r="M63" s="7"/>
      <c r="N63" s="7"/>
      <c r="O63" s="7"/>
      <c r="P63" s="7">
        <f>+E63+G63+I63-K63-M63</f>
        <v>94084</v>
      </c>
      <c r="Q63" s="7"/>
      <c r="R63" s="11">
        <f>+P63</f>
        <v>94084</v>
      </c>
      <c r="S63" s="9"/>
    </row>
    <row r="64" spans="2:19" ht="13.5">
      <c r="B64" s="5"/>
      <c r="C64" s="10" t="s">
        <v>113</v>
      </c>
      <c r="D64" s="8"/>
      <c r="E64" s="8"/>
      <c r="F64" s="6"/>
      <c r="G64" s="7"/>
      <c r="H64" s="6"/>
      <c r="I64" s="7"/>
      <c r="J64" s="6"/>
      <c r="K64" s="7"/>
      <c r="L64" s="6"/>
      <c r="M64" s="7"/>
      <c r="N64" s="7"/>
      <c r="O64" s="7"/>
      <c r="P64" s="7"/>
      <c r="Q64" s="7"/>
      <c r="R64" s="11">
        <f>+P61-Q62</f>
        <v>0</v>
      </c>
      <c r="S64" s="9"/>
    </row>
    <row r="65" spans="2:19" ht="13.5">
      <c r="B65" s="5"/>
      <c r="C65" s="10" t="s">
        <v>114</v>
      </c>
      <c r="D65" s="8"/>
      <c r="E65" s="8"/>
      <c r="F65" s="6"/>
      <c r="G65" s="7"/>
      <c r="H65" s="6"/>
      <c r="I65" s="7"/>
      <c r="J65" s="6"/>
      <c r="K65" s="7"/>
      <c r="L65" s="6"/>
      <c r="M65" s="7"/>
      <c r="N65" s="7"/>
      <c r="O65" s="7"/>
      <c r="P65" s="7"/>
      <c r="Q65" s="7"/>
      <c r="R65" s="11">
        <f>SUM(R56:R64)</f>
        <v>1593278.72</v>
      </c>
      <c r="S65" s="9"/>
    </row>
    <row r="66" spans="2:19" ht="13.5">
      <c r="B66" s="5"/>
      <c r="C66" s="10" t="s">
        <v>115</v>
      </c>
      <c r="D66" s="8"/>
      <c r="E66" s="8"/>
      <c r="F66" s="6"/>
      <c r="G66" s="7"/>
      <c r="H66" s="6"/>
      <c r="I66" s="7"/>
      <c r="J66" s="6"/>
      <c r="K66" s="7"/>
      <c r="L66" s="6"/>
      <c r="M66" s="7"/>
      <c r="N66" s="7"/>
      <c r="O66" s="7"/>
      <c r="P66" s="7"/>
      <c r="Q66" s="7"/>
      <c r="R66" s="11">
        <f>+R30+R50+R65+R31</f>
        <v>17413719.77</v>
      </c>
      <c r="S66" s="9"/>
    </row>
    <row r="67" spans="2:19" ht="13.5">
      <c r="B67" s="5" t="s">
        <v>116</v>
      </c>
      <c r="C67" s="6" t="s">
        <v>117</v>
      </c>
      <c r="D67" s="8">
        <v>-125000</v>
      </c>
      <c r="E67" s="8">
        <v>1612.5</v>
      </c>
      <c r="F67" s="6"/>
      <c r="G67" s="7"/>
      <c r="H67" s="6"/>
      <c r="I67" s="7"/>
      <c r="J67" s="6" t="s">
        <v>392</v>
      </c>
      <c r="K67" s="7">
        <v>130000</v>
      </c>
      <c r="L67" s="6" t="s">
        <v>393</v>
      </c>
      <c r="M67" s="7">
        <v>1612.5</v>
      </c>
      <c r="N67" s="7"/>
      <c r="O67" s="7"/>
      <c r="P67" s="7"/>
      <c r="Q67" s="7">
        <f>-E67-G67-I67+K67+M67</f>
        <v>130000</v>
      </c>
      <c r="R67" s="7"/>
      <c r="S67" s="9" t="s">
        <v>315</v>
      </c>
    </row>
    <row r="68" spans="2:19" ht="13.5">
      <c r="B68" s="31" t="s">
        <v>318</v>
      </c>
      <c r="C68" s="6" t="s">
        <v>319</v>
      </c>
      <c r="D68" s="8">
        <v>0</v>
      </c>
      <c r="E68" s="8"/>
      <c r="F68" s="6"/>
      <c r="G68" s="7"/>
      <c r="H68" s="6"/>
      <c r="I68" s="7"/>
      <c r="J68" s="6"/>
      <c r="K68" s="7"/>
      <c r="L68" s="6"/>
      <c r="M68" s="7"/>
      <c r="N68" s="7"/>
      <c r="O68" s="7"/>
      <c r="P68" s="7">
        <f>+E68+G68+I68-K68-M68</f>
        <v>0</v>
      </c>
      <c r="Q68" s="7"/>
      <c r="R68" s="7">
        <f>P68</f>
        <v>0</v>
      </c>
      <c r="S68" s="9"/>
    </row>
    <row r="69" spans="2:19" ht="13.5">
      <c r="B69" s="31" t="s">
        <v>59</v>
      </c>
      <c r="C69" s="6" t="s">
        <v>60</v>
      </c>
      <c r="D69" s="8">
        <v>0</v>
      </c>
      <c r="E69" s="8"/>
      <c r="F69" s="6"/>
      <c r="G69" s="7"/>
      <c r="H69" s="6"/>
      <c r="I69" s="7"/>
      <c r="J69" s="6"/>
      <c r="K69" s="7"/>
      <c r="L69" s="6"/>
      <c r="M69" s="7"/>
      <c r="N69" s="7"/>
      <c r="O69" s="7"/>
      <c r="P69" s="7">
        <f>+E69+G69+I69-K69-M69</f>
        <v>0</v>
      </c>
      <c r="Q69" s="7"/>
      <c r="R69" s="7"/>
      <c r="S69" s="9" t="s">
        <v>298</v>
      </c>
    </row>
    <row r="70" spans="2:19" ht="13.5">
      <c r="B70" s="31" t="s">
        <v>340</v>
      </c>
      <c r="C70" s="6" t="s">
        <v>341</v>
      </c>
      <c r="D70" s="8"/>
      <c r="E70" s="8">
        <v>-5055.19</v>
      </c>
      <c r="F70" s="6"/>
      <c r="G70" s="7"/>
      <c r="H70" s="6"/>
      <c r="I70" s="7"/>
      <c r="J70" s="6"/>
      <c r="K70" s="7"/>
      <c r="L70" s="6"/>
      <c r="M70" s="7"/>
      <c r="N70" s="7"/>
      <c r="O70" s="7"/>
      <c r="P70" s="7"/>
      <c r="Q70" s="7">
        <f>-E70-G70-I70+K70+M70</f>
        <v>5055.19</v>
      </c>
      <c r="R70" s="7"/>
      <c r="S70" s="9" t="s">
        <v>346</v>
      </c>
    </row>
    <row r="71" spans="2:19" ht="13.5">
      <c r="B71" s="31" t="s">
        <v>308</v>
      </c>
      <c r="C71" s="6" t="s">
        <v>309</v>
      </c>
      <c r="D71" s="8"/>
      <c r="E71" s="8"/>
      <c r="F71" s="6"/>
      <c r="G71" s="7"/>
      <c r="H71" s="6"/>
      <c r="I71" s="7"/>
      <c r="J71" s="6"/>
      <c r="K71" s="7"/>
      <c r="L71" s="6"/>
      <c r="M71" s="7"/>
      <c r="N71" s="7"/>
      <c r="O71" s="7"/>
      <c r="P71" s="7"/>
      <c r="Q71" s="7">
        <f>-E71-G71-I71+K71+M71</f>
        <v>0</v>
      </c>
      <c r="R71" s="7"/>
      <c r="S71" s="9"/>
    </row>
    <row r="72" spans="2:19" ht="13.5">
      <c r="B72" s="31" t="s">
        <v>310</v>
      </c>
      <c r="C72" s="6" t="s">
        <v>311</v>
      </c>
      <c r="D72" s="8">
        <v>-39000</v>
      </c>
      <c r="E72" s="8"/>
      <c r="F72" s="6"/>
      <c r="G72" s="7"/>
      <c r="H72" s="6"/>
      <c r="I72" s="7"/>
      <c r="J72" s="6" t="s">
        <v>391</v>
      </c>
      <c r="K72" s="7">
        <v>41000</v>
      </c>
      <c r="L72" s="6"/>
      <c r="M72" s="7"/>
      <c r="N72" s="7"/>
      <c r="O72" s="7"/>
      <c r="P72" s="7"/>
      <c r="Q72" s="7">
        <f>-E72-G72-I72+K72+M72</f>
        <v>41000</v>
      </c>
      <c r="R72" s="7"/>
      <c r="S72" s="9" t="s">
        <v>118</v>
      </c>
    </row>
    <row r="73" spans="2:19" ht="13.5">
      <c r="B73" s="5"/>
      <c r="C73" s="10" t="s">
        <v>119</v>
      </c>
      <c r="D73" s="8"/>
      <c r="E73" s="8"/>
      <c r="F73" s="6"/>
      <c r="G73" s="7"/>
      <c r="H73" s="6"/>
      <c r="I73" s="7"/>
      <c r="J73" s="6"/>
      <c r="K73" s="7"/>
      <c r="L73" s="6"/>
      <c r="M73" s="7"/>
      <c r="N73" s="7"/>
      <c r="O73" s="7"/>
      <c r="P73" s="7"/>
      <c r="Q73" s="7"/>
      <c r="R73" s="11">
        <f>-Q67-Q71-Q69-Q72-Q70</f>
        <v>-176055.19</v>
      </c>
      <c r="S73" s="9"/>
    </row>
    <row r="74" spans="2:19" ht="13.5">
      <c r="B74" s="5" t="s">
        <v>120</v>
      </c>
      <c r="C74" s="6" t="s">
        <v>121</v>
      </c>
      <c r="D74" s="8">
        <v>-65866.62</v>
      </c>
      <c r="E74" s="8"/>
      <c r="F74" s="6"/>
      <c r="G74" s="7"/>
      <c r="H74" s="6"/>
      <c r="I74" s="7"/>
      <c r="J74" s="6" t="s">
        <v>381</v>
      </c>
      <c r="K74" s="7">
        <v>72092.41</v>
      </c>
      <c r="L74" s="6"/>
      <c r="M74" s="7"/>
      <c r="N74" s="7"/>
      <c r="O74" s="7"/>
      <c r="P74" s="7"/>
      <c r="Q74" s="7">
        <f aca="true" t="shared" si="2" ref="Q74:Q82">-E74-G74-I74+K74+M74</f>
        <v>72092.41</v>
      </c>
      <c r="R74" s="7" t="s">
        <v>312</v>
      </c>
      <c r="S74" s="9" t="s">
        <v>122</v>
      </c>
    </row>
    <row r="75" spans="2:19" ht="13.5">
      <c r="B75" s="31" t="s">
        <v>354</v>
      </c>
      <c r="C75" s="6" t="s">
        <v>355</v>
      </c>
      <c r="D75" s="8">
        <v>-137.76</v>
      </c>
      <c r="E75" s="8">
        <v>-1324.89</v>
      </c>
      <c r="F75" s="6"/>
      <c r="G75" s="7"/>
      <c r="H75" s="6"/>
      <c r="I75" s="7"/>
      <c r="J75" s="6"/>
      <c r="K75" s="7"/>
      <c r="L75" s="6"/>
      <c r="M75" s="7"/>
      <c r="N75" s="7"/>
      <c r="O75" s="7"/>
      <c r="P75" s="7"/>
      <c r="Q75" s="7">
        <f t="shared" si="2"/>
        <v>1324.89</v>
      </c>
      <c r="R75" s="7"/>
      <c r="S75" s="9"/>
    </row>
    <row r="76" spans="2:19" ht="13.5">
      <c r="B76" s="31" t="s">
        <v>301</v>
      </c>
      <c r="C76" s="6" t="s">
        <v>123</v>
      </c>
      <c r="D76" s="8"/>
      <c r="E76" s="8"/>
      <c r="F76" s="6"/>
      <c r="G76" s="7"/>
      <c r="H76" s="6"/>
      <c r="I76" s="7"/>
      <c r="J76" s="6"/>
      <c r="K76" s="7"/>
      <c r="L76" s="6"/>
      <c r="M76" s="7"/>
      <c r="N76" s="7"/>
      <c r="O76" s="7"/>
      <c r="P76" s="7"/>
      <c r="Q76" s="7">
        <f t="shared" si="2"/>
        <v>0</v>
      </c>
      <c r="R76" s="7"/>
      <c r="S76" s="9" t="s">
        <v>124</v>
      </c>
    </row>
    <row r="77" spans="2:19" ht="13.5">
      <c r="B77" s="5" t="s">
        <v>125</v>
      </c>
      <c r="C77" s="6" t="s">
        <v>126</v>
      </c>
      <c r="D77" s="8">
        <v>1.35</v>
      </c>
      <c r="E77" s="8">
        <v>41.35</v>
      </c>
      <c r="F77" s="6"/>
      <c r="G77" s="7"/>
      <c r="H77" s="6"/>
      <c r="I77" s="7"/>
      <c r="J77" s="6" t="s">
        <v>375</v>
      </c>
      <c r="K77" s="7">
        <v>41.35</v>
      </c>
      <c r="L77" s="6"/>
      <c r="M77" s="7"/>
      <c r="N77" s="7"/>
      <c r="O77" s="7"/>
      <c r="P77" s="7">
        <f>+E77+G77+I77-K77-M77</f>
        <v>0</v>
      </c>
      <c r="Q77" s="7"/>
      <c r="R77" s="7"/>
      <c r="S77" s="9" t="s">
        <v>19</v>
      </c>
    </row>
    <row r="78" spans="2:19" ht="13.5">
      <c r="B78" s="5" t="s">
        <v>127</v>
      </c>
      <c r="C78" s="6" t="s">
        <v>128</v>
      </c>
      <c r="D78" s="8">
        <v>-2789.33</v>
      </c>
      <c r="E78" s="8">
        <v>2252.81</v>
      </c>
      <c r="F78" s="6" t="s">
        <v>375</v>
      </c>
      <c r="G78" s="7">
        <v>1297.25</v>
      </c>
      <c r="H78" s="6"/>
      <c r="I78" s="7"/>
      <c r="J78" s="6"/>
      <c r="K78" s="7"/>
      <c r="L78" s="6"/>
      <c r="M78" s="7"/>
      <c r="N78" s="7"/>
      <c r="O78" s="7"/>
      <c r="P78" s="7">
        <v>3550.06</v>
      </c>
      <c r="Q78" s="7"/>
      <c r="R78" s="7"/>
      <c r="S78" s="9" t="s">
        <v>129</v>
      </c>
    </row>
    <row r="79" spans="2:19" ht="13.5">
      <c r="B79" s="5" t="s">
        <v>130</v>
      </c>
      <c r="C79" s="6" t="s">
        <v>131</v>
      </c>
      <c r="D79" s="8">
        <v>-793.11</v>
      </c>
      <c r="E79" s="8">
        <v>-645.23</v>
      </c>
      <c r="F79" s="6"/>
      <c r="G79" s="7"/>
      <c r="H79" s="6"/>
      <c r="I79" s="7"/>
      <c r="J79" s="6"/>
      <c r="K79" s="7"/>
      <c r="L79" s="6"/>
      <c r="M79" s="7"/>
      <c r="N79" s="7"/>
      <c r="O79" s="7"/>
      <c r="P79" s="7"/>
      <c r="Q79" s="7">
        <f t="shared" si="2"/>
        <v>645.23</v>
      </c>
      <c r="R79" s="7"/>
      <c r="S79" s="9" t="s">
        <v>129</v>
      </c>
    </row>
    <row r="80" spans="2:19" ht="13.5">
      <c r="B80" s="5" t="s">
        <v>132</v>
      </c>
      <c r="C80" s="6" t="s">
        <v>133</v>
      </c>
      <c r="D80" s="8">
        <v>-1530.04</v>
      </c>
      <c r="E80" s="8">
        <v>-1302.54</v>
      </c>
      <c r="F80" s="6"/>
      <c r="G80" s="7"/>
      <c r="H80" s="6"/>
      <c r="I80" s="7"/>
      <c r="J80" s="6" t="s">
        <v>375</v>
      </c>
      <c r="K80" s="7">
        <v>0.12</v>
      </c>
      <c r="L80" s="6"/>
      <c r="M80" s="7"/>
      <c r="N80" s="7"/>
      <c r="O80" s="7"/>
      <c r="P80" s="7"/>
      <c r="Q80" s="7">
        <f t="shared" si="2"/>
        <v>1302.6599999999999</v>
      </c>
      <c r="R80" s="7"/>
      <c r="S80" s="9" t="s">
        <v>129</v>
      </c>
    </row>
    <row r="81" spans="2:19" ht="13.5">
      <c r="B81" s="31" t="s">
        <v>306</v>
      </c>
      <c r="C81" s="6" t="s">
        <v>362</v>
      </c>
      <c r="D81" s="8">
        <v>-75000</v>
      </c>
      <c r="E81" s="8">
        <v>-25674.7</v>
      </c>
      <c r="F81" s="6"/>
      <c r="G81" s="7"/>
      <c r="H81" s="6"/>
      <c r="I81" s="7"/>
      <c r="J81" s="6"/>
      <c r="K81" s="7"/>
      <c r="L81" s="6"/>
      <c r="M81" s="7"/>
      <c r="N81" s="7"/>
      <c r="O81" s="7"/>
      <c r="P81" s="7"/>
      <c r="Q81" s="7">
        <f t="shared" si="2"/>
        <v>25674.7</v>
      </c>
      <c r="R81" s="7"/>
      <c r="S81" s="9" t="s">
        <v>19</v>
      </c>
    </row>
    <row r="82" spans="2:19" ht="13.5">
      <c r="B82" s="5" t="s">
        <v>134</v>
      </c>
      <c r="C82" s="6" t="s">
        <v>135</v>
      </c>
      <c r="D82" s="8">
        <v>-907.5</v>
      </c>
      <c r="E82" s="8">
        <v>-2706.78</v>
      </c>
      <c r="F82" s="6" t="s">
        <v>396</v>
      </c>
      <c r="G82" s="7">
        <v>1750.04</v>
      </c>
      <c r="H82" s="6"/>
      <c r="I82" s="7"/>
      <c r="J82" s="6"/>
      <c r="K82" s="7"/>
      <c r="L82" s="6"/>
      <c r="M82" s="7"/>
      <c r="N82" s="7"/>
      <c r="O82" s="7"/>
      <c r="P82" s="7"/>
      <c r="Q82" s="7">
        <f t="shared" si="2"/>
        <v>956.7400000000002</v>
      </c>
      <c r="R82" s="7"/>
      <c r="S82" s="9" t="s">
        <v>347</v>
      </c>
    </row>
    <row r="83" spans="2:19" ht="13.5">
      <c r="B83" s="5" t="s">
        <v>136</v>
      </c>
      <c r="C83" s="6" t="s">
        <v>137</v>
      </c>
      <c r="D83" s="8">
        <v>0</v>
      </c>
      <c r="E83" s="8"/>
      <c r="F83" s="6"/>
      <c r="G83" s="7"/>
      <c r="H83" s="6"/>
      <c r="I83" s="7"/>
      <c r="J83" s="6"/>
      <c r="K83" s="7"/>
      <c r="L83" s="6"/>
      <c r="M83" s="7"/>
      <c r="N83" s="7"/>
      <c r="O83" s="7"/>
      <c r="P83" s="7">
        <f>+E83+G83+I83-K83-M83</f>
        <v>0</v>
      </c>
      <c r="Q83" s="7"/>
      <c r="R83" s="7"/>
      <c r="S83" s="9" t="s">
        <v>138</v>
      </c>
    </row>
    <row r="84" spans="2:19" ht="13.5">
      <c r="B84" s="5"/>
      <c r="C84" s="10" t="s">
        <v>139</v>
      </c>
      <c r="D84" s="8"/>
      <c r="E84" s="8"/>
      <c r="F84" s="6"/>
      <c r="G84" s="7"/>
      <c r="H84" s="6"/>
      <c r="I84" s="7"/>
      <c r="J84" s="6"/>
      <c r="K84" s="7"/>
      <c r="L84" s="6"/>
      <c r="M84" s="7"/>
      <c r="N84" s="7"/>
      <c r="O84" s="7"/>
      <c r="P84" s="7"/>
      <c r="Q84" s="7"/>
      <c r="R84" s="11">
        <f>-Q74-Q75-Q76+P77-Q78-Q79-Q80-Q81-Q82-Q83</f>
        <v>-101996.63</v>
      </c>
      <c r="S84" s="9"/>
    </row>
    <row r="85" spans="2:19" ht="13.5">
      <c r="B85" s="5" t="s">
        <v>140</v>
      </c>
      <c r="C85" s="10" t="s">
        <v>141</v>
      </c>
      <c r="D85" s="8">
        <v>-111154.79</v>
      </c>
      <c r="E85" s="8">
        <v>-103199.58</v>
      </c>
      <c r="F85" s="6" t="s">
        <v>379</v>
      </c>
      <c r="G85" s="7">
        <v>308.9</v>
      </c>
      <c r="H85" s="6"/>
      <c r="I85" s="7"/>
      <c r="J85" s="6"/>
      <c r="K85" s="7"/>
      <c r="L85" s="6"/>
      <c r="M85" s="7"/>
      <c r="N85" s="7"/>
      <c r="O85" s="7"/>
      <c r="P85" s="7"/>
      <c r="Q85" s="7">
        <f>-E85-G85-I85+K85+M85</f>
        <v>102890.68000000001</v>
      </c>
      <c r="R85" s="11">
        <f>-Q85</f>
        <v>-102890.68000000001</v>
      </c>
      <c r="S85" s="9" t="s">
        <v>142</v>
      </c>
    </row>
    <row r="86" spans="2:19" ht="13.5">
      <c r="B86" s="5" t="s">
        <v>143</v>
      </c>
      <c r="C86" s="10" t="s">
        <v>144</v>
      </c>
      <c r="D86" s="8">
        <v>-89546.35</v>
      </c>
      <c r="E86" s="8">
        <v>-82606.83</v>
      </c>
      <c r="F86" s="6" t="s">
        <v>394</v>
      </c>
      <c r="G86" s="7">
        <v>42910.5</v>
      </c>
      <c r="H86" s="6"/>
      <c r="I86" s="7"/>
      <c r="J86" s="6" t="s">
        <v>395</v>
      </c>
      <c r="K86" s="7">
        <v>47406.7</v>
      </c>
      <c r="L86" s="6"/>
      <c r="M86" s="7"/>
      <c r="N86" s="7"/>
      <c r="O86" s="7"/>
      <c r="P86" s="7"/>
      <c r="Q86" s="7">
        <f>-E86-G86-I86+K86+M86</f>
        <v>87103.03</v>
      </c>
      <c r="R86" s="11">
        <f>-Q86</f>
        <v>-87103.03</v>
      </c>
      <c r="S86" s="9" t="s">
        <v>145</v>
      </c>
    </row>
    <row r="87" spans="2:19" ht="13.5">
      <c r="B87" s="31" t="s">
        <v>306</v>
      </c>
      <c r="C87" s="10" t="s">
        <v>373</v>
      </c>
      <c r="D87" s="8"/>
      <c r="E87" s="8"/>
      <c r="F87" s="6"/>
      <c r="G87" s="7"/>
      <c r="H87" s="6"/>
      <c r="I87" s="7"/>
      <c r="J87" s="6" t="s">
        <v>372</v>
      </c>
      <c r="K87" s="7">
        <v>4992.17</v>
      </c>
      <c r="L87" s="6"/>
      <c r="M87" s="7"/>
      <c r="N87" s="7"/>
      <c r="O87" s="7"/>
      <c r="P87" s="7"/>
      <c r="Q87" s="7">
        <f>-E87-G87-I87+K87+M87</f>
        <v>4992.17</v>
      </c>
      <c r="R87" s="11">
        <f>-Q87</f>
        <v>-4992.17</v>
      </c>
      <c r="S87" s="9"/>
    </row>
    <row r="88" spans="2:19" ht="13.5">
      <c r="B88" s="5"/>
      <c r="C88" s="10" t="s">
        <v>146</v>
      </c>
      <c r="D88" s="8"/>
      <c r="E88" s="8"/>
      <c r="F88" s="6"/>
      <c r="G88" s="7"/>
      <c r="H88" s="6"/>
      <c r="I88" s="7"/>
      <c r="J88" s="6"/>
      <c r="K88" s="7"/>
      <c r="L88" s="6"/>
      <c r="M88" s="7"/>
      <c r="N88" s="7"/>
      <c r="O88" s="7"/>
      <c r="P88" s="7"/>
      <c r="Q88" s="7"/>
      <c r="R88" s="11">
        <f>SUM(R73:R87)</f>
        <v>-473037.7</v>
      </c>
      <c r="S88" s="9"/>
    </row>
    <row r="89" spans="2:19" ht="13.5">
      <c r="B89" s="31" t="s">
        <v>148</v>
      </c>
      <c r="C89" s="6" t="s">
        <v>147</v>
      </c>
      <c r="D89" s="8">
        <v>-2390000</v>
      </c>
      <c r="E89" s="8">
        <v>-2390000</v>
      </c>
      <c r="F89" s="6" t="s">
        <v>392</v>
      </c>
      <c r="G89" s="7">
        <v>130000</v>
      </c>
      <c r="H89" s="6"/>
      <c r="I89" s="7"/>
      <c r="J89" s="6"/>
      <c r="K89" s="7"/>
      <c r="L89" s="6"/>
      <c r="M89" s="7"/>
      <c r="N89" s="7"/>
      <c r="O89" s="7"/>
      <c r="P89" s="7"/>
      <c r="Q89" s="7">
        <f>-E89-G89-I89+K89+M89</f>
        <v>2260000</v>
      </c>
      <c r="R89" s="7"/>
      <c r="S89" s="9" t="s">
        <v>315</v>
      </c>
    </row>
    <row r="90" spans="2:19" ht="13.5">
      <c r="B90" s="31" t="s">
        <v>308</v>
      </c>
      <c r="C90" s="6" t="s">
        <v>149</v>
      </c>
      <c r="D90" s="8">
        <v>-2117000</v>
      </c>
      <c r="E90" s="8">
        <v>-2078000</v>
      </c>
      <c r="F90" s="6" t="s">
        <v>391</v>
      </c>
      <c r="G90" s="7">
        <v>41000</v>
      </c>
      <c r="H90" s="6"/>
      <c r="I90" s="7"/>
      <c r="J90" s="6" t="s">
        <v>390</v>
      </c>
      <c r="K90" s="7">
        <v>39000</v>
      </c>
      <c r="L90" s="6"/>
      <c r="M90" s="7"/>
      <c r="N90" s="7"/>
      <c r="O90" s="7"/>
      <c r="P90" s="7"/>
      <c r="Q90" s="7">
        <f>-E90-G90-I90+K90+M90</f>
        <v>2076000</v>
      </c>
      <c r="R90" s="7"/>
      <c r="S90" s="9" t="s">
        <v>361</v>
      </c>
    </row>
    <row r="91" spans="2:19" ht="13.5">
      <c r="B91" s="31" t="s">
        <v>336</v>
      </c>
      <c r="C91" s="6" t="s">
        <v>334</v>
      </c>
      <c r="D91" s="8">
        <v>-338352</v>
      </c>
      <c r="E91" s="8">
        <v>-338352</v>
      </c>
      <c r="F91" s="6" t="s">
        <v>398</v>
      </c>
      <c r="G91" s="7">
        <v>149314</v>
      </c>
      <c r="H91" s="6"/>
      <c r="I91" s="7"/>
      <c r="J91" s="6"/>
      <c r="K91" s="7"/>
      <c r="L91" s="6"/>
      <c r="M91" s="7"/>
      <c r="N91" s="7"/>
      <c r="O91" s="7"/>
      <c r="P91" s="7"/>
      <c r="Q91" s="7">
        <f>-E91-G91-I91+K91+M91</f>
        <v>189038</v>
      </c>
      <c r="R91" s="7"/>
      <c r="S91" s="9"/>
    </row>
    <row r="92" spans="2:19" ht="13.5">
      <c r="B92" s="5"/>
      <c r="C92" s="10" t="s">
        <v>150</v>
      </c>
      <c r="D92" s="8"/>
      <c r="E92" s="8"/>
      <c r="F92" s="6"/>
      <c r="G92" s="7"/>
      <c r="H92" s="6"/>
      <c r="I92" s="7"/>
      <c r="J92" s="6"/>
      <c r="K92" s="7"/>
      <c r="L92" s="6"/>
      <c r="M92" s="7"/>
      <c r="N92" s="7"/>
      <c r="O92" s="7"/>
      <c r="P92" s="7"/>
      <c r="Q92" s="7"/>
      <c r="R92" s="11">
        <f>-Q89-Q90-Q91</f>
        <v>-4525038</v>
      </c>
      <c r="S92" s="9"/>
    </row>
    <row r="93" spans="2:19" ht="13.5">
      <c r="B93" s="5"/>
      <c r="C93" s="10" t="s">
        <v>151</v>
      </c>
      <c r="D93" s="8"/>
      <c r="E93" s="8"/>
      <c r="F93" s="6"/>
      <c r="G93" s="7"/>
      <c r="H93" s="6"/>
      <c r="I93" s="7"/>
      <c r="J93" s="6"/>
      <c r="K93" s="7"/>
      <c r="L93" s="6"/>
      <c r="M93" s="7"/>
      <c r="N93" s="7">
        <v>0</v>
      </c>
      <c r="O93" s="7"/>
      <c r="P93" s="7"/>
      <c r="Q93" s="7"/>
      <c r="R93" s="11">
        <f>+R88+R92</f>
        <v>-4998075.7</v>
      </c>
      <c r="S93" s="9"/>
    </row>
    <row r="94" spans="2:19" ht="13.5">
      <c r="B94" s="31" t="s">
        <v>338</v>
      </c>
      <c r="C94" s="6" t="s">
        <v>333</v>
      </c>
      <c r="D94" s="8">
        <v>-78214</v>
      </c>
      <c r="E94" s="8">
        <v>-78214</v>
      </c>
      <c r="F94" s="6"/>
      <c r="G94" s="7"/>
      <c r="H94" s="6"/>
      <c r="I94" s="7"/>
      <c r="J94" s="6" t="s">
        <v>398</v>
      </c>
      <c r="K94" s="7">
        <v>92465</v>
      </c>
      <c r="L94" s="6"/>
      <c r="M94" s="7"/>
      <c r="N94" s="7"/>
      <c r="O94" s="7"/>
      <c r="P94" s="7"/>
      <c r="Q94" s="7">
        <f aca="true" t="shared" si="3" ref="Q94:Q99">-E94-G94-I94+K94+M94</f>
        <v>170679</v>
      </c>
      <c r="R94" s="11">
        <f>-Q94</f>
        <v>-170679</v>
      </c>
      <c r="S94" s="9"/>
    </row>
    <row r="95" spans="2:19" ht="13.5">
      <c r="B95" s="5" t="s">
        <v>152</v>
      </c>
      <c r="C95" s="6" t="s">
        <v>153</v>
      </c>
      <c r="D95" s="8">
        <v>-7640616.08</v>
      </c>
      <c r="E95" s="8">
        <v>-7640616.08</v>
      </c>
      <c r="F95" s="6"/>
      <c r="G95" s="7"/>
      <c r="H95" s="6"/>
      <c r="I95" s="7"/>
      <c r="J95" s="6" t="s">
        <v>400</v>
      </c>
      <c r="K95" s="7">
        <v>29654.93</v>
      </c>
      <c r="L95" s="6"/>
      <c r="M95" s="7"/>
      <c r="N95" s="7"/>
      <c r="O95" s="7"/>
      <c r="P95" s="7"/>
      <c r="Q95" s="7">
        <f t="shared" si="3"/>
        <v>7670271.01</v>
      </c>
      <c r="R95" s="7"/>
      <c r="S95" s="9" t="s">
        <v>154</v>
      </c>
    </row>
    <row r="96" spans="2:19" ht="13.5">
      <c r="B96" s="5" t="s">
        <v>155</v>
      </c>
      <c r="C96" s="6" t="s">
        <v>156</v>
      </c>
      <c r="D96" s="8">
        <v>-952861.4</v>
      </c>
      <c r="E96" s="8">
        <v>-974470.57</v>
      </c>
      <c r="F96" s="6" t="s">
        <v>397</v>
      </c>
      <c r="G96" s="7">
        <v>21609.17</v>
      </c>
      <c r="H96" s="6"/>
      <c r="I96" s="7"/>
      <c r="J96" s="6" t="s">
        <v>400</v>
      </c>
      <c r="K96" s="7">
        <v>50505.59</v>
      </c>
      <c r="L96" s="6"/>
      <c r="M96" s="7"/>
      <c r="N96" s="7"/>
      <c r="O96" s="7"/>
      <c r="P96" s="7"/>
      <c r="Q96" s="7">
        <f t="shared" si="3"/>
        <v>1003366.9899999999</v>
      </c>
      <c r="R96" s="7"/>
      <c r="S96" s="9" t="s">
        <v>154</v>
      </c>
    </row>
    <row r="97" spans="2:19" ht="13.5">
      <c r="B97" s="31" t="s">
        <v>306</v>
      </c>
      <c r="C97" s="6" t="s">
        <v>348</v>
      </c>
      <c r="D97" s="8">
        <v>75000</v>
      </c>
      <c r="E97" s="8"/>
      <c r="F97" s="6"/>
      <c r="G97" s="7"/>
      <c r="H97" s="6"/>
      <c r="I97" s="7"/>
      <c r="J97" s="6"/>
      <c r="K97" s="7"/>
      <c r="L97" s="6"/>
      <c r="M97" s="7"/>
      <c r="N97" s="7"/>
      <c r="O97" s="7"/>
      <c r="P97" s="7">
        <f>+E97+G97+I97-K97-M97</f>
        <v>0</v>
      </c>
      <c r="Q97" s="7"/>
      <c r="R97" s="7"/>
      <c r="S97" s="9"/>
    </row>
    <row r="98" spans="2:19" ht="13.5">
      <c r="B98" s="5" t="s">
        <v>157</v>
      </c>
      <c r="C98" s="6" t="s">
        <v>158</v>
      </c>
      <c r="D98" s="8">
        <v>-468820.22</v>
      </c>
      <c r="E98" s="8">
        <v>-468820.22</v>
      </c>
      <c r="F98" s="6"/>
      <c r="G98" s="7"/>
      <c r="H98" s="6"/>
      <c r="I98" s="7"/>
      <c r="J98" s="6" t="s">
        <v>400</v>
      </c>
      <c r="K98" s="7">
        <v>26453.06</v>
      </c>
      <c r="L98" s="6"/>
      <c r="M98" s="7"/>
      <c r="N98" s="7"/>
      <c r="O98" s="7"/>
      <c r="P98" s="7"/>
      <c r="Q98" s="7">
        <f t="shared" si="3"/>
        <v>495273.27999999997</v>
      </c>
      <c r="R98" s="7"/>
      <c r="S98" s="9" t="s">
        <v>154</v>
      </c>
    </row>
    <row r="99" spans="2:19" ht="13.5">
      <c r="B99" s="5" t="s">
        <v>159</v>
      </c>
      <c r="C99" s="6" t="s">
        <v>160</v>
      </c>
      <c r="D99" s="8">
        <v>-3765466.93</v>
      </c>
      <c r="E99" s="8">
        <f>-3765466.93+75000+407820.65</f>
        <v>-3282646.2800000003</v>
      </c>
      <c r="F99" s="6"/>
      <c r="G99" s="7"/>
      <c r="H99" s="6" t="s">
        <v>400</v>
      </c>
      <c r="I99" s="7">
        <v>106613.58</v>
      </c>
      <c r="J99" s="6" t="s">
        <v>397</v>
      </c>
      <c r="K99" s="7">
        <v>100</v>
      </c>
      <c r="L99" s="6"/>
      <c r="M99" s="7"/>
      <c r="N99" s="7"/>
      <c r="O99" s="7"/>
      <c r="P99" s="7"/>
      <c r="Q99" s="7">
        <f t="shared" si="3"/>
        <v>3176132.7</v>
      </c>
      <c r="R99" s="7"/>
      <c r="S99" s="9" t="s">
        <v>154</v>
      </c>
    </row>
    <row r="100" spans="2:19" ht="13.5">
      <c r="B100" s="5"/>
      <c r="C100" s="10" t="s">
        <v>161</v>
      </c>
      <c r="D100" s="8"/>
      <c r="E100" s="8"/>
      <c r="F100" s="6"/>
      <c r="G100" s="7"/>
      <c r="H100" s="6"/>
      <c r="I100" s="7"/>
      <c r="J100" s="6"/>
      <c r="K100" s="7"/>
      <c r="L100" s="6"/>
      <c r="M100" s="7"/>
      <c r="N100" s="7"/>
      <c r="O100" s="7"/>
      <c r="P100" s="7"/>
      <c r="Q100" s="7"/>
      <c r="R100" s="11">
        <f>-Q95-Q96-Q98-Q99</f>
        <v>-12345043.98</v>
      </c>
      <c r="S100" s="9"/>
    </row>
    <row r="101" spans="2:19" ht="13.5">
      <c r="B101" s="5" t="s">
        <v>162</v>
      </c>
      <c r="C101" s="6" t="s">
        <v>163</v>
      </c>
      <c r="D101" s="8">
        <v>-2047657.13</v>
      </c>
      <c r="E101" s="8">
        <v>-2033734.9</v>
      </c>
      <c r="F101" s="6" t="s">
        <v>390</v>
      </c>
      <c r="G101" s="7">
        <v>39000</v>
      </c>
      <c r="H101" s="6"/>
      <c r="I101" s="7"/>
      <c r="J101" s="6" t="s">
        <v>389</v>
      </c>
      <c r="K101" s="7">
        <v>13958.81</v>
      </c>
      <c r="L101" s="6"/>
      <c r="M101" s="7"/>
      <c r="N101" s="7"/>
      <c r="O101" s="7">
        <f>-E101-G101-I101+K101+M101</f>
        <v>2008693.71</v>
      </c>
      <c r="P101" s="7"/>
      <c r="Q101" s="7"/>
      <c r="R101" s="7"/>
      <c r="S101" s="9" t="s">
        <v>164</v>
      </c>
    </row>
    <row r="102" spans="2:19" ht="13.5">
      <c r="B102" s="5"/>
      <c r="C102" s="6" t="s">
        <v>363</v>
      </c>
      <c r="D102" s="8"/>
      <c r="E102" s="8"/>
      <c r="F102" s="6"/>
      <c r="G102" s="7"/>
      <c r="H102" s="6"/>
      <c r="I102" s="7"/>
      <c r="J102" s="6"/>
      <c r="K102" s="7"/>
      <c r="L102" s="6"/>
      <c r="M102" s="7"/>
      <c r="N102" s="7"/>
      <c r="O102" s="7"/>
      <c r="P102" s="7">
        <f>+E102+G102+I102-K102-M102</f>
        <v>0</v>
      </c>
      <c r="Q102" s="7"/>
      <c r="R102" s="7"/>
      <c r="S102" s="9"/>
    </row>
    <row r="103" spans="2:19" ht="13.5">
      <c r="B103" s="5" t="s">
        <v>165</v>
      </c>
      <c r="C103" s="6" t="s">
        <v>166</v>
      </c>
      <c r="D103" s="33">
        <v>-224613.03</v>
      </c>
      <c r="E103" s="8">
        <v>-245275.02</v>
      </c>
      <c r="F103" s="6"/>
      <c r="G103" s="7"/>
      <c r="H103" s="6"/>
      <c r="I103" s="7"/>
      <c r="J103" s="6"/>
      <c r="K103" s="7"/>
      <c r="L103" s="6"/>
      <c r="M103" s="7"/>
      <c r="N103" s="7"/>
      <c r="O103" s="7">
        <f>-E103-G103-I103+K103+M103</f>
        <v>245275.02</v>
      </c>
      <c r="P103" s="7"/>
      <c r="Q103" s="7"/>
      <c r="R103" s="7"/>
      <c r="S103" s="9" t="s">
        <v>164</v>
      </c>
    </row>
    <row r="104" spans="2:19" ht="13.5">
      <c r="B104" s="5" t="s">
        <v>167</v>
      </c>
      <c r="C104" s="32" t="s">
        <v>168</v>
      </c>
      <c r="D104" s="8">
        <v>-25092.98</v>
      </c>
      <c r="E104" s="8">
        <v>-23077.35</v>
      </c>
      <c r="F104" s="6"/>
      <c r="G104" s="7"/>
      <c r="H104" s="6"/>
      <c r="I104" s="7"/>
      <c r="J104" s="6"/>
      <c r="K104" s="7"/>
      <c r="L104" s="6"/>
      <c r="M104" s="7"/>
      <c r="N104" s="7"/>
      <c r="O104" s="7">
        <f>-E104-G104-I104+K104+M104</f>
        <v>23077.35</v>
      </c>
      <c r="P104" s="7"/>
      <c r="Q104" s="7"/>
      <c r="R104" s="7"/>
      <c r="S104" s="9" t="s">
        <v>164</v>
      </c>
    </row>
    <row r="105" spans="2:19" ht="13.5">
      <c r="B105" s="5" t="s">
        <v>169</v>
      </c>
      <c r="C105" s="6" t="s">
        <v>170</v>
      </c>
      <c r="D105" s="33">
        <v>-2971.62</v>
      </c>
      <c r="E105" s="8">
        <v>-3319.63</v>
      </c>
      <c r="F105" s="6"/>
      <c r="G105" s="7"/>
      <c r="H105" s="6"/>
      <c r="I105" s="7"/>
      <c r="J105" s="6"/>
      <c r="K105" s="7"/>
      <c r="L105" s="6"/>
      <c r="M105" s="7"/>
      <c r="N105" s="7"/>
      <c r="O105" s="7">
        <f>-E105-G105-I105+K105+M105</f>
        <v>3319.63</v>
      </c>
      <c r="P105" s="7"/>
      <c r="Q105" s="7"/>
      <c r="R105" s="7"/>
      <c r="S105" s="9" t="s">
        <v>164</v>
      </c>
    </row>
    <row r="106" spans="2:19" ht="13.5">
      <c r="B106" s="5" t="s">
        <v>171</v>
      </c>
      <c r="C106" s="6" t="s">
        <v>172</v>
      </c>
      <c r="D106" s="8"/>
      <c r="E106" s="8"/>
      <c r="F106" s="6"/>
      <c r="G106" s="7"/>
      <c r="H106" s="6"/>
      <c r="I106" s="7"/>
      <c r="J106" s="6"/>
      <c r="K106" s="7"/>
      <c r="L106" s="6"/>
      <c r="M106" s="7"/>
      <c r="N106" s="7"/>
      <c r="O106" s="7">
        <f>-E106-G106-I106+K106+M106</f>
        <v>0</v>
      </c>
      <c r="P106" s="7"/>
      <c r="Q106" s="7"/>
      <c r="R106" s="7"/>
      <c r="S106" s="9" t="s">
        <v>173</v>
      </c>
    </row>
    <row r="107" spans="2:19" ht="13.5">
      <c r="B107" s="5"/>
      <c r="C107" s="10" t="s">
        <v>174</v>
      </c>
      <c r="D107" s="8"/>
      <c r="E107" s="8"/>
      <c r="F107" s="6"/>
      <c r="G107" s="7"/>
      <c r="H107" s="6"/>
      <c r="I107" s="7"/>
      <c r="J107" s="6"/>
      <c r="K107" s="7"/>
      <c r="L107" s="6"/>
      <c r="M107" s="7"/>
      <c r="N107" s="7"/>
      <c r="O107" s="7"/>
      <c r="P107" s="7"/>
      <c r="Q107" s="7"/>
      <c r="R107" s="11">
        <f>-O101-O103-O104-O105-O106</f>
        <v>-2280365.71</v>
      </c>
      <c r="S107" s="9"/>
    </row>
    <row r="108" spans="2:19" ht="13.5">
      <c r="B108" s="5" t="s">
        <v>175</v>
      </c>
      <c r="C108" s="10" t="s">
        <v>176</v>
      </c>
      <c r="D108" s="33">
        <v>-39855.59</v>
      </c>
      <c r="E108" s="8">
        <v>-50093.06</v>
      </c>
      <c r="F108" s="6"/>
      <c r="G108" s="7"/>
      <c r="H108" s="6"/>
      <c r="I108" s="7"/>
      <c r="J108" s="6"/>
      <c r="K108" s="7"/>
      <c r="L108" s="6"/>
      <c r="M108" s="7"/>
      <c r="N108" s="7"/>
      <c r="O108" s="7">
        <f>-E108-G108-I108+K108+M108</f>
        <v>50093.06</v>
      </c>
      <c r="P108" s="7"/>
      <c r="Q108" s="7"/>
      <c r="R108" s="11">
        <f>-O108</f>
        <v>-50093.06</v>
      </c>
      <c r="S108" s="9" t="s">
        <v>177</v>
      </c>
    </row>
    <row r="109" spans="2:19" ht="13.5">
      <c r="B109" s="5" t="s">
        <v>178</v>
      </c>
      <c r="C109" s="10" t="s">
        <v>179</v>
      </c>
      <c r="D109" s="33">
        <v>-2377.68</v>
      </c>
      <c r="E109" s="8">
        <v>-16845.12</v>
      </c>
      <c r="F109" s="6"/>
      <c r="G109" s="7"/>
      <c r="H109" s="6"/>
      <c r="I109" s="7"/>
      <c r="J109" s="6"/>
      <c r="K109" s="7"/>
      <c r="L109" s="6"/>
      <c r="M109" s="7"/>
      <c r="N109" s="7"/>
      <c r="O109" s="7">
        <f>-E109-G109-I109+K109+M109</f>
        <v>16845.12</v>
      </c>
      <c r="P109" s="7"/>
      <c r="Q109" s="7"/>
      <c r="R109" s="11">
        <f>-O109</f>
        <v>-16845.12</v>
      </c>
      <c r="S109" s="9" t="s">
        <v>177</v>
      </c>
    </row>
    <row r="110" spans="2:19" ht="13.5">
      <c r="B110" s="5" t="s">
        <v>180</v>
      </c>
      <c r="C110" s="10" t="s">
        <v>181</v>
      </c>
      <c r="D110" s="33">
        <v>-154307.98</v>
      </c>
      <c r="E110" s="8">
        <v>-47861.81</v>
      </c>
      <c r="F110" s="6"/>
      <c r="G110" s="7"/>
      <c r="H110" s="6"/>
      <c r="I110" s="7"/>
      <c r="J110" s="6" t="s">
        <v>399</v>
      </c>
      <c r="K110" s="7">
        <v>98520</v>
      </c>
      <c r="L110" s="6"/>
      <c r="M110" s="7"/>
      <c r="N110" s="7"/>
      <c r="O110" s="7">
        <f>-E110-G110-I110+K110+M110</f>
        <v>146381.81</v>
      </c>
      <c r="P110" s="7"/>
      <c r="Q110" s="7"/>
      <c r="R110" s="11">
        <f>-O110</f>
        <v>-146381.81</v>
      </c>
      <c r="S110" s="9" t="s">
        <v>360</v>
      </c>
    </row>
    <row r="111" spans="2:19" ht="13.5">
      <c r="B111" s="5" t="s">
        <v>182</v>
      </c>
      <c r="C111" s="10" t="s">
        <v>183</v>
      </c>
      <c r="D111" s="33">
        <v>0</v>
      </c>
      <c r="E111" s="8">
        <v>-33129.38</v>
      </c>
      <c r="F111" s="6"/>
      <c r="G111" s="7"/>
      <c r="H111" s="6"/>
      <c r="I111" s="7"/>
      <c r="J111" s="6"/>
      <c r="K111" s="7"/>
      <c r="L111" s="6"/>
      <c r="M111" s="7"/>
      <c r="N111" s="7"/>
      <c r="O111" s="7">
        <f>-E111-G111-I111+K111+M111</f>
        <v>33129.38</v>
      </c>
      <c r="P111" s="7"/>
      <c r="Q111" s="7"/>
      <c r="R111" s="11">
        <f>-O111</f>
        <v>-33129.38</v>
      </c>
      <c r="S111" s="9" t="s">
        <v>177</v>
      </c>
    </row>
    <row r="112" spans="2:19" ht="13.5">
      <c r="B112" s="5"/>
      <c r="C112" s="10" t="s">
        <v>184</v>
      </c>
      <c r="D112" s="8"/>
      <c r="E112" s="8"/>
      <c r="F112" s="6"/>
      <c r="G112" s="7"/>
      <c r="H112" s="6"/>
      <c r="I112" s="7"/>
      <c r="J112" s="6"/>
      <c r="K112" s="7"/>
      <c r="L112" s="6"/>
      <c r="M112" s="7"/>
      <c r="N112" s="7"/>
      <c r="O112" s="7"/>
      <c r="P112" s="7"/>
      <c r="Q112" s="7"/>
      <c r="R112" s="11">
        <f>SUM(R107:R111)</f>
        <v>-2526815.08</v>
      </c>
      <c r="S112" s="9"/>
    </row>
    <row r="113" spans="2:19" ht="13.5">
      <c r="B113" s="5" t="s">
        <v>185</v>
      </c>
      <c r="C113" s="6" t="s">
        <v>186</v>
      </c>
      <c r="D113" s="8">
        <v>262554.18</v>
      </c>
      <c r="E113" s="8">
        <v>283786.05</v>
      </c>
      <c r="F113" s="6" t="s">
        <v>372</v>
      </c>
      <c r="G113" s="7">
        <v>2426.4</v>
      </c>
      <c r="H113" s="6"/>
      <c r="I113" s="7"/>
      <c r="J113" s="6"/>
      <c r="K113" s="7"/>
      <c r="L113" s="6"/>
      <c r="M113" s="7"/>
      <c r="N113" s="7">
        <f>+E113+G113+I113-K113-M113</f>
        <v>286212.45</v>
      </c>
      <c r="O113" s="7"/>
      <c r="P113" s="7"/>
      <c r="Q113" s="7"/>
      <c r="R113" s="7"/>
      <c r="S113" s="9" t="s">
        <v>129</v>
      </c>
    </row>
    <row r="114" spans="2:19" ht="13.5">
      <c r="B114" s="5" t="s">
        <v>187</v>
      </c>
      <c r="C114" s="6" t="s">
        <v>188</v>
      </c>
      <c r="D114" s="8">
        <v>0</v>
      </c>
      <c r="E114" s="8"/>
      <c r="F114" s="6"/>
      <c r="G114" s="7"/>
      <c r="H114" s="6"/>
      <c r="I114" s="7"/>
      <c r="J114" s="6"/>
      <c r="K114" s="7"/>
      <c r="L114" s="6"/>
      <c r="M114" s="7"/>
      <c r="N114" s="7">
        <f>+E114+G114+I114-K114-M114</f>
        <v>0</v>
      </c>
      <c r="O114" s="7"/>
      <c r="P114" s="7"/>
      <c r="Q114" s="7"/>
      <c r="R114" s="7"/>
      <c r="S114" s="9" t="s">
        <v>173</v>
      </c>
    </row>
    <row r="115" spans="2:19" ht="13.5">
      <c r="B115" s="5" t="s">
        <v>189</v>
      </c>
      <c r="C115" s="6" t="s">
        <v>190</v>
      </c>
      <c r="D115" s="8">
        <v>46496.68</v>
      </c>
      <c r="E115" s="8"/>
      <c r="F115" s="6"/>
      <c r="G115" s="7"/>
      <c r="H115" s="6"/>
      <c r="I115" s="7"/>
      <c r="J115" s="6"/>
      <c r="K115" s="7"/>
      <c r="L115" s="6"/>
      <c r="M115" s="7"/>
      <c r="N115" s="7">
        <f>+E115+G115+I115-K115-M115</f>
        <v>0</v>
      </c>
      <c r="O115" s="7"/>
      <c r="P115" s="7"/>
      <c r="Q115" s="7"/>
      <c r="R115" s="7"/>
      <c r="S115" s="9" t="s">
        <v>129</v>
      </c>
    </row>
    <row r="116" spans="2:19" ht="13.5">
      <c r="B116" s="5" t="s">
        <v>191</v>
      </c>
      <c r="C116" s="6" t="s">
        <v>192</v>
      </c>
      <c r="D116" s="8">
        <v>239930.97</v>
      </c>
      <c r="E116" s="8">
        <v>240672.42</v>
      </c>
      <c r="F116" s="6" t="s">
        <v>372</v>
      </c>
      <c r="G116" s="7">
        <v>2565.77</v>
      </c>
      <c r="H116" s="6"/>
      <c r="I116" s="7"/>
      <c r="J116" s="6"/>
      <c r="K116" s="7"/>
      <c r="L116" s="6"/>
      <c r="M116" s="7"/>
      <c r="N116" s="7">
        <f>+E116+G116+I116-K116-M116</f>
        <v>243238.19</v>
      </c>
      <c r="O116" s="7"/>
      <c r="P116" s="7"/>
      <c r="Q116" s="7"/>
      <c r="R116" s="7"/>
      <c r="S116" s="9" t="s">
        <v>129</v>
      </c>
    </row>
    <row r="117" spans="2:19" ht="13.5">
      <c r="B117" s="5"/>
      <c r="C117" s="10" t="s">
        <v>193</v>
      </c>
      <c r="D117" s="8"/>
      <c r="E117" s="8"/>
      <c r="F117" s="6"/>
      <c r="G117" s="7"/>
      <c r="H117" s="6"/>
      <c r="I117" s="7"/>
      <c r="J117" s="6"/>
      <c r="K117" s="7"/>
      <c r="L117" s="6"/>
      <c r="M117" s="7"/>
      <c r="N117" s="7"/>
      <c r="O117" s="7"/>
      <c r="P117" s="7"/>
      <c r="Q117" s="7"/>
      <c r="R117" s="11">
        <f>SUM(N113:N116)</f>
        <v>529450.64</v>
      </c>
      <c r="S117" s="9"/>
    </row>
    <row r="118" spans="2:19" ht="13.5">
      <c r="B118" s="5" t="s">
        <v>194</v>
      </c>
      <c r="C118" s="6" t="s">
        <v>195</v>
      </c>
      <c r="D118" s="8">
        <v>21000</v>
      </c>
      <c r="E118" s="8">
        <v>30000</v>
      </c>
      <c r="F118" s="6"/>
      <c r="G118" s="7"/>
      <c r="H118" s="6"/>
      <c r="I118" s="7"/>
      <c r="J118" s="6"/>
      <c r="K118" s="7"/>
      <c r="L118" s="6"/>
      <c r="M118" s="7"/>
      <c r="N118" s="7">
        <f>+E118+G118+I118-K118-M118</f>
        <v>30000</v>
      </c>
      <c r="O118" s="7"/>
      <c r="P118" s="7"/>
      <c r="Q118" s="7"/>
      <c r="R118" s="11">
        <f>+N118</f>
        <v>30000</v>
      </c>
      <c r="S118" s="9" t="s">
        <v>129</v>
      </c>
    </row>
    <row r="119" spans="2:19" ht="13.5">
      <c r="B119" s="5" t="s">
        <v>196</v>
      </c>
      <c r="C119" s="6" t="s">
        <v>197</v>
      </c>
      <c r="D119" s="8">
        <v>115379.37</v>
      </c>
      <c r="E119" s="8">
        <v>117685.15</v>
      </c>
      <c r="F119" s="6"/>
      <c r="G119" s="7"/>
      <c r="H119" s="6"/>
      <c r="I119" s="7"/>
      <c r="J119" s="6" t="s">
        <v>398</v>
      </c>
      <c r="K119" s="7">
        <v>9098</v>
      </c>
      <c r="L119" s="6"/>
      <c r="M119" s="7"/>
      <c r="N119" s="7">
        <f>+E119+G119+I119-K119-M119</f>
        <v>108587.15</v>
      </c>
      <c r="O119" s="7"/>
      <c r="P119" s="7"/>
      <c r="Q119" s="7"/>
      <c r="R119" s="7"/>
      <c r="S119" s="9" t="s">
        <v>198</v>
      </c>
    </row>
    <row r="120" spans="2:19" ht="13.5">
      <c r="B120" s="5" t="s">
        <v>199</v>
      </c>
      <c r="C120" s="6" t="s">
        <v>200</v>
      </c>
      <c r="D120" s="8">
        <v>108996.66</v>
      </c>
      <c r="E120" s="8">
        <v>105858.64</v>
      </c>
      <c r="F120" s="6"/>
      <c r="G120" s="7"/>
      <c r="H120" s="6"/>
      <c r="I120" s="7"/>
      <c r="J120" s="6"/>
      <c r="K120" s="7"/>
      <c r="L120" s="6"/>
      <c r="M120" s="7"/>
      <c r="N120" s="7">
        <f>+E120+G120+I120-K120-M120</f>
        <v>105858.64</v>
      </c>
      <c r="O120" s="7"/>
      <c r="P120" s="7"/>
      <c r="Q120" s="7"/>
      <c r="R120" s="7"/>
      <c r="S120" s="9" t="s">
        <v>177</v>
      </c>
    </row>
    <row r="121" spans="2:19" ht="13.5">
      <c r="B121" s="5" t="s">
        <v>201</v>
      </c>
      <c r="C121" s="6" t="s">
        <v>202</v>
      </c>
      <c r="D121" s="8">
        <v>68660.89</v>
      </c>
      <c r="E121" s="8">
        <v>63484.43</v>
      </c>
      <c r="F121" s="6"/>
      <c r="G121" s="7"/>
      <c r="H121" s="6"/>
      <c r="I121" s="7"/>
      <c r="J121" s="6"/>
      <c r="K121" s="7"/>
      <c r="L121" s="6"/>
      <c r="M121" s="7"/>
      <c r="N121" s="7">
        <f>+E121+G121+I121-K121-M121</f>
        <v>63484.43</v>
      </c>
      <c r="O121" s="7"/>
      <c r="P121" s="7"/>
      <c r="Q121" s="7"/>
      <c r="R121" s="7"/>
      <c r="S121" s="9" t="s">
        <v>177</v>
      </c>
    </row>
    <row r="122" spans="2:19" ht="13.5">
      <c r="B122" s="5"/>
      <c r="C122" s="10" t="s">
        <v>203</v>
      </c>
      <c r="D122" s="8"/>
      <c r="E122" s="8"/>
      <c r="F122" s="6"/>
      <c r="G122" s="7"/>
      <c r="H122" s="6"/>
      <c r="I122" s="7"/>
      <c r="J122" s="6"/>
      <c r="K122" s="7"/>
      <c r="L122" s="6"/>
      <c r="M122" s="7"/>
      <c r="N122" s="7"/>
      <c r="O122" s="7"/>
      <c r="P122" s="7"/>
      <c r="Q122" s="7"/>
      <c r="R122" s="11">
        <f>SUM(N119:N121)</f>
        <v>277930.22</v>
      </c>
      <c r="S122" s="9"/>
    </row>
    <row r="123" spans="2:19" ht="13.5">
      <c r="B123" s="5" t="s">
        <v>204</v>
      </c>
      <c r="C123" s="10" t="s">
        <v>205</v>
      </c>
      <c r="D123" s="8">
        <v>789298.25</v>
      </c>
      <c r="E123" s="8">
        <v>669588.38</v>
      </c>
      <c r="F123" s="6" t="s">
        <v>381</v>
      </c>
      <c r="G123" s="7">
        <v>61626.25</v>
      </c>
      <c r="H123" s="6"/>
      <c r="I123" s="7"/>
      <c r="J123" s="6" t="s">
        <v>397</v>
      </c>
      <c r="K123" s="7">
        <v>21509.17</v>
      </c>
      <c r="L123" s="6"/>
      <c r="M123" s="7"/>
      <c r="N123" s="7">
        <f>+E123+G123+I123-K123-M123</f>
        <v>709705.46</v>
      </c>
      <c r="O123" s="7"/>
      <c r="P123" s="7"/>
      <c r="Q123" s="7"/>
      <c r="R123" s="11">
        <f>+N123</f>
        <v>709705.46</v>
      </c>
      <c r="S123" s="9" t="s">
        <v>164</v>
      </c>
    </row>
    <row r="124" spans="2:19" ht="13.5">
      <c r="B124" s="5" t="s">
        <v>206</v>
      </c>
      <c r="C124" s="6" t="s">
        <v>207</v>
      </c>
      <c r="D124" s="8">
        <v>0</v>
      </c>
      <c r="E124" s="8"/>
      <c r="F124" s="6"/>
      <c r="G124" s="7"/>
      <c r="H124" s="6"/>
      <c r="I124" s="7"/>
      <c r="J124" s="6"/>
      <c r="K124" s="7"/>
      <c r="L124" s="6"/>
      <c r="M124" s="7"/>
      <c r="N124" s="7">
        <f>+E124+G124+I124-K124-M124</f>
        <v>0</v>
      </c>
      <c r="O124" s="7"/>
      <c r="P124" s="7"/>
      <c r="Q124" s="7"/>
      <c r="R124" s="11"/>
      <c r="S124" s="9"/>
    </row>
    <row r="125" spans="2:19" ht="13.5">
      <c r="B125" s="5" t="s">
        <v>208</v>
      </c>
      <c r="C125" s="6" t="s">
        <v>209</v>
      </c>
      <c r="D125" s="8">
        <v>50375.37</v>
      </c>
      <c r="E125" s="8">
        <v>50895.06</v>
      </c>
      <c r="F125" s="6" t="s">
        <v>381</v>
      </c>
      <c r="G125" s="7">
        <v>4466.16</v>
      </c>
      <c r="H125" s="6"/>
      <c r="I125" s="7"/>
      <c r="J125" s="6"/>
      <c r="K125" s="7"/>
      <c r="L125" s="6"/>
      <c r="M125" s="7"/>
      <c r="N125" s="7">
        <f>+E125+G125+I125-K125-M125</f>
        <v>55361.22</v>
      </c>
      <c r="O125" s="7"/>
      <c r="P125" s="7"/>
      <c r="Q125" s="7"/>
      <c r="R125" s="7"/>
      <c r="S125" s="9" t="s">
        <v>177</v>
      </c>
    </row>
    <row r="126" spans="2:19" ht="13.5">
      <c r="B126" s="5" t="s">
        <v>210</v>
      </c>
      <c r="C126" s="6" t="s">
        <v>211</v>
      </c>
      <c r="D126" s="8">
        <v>10206.39</v>
      </c>
      <c r="E126" s="8">
        <v>10602.63</v>
      </c>
      <c r="F126" s="6"/>
      <c r="G126" s="7"/>
      <c r="H126" s="6"/>
      <c r="I126" s="7"/>
      <c r="J126" s="6"/>
      <c r="K126" s="7"/>
      <c r="L126" s="6"/>
      <c r="M126" s="7"/>
      <c r="N126" s="7">
        <f>+E126+G126+I126-K126-M126</f>
        <v>10602.63</v>
      </c>
      <c r="O126" s="7"/>
      <c r="P126" s="7"/>
      <c r="Q126" s="7"/>
      <c r="R126" s="7"/>
      <c r="S126" s="9" t="s">
        <v>177</v>
      </c>
    </row>
    <row r="127" spans="2:19" ht="13.5">
      <c r="B127" s="5"/>
      <c r="C127" s="10" t="s">
        <v>212</v>
      </c>
      <c r="D127" s="8"/>
      <c r="E127" s="8"/>
      <c r="F127" s="6"/>
      <c r="G127" s="7"/>
      <c r="H127" s="6"/>
      <c r="I127" s="7"/>
      <c r="J127" s="6"/>
      <c r="K127" s="7"/>
      <c r="L127" s="6"/>
      <c r="M127" s="7"/>
      <c r="N127" s="7"/>
      <c r="O127" s="7"/>
      <c r="P127" s="7"/>
      <c r="Q127" s="7"/>
      <c r="R127" s="11">
        <f>SUM(N124:N126)</f>
        <v>65963.85</v>
      </c>
      <c r="S127" s="9"/>
    </row>
    <row r="128" spans="2:19" ht="13.5">
      <c r="B128" s="13" t="s">
        <v>213</v>
      </c>
      <c r="C128" s="6" t="s">
        <v>214</v>
      </c>
      <c r="D128" s="8">
        <v>250.21</v>
      </c>
      <c r="E128" s="8">
        <v>3151.84</v>
      </c>
      <c r="F128" s="6" t="s">
        <v>376</v>
      </c>
      <c r="G128" s="7">
        <v>15040.59</v>
      </c>
      <c r="H128" s="6" t="s">
        <v>387</v>
      </c>
      <c r="I128" s="7">
        <v>635.4</v>
      </c>
      <c r="J128" s="6"/>
      <c r="K128" s="7"/>
      <c r="L128" s="6"/>
      <c r="M128" s="7"/>
      <c r="N128" s="7">
        <f>+E128+G128+I128-K128-M128</f>
        <v>18827.83</v>
      </c>
      <c r="O128" s="7"/>
      <c r="P128" s="7"/>
      <c r="Q128" s="7"/>
      <c r="R128" s="11"/>
      <c r="S128" s="9"/>
    </row>
    <row r="129" spans="2:19" ht="13.5">
      <c r="B129" s="5" t="s">
        <v>215</v>
      </c>
      <c r="C129" s="6" t="s">
        <v>216</v>
      </c>
      <c r="D129" s="8">
        <v>0</v>
      </c>
      <c r="E129" s="8"/>
      <c r="F129" s="6"/>
      <c r="G129" s="7"/>
      <c r="H129" s="6"/>
      <c r="I129" s="7"/>
      <c r="J129" s="6"/>
      <c r="K129" s="7"/>
      <c r="L129" s="6"/>
      <c r="M129" s="7"/>
      <c r="N129" s="7">
        <f>+E129+G129+I129-K129-M129</f>
        <v>0</v>
      </c>
      <c r="O129" s="7"/>
      <c r="P129" s="7"/>
      <c r="Q129" s="7"/>
      <c r="R129" s="7"/>
      <c r="S129" s="9" t="s">
        <v>177</v>
      </c>
    </row>
    <row r="130" spans="2:19" ht="13.5">
      <c r="B130" s="5" t="s">
        <v>217</v>
      </c>
      <c r="C130" s="6" t="s">
        <v>218</v>
      </c>
      <c r="D130" s="8">
        <v>0</v>
      </c>
      <c r="E130" s="8"/>
      <c r="F130" s="6"/>
      <c r="G130" s="7"/>
      <c r="H130" s="6"/>
      <c r="I130" s="7"/>
      <c r="J130" s="6"/>
      <c r="K130" s="7"/>
      <c r="L130" s="6"/>
      <c r="M130" s="7"/>
      <c r="N130" s="7">
        <f>+E130+G130+I130-K130-M130</f>
        <v>0</v>
      </c>
      <c r="O130" s="7"/>
      <c r="P130" s="7"/>
      <c r="Q130" s="7"/>
      <c r="R130" s="7"/>
      <c r="S130" s="9" t="s">
        <v>177</v>
      </c>
    </row>
    <row r="131" spans="2:19" ht="13.5">
      <c r="B131" s="5" t="s">
        <v>219</v>
      </c>
      <c r="C131" s="6" t="s">
        <v>220</v>
      </c>
      <c r="D131" s="8">
        <v>30364.16</v>
      </c>
      <c r="E131" s="8">
        <v>27013.55</v>
      </c>
      <c r="F131" s="6"/>
      <c r="G131" s="7"/>
      <c r="H131" s="6"/>
      <c r="I131" s="7"/>
      <c r="J131" s="6"/>
      <c r="K131" s="7"/>
      <c r="L131" s="6"/>
      <c r="M131" s="7"/>
      <c r="N131" s="7">
        <f>+E131+G131+I131-K131-M131</f>
        <v>27013.55</v>
      </c>
      <c r="O131" s="7"/>
      <c r="P131" s="7"/>
      <c r="Q131" s="7"/>
      <c r="R131" s="7"/>
      <c r="S131" s="9" t="s">
        <v>177</v>
      </c>
    </row>
    <row r="132" spans="2:19" ht="13.5">
      <c r="B132" s="5" t="s">
        <v>221</v>
      </c>
      <c r="C132" s="6" t="s">
        <v>222</v>
      </c>
      <c r="D132" s="8">
        <v>162087.94</v>
      </c>
      <c r="E132" s="8">
        <v>124811.66</v>
      </c>
      <c r="F132" s="6" t="s">
        <v>381</v>
      </c>
      <c r="G132" s="7">
        <v>6000</v>
      </c>
      <c r="H132" s="6"/>
      <c r="I132" s="7"/>
      <c r="J132" s="6" t="s">
        <v>377</v>
      </c>
      <c r="K132" s="7">
        <v>23806</v>
      </c>
      <c r="L132" s="6"/>
      <c r="M132" s="7"/>
      <c r="N132" s="7">
        <f>+E132+G132+I132-K132-M132</f>
        <v>107005.66</v>
      </c>
      <c r="O132" s="7"/>
      <c r="P132" s="7"/>
      <c r="Q132" s="7"/>
      <c r="R132" s="7"/>
      <c r="S132" s="9" t="s">
        <v>177</v>
      </c>
    </row>
    <row r="133" spans="2:19" ht="13.5">
      <c r="B133" s="5"/>
      <c r="C133" s="10" t="s">
        <v>223</v>
      </c>
      <c r="D133" s="8"/>
      <c r="E133" s="8"/>
      <c r="F133" s="6"/>
      <c r="G133" s="7"/>
      <c r="H133" s="6"/>
      <c r="I133" s="7"/>
      <c r="J133" s="6"/>
      <c r="K133" s="7"/>
      <c r="L133" s="6"/>
      <c r="M133" s="7"/>
      <c r="N133" s="7"/>
      <c r="O133" s="7"/>
      <c r="P133" s="7"/>
      <c r="Q133" s="7"/>
      <c r="R133" s="11">
        <f>SUM(N128:N132)</f>
        <v>152847.04</v>
      </c>
      <c r="S133" s="9"/>
    </row>
    <row r="134" spans="2:19" ht="13.5">
      <c r="B134" s="31" t="s">
        <v>339</v>
      </c>
      <c r="C134" s="6" t="s">
        <v>224</v>
      </c>
      <c r="D134" s="8">
        <v>24759</v>
      </c>
      <c r="E134" s="8">
        <v>37853.19</v>
      </c>
      <c r="F134" s="6"/>
      <c r="G134" s="7"/>
      <c r="H134" s="6"/>
      <c r="I134" s="7"/>
      <c r="J134" s="6"/>
      <c r="K134" s="7"/>
      <c r="L134" s="6"/>
      <c r="M134" s="7"/>
      <c r="N134" s="7">
        <f aca="true" t="shared" si="4" ref="N134:N140">+E134+G134+I134-K134-M134</f>
        <v>37853.19</v>
      </c>
      <c r="O134" s="7">
        <v>0</v>
      </c>
      <c r="P134" s="7"/>
      <c r="Q134" s="7"/>
      <c r="R134" s="7"/>
      <c r="S134" s="9" t="s">
        <v>225</v>
      </c>
    </row>
    <row r="135" spans="2:19" ht="13.5">
      <c r="B135" s="5" t="s">
        <v>226</v>
      </c>
      <c r="C135" s="6" t="s">
        <v>227</v>
      </c>
      <c r="D135" s="8">
        <v>15956.25</v>
      </c>
      <c r="E135" s="8">
        <v>15626.05</v>
      </c>
      <c r="F135" s="6"/>
      <c r="G135" s="7"/>
      <c r="H135" s="6"/>
      <c r="I135" s="7"/>
      <c r="J135" s="6"/>
      <c r="K135" s="7"/>
      <c r="L135" s="6"/>
      <c r="M135" s="7"/>
      <c r="N135" s="7">
        <f t="shared" si="4"/>
        <v>15626.05</v>
      </c>
      <c r="O135" s="7"/>
      <c r="P135" s="7"/>
      <c r="Q135" s="7"/>
      <c r="R135" s="7"/>
      <c r="S135" s="9" t="s">
        <v>225</v>
      </c>
    </row>
    <row r="136" spans="2:19" ht="13.5">
      <c r="B136" s="5"/>
      <c r="C136" s="10" t="s">
        <v>228</v>
      </c>
      <c r="D136" s="8">
        <v>0</v>
      </c>
      <c r="E136" s="8"/>
      <c r="F136" s="6"/>
      <c r="G136" s="7"/>
      <c r="H136" s="6"/>
      <c r="I136" s="7"/>
      <c r="J136" s="6"/>
      <c r="K136" s="7"/>
      <c r="L136" s="6"/>
      <c r="M136" s="7"/>
      <c r="N136" s="7">
        <f t="shared" si="4"/>
        <v>0</v>
      </c>
      <c r="O136" s="7"/>
      <c r="P136" s="7"/>
      <c r="Q136" s="7"/>
      <c r="R136" s="11">
        <f>SUM(N134:N135)</f>
        <v>53479.240000000005</v>
      </c>
      <c r="S136" s="9"/>
    </row>
    <row r="137" spans="2:19" ht="13.5">
      <c r="B137" s="5" t="s">
        <v>229</v>
      </c>
      <c r="C137" s="6" t="s">
        <v>230</v>
      </c>
      <c r="D137" s="8">
        <v>13400</v>
      </c>
      <c r="E137" s="8">
        <v>11776</v>
      </c>
      <c r="F137" s="6"/>
      <c r="G137" s="7"/>
      <c r="H137" s="6"/>
      <c r="I137" s="7"/>
      <c r="J137" s="6"/>
      <c r="K137" s="7"/>
      <c r="L137" s="6"/>
      <c r="M137" s="7"/>
      <c r="N137" s="7">
        <f t="shared" si="4"/>
        <v>11776</v>
      </c>
      <c r="O137" s="7"/>
      <c r="P137" s="7"/>
      <c r="Q137" s="7"/>
      <c r="R137" s="11"/>
      <c r="S137" s="9"/>
    </row>
    <row r="138" spans="2:19" ht="13.5">
      <c r="B138" s="31" t="s">
        <v>356</v>
      </c>
      <c r="C138" s="6" t="s">
        <v>357</v>
      </c>
      <c r="D138" s="8">
        <v>161340.03</v>
      </c>
      <c r="E138" s="8">
        <v>67335.03</v>
      </c>
      <c r="F138" s="6"/>
      <c r="G138" s="7"/>
      <c r="H138" s="6"/>
      <c r="I138" s="7"/>
      <c r="J138" s="6"/>
      <c r="K138" s="7"/>
      <c r="L138" s="6"/>
      <c r="M138" s="7"/>
      <c r="N138" s="7">
        <f t="shared" si="4"/>
        <v>67335.03</v>
      </c>
      <c r="O138" s="7"/>
      <c r="P138" s="7"/>
      <c r="Q138" s="7"/>
      <c r="R138" s="7"/>
      <c r="S138" s="9" t="s">
        <v>177</v>
      </c>
    </row>
    <row r="139" spans="2:19" ht="13.5">
      <c r="B139" s="5" t="s">
        <v>231</v>
      </c>
      <c r="C139" s="6" t="s">
        <v>232</v>
      </c>
      <c r="D139" s="8">
        <v>0</v>
      </c>
      <c r="E139" s="8"/>
      <c r="F139" s="6"/>
      <c r="G139" s="7"/>
      <c r="H139" s="6"/>
      <c r="I139" s="7"/>
      <c r="J139" s="6"/>
      <c r="K139" s="7"/>
      <c r="L139" s="6"/>
      <c r="M139" s="7"/>
      <c r="N139" s="7">
        <f t="shared" si="4"/>
        <v>0</v>
      </c>
      <c r="O139" s="7"/>
      <c r="P139" s="7"/>
      <c r="Q139" s="7"/>
      <c r="R139" s="7"/>
      <c r="S139" s="9" t="s">
        <v>173</v>
      </c>
    </row>
    <row r="140" spans="2:19" ht="13.5">
      <c r="B140" s="5" t="s">
        <v>233</v>
      </c>
      <c r="C140" s="6" t="s">
        <v>234</v>
      </c>
      <c r="D140" s="8">
        <v>0</v>
      </c>
      <c r="E140" s="8"/>
      <c r="F140" s="6"/>
      <c r="G140" s="7"/>
      <c r="H140" s="6"/>
      <c r="I140" s="7"/>
      <c r="J140" s="6"/>
      <c r="K140" s="7"/>
      <c r="L140" s="6"/>
      <c r="M140" s="7"/>
      <c r="N140" s="7">
        <f t="shared" si="4"/>
        <v>0</v>
      </c>
      <c r="O140" s="7"/>
      <c r="P140" s="7"/>
      <c r="Q140" s="7"/>
      <c r="R140" s="7"/>
      <c r="S140" s="9"/>
    </row>
    <row r="141" spans="2:19" ht="13.5">
      <c r="B141" s="5" t="s">
        <v>235</v>
      </c>
      <c r="C141" s="6" t="s">
        <v>236</v>
      </c>
      <c r="D141" s="8">
        <v>76365.28</v>
      </c>
      <c r="E141" s="8">
        <v>35338.57</v>
      </c>
      <c r="F141" s="6"/>
      <c r="G141" s="7"/>
      <c r="H141" s="6"/>
      <c r="I141" s="7"/>
      <c r="J141" s="6"/>
      <c r="K141" s="7"/>
      <c r="L141" s="6"/>
      <c r="M141" s="7"/>
      <c r="N141" s="7">
        <f>+E141+G141+I141-K141-M141+G142+I142-K142-M142</f>
        <v>35338.57</v>
      </c>
      <c r="O141" s="7"/>
      <c r="P141" s="7"/>
      <c r="Q141" s="7"/>
      <c r="R141" s="7"/>
      <c r="S141" s="9" t="s">
        <v>177</v>
      </c>
    </row>
    <row r="142" spans="2:19" ht="13.5">
      <c r="B142" s="5"/>
      <c r="C142" s="10" t="s">
        <v>237</v>
      </c>
      <c r="D142" s="8"/>
      <c r="E142" s="8"/>
      <c r="F142" s="6"/>
      <c r="G142" s="7"/>
      <c r="H142" s="6"/>
      <c r="I142" s="7"/>
      <c r="J142" s="6"/>
      <c r="K142" s="7"/>
      <c r="L142" s="6"/>
      <c r="M142" s="7"/>
      <c r="N142" s="7"/>
      <c r="O142" s="7"/>
      <c r="P142" s="7"/>
      <c r="Q142" s="7"/>
      <c r="R142" s="11">
        <f>SUM(N137:N141)</f>
        <v>114449.6</v>
      </c>
      <c r="S142" s="9"/>
    </row>
    <row r="143" spans="2:19" ht="13.5">
      <c r="B143" s="5" t="s">
        <v>238</v>
      </c>
      <c r="C143" s="6" t="s">
        <v>239</v>
      </c>
      <c r="D143" s="8">
        <v>59553.29</v>
      </c>
      <c r="E143" s="8">
        <v>51052.05</v>
      </c>
      <c r="F143" s="6"/>
      <c r="G143" s="7"/>
      <c r="H143" s="6"/>
      <c r="I143" s="7"/>
      <c r="J143" s="6"/>
      <c r="K143" s="7"/>
      <c r="L143" s="6"/>
      <c r="M143" s="7"/>
      <c r="N143" s="7">
        <f>+E143+G143+I143-K143-M143+G144+I144-K144-M144</f>
        <v>51052.05</v>
      </c>
      <c r="O143" s="7"/>
      <c r="P143" s="7"/>
      <c r="Q143" s="7"/>
      <c r="R143" s="11"/>
      <c r="S143" s="9"/>
    </row>
    <row r="144" spans="2:19" ht="13.5">
      <c r="B144" s="5" t="s">
        <v>240</v>
      </c>
      <c r="C144" s="6" t="s">
        <v>241</v>
      </c>
      <c r="D144" s="8">
        <v>0</v>
      </c>
      <c r="E144" s="8"/>
      <c r="F144" s="6"/>
      <c r="G144" s="7"/>
      <c r="H144" s="6"/>
      <c r="I144" s="7"/>
      <c r="J144" s="6"/>
      <c r="K144" s="7"/>
      <c r="L144" s="6"/>
      <c r="M144" s="7"/>
      <c r="N144" s="7">
        <f aca="true" t="shared" si="5" ref="N144:N159">+E144+G144+I144-K144-M144</f>
        <v>0</v>
      </c>
      <c r="O144" s="7"/>
      <c r="P144" s="7"/>
      <c r="Q144" s="7"/>
      <c r="R144" s="7"/>
      <c r="S144" s="9" t="s">
        <v>177</v>
      </c>
    </row>
    <row r="145" spans="2:19" ht="13.5">
      <c r="B145" s="5" t="s">
        <v>242</v>
      </c>
      <c r="C145" s="6" t="s">
        <v>243</v>
      </c>
      <c r="D145" s="8">
        <v>0</v>
      </c>
      <c r="E145" s="8"/>
      <c r="F145" s="6"/>
      <c r="G145" s="7"/>
      <c r="H145" s="6"/>
      <c r="I145" s="7"/>
      <c r="J145" s="6"/>
      <c r="K145" s="7"/>
      <c r="L145" s="6"/>
      <c r="M145" s="7"/>
      <c r="N145" s="7">
        <f t="shared" si="5"/>
        <v>0</v>
      </c>
      <c r="O145" s="7"/>
      <c r="P145" s="7"/>
      <c r="Q145" s="7"/>
      <c r="R145" s="7"/>
      <c r="S145" s="9" t="s">
        <v>177</v>
      </c>
    </row>
    <row r="146" spans="2:19" ht="13.5">
      <c r="B146" s="5" t="s">
        <v>244</v>
      </c>
      <c r="C146" s="6" t="s">
        <v>245</v>
      </c>
      <c r="D146" s="8">
        <v>0</v>
      </c>
      <c r="E146" s="8"/>
      <c r="F146" s="6"/>
      <c r="G146" s="7"/>
      <c r="H146" s="6"/>
      <c r="I146" s="7"/>
      <c r="J146" s="6"/>
      <c r="K146" s="7"/>
      <c r="L146" s="6"/>
      <c r="M146" s="7"/>
      <c r="N146" s="7">
        <f t="shared" si="5"/>
        <v>0</v>
      </c>
      <c r="O146" s="7"/>
      <c r="P146" s="7"/>
      <c r="Q146" s="7"/>
      <c r="R146" s="7"/>
      <c r="S146" s="9" t="s">
        <v>177</v>
      </c>
    </row>
    <row r="147" spans="2:19" ht="13.5">
      <c r="B147" s="31" t="s">
        <v>366</v>
      </c>
      <c r="C147" s="14" t="s">
        <v>367</v>
      </c>
      <c r="D147" s="8">
        <v>0</v>
      </c>
      <c r="E147" s="8">
        <v>9714.92</v>
      </c>
      <c r="F147" s="6"/>
      <c r="G147" s="7"/>
      <c r="H147" s="6"/>
      <c r="I147" s="7"/>
      <c r="J147" s="6"/>
      <c r="K147" s="7"/>
      <c r="L147" s="6"/>
      <c r="M147" s="7"/>
      <c r="N147" s="7">
        <f t="shared" si="5"/>
        <v>9714.92</v>
      </c>
      <c r="O147" s="7"/>
      <c r="P147" s="7"/>
      <c r="Q147" s="7"/>
      <c r="R147" s="11">
        <f>SUM(N143:N147)</f>
        <v>60766.97</v>
      </c>
      <c r="S147" s="9"/>
    </row>
    <row r="148" spans="2:19" ht="13.5">
      <c r="B148" s="5" t="s">
        <v>246</v>
      </c>
      <c r="C148" s="6" t="s">
        <v>247</v>
      </c>
      <c r="D148" s="8">
        <v>15899.48</v>
      </c>
      <c r="E148" s="8">
        <v>17149.49</v>
      </c>
      <c r="F148" s="6"/>
      <c r="G148" s="7"/>
      <c r="H148" s="6"/>
      <c r="I148" s="7"/>
      <c r="J148" s="6" t="s">
        <v>378</v>
      </c>
      <c r="K148" s="7">
        <v>111.89</v>
      </c>
      <c r="L148" s="6"/>
      <c r="M148" s="7"/>
      <c r="N148" s="7">
        <f t="shared" si="5"/>
        <v>17037.600000000002</v>
      </c>
      <c r="O148" s="7"/>
      <c r="P148" s="7"/>
      <c r="Q148" s="7"/>
      <c r="R148" s="11">
        <f>+N148</f>
        <v>17037.600000000002</v>
      </c>
      <c r="S148" s="9" t="s">
        <v>53</v>
      </c>
    </row>
    <row r="149" spans="2:19" ht="13.5">
      <c r="B149" s="5" t="s">
        <v>248</v>
      </c>
      <c r="C149" s="6" t="s">
        <v>249</v>
      </c>
      <c r="D149" s="8">
        <v>7928.71</v>
      </c>
      <c r="E149" s="8">
        <v>8513.45</v>
      </c>
      <c r="F149" s="6" t="s">
        <v>378</v>
      </c>
      <c r="G149" s="7">
        <v>67.69</v>
      </c>
      <c r="H149" s="6"/>
      <c r="I149" s="7"/>
      <c r="J149" s="6"/>
      <c r="K149" s="7"/>
      <c r="L149" s="6"/>
      <c r="M149" s="7"/>
      <c r="N149" s="7">
        <f t="shared" si="5"/>
        <v>8581.140000000001</v>
      </c>
      <c r="O149" s="7"/>
      <c r="P149" s="7"/>
      <c r="Q149" s="7"/>
      <c r="R149" s="11">
        <f>+N149</f>
        <v>8581.140000000001</v>
      </c>
      <c r="S149" s="9" t="s">
        <v>53</v>
      </c>
    </row>
    <row r="150" spans="2:19" ht="13.5">
      <c r="B150" s="5" t="s">
        <v>250</v>
      </c>
      <c r="C150" s="6" t="s">
        <v>251</v>
      </c>
      <c r="D150" s="8">
        <v>6782.9</v>
      </c>
      <c r="E150" s="8">
        <v>7700.02</v>
      </c>
      <c r="F150" s="6"/>
      <c r="G150" s="7"/>
      <c r="H150" s="6"/>
      <c r="I150" s="7"/>
      <c r="J150" s="6" t="s">
        <v>378</v>
      </c>
      <c r="K150" s="7">
        <v>154.32</v>
      </c>
      <c r="L150" s="6"/>
      <c r="M150" s="7"/>
      <c r="N150" s="7">
        <f t="shared" si="5"/>
        <v>7545.700000000001</v>
      </c>
      <c r="O150" s="7">
        <v>0</v>
      </c>
      <c r="P150" s="7"/>
      <c r="Q150" s="7"/>
      <c r="R150" s="11">
        <f>+N150</f>
        <v>7545.700000000001</v>
      </c>
      <c r="S150" s="9" t="s">
        <v>53</v>
      </c>
    </row>
    <row r="151" spans="2:19" ht="13.5">
      <c r="B151" s="5" t="s">
        <v>252</v>
      </c>
      <c r="C151" s="6" t="s">
        <v>253</v>
      </c>
      <c r="D151" s="8">
        <v>7266.65</v>
      </c>
      <c r="E151" s="8"/>
      <c r="F151" s="6"/>
      <c r="G151" s="7"/>
      <c r="H151" s="6"/>
      <c r="I151" s="7"/>
      <c r="J151" s="6"/>
      <c r="K151" s="7"/>
      <c r="L151" s="6"/>
      <c r="M151" s="7"/>
      <c r="N151" s="7">
        <f t="shared" si="5"/>
        <v>0</v>
      </c>
      <c r="O151" s="7"/>
      <c r="P151" s="7"/>
      <c r="Q151" s="7"/>
      <c r="R151" s="11">
        <f>+N151</f>
        <v>0</v>
      </c>
      <c r="S151" s="9" t="s">
        <v>328</v>
      </c>
    </row>
    <row r="152" spans="2:19" ht="13.5">
      <c r="B152" s="5" t="s">
        <v>254</v>
      </c>
      <c r="C152" s="6" t="s">
        <v>255</v>
      </c>
      <c r="D152" s="8">
        <v>3431.1</v>
      </c>
      <c r="E152" s="8">
        <v>4682.49</v>
      </c>
      <c r="F152" s="6"/>
      <c r="G152" s="7"/>
      <c r="H152" s="6"/>
      <c r="I152" s="7"/>
      <c r="J152" s="6"/>
      <c r="K152" s="7"/>
      <c r="L152" s="6"/>
      <c r="M152" s="7"/>
      <c r="N152" s="7">
        <f t="shared" si="5"/>
        <v>4682.49</v>
      </c>
      <c r="O152" s="7">
        <v>0</v>
      </c>
      <c r="P152" s="7"/>
      <c r="Q152" s="7"/>
      <c r="R152" s="11">
        <f>+N152</f>
        <v>4682.49</v>
      </c>
      <c r="S152" s="9" t="s">
        <v>177</v>
      </c>
    </row>
    <row r="153" spans="2:19" ht="13.5">
      <c r="B153" s="5" t="s">
        <v>256</v>
      </c>
      <c r="C153" s="6" t="s">
        <v>257</v>
      </c>
      <c r="D153" s="8">
        <v>0</v>
      </c>
      <c r="E153" s="8"/>
      <c r="F153" s="6" t="s">
        <v>387</v>
      </c>
      <c r="G153" s="7">
        <v>13429.64</v>
      </c>
      <c r="H153" s="6"/>
      <c r="I153" s="7"/>
      <c r="J153" s="6"/>
      <c r="K153" s="7"/>
      <c r="L153" s="6"/>
      <c r="M153" s="7"/>
      <c r="N153" s="7">
        <f t="shared" si="5"/>
        <v>13429.64</v>
      </c>
      <c r="O153" s="7"/>
      <c r="P153" s="7"/>
      <c r="Q153" s="7"/>
      <c r="R153" s="7"/>
      <c r="S153" s="9" t="s">
        <v>177</v>
      </c>
    </row>
    <row r="154" spans="2:19" ht="13.5">
      <c r="B154" s="5" t="s">
        <v>258</v>
      </c>
      <c r="C154" s="6" t="s">
        <v>259</v>
      </c>
      <c r="D154" s="8">
        <v>0</v>
      </c>
      <c r="E154" s="8">
        <v>42</v>
      </c>
      <c r="F154" s="6"/>
      <c r="G154" s="7"/>
      <c r="H154" s="6"/>
      <c r="I154" s="7"/>
      <c r="J154" s="6"/>
      <c r="K154" s="7"/>
      <c r="L154" s="6"/>
      <c r="M154" s="7"/>
      <c r="N154" s="7">
        <f t="shared" si="5"/>
        <v>42</v>
      </c>
      <c r="O154" s="7"/>
      <c r="P154" s="7"/>
      <c r="Q154" s="7"/>
      <c r="R154" s="7"/>
      <c r="S154" s="9" t="s">
        <v>177</v>
      </c>
    </row>
    <row r="155" spans="2:19" ht="13.5">
      <c r="B155" s="31" t="s">
        <v>252</v>
      </c>
      <c r="C155" s="6" t="s">
        <v>253</v>
      </c>
      <c r="D155" s="8">
        <v>0</v>
      </c>
      <c r="E155" s="8">
        <v>-233.61</v>
      </c>
      <c r="F155" s="6" t="s">
        <v>384</v>
      </c>
      <c r="G155" s="7">
        <v>233.61</v>
      </c>
      <c r="H155" s="6" t="s">
        <v>385</v>
      </c>
      <c r="I155" s="7">
        <v>5959.72</v>
      </c>
      <c r="J155" s="6"/>
      <c r="K155" s="7"/>
      <c r="L155" s="6"/>
      <c r="M155" s="7"/>
      <c r="N155" s="7">
        <f t="shared" si="5"/>
        <v>5959.72</v>
      </c>
      <c r="O155" s="7"/>
      <c r="P155" s="7"/>
      <c r="Q155" s="7"/>
      <c r="R155" s="7"/>
      <c r="S155" s="9"/>
    </row>
    <row r="156" spans="2:19" ht="13.5">
      <c r="B156" s="15">
        <v>675</v>
      </c>
      <c r="C156" s="6" t="s">
        <v>260</v>
      </c>
      <c r="D156" s="8">
        <v>29721.97</v>
      </c>
      <c r="E156" s="8">
        <v>21748.04</v>
      </c>
      <c r="F156" s="6" t="s">
        <v>386</v>
      </c>
      <c r="G156" s="7">
        <v>347.68</v>
      </c>
      <c r="H156" s="6"/>
      <c r="I156" s="7"/>
      <c r="J156" s="6" t="s">
        <v>402</v>
      </c>
      <c r="K156" s="7">
        <f>1160.9+1750.04+1138.61</f>
        <v>4049.55</v>
      </c>
      <c r="L156" s="36" t="s">
        <v>388</v>
      </c>
      <c r="M156" s="7">
        <f>308.9+14065.04</f>
        <v>14373.94</v>
      </c>
      <c r="N156" s="7">
        <f t="shared" si="5"/>
        <v>3672.2300000000014</v>
      </c>
      <c r="O156" s="7"/>
      <c r="P156" s="7"/>
      <c r="Q156" s="7"/>
      <c r="R156" s="7"/>
      <c r="S156" s="9" t="s">
        <v>177</v>
      </c>
    </row>
    <row r="157" spans="2:19" ht="13.5">
      <c r="B157" s="5" t="s">
        <v>261</v>
      </c>
      <c r="C157" s="6" t="s">
        <v>262</v>
      </c>
      <c r="D157" s="8">
        <v>310.19</v>
      </c>
      <c r="E157" s="8">
        <v>-20.57</v>
      </c>
      <c r="F157" s="6" t="s">
        <v>401</v>
      </c>
      <c r="G157" s="7"/>
      <c r="H157" s="6"/>
      <c r="I157" s="7">
        <v>1138.61</v>
      </c>
      <c r="J157" s="6" t="s">
        <v>369</v>
      </c>
      <c r="K157" s="7">
        <v>1118.04</v>
      </c>
      <c r="L157" s="6"/>
      <c r="M157" s="7"/>
      <c r="N157" s="7"/>
      <c r="O157" s="7">
        <f>-E157-G157-I157+K157+M157</f>
        <v>0</v>
      </c>
      <c r="P157" s="7"/>
      <c r="Q157" s="7"/>
      <c r="R157" s="7"/>
      <c r="S157" s="9" t="s">
        <v>177</v>
      </c>
    </row>
    <row r="158" spans="2:19" ht="13.5">
      <c r="B158" s="5" t="s">
        <v>263</v>
      </c>
      <c r="C158" s="6" t="s">
        <v>264</v>
      </c>
      <c r="D158" s="8">
        <v>0</v>
      </c>
      <c r="E158" s="8"/>
      <c r="F158" s="6"/>
      <c r="G158" s="7"/>
      <c r="H158" s="6"/>
      <c r="I158" s="7"/>
      <c r="J158" s="6"/>
      <c r="K158" s="7"/>
      <c r="L158" s="6"/>
      <c r="M158" s="7"/>
      <c r="N158" s="7">
        <f t="shared" si="5"/>
        <v>0</v>
      </c>
      <c r="O158" s="7"/>
      <c r="P158" s="7"/>
      <c r="Q158" s="7"/>
      <c r="R158" s="7"/>
      <c r="S158" s="9"/>
    </row>
    <row r="159" spans="2:19" ht="13.5">
      <c r="B159" s="15" t="s">
        <v>303</v>
      </c>
      <c r="C159" s="6" t="s">
        <v>304</v>
      </c>
      <c r="D159" s="8">
        <v>0</v>
      </c>
      <c r="E159" s="8"/>
      <c r="F159" s="6"/>
      <c r="G159" s="7"/>
      <c r="H159" s="6"/>
      <c r="I159" s="7"/>
      <c r="J159" s="6"/>
      <c r="K159" s="7"/>
      <c r="L159" s="6"/>
      <c r="M159" s="7"/>
      <c r="N159" s="7">
        <f t="shared" si="5"/>
        <v>0</v>
      </c>
      <c r="O159" s="7"/>
      <c r="P159" s="7"/>
      <c r="Q159" s="7"/>
      <c r="R159" s="7"/>
      <c r="S159" s="9" t="s">
        <v>177</v>
      </c>
    </row>
    <row r="160" spans="2:19" ht="13.5">
      <c r="B160" s="5"/>
      <c r="C160" s="10" t="s">
        <v>265</v>
      </c>
      <c r="D160" s="8"/>
      <c r="E160" s="8"/>
      <c r="F160" s="6"/>
      <c r="G160" s="7"/>
      <c r="H160" s="6"/>
      <c r="I160" s="7"/>
      <c r="J160" s="6"/>
      <c r="K160" s="7"/>
      <c r="L160" s="6"/>
      <c r="M160" s="7"/>
      <c r="N160" s="7"/>
      <c r="O160" s="7"/>
      <c r="P160" s="7"/>
      <c r="Q160" s="7"/>
      <c r="R160" s="11">
        <f>SUM(N153:N159)</f>
        <v>23103.590000000004</v>
      </c>
      <c r="S160" s="9"/>
    </row>
    <row r="161" spans="2:19" ht="13.5">
      <c r="B161" s="5"/>
      <c r="C161" s="10" t="s">
        <v>266</v>
      </c>
      <c r="D161" s="8"/>
      <c r="E161" s="8"/>
      <c r="F161" s="6"/>
      <c r="G161" s="7"/>
      <c r="H161" s="6"/>
      <c r="I161" s="7"/>
      <c r="J161" s="6"/>
      <c r="K161" s="7"/>
      <c r="L161" s="6"/>
      <c r="M161" s="7"/>
      <c r="N161" s="7"/>
      <c r="O161" s="7"/>
      <c r="P161" s="7"/>
      <c r="Q161" s="7"/>
      <c r="R161" s="11">
        <f>SUM(R113:R160)</f>
        <v>2055543.54</v>
      </c>
      <c r="S161" s="9"/>
    </row>
    <row r="162" spans="2:19" ht="13.5">
      <c r="B162" s="5" t="s">
        <v>267</v>
      </c>
      <c r="C162" s="10" t="s">
        <v>268</v>
      </c>
      <c r="D162" s="8">
        <v>517081.91</v>
      </c>
      <c r="E162" s="8">
        <v>519998.97</v>
      </c>
      <c r="F162" s="6" t="s">
        <v>374</v>
      </c>
      <c r="G162" s="7">
        <v>26045.09</v>
      </c>
      <c r="H162" s="6"/>
      <c r="I162" s="7"/>
      <c r="J162" s="6"/>
      <c r="K162" s="7"/>
      <c r="L162" s="6"/>
      <c r="M162" s="7"/>
      <c r="N162" s="7">
        <f>+E162+G162+I162-K162-M162</f>
        <v>546044.0599999999</v>
      </c>
      <c r="O162" s="7"/>
      <c r="P162" s="7"/>
      <c r="Q162" s="7"/>
      <c r="R162" s="11">
        <f>+N162</f>
        <v>546044.0599999999</v>
      </c>
      <c r="S162" s="9" t="s">
        <v>63</v>
      </c>
    </row>
    <row r="163" spans="2:19" ht="13.5">
      <c r="B163" s="5" t="s">
        <v>269</v>
      </c>
      <c r="C163" s="10" t="s">
        <v>270</v>
      </c>
      <c r="D163" s="8">
        <v>0</v>
      </c>
      <c r="E163" s="8"/>
      <c r="F163" s="6"/>
      <c r="G163" s="7"/>
      <c r="H163" s="6"/>
      <c r="I163" s="7"/>
      <c r="J163" s="6"/>
      <c r="K163" s="7"/>
      <c r="L163" s="6"/>
      <c r="M163" s="7"/>
      <c r="N163" s="7">
        <f>+E163+G163+I163-K163-M163</f>
        <v>0</v>
      </c>
      <c r="O163" s="7"/>
      <c r="P163" s="7"/>
      <c r="Q163" s="7"/>
      <c r="R163" s="11">
        <f>+N163</f>
        <v>0</v>
      </c>
      <c r="S163" s="9" t="s">
        <v>271</v>
      </c>
    </row>
    <row r="164" spans="2:19" ht="13.5">
      <c r="B164" s="5" t="s">
        <v>272</v>
      </c>
      <c r="C164" s="10" t="s">
        <v>273</v>
      </c>
      <c r="D164" s="8">
        <v>41480.2</v>
      </c>
      <c r="E164" s="8">
        <v>39508.7</v>
      </c>
      <c r="F164" s="6"/>
      <c r="G164" s="7"/>
      <c r="H164" s="6"/>
      <c r="I164" s="7"/>
      <c r="J164" s="6" t="s">
        <v>375</v>
      </c>
      <c r="K164" s="7">
        <v>94.88</v>
      </c>
      <c r="L164" s="6"/>
      <c r="M164" s="7"/>
      <c r="N164" s="7">
        <f>+E164+G164+I164-K164-M164</f>
        <v>39413.82</v>
      </c>
      <c r="O164" s="7"/>
      <c r="P164" s="7"/>
      <c r="Q164" s="7"/>
      <c r="R164" s="11">
        <f>+N164+N165</f>
        <v>39413.82</v>
      </c>
      <c r="S164" s="9" t="s">
        <v>274</v>
      </c>
    </row>
    <row r="165" spans="2:19" ht="13.5">
      <c r="B165" s="5" t="s">
        <v>275</v>
      </c>
      <c r="C165" s="6" t="s">
        <v>276</v>
      </c>
      <c r="D165" s="8">
        <v>5036.69</v>
      </c>
      <c r="E165" s="8"/>
      <c r="F165" s="6"/>
      <c r="G165" s="7"/>
      <c r="H165" s="6"/>
      <c r="I165" s="7"/>
      <c r="J165" s="6"/>
      <c r="K165" s="7"/>
      <c r="L165" s="6"/>
      <c r="M165" s="7"/>
      <c r="N165" s="7">
        <f>+E165+G165+I165-K165-M165</f>
        <v>0</v>
      </c>
      <c r="O165" s="7"/>
      <c r="P165" s="7"/>
      <c r="Q165" s="7"/>
      <c r="R165" s="11"/>
      <c r="S165" s="9"/>
    </row>
    <row r="166" spans="2:19" ht="13.5">
      <c r="B166" s="5"/>
      <c r="C166" s="10" t="s">
        <v>277</v>
      </c>
      <c r="D166" s="8"/>
      <c r="E166" s="8"/>
      <c r="F166" s="6"/>
      <c r="G166" s="7"/>
      <c r="H166" s="6"/>
      <c r="I166" s="7"/>
      <c r="J166" s="6"/>
      <c r="K166" s="7"/>
      <c r="L166" s="6"/>
      <c r="M166" s="7"/>
      <c r="N166" s="7"/>
      <c r="O166" s="7"/>
      <c r="P166" s="7"/>
      <c r="Q166" s="7"/>
      <c r="R166" s="11">
        <f>SUM(R161:R164)</f>
        <v>2641001.42</v>
      </c>
      <c r="S166" s="9"/>
    </row>
    <row r="167" spans="2:19" ht="13.5">
      <c r="B167" s="5" t="s">
        <v>278</v>
      </c>
      <c r="C167" s="10" t="s">
        <v>279</v>
      </c>
      <c r="D167" s="8">
        <v>-81746.52</v>
      </c>
      <c r="E167" s="8">
        <v>-77242.59</v>
      </c>
      <c r="F167" s="6" t="s">
        <v>371</v>
      </c>
      <c r="G167" s="7">
        <v>3338.65</v>
      </c>
      <c r="H167" s="6"/>
      <c r="I167" s="7"/>
      <c r="J167" s="6" t="s">
        <v>368</v>
      </c>
      <c r="K167" s="7">
        <v>1970.73</v>
      </c>
      <c r="L167" s="6"/>
      <c r="M167" s="7"/>
      <c r="N167" s="7"/>
      <c r="O167" s="7">
        <f>-E167-G167-I167+K167+M167-G168-I168+K168+M168</f>
        <v>75874.67</v>
      </c>
      <c r="P167" s="7"/>
      <c r="Q167" s="7"/>
      <c r="R167" s="11">
        <f>-O167</f>
        <v>-75874.67</v>
      </c>
      <c r="S167" s="9" t="s">
        <v>280</v>
      </c>
    </row>
    <row r="168" spans="2:19" ht="13.5">
      <c r="B168" s="5"/>
      <c r="C168" s="6"/>
      <c r="D168" s="8"/>
      <c r="E168" s="8"/>
      <c r="F168" s="6"/>
      <c r="G168" s="7"/>
      <c r="H168" s="6"/>
      <c r="I168" s="7"/>
      <c r="J168" s="6"/>
      <c r="K168" s="7"/>
      <c r="L168" s="6"/>
      <c r="M168" s="7"/>
      <c r="N168" s="7"/>
      <c r="O168" s="7"/>
      <c r="P168" s="7"/>
      <c r="Q168" s="7"/>
      <c r="R168" s="7"/>
      <c r="S168" s="9"/>
    </row>
    <row r="169" spans="2:19" ht="13.5">
      <c r="B169" s="5" t="s">
        <v>281</v>
      </c>
      <c r="C169" s="10" t="s">
        <v>282</v>
      </c>
      <c r="D169" s="8">
        <v>86.27</v>
      </c>
      <c r="E169" s="8">
        <v>131.42</v>
      </c>
      <c r="F169" s="6"/>
      <c r="G169" s="7"/>
      <c r="H169" s="6"/>
      <c r="I169" s="7"/>
      <c r="J169" s="6"/>
      <c r="K169" s="7"/>
      <c r="L169" s="6"/>
      <c r="M169" s="7"/>
      <c r="N169" s="7">
        <f>+E169+G169+I169-K169-M169</f>
        <v>131.42</v>
      </c>
      <c r="O169" s="7"/>
      <c r="P169" s="7"/>
      <c r="Q169" s="7"/>
      <c r="R169" s="11">
        <f>+N169</f>
        <v>131.42</v>
      </c>
      <c r="S169" s="9" t="s">
        <v>177</v>
      </c>
    </row>
    <row r="170" spans="2:19" ht="13.5">
      <c r="B170" s="5" t="s">
        <v>283</v>
      </c>
      <c r="C170" s="6" t="s">
        <v>284</v>
      </c>
      <c r="D170" s="8">
        <v>-48645.42</v>
      </c>
      <c r="E170" s="8">
        <v>-8128.48</v>
      </c>
      <c r="F170" s="6"/>
      <c r="G170" s="7"/>
      <c r="H170" s="6"/>
      <c r="I170" s="7"/>
      <c r="J170" s="6"/>
      <c r="K170" s="7"/>
      <c r="L170" s="6"/>
      <c r="M170" s="7"/>
      <c r="N170" s="7"/>
      <c r="O170" s="7">
        <f>-E170-G170-I170+K170+M170</f>
        <v>8128.48</v>
      </c>
      <c r="P170" s="7"/>
      <c r="Q170" s="7"/>
      <c r="R170" s="7"/>
      <c r="S170" s="9" t="s">
        <v>177</v>
      </c>
    </row>
    <row r="171" spans="2:19" ht="13.5">
      <c r="B171" s="5" t="s">
        <v>285</v>
      </c>
      <c r="C171" s="6" t="s">
        <v>286</v>
      </c>
      <c r="D171" s="8">
        <v>-72942.06</v>
      </c>
      <c r="E171" s="8"/>
      <c r="F171" s="6"/>
      <c r="G171" s="7"/>
      <c r="H171" s="6"/>
      <c r="I171" s="7"/>
      <c r="J171" s="6"/>
      <c r="K171" s="7"/>
      <c r="L171" s="6"/>
      <c r="M171" s="7"/>
      <c r="N171" s="7"/>
      <c r="O171" s="7">
        <f>-E171-G171-I171+K171+M171</f>
        <v>0</v>
      </c>
      <c r="P171" s="7"/>
      <c r="Q171" s="7"/>
      <c r="R171" s="7"/>
      <c r="S171" s="9" t="s">
        <v>359</v>
      </c>
    </row>
    <row r="172" spans="2:19" ht="13.5">
      <c r="B172" s="31" t="s">
        <v>332</v>
      </c>
      <c r="C172" s="6" t="s">
        <v>324</v>
      </c>
      <c r="D172" s="8">
        <v>39510.32</v>
      </c>
      <c r="E172" s="8"/>
      <c r="F172" s="6"/>
      <c r="G172" s="7"/>
      <c r="H172" s="6"/>
      <c r="I172" s="7"/>
      <c r="J172" s="6" t="s">
        <v>370</v>
      </c>
      <c r="K172" s="7">
        <v>77816.29</v>
      </c>
      <c r="L172" s="6"/>
      <c r="M172" s="7"/>
      <c r="N172" s="7"/>
      <c r="O172" s="7">
        <f>-E172-G172-I172+K172+M172</f>
        <v>77816.29</v>
      </c>
      <c r="P172" s="7"/>
      <c r="Q172" s="7"/>
      <c r="R172" s="7"/>
      <c r="S172" s="9"/>
    </row>
    <row r="173" spans="2:19" ht="13.5">
      <c r="B173" s="5"/>
      <c r="C173" s="10" t="s">
        <v>287</v>
      </c>
      <c r="D173" s="8"/>
      <c r="E173" s="8"/>
      <c r="F173" s="6"/>
      <c r="G173" s="7"/>
      <c r="H173" s="6"/>
      <c r="I173" s="7"/>
      <c r="J173" s="6"/>
      <c r="K173" s="7"/>
      <c r="L173" s="6"/>
      <c r="M173" s="7"/>
      <c r="N173" s="7"/>
      <c r="O173" s="7"/>
      <c r="P173" s="7"/>
      <c r="Q173" s="7"/>
      <c r="R173" s="11">
        <f>-O170-O171-O172+N172</f>
        <v>-85944.76999999999</v>
      </c>
      <c r="S173" s="9"/>
    </row>
    <row r="174" spans="2:19" ht="13.5">
      <c r="B174" s="31" t="s">
        <v>323</v>
      </c>
      <c r="C174" s="6" t="s">
        <v>344</v>
      </c>
      <c r="D174" s="8">
        <v>-264</v>
      </c>
      <c r="E174" s="8"/>
      <c r="F174" s="6"/>
      <c r="G174" s="7"/>
      <c r="H174" s="6"/>
      <c r="I174" s="7"/>
      <c r="J174" s="6"/>
      <c r="K174" s="7"/>
      <c r="L174" s="6"/>
      <c r="M174" s="7"/>
      <c r="N174" s="7"/>
      <c r="O174" s="7">
        <f>-E174-G174-I174+K174+M174</f>
        <v>0</v>
      </c>
      <c r="P174" s="7"/>
      <c r="Q174" s="7"/>
      <c r="R174" s="7">
        <f>N174</f>
        <v>0</v>
      </c>
      <c r="S174" s="9" t="s">
        <v>330</v>
      </c>
    </row>
    <row r="175" spans="2:19" ht="13.5">
      <c r="B175" s="5" t="s">
        <v>288</v>
      </c>
      <c r="C175" s="6" t="s">
        <v>289</v>
      </c>
      <c r="D175" s="8"/>
      <c r="E175" s="8">
        <v>-98520</v>
      </c>
      <c r="F175" s="6" t="s">
        <v>399</v>
      </c>
      <c r="G175" s="7">
        <v>98520</v>
      </c>
      <c r="H175" s="6"/>
      <c r="I175" s="7"/>
      <c r="J175" s="6"/>
      <c r="K175" s="7"/>
      <c r="L175" s="6"/>
      <c r="M175" s="7"/>
      <c r="N175" s="7"/>
      <c r="O175" s="7">
        <f>-E175-G175-I175+K175+M175</f>
        <v>0</v>
      </c>
      <c r="P175" s="7"/>
      <c r="Q175" s="7"/>
      <c r="R175" s="11"/>
      <c r="S175" s="9" t="s">
        <v>290</v>
      </c>
    </row>
    <row r="176" spans="2:19" ht="13.5">
      <c r="B176" s="31" t="s">
        <v>364</v>
      </c>
      <c r="C176" s="6" t="s">
        <v>365</v>
      </c>
      <c r="D176" s="8">
        <v>0</v>
      </c>
      <c r="E176" s="8">
        <v>-544.97</v>
      </c>
      <c r="F176" s="6"/>
      <c r="G176" s="7"/>
      <c r="H176" s="6"/>
      <c r="I176" s="7"/>
      <c r="J176" s="6" t="s">
        <v>384</v>
      </c>
      <c r="K176" s="7">
        <v>233.61</v>
      </c>
      <c r="L176" s="6"/>
      <c r="M176" s="7"/>
      <c r="N176" s="7"/>
      <c r="O176" s="7">
        <f>-E176-G176-I176+K176+M176</f>
        <v>778.58</v>
      </c>
      <c r="P176" s="7"/>
      <c r="Q176" s="7"/>
      <c r="R176" s="7"/>
      <c r="S176" s="9" t="s">
        <v>173</v>
      </c>
    </row>
    <row r="177" spans="2:19" ht="13.5">
      <c r="B177" s="5"/>
      <c r="C177" s="6" t="s">
        <v>292</v>
      </c>
      <c r="D177" s="8"/>
      <c r="E177" s="8"/>
      <c r="F177" s="6"/>
      <c r="G177" s="7"/>
      <c r="H177" s="6"/>
      <c r="I177" s="7"/>
      <c r="J177" s="6"/>
      <c r="K177" s="7"/>
      <c r="L177" s="6"/>
      <c r="M177" s="7"/>
      <c r="N177" s="7"/>
      <c r="O177" s="7">
        <f>-E177-G177-I177+K177+M177</f>
        <v>0</v>
      </c>
      <c r="P177" s="7"/>
      <c r="Q177" s="7"/>
      <c r="R177" s="11"/>
      <c r="S177" s="9" t="s">
        <v>173</v>
      </c>
    </row>
    <row r="178" spans="2:19" ht="13.5">
      <c r="B178" s="5"/>
      <c r="C178" s="10" t="s">
        <v>293</v>
      </c>
      <c r="D178" s="8"/>
      <c r="E178" s="8"/>
      <c r="F178" s="6"/>
      <c r="G178" s="7"/>
      <c r="H178" s="6"/>
      <c r="I178" s="7"/>
      <c r="J178" s="6"/>
      <c r="K178" s="7"/>
      <c r="L178" s="6"/>
      <c r="M178" s="7"/>
      <c r="N178" s="7"/>
      <c r="O178" s="7"/>
      <c r="P178" s="7"/>
      <c r="Q178" s="7"/>
      <c r="R178" s="11">
        <f>-O174-O175+N176-O177</f>
        <v>0</v>
      </c>
      <c r="S178" s="9"/>
    </row>
    <row r="179" spans="2:19" ht="13.5">
      <c r="B179" s="5" t="s">
        <v>294</v>
      </c>
      <c r="C179" s="10" t="s">
        <v>295</v>
      </c>
      <c r="D179" s="8">
        <v>176683.35</v>
      </c>
      <c r="E179" s="8">
        <v>128200.41</v>
      </c>
      <c r="F179" s="6" t="s">
        <v>393</v>
      </c>
      <c r="G179" s="7">
        <v>1612.5</v>
      </c>
      <c r="H179" s="6" t="s">
        <v>394</v>
      </c>
      <c r="I179" s="7">
        <v>47406.7</v>
      </c>
      <c r="J179" s="6" t="s">
        <v>387</v>
      </c>
      <c r="K179" s="7">
        <v>42910.5</v>
      </c>
      <c r="L179" s="6"/>
      <c r="M179" s="7"/>
      <c r="N179" s="7">
        <f>+E179+G179+I179-K179-M179</f>
        <v>134309.11</v>
      </c>
      <c r="O179" s="7"/>
      <c r="P179" s="7"/>
      <c r="Q179" s="7"/>
      <c r="R179" s="11">
        <f>+N179-O176</f>
        <v>133530.53</v>
      </c>
      <c r="S179" s="9" t="s">
        <v>145</v>
      </c>
    </row>
    <row r="180" spans="2:19" ht="13.5">
      <c r="B180" s="31" t="s">
        <v>269</v>
      </c>
      <c r="C180" s="6" t="s">
        <v>305</v>
      </c>
      <c r="D180" s="8">
        <v>0</v>
      </c>
      <c r="E180" s="8"/>
      <c r="F180" s="6"/>
      <c r="G180" s="7"/>
      <c r="H180" s="6"/>
      <c r="I180" s="7"/>
      <c r="J180" s="6"/>
      <c r="K180" s="7"/>
      <c r="L180" s="6"/>
      <c r="M180" s="7"/>
      <c r="N180" s="7">
        <f>+E180+G180+I180-K180-M180</f>
        <v>0</v>
      </c>
      <c r="O180" s="7"/>
      <c r="P180" s="7"/>
      <c r="Q180" s="7"/>
      <c r="R180" s="11">
        <f>+N180</f>
        <v>0</v>
      </c>
      <c r="S180" s="9"/>
    </row>
    <row r="181" spans="2:19" ht="13.5">
      <c r="B181" s="5"/>
      <c r="C181" s="6" t="s">
        <v>358</v>
      </c>
      <c r="D181" s="8"/>
      <c r="E181" s="8"/>
      <c r="F181" s="6"/>
      <c r="G181" s="7"/>
      <c r="H181" s="6"/>
      <c r="I181" s="7"/>
      <c r="J181" s="6"/>
      <c r="K181" s="7"/>
      <c r="L181" s="6"/>
      <c r="M181" s="7"/>
      <c r="N181" s="7"/>
      <c r="O181" s="7">
        <f>-E181-G181-I181+K181+M181</f>
        <v>0</v>
      </c>
      <c r="P181" s="7"/>
      <c r="Q181" s="7"/>
      <c r="R181" s="7"/>
      <c r="S181" s="9"/>
    </row>
    <row r="182" spans="2:19" ht="13.5">
      <c r="B182" s="5"/>
      <c r="C182" s="6" t="s">
        <v>291</v>
      </c>
      <c r="D182" s="8"/>
      <c r="E182" s="8"/>
      <c r="F182" s="6"/>
      <c r="G182" s="7"/>
      <c r="H182" s="6"/>
      <c r="I182" s="7"/>
      <c r="J182" s="6"/>
      <c r="K182" s="7"/>
      <c r="L182" s="6"/>
      <c r="M182" s="7"/>
      <c r="N182" s="7"/>
      <c r="O182" s="7"/>
      <c r="P182" s="7"/>
      <c r="Q182" s="7"/>
      <c r="R182" s="7"/>
      <c r="S182" s="9"/>
    </row>
    <row r="183" spans="2:19" ht="13.5">
      <c r="B183" s="31" t="s">
        <v>323</v>
      </c>
      <c r="C183" s="6" t="s">
        <v>329</v>
      </c>
      <c r="D183" s="8"/>
      <c r="E183" s="8"/>
      <c r="F183" s="6"/>
      <c r="G183" s="7"/>
      <c r="H183" s="6"/>
      <c r="I183" s="7"/>
      <c r="J183" s="6"/>
      <c r="K183" s="7"/>
      <c r="L183" s="6"/>
      <c r="M183" s="7"/>
      <c r="N183" s="7"/>
      <c r="O183" s="7">
        <f>-E183-G183-I183+K183+M183</f>
        <v>0</v>
      </c>
      <c r="P183" s="7"/>
      <c r="Q183" s="7"/>
      <c r="R183" s="7"/>
      <c r="S183" s="9"/>
    </row>
    <row r="184" spans="2:19" ht="13.5">
      <c r="B184" s="16"/>
      <c r="C184" s="16" t="s">
        <v>296</v>
      </c>
      <c r="D184" s="8"/>
      <c r="E184" s="8"/>
      <c r="F184" s="6"/>
      <c r="G184" s="7"/>
      <c r="H184" s="6"/>
      <c r="I184" s="7"/>
      <c r="J184" s="6"/>
      <c r="K184" s="7"/>
      <c r="L184" s="6"/>
      <c r="M184" s="7"/>
      <c r="N184" s="7">
        <f>+E182+I184-M184</f>
        <v>0</v>
      </c>
      <c r="O184" s="7"/>
      <c r="P184" s="7"/>
      <c r="Q184" s="7"/>
      <c r="R184" s="11"/>
      <c r="S184" s="9"/>
    </row>
    <row r="185" spans="2:19" ht="13.5">
      <c r="B185" s="17"/>
      <c r="C185" s="18"/>
      <c r="D185" s="19">
        <f>SUM(D8:D184)</f>
        <v>8.149072527885437E-10</v>
      </c>
      <c r="E185" s="19">
        <f>SUM(E8:E184)</f>
        <v>3.637978807091713E-10</v>
      </c>
      <c r="F185" s="20"/>
      <c r="G185" s="21"/>
      <c r="H185" s="20"/>
      <c r="I185" s="22">
        <f>SUM(G8:G184)+SUM(I8:I184)</f>
        <v>955451.73</v>
      </c>
      <c r="J185" s="20"/>
      <c r="K185" s="23">
        <f>SUM(K8:K184)+SUM(M8:M184)</f>
        <v>955451.7300000002</v>
      </c>
      <c r="L185" s="23"/>
      <c r="M185" s="23"/>
      <c r="N185" s="7">
        <f>SUM(N8:N184)</f>
        <v>2775441.9499999993</v>
      </c>
      <c r="O185" s="7">
        <f>SUM(O8:O184)</f>
        <v>2689413.1</v>
      </c>
      <c r="P185" s="7">
        <f>SUM(P8:P184)</f>
        <v>26165285.84</v>
      </c>
      <c r="Q185" s="7">
        <f>SUM(Q8:Q184)</f>
        <v>26251314.689999998</v>
      </c>
      <c r="R185" s="24"/>
      <c r="S185" s="18"/>
    </row>
    <row r="186" spans="2:19" ht="13.5">
      <c r="B186" s="17"/>
      <c r="C186" s="18"/>
      <c r="D186" s="25"/>
      <c r="E186" s="25"/>
      <c r="F186" s="18"/>
      <c r="G186" s="26"/>
      <c r="H186" s="26"/>
      <c r="I186" s="25"/>
      <c r="J186" s="18"/>
      <c r="K186" s="18"/>
      <c r="L186" s="18"/>
      <c r="M186" s="25"/>
      <c r="N186" s="7">
        <f>+O185-N185</f>
        <v>-86028.84999999916</v>
      </c>
      <c r="O186" s="7"/>
      <c r="P186" s="7"/>
      <c r="Q186" s="7">
        <f>+P185-Q185</f>
        <v>-86028.84999999776</v>
      </c>
      <c r="R186" s="27">
        <f>+R112+R166+R167+R169+R173+R178+R179+R180+R174</f>
        <v>86028.84999999986</v>
      </c>
      <c r="S186" s="18"/>
    </row>
    <row r="187" spans="2:19" ht="13.5">
      <c r="B187" s="17"/>
      <c r="C187" s="18"/>
      <c r="D187" s="25"/>
      <c r="E187" s="25"/>
      <c r="F187" s="18"/>
      <c r="G187" s="26"/>
      <c r="H187" s="26"/>
      <c r="I187" s="25"/>
      <c r="J187" s="18"/>
      <c r="K187" s="18"/>
      <c r="L187" s="18"/>
      <c r="M187" s="25"/>
      <c r="N187" s="28">
        <f>SUM(N185:N186)</f>
        <v>2689413.1</v>
      </c>
      <c r="O187" s="28">
        <f>SUM(O185:O186)</f>
        <v>2689413.1</v>
      </c>
      <c r="P187" s="28">
        <f>SUM(P185:P186)</f>
        <v>26165285.84</v>
      </c>
      <c r="Q187" s="28">
        <f>SUM(Q185:Q186)</f>
        <v>26165285.84</v>
      </c>
      <c r="R187" s="29"/>
      <c r="S187" s="18"/>
    </row>
    <row r="188" spans="2:19" ht="13.5">
      <c r="B188" s="17"/>
      <c r="C188" s="18"/>
      <c r="D188" s="25"/>
      <c r="E188" s="25"/>
      <c r="F188" s="18"/>
      <c r="G188" s="26"/>
      <c r="H188" s="26"/>
      <c r="I188" s="25"/>
      <c r="J188" s="18"/>
      <c r="K188" s="18"/>
      <c r="L188" s="18"/>
      <c r="M188" s="25"/>
      <c r="N188" s="25"/>
      <c r="O188" s="25"/>
      <c r="P188" s="25"/>
      <c r="Q188" s="25"/>
      <c r="R188" s="25"/>
      <c r="S188" s="18"/>
    </row>
    <row r="189" spans="2:19" ht="13.5">
      <c r="B189" s="17"/>
      <c r="C189" s="18"/>
      <c r="D189" s="25"/>
      <c r="E189" s="25">
        <f>E185*0.5</f>
        <v>1.8189894035458565E-10</v>
      </c>
      <c r="F189" s="18"/>
      <c r="G189" s="26"/>
      <c r="H189" s="26"/>
      <c r="I189" s="25"/>
      <c r="J189" s="18"/>
      <c r="K189" s="18"/>
      <c r="L189" s="18"/>
      <c r="M189" s="25"/>
      <c r="N189" s="25"/>
      <c r="O189" s="25"/>
      <c r="P189" s="25"/>
      <c r="Q189" s="25"/>
      <c r="R189" s="25"/>
      <c r="S189" s="18"/>
    </row>
    <row r="190" spans="2:19" ht="12.75">
      <c r="B190" s="17"/>
      <c r="C190" s="17"/>
      <c r="D190" s="30"/>
      <c r="E190" s="30"/>
      <c r="F190" s="17"/>
      <c r="I190" s="12"/>
      <c r="J190" s="17"/>
      <c r="K190" s="17"/>
      <c r="L190" s="17"/>
      <c r="M190" s="12"/>
      <c r="N190" s="12"/>
      <c r="O190" s="12"/>
      <c r="P190" s="12"/>
      <c r="Q190" s="12"/>
      <c r="R190" s="12"/>
      <c r="S190" s="17"/>
    </row>
    <row r="191" spans="2:19" ht="12.75">
      <c r="B191" s="17"/>
      <c r="C191" s="17"/>
      <c r="D191" s="30"/>
      <c r="E191" s="30"/>
      <c r="F191" s="17"/>
      <c r="I191" s="12"/>
      <c r="J191" s="17"/>
      <c r="K191" s="17"/>
      <c r="L191" s="17"/>
      <c r="M191" s="12"/>
      <c r="N191" s="12"/>
      <c r="O191" s="12"/>
      <c r="P191" s="12"/>
      <c r="Q191" s="12"/>
      <c r="R191" s="12"/>
      <c r="S191" s="17"/>
    </row>
    <row r="192" spans="2:19" ht="12.75">
      <c r="B192" s="17"/>
      <c r="C192" s="17"/>
      <c r="D192" s="30"/>
      <c r="E192" s="30"/>
      <c r="F192" s="17"/>
      <c r="I192" s="12"/>
      <c r="J192" s="17"/>
      <c r="K192" s="17"/>
      <c r="L192" s="17"/>
      <c r="M192" s="12"/>
      <c r="N192" s="12"/>
      <c r="O192" s="12"/>
      <c r="P192" s="12"/>
      <c r="Q192" s="12"/>
      <c r="R192" s="12"/>
      <c r="S192" s="17"/>
    </row>
    <row r="193" spans="2:19" ht="12.75">
      <c r="B193" s="17"/>
      <c r="C193" s="17"/>
      <c r="D193" s="30"/>
      <c r="E193" s="30"/>
      <c r="F193" s="17"/>
      <c r="I193" s="12"/>
      <c r="J193" s="17"/>
      <c r="K193" s="17"/>
      <c r="L193" s="17"/>
      <c r="M193" s="12"/>
      <c r="N193" s="12"/>
      <c r="O193" s="12"/>
      <c r="P193" s="12"/>
      <c r="Q193" s="12"/>
      <c r="R193" s="12"/>
      <c r="S193" s="17"/>
    </row>
    <row r="194" spans="2:19" ht="12.75">
      <c r="B194" s="17"/>
      <c r="C194" s="17"/>
      <c r="D194" s="30"/>
      <c r="E194" s="30"/>
      <c r="F194" s="17"/>
      <c r="I194" s="12">
        <f>I185-K185</f>
        <v>0</v>
      </c>
      <c r="J194" s="17"/>
      <c r="K194" s="17"/>
      <c r="L194" s="17"/>
      <c r="M194" s="12"/>
      <c r="N194" s="12"/>
      <c r="O194" s="12"/>
      <c r="P194" s="12">
        <f>Q186-N186</f>
        <v>1.3969838619232178E-09</v>
      </c>
      <c r="Q194" s="12"/>
      <c r="R194" s="12"/>
      <c r="S194" s="17"/>
    </row>
    <row r="195" spans="2:19" ht="12.75">
      <c r="B195" s="17"/>
      <c r="C195" s="17"/>
      <c r="D195" s="30"/>
      <c r="E195" s="30"/>
      <c r="F195" s="17"/>
      <c r="I195" s="12"/>
      <c r="J195" s="17"/>
      <c r="K195" s="17"/>
      <c r="L195" s="17"/>
      <c r="M195" s="12"/>
      <c r="N195" s="12"/>
      <c r="O195" s="12"/>
      <c r="P195" s="12"/>
      <c r="Q195" s="12"/>
      <c r="R195" s="12"/>
      <c r="S195" s="17"/>
    </row>
    <row r="196" spans="2:19" ht="12.75">
      <c r="B196" s="17"/>
      <c r="C196" s="17"/>
      <c r="D196" s="30"/>
      <c r="E196" s="30"/>
      <c r="F196" s="17"/>
      <c r="I196" s="12"/>
      <c r="J196" s="17"/>
      <c r="K196" s="17"/>
      <c r="L196" s="17"/>
      <c r="M196" s="12"/>
      <c r="N196" s="12"/>
      <c r="O196" s="12"/>
      <c r="P196" s="12"/>
      <c r="Q196" s="12"/>
      <c r="R196" s="12"/>
      <c r="S196" s="17"/>
    </row>
    <row r="197" spans="2:19" ht="12.75">
      <c r="B197" s="17"/>
      <c r="C197" s="17"/>
      <c r="D197" s="30"/>
      <c r="E197" s="30"/>
      <c r="F197" s="17"/>
      <c r="I197" s="12"/>
      <c r="J197" s="17"/>
      <c r="K197" s="17"/>
      <c r="L197" s="17"/>
      <c r="M197" s="12"/>
      <c r="N197" s="12"/>
      <c r="O197" s="12"/>
      <c r="P197" s="12"/>
      <c r="Q197" s="12"/>
      <c r="R197" s="12"/>
      <c r="S197" s="17"/>
    </row>
    <row r="198" spans="2:19" ht="12.75">
      <c r="B198" s="17"/>
      <c r="C198" s="17"/>
      <c r="D198" s="30"/>
      <c r="E198" s="30"/>
      <c r="F198" s="17"/>
      <c r="I198" s="12"/>
      <c r="J198" s="17"/>
      <c r="K198" s="17"/>
      <c r="L198" s="17"/>
      <c r="M198" s="12"/>
      <c r="N198" s="12"/>
      <c r="O198" s="12"/>
      <c r="P198" s="12"/>
      <c r="Q198" s="12"/>
      <c r="R198" s="12"/>
      <c r="S198" s="17"/>
    </row>
    <row r="199" spans="2:19" ht="12.75">
      <c r="B199" s="17"/>
      <c r="C199" s="17"/>
      <c r="D199" s="30"/>
      <c r="E199" s="30"/>
      <c r="F199" s="17"/>
      <c r="I199" s="12"/>
      <c r="J199" s="17"/>
      <c r="K199" s="17"/>
      <c r="L199" s="17"/>
      <c r="M199" s="12"/>
      <c r="N199" s="12"/>
      <c r="O199" s="12"/>
      <c r="P199" s="12"/>
      <c r="Q199" s="12"/>
      <c r="R199" s="12"/>
      <c r="S199" s="17"/>
    </row>
    <row r="200" spans="2:19" ht="12.75">
      <c r="B200" s="17"/>
      <c r="C200" s="17"/>
      <c r="D200" s="30"/>
      <c r="E200" s="30"/>
      <c r="F200" s="17"/>
      <c r="I200" s="12"/>
      <c r="J200" s="17"/>
      <c r="K200" s="17"/>
      <c r="L200" s="17"/>
      <c r="M200" s="12"/>
      <c r="N200" s="12"/>
      <c r="O200" s="12"/>
      <c r="P200" s="12"/>
      <c r="Q200" s="12"/>
      <c r="R200" s="12"/>
      <c r="S200" s="17"/>
    </row>
    <row r="201" spans="2:19" ht="12.75">
      <c r="B201" s="17"/>
      <c r="C201" s="17"/>
      <c r="D201" s="30"/>
      <c r="E201" s="30"/>
      <c r="F201" s="17"/>
      <c r="I201" s="12"/>
      <c r="J201" s="17"/>
      <c r="K201" s="17"/>
      <c r="L201" s="17"/>
      <c r="M201" s="12"/>
      <c r="N201" s="12"/>
      <c r="O201" s="12"/>
      <c r="P201" s="12"/>
      <c r="Q201" s="12"/>
      <c r="R201" s="12"/>
      <c r="S201" s="17"/>
    </row>
    <row r="202" spans="2:19" ht="12.75">
      <c r="B202" s="17"/>
      <c r="C202" s="17"/>
      <c r="F202" s="17"/>
      <c r="I202" s="12"/>
      <c r="J202" s="17"/>
      <c r="K202" s="17"/>
      <c r="L202" s="17"/>
      <c r="M202" s="12"/>
      <c r="N202" s="12"/>
      <c r="O202" s="12"/>
      <c r="P202" s="12"/>
      <c r="Q202" s="12"/>
      <c r="R202" s="12"/>
      <c r="S202" s="17"/>
    </row>
    <row r="203" spans="2:19" ht="12.75">
      <c r="B203" s="17"/>
      <c r="C203" s="17"/>
      <c r="I203" s="12"/>
      <c r="J203" s="17"/>
      <c r="K203" s="17"/>
      <c r="L203" s="17"/>
      <c r="M203" s="12"/>
      <c r="N203" s="12"/>
      <c r="O203" s="12"/>
      <c r="P203" s="12"/>
      <c r="Q203" s="12"/>
      <c r="R203" s="12"/>
      <c r="S203" s="17"/>
    </row>
    <row r="204" spans="2:19" ht="12.75">
      <c r="B204" s="17"/>
      <c r="C204" s="17"/>
      <c r="I204" s="12"/>
      <c r="J204" s="17"/>
      <c r="K204" s="17"/>
      <c r="L204" s="17"/>
      <c r="M204" s="12"/>
      <c r="N204" s="12"/>
      <c r="O204" s="12"/>
      <c r="P204" s="12"/>
      <c r="Q204" s="12"/>
      <c r="R204" s="12"/>
      <c r="S204" s="17"/>
    </row>
    <row r="205" spans="2:19" ht="12.75">
      <c r="B205" s="17"/>
      <c r="C205" s="17"/>
      <c r="I205" s="12"/>
      <c r="J205" s="17"/>
      <c r="K205" s="17"/>
      <c r="L205" s="17"/>
      <c r="M205" s="12"/>
      <c r="N205" s="12"/>
      <c r="O205" s="12"/>
      <c r="P205" s="12"/>
      <c r="Q205" s="12"/>
      <c r="R205" s="12"/>
      <c r="S205" s="17"/>
    </row>
    <row r="206" spans="2:19" ht="12.75">
      <c r="B206" s="17"/>
      <c r="C206" s="17"/>
      <c r="I206" s="12"/>
      <c r="J206" s="17"/>
      <c r="K206" s="17"/>
      <c r="L206" s="17"/>
      <c r="M206" s="12"/>
      <c r="N206" s="12"/>
      <c r="O206" s="12"/>
      <c r="P206" s="12"/>
      <c r="Q206" s="12"/>
      <c r="R206" s="12"/>
      <c r="S206" s="17"/>
    </row>
    <row r="207" spans="2:19" ht="12.75">
      <c r="B207" s="17"/>
      <c r="C207" s="17"/>
      <c r="I207" s="12"/>
      <c r="J207" s="17"/>
      <c r="K207" s="17"/>
      <c r="L207" s="17"/>
      <c r="M207" s="12"/>
      <c r="N207" s="12"/>
      <c r="O207" s="12"/>
      <c r="P207" s="12"/>
      <c r="Q207" s="12"/>
      <c r="R207" s="12"/>
      <c r="S207" s="17"/>
    </row>
    <row r="208" spans="2:19" ht="12.75">
      <c r="B208" s="17"/>
      <c r="C208" s="17"/>
      <c r="I208" s="12"/>
      <c r="J208" s="17"/>
      <c r="K208" s="17"/>
      <c r="L208" s="17"/>
      <c r="M208" s="12"/>
      <c r="N208" s="12"/>
      <c r="O208" s="12"/>
      <c r="P208" s="12"/>
      <c r="Q208" s="12"/>
      <c r="R208" s="12"/>
      <c r="S208" s="17"/>
    </row>
    <row r="209" spans="2:19" ht="12.75">
      <c r="B209" s="17"/>
      <c r="C209" s="17"/>
      <c r="I209" s="12"/>
      <c r="J209" s="17"/>
      <c r="K209" s="17"/>
      <c r="L209" s="17"/>
      <c r="M209" s="12"/>
      <c r="N209" s="12"/>
      <c r="O209" s="12"/>
      <c r="P209" s="12"/>
      <c r="Q209" s="12"/>
      <c r="R209" s="12"/>
      <c r="S209" s="17"/>
    </row>
    <row r="210" spans="2:19" ht="12.75">
      <c r="B210" s="17"/>
      <c r="C210" s="17"/>
      <c r="I210" s="12"/>
      <c r="J210" s="17"/>
      <c r="K210" s="17"/>
      <c r="L210" s="17"/>
      <c r="M210" s="12"/>
      <c r="N210" s="12"/>
      <c r="O210" s="12"/>
      <c r="P210" s="12"/>
      <c r="Q210" s="12"/>
      <c r="R210" s="12"/>
      <c r="S210" s="17"/>
    </row>
    <row r="211" spans="2:19" ht="12.75">
      <c r="B211" s="17"/>
      <c r="C211" s="17"/>
      <c r="I211" s="12"/>
      <c r="J211" s="17"/>
      <c r="K211" s="17"/>
      <c r="L211" s="17"/>
      <c r="M211" s="12"/>
      <c r="N211" s="12"/>
      <c r="O211" s="12"/>
      <c r="P211" s="12"/>
      <c r="Q211" s="12"/>
      <c r="R211" s="12"/>
      <c r="S211" s="17"/>
    </row>
    <row r="212" spans="2:19" ht="12.75">
      <c r="B212" s="17"/>
      <c r="C212" s="17"/>
      <c r="I212" s="12"/>
      <c r="J212" s="17"/>
      <c r="K212" s="17"/>
      <c r="L212" s="17"/>
      <c r="M212" s="12"/>
      <c r="N212" s="12"/>
      <c r="O212" s="12"/>
      <c r="P212" s="12"/>
      <c r="Q212" s="12"/>
      <c r="R212" s="12"/>
      <c r="S212" s="17"/>
    </row>
    <row r="213" spans="2:19" ht="12.75">
      <c r="B213" s="17"/>
      <c r="C213" s="17"/>
      <c r="I213" s="12"/>
      <c r="J213" s="17"/>
      <c r="K213" s="17"/>
      <c r="L213" s="17"/>
      <c r="M213" s="12"/>
      <c r="N213" s="12"/>
      <c r="O213" s="12"/>
      <c r="P213" s="12"/>
      <c r="Q213" s="12"/>
      <c r="R213" s="12"/>
      <c r="S213" s="17"/>
    </row>
    <row r="214" spans="2:19" ht="12.75">
      <c r="B214" s="17"/>
      <c r="C214" s="17"/>
      <c r="I214" s="12"/>
      <c r="J214" s="17"/>
      <c r="K214" s="17"/>
      <c r="L214" s="17"/>
      <c r="M214" s="12"/>
      <c r="N214" s="12"/>
      <c r="O214" s="12"/>
      <c r="P214" s="12"/>
      <c r="Q214" s="12"/>
      <c r="R214" s="12"/>
      <c r="S214" s="17"/>
    </row>
    <row r="215" spans="2:19" ht="12.75">
      <c r="B215" s="17"/>
      <c r="C215" s="17"/>
      <c r="I215" s="12"/>
      <c r="J215" s="17"/>
      <c r="K215" s="17"/>
      <c r="L215" s="17"/>
      <c r="M215" s="12"/>
      <c r="N215" s="12"/>
      <c r="O215" s="12"/>
      <c r="P215" s="12"/>
      <c r="Q215" s="12"/>
      <c r="R215" s="12"/>
      <c r="S215" s="17"/>
    </row>
    <row r="216" spans="2:19" ht="12.75">
      <c r="B216" s="17"/>
      <c r="C216" s="17"/>
      <c r="I216" s="12"/>
      <c r="J216" s="17"/>
      <c r="K216" s="17"/>
      <c r="L216" s="17"/>
      <c r="M216" s="12"/>
      <c r="N216" s="12"/>
      <c r="O216" s="12"/>
      <c r="P216" s="12"/>
      <c r="Q216" s="12"/>
      <c r="R216" s="12"/>
      <c r="S216" s="17"/>
    </row>
    <row r="217" spans="2:19" ht="12.75">
      <c r="B217" s="17"/>
      <c r="C217" s="17"/>
      <c r="I217" s="12"/>
      <c r="J217" s="17"/>
      <c r="K217" s="17"/>
      <c r="L217" s="17"/>
      <c r="M217" s="12"/>
      <c r="N217" s="12"/>
      <c r="O217" s="12"/>
      <c r="P217" s="12"/>
      <c r="Q217" s="12"/>
      <c r="R217" s="12"/>
      <c r="S217" s="17"/>
    </row>
    <row r="218" spans="2:19" ht="12.75">
      <c r="B218" s="17"/>
      <c r="C218" s="17"/>
      <c r="I218" s="12"/>
      <c r="J218" s="17"/>
      <c r="K218" s="17"/>
      <c r="L218" s="17"/>
      <c r="M218" s="12"/>
      <c r="N218" s="12"/>
      <c r="O218" s="12"/>
      <c r="P218" s="12"/>
      <c r="Q218" s="12"/>
      <c r="R218" s="12"/>
      <c r="S218" s="17"/>
    </row>
    <row r="219" spans="2:19" ht="12.75">
      <c r="B219" s="17"/>
      <c r="C219" s="17"/>
      <c r="I219" s="12"/>
      <c r="J219" s="17"/>
      <c r="K219" s="17"/>
      <c r="L219" s="17"/>
      <c r="M219" s="12"/>
      <c r="N219" s="12"/>
      <c r="O219" s="12"/>
      <c r="P219" s="12"/>
      <c r="Q219" s="12"/>
      <c r="R219" s="12"/>
      <c r="S219" s="17"/>
    </row>
    <row r="220" spans="2:19" ht="12.75">
      <c r="B220" s="17"/>
      <c r="C220" s="17"/>
      <c r="I220" s="12"/>
      <c r="J220" s="17"/>
      <c r="K220" s="17"/>
      <c r="L220" s="17"/>
      <c r="M220" s="12"/>
      <c r="N220" s="12"/>
      <c r="O220" s="12"/>
      <c r="P220" s="12"/>
      <c r="Q220" s="12"/>
      <c r="R220" s="12"/>
      <c r="S220" s="17"/>
    </row>
    <row r="221" spans="2:19" ht="12.75">
      <c r="B221" s="17"/>
      <c r="C221" s="17"/>
      <c r="I221" s="12"/>
      <c r="J221" s="17"/>
      <c r="K221" s="17"/>
      <c r="L221" s="17"/>
      <c r="M221" s="12"/>
      <c r="N221" s="12"/>
      <c r="O221" s="12"/>
      <c r="P221" s="12"/>
      <c r="Q221" s="12"/>
      <c r="R221" s="12"/>
      <c r="S221" s="17"/>
    </row>
    <row r="222" spans="2:19" ht="12.75">
      <c r="B222" s="17"/>
      <c r="C222" s="17"/>
      <c r="I222" s="12"/>
      <c r="J222" s="17"/>
      <c r="K222" s="17"/>
      <c r="L222" s="17"/>
      <c r="M222" s="12"/>
      <c r="N222" s="12"/>
      <c r="O222" s="12"/>
      <c r="P222" s="12"/>
      <c r="Q222" s="12"/>
      <c r="R222" s="12"/>
      <c r="S222" s="17"/>
    </row>
    <row r="223" spans="2:19" ht="12.75">
      <c r="B223" s="17"/>
      <c r="C223" s="17"/>
      <c r="I223" s="12"/>
      <c r="J223" s="17"/>
      <c r="K223" s="17"/>
      <c r="L223" s="17"/>
      <c r="M223" s="12"/>
      <c r="N223" s="12"/>
      <c r="O223" s="12"/>
      <c r="P223" s="12"/>
      <c r="Q223" s="12"/>
      <c r="R223" s="12"/>
      <c r="S223" s="17"/>
    </row>
    <row r="224" spans="2:19" ht="12.75">
      <c r="B224" s="17"/>
      <c r="C224" s="17"/>
      <c r="I224" s="12"/>
      <c r="J224" s="17"/>
      <c r="K224" s="17"/>
      <c r="L224" s="17"/>
      <c r="M224" s="12"/>
      <c r="N224" s="12"/>
      <c r="O224" s="12"/>
      <c r="P224" s="12"/>
      <c r="Q224" s="12"/>
      <c r="R224" s="12"/>
      <c r="S224" s="17"/>
    </row>
    <row r="225" spans="2:19" ht="12.75">
      <c r="B225" s="17"/>
      <c r="C225" s="17"/>
      <c r="I225" s="12"/>
      <c r="J225" s="17"/>
      <c r="K225" s="17"/>
      <c r="L225" s="17"/>
      <c r="M225" s="12"/>
      <c r="N225" s="12"/>
      <c r="O225" s="12"/>
      <c r="P225" s="12"/>
      <c r="Q225" s="12"/>
      <c r="R225" s="12"/>
      <c r="S225" s="17"/>
    </row>
    <row r="226" spans="2:19" ht="12.75">
      <c r="B226" s="17"/>
      <c r="C226" s="17"/>
      <c r="I226" s="12"/>
      <c r="J226" s="17"/>
      <c r="K226" s="17"/>
      <c r="L226" s="17"/>
      <c r="M226" s="12"/>
      <c r="N226" s="12"/>
      <c r="O226" s="12"/>
      <c r="P226" s="12"/>
      <c r="Q226" s="12"/>
      <c r="R226" s="12"/>
      <c r="S226" s="17"/>
    </row>
    <row r="227" spans="2:19" ht="12.75">
      <c r="B227" s="17"/>
      <c r="C227" s="17"/>
      <c r="I227" s="12"/>
      <c r="J227" s="17"/>
      <c r="K227" s="17"/>
      <c r="L227" s="17"/>
      <c r="M227" s="12"/>
      <c r="N227" s="12"/>
      <c r="O227" s="12"/>
      <c r="P227" s="12"/>
      <c r="Q227" s="12"/>
      <c r="R227" s="12"/>
      <c r="S227" s="17"/>
    </row>
    <row r="228" spans="2:19" ht="12.75">
      <c r="B228" s="17"/>
      <c r="C228" s="17"/>
      <c r="I228" s="12"/>
      <c r="J228" s="17"/>
      <c r="K228" s="17"/>
      <c r="L228" s="17"/>
      <c r="M228" s="12"/>
      <c r="N228" s="12"/>
      <c r="O228" s="12"/>
      <c r="P228" s="12"/>
      <c r="Q228" s="12"/>
      <c r="R228" s="12"/>
      <c r="S228" s="17"/>
    </row>
    <row r="229" spans="2:19" ht="12.75">
      <c r="B229" s="17"/>
      <c r="C229" s="17"/>
      <c r="I229" s="12"/>
      <c r="J229" s="17"/>
      <c r="K229" s="17"/>
      <c r="L229" s="17"/>
      <c r="M229" s="12"/>
      <c r="N229" s="12"/>
      <c r="O229" s="12"/>
      <c r="P229" s="12"/>
      <c r="Q229" s="12"/>
      <c r="R229" s="12"/>
      <c r="S229" s="17"/>
    </row>
    <row r="230" spans="2:19" ht="12.75">
      <c r="B230" s="17"/>
      <c r="C230" s="17"/>
      <c r="I230" s="12"/>
      <c r="J230" s="17"/>
      <c r="K230" s="17"/>
      <c r="L230" s="17"/>
      <c r="M230" s="12"/>
      <c r="N230" s="12"/>
      <c r="O230" s="12"/>
      <c r="P230" s="12"/>
      <c r="Q230" s="12"/>
      <c r="R230" s="12"/>
      <c r="S230" s="17"/>
    </row>
    <row r="231" spans="2:19" ht="12.75">
      <c r="B231" s="17"/>
      <c r="C231" s="17"/>
      <c r="I231" s="12"/>
      <c r="J231" s="17"/>
      <c r="K231" s="17"/>
      <c r="L231" s="17"/>
      <c r="M231" s="12"/>
      <c r="N231" s="12"/>
      <c r="O231" s="12"/>
      <c r="P231" s="12"/>
      <c r="Q231" s="12"/>
      <c r="R231" s="12"/>
      <c r="S231" s="17"/>
    </row>
    <row r="232" spans="2:19" ht="12.75">
      <c r="B232" s="17"/>
      <c r="C232" s="17"/>
      <c r="I232" s="12"/>
      <c r="J232" s="17"/>
      <c r="K232" s="17"/>
      <c r="L232" s="17"/>
      <c r="M232" s="12"/>
      <c r="N232" s="12"/>
      <c r="O232" s="12"/>
      <c r="P232" s="12"/>
      <c r="Q232" s="12"/>
      <c r="R232" s="12"/>
      <c r="S232" s="17"/>
    </row>
    <row r="233" spans="2:19" ht="12.75">
      <c r="B233" s="17"/>
      <c r="C233" s="17"/>
      <c r="I233" s="12"/>
      <c r="J233" s="17"/>
      <c r="K233" s="17"/>
      <c r="L233" s="17"/>
      <c r="M233" s="12"/>
      <c r="N233" s="12"/>
      <c r="O233" s="12"/>
      <c r="P233" s="12"/>
      <c r="Q233" s="12"/>
      <c r="R233" s="12"/>
      <c r="S233" s="17"/>
    </row>
    <row r="234" spans="2:19" ht="12.75">
      <c r="B234" s="17"/>
      <c r="C234" s="17"/>
      <c r="I234" s="12"/>
      <c r="J234" s="17"/>
      <c r="K234" s="17"/>
      <c r="L234" s="17"/>
      <c r="M234" s="12"/>
      <c r="N234" s="12"/>
      <c r="O234" s="12"/>
      <c r="P234" s="12"/>
      <c r="Q234" s="12"/>
      <c r="R234" s="12"/>
      <c r="S234" s="17"/>
    </row>
    <row r="235" spans="2:19" ht="12.75">
      <c r="B235" s="17"/>
      <c r="C235" s="17"/>
      <c r="S235" s="17"/>
    </row>
    <row r="236" spans="2:19" ht="12.75">
      <c r="B236" s="17"/>
      <c r="C236" s="17"/>
      <c r="S236" s="17"/>
    </row>
    <row r="237" spans="2:19" ht="12.75">
      <c r="B237" s="17"/>
      <c r="C237" s="17"/>
      <c r="S237" s="17"/>
    </row>
    <row r="238" spans="2:19" ht="12.75">
      <c r="B238" s="17"/>
      <c r="C238" s="17"/>
      <c r="S238" s="17"/>
    </row>
    <row r="239" spans="2:19" ht="12.75">
      <c r="B239" s="17"/>
      <c r="C239" s="17"/>
      <c r="S239" s="17"/>
    </row>
    <row r="240" spans="2:19" ht="12.75">
      <c r="B240" s="17"/>
      <c r="C240" s="17"/>
      <c r="S240" s="17"/>
    </row>
    <row r="241" spans="2:19" ht="12.75">
      <c r="B241" s="17"/>
      <c r="C241" s="17"/>
      <c r="S241" s="17"/>
    </row>
    <row r="242" spans="2:19" ht="12.75">
      <c r="B242" s="17"/>
      <c r="C242" s="17"/>
      <c r="S242" s="17"/>
    </row>
    <row r="243" spans="2:19" ht="12.75">
      <c r="B243" s="17"/>
      <c r="C243" s="17"/>
      <c r="S243" s="17"/>
    </row>
    <row r="244" spans="2:19" ht="12.75">
      <c r="B244" s="17"/>
      <c r="C244" s="17"/>
      <c r="S244" s="17"/>
    </row>
    <row r="245" spans="2:19" ht="12.75">
      <c r="B245" s="17"/>
      <c r="C245" s="17"/>
      <c r="S245" s="17"/>
    </row>
    <row r="246" spans="2:19" ht="12.75">
      <c r="B246" s="17"/>
      <c r="C246" s="17"/>
      <c r="S246" s="17"/>
    </row>
    <row r="247" spans="2:19" ht="12.75">
      <c r="B247" s="17"/>
      <c r="C247" s="17"/>
      <c r="S247" s="17"/>
    </row>
    <row r="248" spans="2:19" ht="12.75">
      <c r="B248" s="17"/>
      <c r="C248" s="17"/>
      <c r="S248" s="17"/>
    </row>
    <row r="249" spans="2:19" ht="12.75">
      <c r="B249" s="17"/>
      <c r="C249" s="17"/>
      <c r="S249" s="17"/>
    </row>
    <row r="250" spans="2:19" ht="12.75">
      <c r="B250" s="17"/>
      <c r="C250" s="17"/>
      <c r="S250" s="17"/>
    </row>
    <row r="251" spans="2:19" ht="12.75">
      <c r="B251" s="17"/>
      <c r="C251" s="17"/>
      <c r="S251" s="17"/>
    </row>
    <row r="252" spans="2:19" ht="12.75">
      <c r="B252" s="17"/>
      <c r="C252" s="17"/>
      <c r="S252" s="17"/>
    </row>
    <row r="253" spans="2:19" ht="12.75">
      <c r="B253" s="17"/>
      <c r="C253" s="17"/>
      <c r="S253" s="17"/>
    </row>
    <row r="254" spans="2:19" ht="12.75">
      <c r="B254" s="17"/>
      <c r="C254" s="17"/>
      <c r="S254" s="17"/>
    </row>
    <row r="255" spans="2:19" ht="12.75">
      <c r="B255" s="17"/>
      <c r="C255" s="17"/>
      <c r="S255" s="17"/>
    </row>
    <row r="256" spans="2:19" ht="12.75">
      <c r="B256" s="17"/>
      <c r="C256" s="17"/>
      <c r="S256" s="17"/>
    </row>
    <row r="257" spans="2:19" ht="12.75">
      <c r="B257" s="17"/>
      <c r="C257" s="17"/>
      <c r="S257" s="17"/>
    </row>
    <row r="258" spans="2:19" ht="12.75">
      <c r="B258" s="17"/>
      <c r="C258" s="17"/>
      <c r="S258" s="17"/>
    </row>
    <row r="259" spans="2:19" ht="12.75">
      <c r="B259" s="17"/>
      <c r="C259" s="17"/>
      <c r="S259" s="17"/>
    </row>
    <row r="260" spans="2:19" ht="12.75">
      <c r="B260" s="17"/>
      <c r="C260" s="17"/>
      <c r="S260" s="17"/>
    </row>
    <row r="261" spans="2:19" ht="12.75">
      <c r="B261" s="17"/>
      <c r="C261" s="17"/>
      <c r="S261" s="17"/>
    </row>
    <row r="262" spans="2:19" ht="12.75">
      <c r="B262" s="17"/>
      <c r="C262" s="17"/>
      <c r="S262" s="17"/>
    </row>
    <row r="263" spans="2:19" ht="12.75">
      <c r="B263" s="17"/>
      <c r="C263" s="17"/>
      <c r="S263" s="17"/>
    </row>
    <row r="264" spans="2:19" ht="12.75">
      <c r="B264" s="17"/>
      <c r="C264" s="17"/>
      <c r="S264" s="17"/>
    </row>
    <row r="265" spans="2:19" ht="12.75">
      <c r="B265" s="17"/>
      <c r="C265" s="17"/>
      <c r="S265" s="17"/>
    </row>
    <row r="266" spans="2:19" ht="12.75">
      <c r="B266" s="17"/>
      <c r="C266" s="17"/>
      <c r="S266" s="17"/>
    </row>
    <row r="267" spans="2:19" ht="12.75">
      <c r="B267" s="17"/>
      <c r="C267" s="17"/>
      <c r="S267" s="17"/>
    </row>
    <row r="268" spans="2:3" ht="12.75">
      <c r="B268" s="17"/>
      <c r="C268" s="17"/>
    </row>
    <row r="269" spans="2:3" ht="12.75">
      <c r="B269" s="17"/>
      <c r="C269" s="17"/>
    </row>
    <row r="270" spans="2:3" ht="12.75">
      <c r="B270" s="17"/>
      <c r="C270" s="17"/>
    </row>
    <row r="271" spans="2:3" ht="12.75">
      <c r="B271" s="17"/>
      <c r="C271" s="17"/>
    </row>
    <row r="272" spans="2:3" ht="12.75">
      <c r="B272" s="17"/>
      <c r="C272" s="17"/>
    </row>
    <row r="273" spans="2:3" ht="12.75">
      <c r="B273" s="17"/>
      <c r="C273" s="17"/>
    </row>
    <row r="274" spans="2:3" ht="12.75">
      <c r="B274" s="17"/>
      <c r="C274" s="17"/>
    </row>
    <row r="275" spans="2:3" ht="12.75">
      <c r="B275" s="17"/>
      <c r="C275" s="17"/>
    </row>
    <row r="276" spans="2:3" ht="12.75">
      <c r="B276" s="17"/>
      <c r="C276" s="17"/>
    </row>
    <row r="277" spans="2:3" ht="12.75">
      <c r="B277" s="17"/>
      <c r="C277" s="17"/>
    </row>
    <row r="278" spans="2:3" ht="12.75">
      <c r="B278" s="17"/>
      <c r="C278" s="17"/>
    </row>
    <row r="279" spans="2:3" ht="12.75">
      <c r="B279" s="17"/>
      <c r="C279" s="17"/>
    </row>
    <row r="280" spans="2:3" ht="12.75">
      <c r="B280" s="17"/>
      <c r="C280" s="17"/>
    </row>
    <row r="281" spans="2:3" ht="12.75">
      <c r="B281" s="17"/>
      <c r="C281" s="17"/>
    </row>
    <row r="282" spans="2:3" ht="12.75">
      <c r="B282" s="17"/>
      <c r="C282" s="17"/>
    </row>
    <row r="283" spans="2:3" ht="12.75">
      <c r="B283" s="17"/>
      <c r="C283" s="17"/>
    </row>
    <row r="284" spans="2:3" ht="12.75">
      <c r="B284" s="17"/>
      <c r="C284" s="17"/>
    </row>
    <row r="285" spans="2:3" ht="12.75">
      <c r="B285" s="17"/>
      <c r="C285" s="17"/>
    </row>
    <row r="286" spans="2:3" ht="12.75">
      <c r="B286" s="17"/>
      <c r="C286" s="17"/>
    </row>
    <row r="287" spans="2:3" ht="12.75">
      <c r="B287" s="17"/>
      <c r="C287" s="17"/>
    </row>
    <row r="288" spans="2:3" ht="12.75">
      <c r="B288" s="17"/>
      <c r="C288" s="17"/>
    </row>
    <row r="289" spans="2:3" ht="12.75">
      <c r="B289" s="17"/>
      <c r="C289" s="17"/>
    </row>
    <row r="290" spans="2:3" ht="12.75">
      <c r="B290" s="17"/>
      <c r="C290" s="17"/>
    </row>
    <row r="291" spans="2:3" ht="12.75">
      <c r="B291" s="17"/>
      <c r="C291" s="17"/>
    </row>
    <row r="292" spans="2:3" ht="12.75">
      <c r="B292" s="17"/>
      <c r="C292" s="17"/>
    </row>
    <row r="293" spans="2:3" ht="12.75">
      <c r="B293" s="17"/>
      <c r="C293" s="17"/>
    </row>
    <row r="294" spans="2:3" ht="12.75">
      <c r="B294" s="17"/>
      <c r="C294" s="17"/>
    </row>
    <row r="295" spans="2:3" ht="12.75">
      <c r="B295" s="17"/>
      <c r="C295" s="17"/>
    </row>
    <row r="296" spans="2:3" ht="12.75">
      <c r="B296" s="17"/>
      <c r="C296" s="17"/>
    </row>
    <row r="297" spans="2:3" ht="12.75">
      <c r="B297" s="17"/>
      <c r="C297" s="17"/>
    </row>
    <row r="298" spans="2:3" ht="12.75">
      <c r="B298" s="17"/>
      <c r="C298" s="17"/>
    </row>
    <row r="299" spans="2:3" ht="12.75">
      <c r="B299" s="17"/>
      <c r="C299" s="17"/>
    </row>
    <row r="300" spans="2:3" ht="12.75">
      <c r="B300" s="17"/>
      <c r="C300" s="17"/>
    </row>
    <row r="301" spans="2:3" ht="12.75">
      <c r="B301" s="17"/>
      <c r="C301" s="17"/>
    </row>
    <row r="302" spans="2:3" ht="12.75">
      <c r="B302" s="17"/>
      <c r="C302" s="17"/>
    </row>
    <row r="303" spans="2:3" ht="12.75">
      <c r="B303" s="17"/>
      <c r="C303" s="17"/>
    </row>
    <row r="304" spans="2:3" ht="12.75">
      <c r="B304" s="17"/>
      <c r="C304" s="17"/>
    </row>
    <row r="305" spans="2:3" ht="12.75">
      <c r="B305" s="17"/>
      <c r="C305" s="17"/>
    </row>
    <row r="306" spans="2:3" ht="12.75">
      <c r="B306" s="17"/>
      <c r="C306" s="17"/>
    </row>
    <row r="307" spans="2:3" ht="12.75">
      <c r="B307" s="17"/>
      <c r="C307" s="17"/>
    </row>
    <row r="308" spans="2:3" ht="12.75">
      <c r="B308" s="17"/>
      <c r="C308" s="17"/>
    </row>
    <row r="309" spans="2:3" ht="12.75">
      <c r="B309" s="17"/>
      <c r="C309" s="17"/>
    </row>
    <row r="310" spans="2:3" ht="12.75">
      <c r="B310" s="17"/>
      <c r="C310" s="17"/>
    </row>
    <row r="311" spans="2:3" ht="12.75">
      <c r="B311" s="17"/>
      <c r="C311" s="17"/>
    </row>
    <row r="312" spans="2:3" ht="12.75">
      <c r="B312" s="17"/>
      <c r="C312" s="17"/>
    </row>
    <row r="313" spans="2:3" ht="12.75">
      <c r="B313" s="17"/>
      <c r="C313" s="17"/>
    </row>
    <row r="314" spans="2:3" ht="12.75">
      <c r="B314" s="17"/>
      <c r="C314" s="17"/>
    </row>
    <row r="315" spans="2:3" ht="12.75">
      <c r="B315" s="17"/>
      <c r="C315" s="17"/>
    </row>
  </sheetData>
  <sheetProtection selectLockedCells="1" selectUnlockedCells="1"/>
  <mergeCells count="7">
    <mergeCell ref="F6:M6"/>
    <mergeCell ref="N6:O6"/>
    <mergeCell ref="P6:Q6"/>
    <mergeCell ref="B1:S1"/>
    <mergeCell ref="B2:S2"/>
    <mergeCell ref="B3:S3"/>
    <mergeCell ref="N5:R5"/>
  </mergeCells>
  <printOptions/>
  <pageMargins left="0" right="0" top="0.5" bottom="0.5" header="0.5118055555555555" footer="0.5118055555555555"/>
  <pageSetup fitToHeight="5" horizontalDpi="600" verticalDpi="600" orientation="landscape" paperSize="5" scale="56" r:id="rId1"/>
  <rowBreaks count="3" manualBreakCount="3">
    <brk id="63" max="255" man="1"/>
    <brk id="122" max="255" man="1"/>
    <brk id="14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 and Webb</dc:creator>
  <cp:keywords/>
  <dc:description/>
  <cp:lastModifiedBy>Deann Marquez</cp:lastModifiedBy>
  <cp:lastPrinted>2020-03-02T18:37:20Z</cp:lastPrinted>
  <dcterms:created xsi:type="dcterms:W3CDTF">2012-01-18T16:33:31Z</dcterms:created>
  <dcterms:modified xsi:type="dcterms:W3CDTF">2020-10-27T14:55:11Z</dcterms:modified>
  <cp:category/>
  <cp:version/>
  <cp:contentType/>
  <cp:contentStatus/>
</cp:coreProperties>
</file>