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swrgroup.sharepoint.com/Rate Cases/Kentucky/BGUOC Rate Case 2020-00290/Work Papers/"/>
    </mc:Choice>
  </mc:AlternateContent>
  <xr:revisionPtr revIDLastSave="133" documentId="8_{7135F74B-768F-42E1-A426-2C01A7245EA0}" xr6:coauthVersionLast="45" xr6:coauthVersionMax="45" xr10:uidLastSave="{24116B96-3260-4580-B4DE-E6DFBF1D2975}"/>
  <bookViews>
    <workbookView xWindow="-98" yWindow="-98" windowWidth="20715" windowHeight="13276" tabRatio="738" activeTab="6" xr2:uid="{00000000-000D-0000-FFFF-FFFF00000000}"/>
  </bookViews>
  <sheets>
    <sheet name="Ref In" sheetId="1" r:id="rId1"/>
    <sheet name="Exhibit" sheetId="3" r:id="rId2"/>
    <sheet name="Summary by Account" sheetId="5" r:id="rId3"/>
    <sheet name="Base &amp; Forecast Detail" sheetId="6" r:id="rId4"/>
    <sheet name="Workpaper 1" sheetId="8" r:id="rId5"/>
    <sheet name="Notes" sheetId="4" r:id="rId6"/>
    <sheet name="Ref Out" sheetId="2" r:id="rId7"/>
  </sheets>
  <externalReferences>
    <externalReference r:id="rId8"/>
    <externalReference r:id="rId9"/>
    <externalReference r:id="rId10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4">'Workpaper 1'!$A$1:$L$26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6" l="1"/>
  <c r="D22" i="6"/>
  <c r="E22" i="6"/>
  <c r="F22" i="6"/>
  <c r="G22" i="6"/>
  <c r="H22" i="6"/>
  <c r="I22" i="6"/>
  <c r="J22" i="6"/>
  <c r="K22" i="6"/>
  <c r="L22" i="6"/>
  <c r="M22" i="6"/>
  <c r="N22" i="6"/>
  <c r="A6" i="1" l="1"/>
  <c r="E42" i="8" l="1"/>
  <c r="I28" i="1" l="1"/>
  <c r="H28" i="1"/>
  <c r="I27" i="1"/>
  <c r="H27" i="1"/>
  <c r="I26" i="1"/>
  <c r="H26" i="1"/>
  <c r="K13" i="1"/>
  <c r="L13" i="1"/>
  <c r="M13" i="1"/>
  <c r="N13" i="1"/>
  <c r="O13" i="1"/>
  <c r="P13" i="1"/>
  <c r="Q13" i="1"/>
  <c r="R13" i="1"/>
  <c r="S13" i="1"/>
  <c r="T13" i="1"/>
  <c r="U13" i="1"/>
  <c r="V13" i="1"/>
  <c r="K14" i="1"/>
  <c r="L14" i="1"/>
  <c r="M14" i="1"/>
  <c r="N14" i="1"/>
  <c r="O14" i="1"/>
  <c r="P14" i="1"/>
  <c r="Q14" i="1"/>
  <c r="R14" i="1"/>
  <c r="S14" i="1"/>
  <c r="T14" i="1"/>
  <c r="U14" i="1"/>
  <c r="V14" i="1"/>
  <c r="L12" i="1"/>
  <c r="M12" i="1"/>
  <c r="N12" i="1"/>
  <c r="O12" i="1"/>
  <c r="P12" i="1"/>
  <c r="Q12" i="1"/>
  <c r="R12" i="1"/>
  <c r="S12" i="1"/>
  <c r="T12" i="1"/>
  <c r="U12" i="1"/>
  <c r="V12" i="1"/>
  <c r="K12" i="1"/>
  <c r="W12" i="1" l="1"/>
  <c r="W14" i="1"/>
  <c r="D29" i="8"/>
  <c r="E29" i="8" s="1"/>
  <c r="E31" i="8" s="1"/>
  <c r="E34" i="8" s="1"/>
  <c r="B52" i="8"/>
  <c r="B38" i="8"/>
  <c r="B25" i="8"/>
  <c r="V28" i="1" l="1"/>
  <c r="U28" i="1"/>
  <c r="T28" i="1"/>
  <c r="S28" i="1"/>
  <c r="R28" i="1"/>
  <c r="Q28" i="1"/>
  <c r="P28" i="1"/>
  <c r="O28" i="1"/>
  <c r="N28" i="1"/>
  <c r="M28" i="1"/>
  <c r="L28" i="1"/>
  <c r="K28" i="1"/>
  <c r="V27" i="1"/>
  <c r="U27" i="1"/>
  <c r="T27" i="1"/>
  <c r="S27" i="1"/>
  <c r="R27" i="1"/>
  <c r="Q27" i="1"/>
  <c r="P27" i="1"/>
  <c r="O27" i="1"/>
  <c r="N27" i="1"/>
  <c r="M27" i="1"/>
  <c r="L27" i="1"/>
  <c r="K27" i="1"/>
  <c r="V26" i="1"/>
  <c r="U26" i="1"/>
  <c r="T26" i="1"/>
  <c r="S26" i="1"/>
  <c r="R26" i="1"/>
  <c r="Q26" i="1"/>
  <c r="P26" i="1"/>
  <c r="O26" i="1"/>
  <c r="N26" i="1"/>
  <c r="M26" i="1"/>
  <c r="L26" i="1"/>
  <c r="K26" i="1"/>
  <c r="V24" i="1"/>
  <c r="U24" i="1"/>
  <c r="T24" i="1" s="1"/>
  <c r="W26" i="1" l="1"/>
  <c r="S24" i="1"/>
  <c r="V30" i="1" l="1"/>
  <c r="U30" i="1"/>
  <c r="T30" i="1"/>
  <c r="R24" i="1"/>
  <c r="H12" i="1"/>
  <c r="Q24" i="1" l="1"/>
  <c r="S30" i="1"/>
  <c r="E58" i="8"/>
  <c r="E61" i="8" s="1"/>
  <c r="D58" i="8"/>
  <c r="E57" i="8"/>
  <c r="E56" i="8"/>
  <c r="N16" i="6"/>
  <c r="M16" i="6"/>
  <c r="K16" i="6"/>
  <c r="J16" i="6"/>
  <c r="I16" i="6"/>
  <c r="H16" i="6"/>
  <c r="G16" i="6"/>
  <c r="E16" i="6"/>
  <c r="C16" i="6"/>
  <c r="I14" i="1"/>
  <c r="H14" i="1"/>
  <c r="I13" i="1"/>
  <c r="H13" i="1"/>
  <c r="A16" i="5"/>
  <c r="A24" i="6"/>
  <c r="A16" i="6"/>
  <c r="D44" i="8"/>
  <c r="E43" i="8"/>
  <c r="L16" i="6"/>
  <c r="F16" i="6"/>
  <c r="D16" i="6"/>
  <c r="P24" i="1" l="1"/>
  <c r="R30" i="1"/>
  <c r="E44" i="8"/>
  <c r="E47" i="8" s="1"/>
  <c r="O16" i="6"/>
  <c r="E60" i="8" s="1"/>
  <c r="E62" i="8" s="1"/>
  <c r="B16" i="6"/>
  <c r="B24" i="6"/>
  <c r="B16" i="5"/>
  <c r="A15" i="5"/>
  <c r="D31" i="8"/>
  <c r="A23" i="6"/>
  <c r="A15" i="6"/>
  <c r="N15" i="6"/>
  <c r="M15" i="6"/>
  <c r="L15" i="6"/>
  <c r="K15" i="6"/>
  <c r="J15" i="6"/>
  <c r="I15" i="6"/>
  <c r="H15" i="6"/>
  <c r="G15" i="6"/>
  <c r="F15" i="6"/>
  <c r="E15" i="6"/>
  <c r="D15" i="6"/>
  <c r="C15" i="6"/>
  <c r="B23" i="6"/>
  <c r="Q30" i="1" l="1"/>
  <c r="O24" i="1"/>
  <c r="P30" i="1"/>
  <c r="O15" i="6"/>
  <c r="B15" i="6"/>
  <c r="B15" i="5"/>
  <c r="B28" i="3"/>
  <c r="A22" i="6"/>
  <c r="M20" i="6"/>
  <c r="L20" i="6" s="1"/>
  <c r="K20" i="6" s="1"/>
  <c r="J20" i="6" s="1"/>
  <c r="I20" i="6" s="1"/>
  <c r="H20" i="6" s="1"/>
  <c r="G20" i="6" s="1"/>
  <c r="F20" i="6" s="1"/>
  <c r="E20" i="6" s="1"/>
  <c r="D20" i="6" s="1"/>
  <c r="C20" i="6" s="1"/>
  <c r="N20" i="6"/>
  <c r="C19" i="6"/>
  <c r="N24" i="1" l="1"/>
  <c r="E46" i="8"/>
  <c r="E48" i="8" s="1"/>
  <c r="A10" i="2"/>
  <c r="I12" i="1"/>
  <c r="M24" i="1" l="1"/>
  <c r="O30" i="1"/>
  <c r="B22" i="6"/>
  <c r="C14" i="5"/>
  <c r="C16" i="5"/>
  <c r="W13" i="1"/>
  <c r="W16" i="1" s="1"/>
  <c r="L24" i="1" l="1"/>
  <c r="N30" i="1"/>
  <c r="C15" i="5"/>
  <c r="B10" i="2"/>
  <c r="M30" i="1" l="1"/>
  <c r="K24" i="1"/>
  <c r="L30" i="1"/>
  <c r="A14" i="5"/>
  <c r="W27" i="1" l="1"/>
  <c r="D15" i="5" s="1"/>
  <c r="W28" i="1"/>
  <c r="D16" i="5" s="1"/>
  <c r="L2" i="4"/>
  <c r="A3" i="6"/>
  <c r="O2" i="6"/>
  <c r="E2" i="5"/>
  <c r="U10" i="1"/>
  <c r="T10" i="1" s="1"/>
  <c r="S10" i="1" s="1"/>
  <c r="R10" i="1" s="1"/>
  <c r="Q10" i="1" s="1"/>
  <c r="P10" i="1" s="1"/>
  <c r="O10" i="1" s="1"/>
  <c r="N10" i="1" s="1"/>
  <c r="M10" i="1" s="1"/>
  <c r="L10" i="1" s="1"/>
  <c r="K10" i="1" s="1"/>
  <c r="V10" i="1"/>
  <c r="A9" i="1"/>
  <c r="B9" i="1"/>
  <c r="B7" i="1"/>
  <c r="C7" i="1"/>
  <c r="E9" i="1"/>
  <c r="A7" i="1"/>
  <c r="D10" i="2" l="1"/>
  <c r="E16" i="5"/>
  <c r="D9" i="2"/>
  <c r="E15" i="5"/>
  <c r="O23" i="6" s="1"/>
  <c r="K30" i="1"/>
  <c r="F2" i="3"/>
  <c r="A14" i="6"/>
  <c r="O24" i="6" l="1"/>
  <c r="D23" i="6"/>
  <c r="I23" i="6"/>
  <c r="K23" i="6"/>
  <c r="F23" i="6"/>
  <c r="H23" i="6"/>
  <c r="M23" i="6"/>
  <c r="E9" i="2"/>
  <c r="J23" i="6"/>
  <c r="L23" i="6"/>
  <c r="C23" i="6"/>
  <c r="N23" i="6"/>
  <c r="E23" i="6"/>
  <c r="G23" i="6"/>
  <c r="W30" i="1"/>
  <c r="D20" i="3" s="1"/>
  <c r="F24" i="6"/>
  <c r="G24" i="6"/>
  <c r="L24" i="6"/>
  <c r="E24" i="6"/>
  <c r="J24" i="6"/>
  <c r="K24" i="6"/>
  <c r="E10" i="2"/>
  <c r="I24" i="6"/>
  <c r="N24" i="6"/>
  <c r="D24" i="6"/>
  <c r="M24" i="6"/>
  <c r="H24" i="6"/>
  <c r="C24" i="6"/>
  <c r="L2" i="8" l="1"/>
  <c r="A11" i="8" l="1"/>
  <c r="A8" i="8"/>
  <c r="L1" i="8"/>
  <c r="B14" i="5" l="1"/>
  <c r="A3" i="2"/>
  <c r="D12" i="6"/>
  <c r="E12" i="6"/>
  <c r="F12" i="6"/>
  <c r="G12" i="6"/>
  <c r="H12" i="6"/>
  <c r="I12" i="6"/>
  <c r="J12" i="6"/>
  <c r="K12" i="6"/>
  <c r="L12" i="6"/>
  <c r="M12" i="6"/>
  <c r="N12" i="6"/>
  <c r="C12" i="6"/>
  <c r="A12" i="8" l="1"/>
  <c r="K16" i="1"/>
  <c r="O16" i="1"/>
  <c r="S16" i="1"/>
  <c r="N16" i="1"/>
  <c r="R16" i="1"/>
  <c r="V16" i="1"/>
  <c r="L16" i="1"/>
  <c r="P16" i="1"/>
  <c r="T16" i="1"/>
  <c r="M16" i="1"/>
  <c r="Q16" i="1"/>
  <c r="U16" i="1"/>
  <c r="A5" i="8" l="1"/>
  <c r="A6" i="8"/>
  <c r="A7" i="8"/>
  <c r="B14" i="6"/>
  <c r="D14" i="6" l="1"/>
  <c r="H14" i="6"/>
  <c r="L14" i="6"/>
  <c r="F14" i="6"/>
  <c r="J14" i="6"/>
  <c r="N14" i="6"/>
  <c r="C14" i="6"/>
  <c r="G14" i="6"/>
  <c r="K14" i="6"/>
  <c r="E14" i="6"/>
  <c r="I14" i="6"/>
  <c r="M14" i="6"/>
  <c r="C15" i="3" l="1"/>
  <c r="O14" i="6"/>
  <c r="E33" i="8" s="1"/>
  <c r="E35" i="8" s="1"/>
  <c r="D14" i="5" l="1"/>
  <c r="E14" i="5" s="1"/>
  <c r="E17" i="5" s="1"/>
  <c r="E65" i="8"/>
  <c r="D19" i="3" s="1"/>
  <c r="D25" i="3" s="1"/>
  <c r="E15" i="3"/>
  <c r="O18" i="6"/>
  <c r="D8" i="2" l="1"/>
  <c r="O22" i="6" l="1"/>
  <c r="E25" i="3"/>
  <c r="E28" i="3" s="1"/>
  <c r="A9" i="2"/>
  <c r="A8" i="2"/>
  <c r="E8" i="2" l="1"/>
  <c r="O26" i="6"/>
  <c r="D1" i="2"/>
  <c r="E12" i="5"/>
  <c r="C12" i="5"/>
  <c r="B9" i="2"/>
  <c r="B8" i="2"/>
  <c r="E13" i="3" l="1"/>
  <c r="C13" i="3"/>
  <c r="B15" i="3"/>
  <c r="A7" i="6"/>
  <c r="A4" i="5" l="1"/>
  <c r="A7" i="5"/>
  <c r="A10" i="5"/>
  <c r="A9" i="6"/>
  <c r="A9" i="5"/>
  <c r="A8" i="6"/>
  <c r="A5" i="5"/>
  <c r="A4" i="6"/>
  <c r="A5" i="6"/>
  <c r="C11" i="6"/>
  <c r="E1" i="5"/>
  <c r="O1" i="6"/>
  <c r="A6" i="6"/>
  <c r="C17" i="5"/>
  <c r="C3" i="2"/>
  <c r="A16" i="2"/>
  <c r="L1" i="4" l="1"/>
  <c r="F1" i="3"/>
  <c r="A15" i="2"/>
  <c r="A9" i="3" l="1"/>
  <c r="B3" i="2"/>
  <c r="A23" i="1" l="1"/>
  <c r="A6" i="3" l="1"/>
  <c r="A6" i="5"/>
  <c r="A7" i="3"/>
  <c r="A5" i="3"/>
  <c r="A10" i="3"/>
  <c r="A4" i="3"/>
  <c r="D17" i="5" l="1"/>
  <c r="D3" i="2" l="1"/>
  <c r="E11" i="2" l="1"/>
  <c r="F3" i="2" l="1"/>
  <c r="E3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from qgpl" type="1" refreshedVersion="3">
    <dbPr connection="DRIVER={Client Access ODBC Driver (32-bit)};SYSTEM=AWWHRH;DBQ=QGPL;DFTPKGLIB=QGPL;LANGUAGEID=ENU;PKG=QGPL/DEFAULT(IBM),2,0,1,0,512;SSL=;SIGNON=;" command="SELECT TWKYRENT.GLR3, TWKYRENT.GLANI, TWKYRENT.GLDGJ, TWKYRENT.GLSBL, TWKYRENT.GLDCT, TWKYRENT.GLDOC, TWKYRENT.GLEXA, TWKYRENT.GLAA, TWKYRENT.GLOBJ, TWKYRENT.GLCO, TWKYRENT.GLMCU, TWKYRENT.GLSUB, TWKYRENT.GLEXR, TWKYRENT.GLPN, TWKYRENT.GLFY_x000d__x000a_FROM AWWHRH.QGPL.TWKYRENT TWKYRENT"/>
  </connection>
</connections>
</file>

<file path=xl/sharedStrings.xml><?xml version="1.0" encoding="utf-8"?>
<sst xmlns="http://schemas.openxmlformats.org/spreadsheetml/2006/main" count="120" uniqueCount="72">
  <si>
    <t>Workpaper #:</t>
  </si>
  <si>
    <t>Excel Reference:</t>
  </si>
  <si>
    <t>Line No.</t>
  </si>
  <si>
    <t>Description</t>
  </si>
  <si>
    <t xml:space="preserve"> Adjustments</t>
  </si>
  <si>
    <t>Reference</t>
  </si>
  <si>
    <t>Adjustments:</t>
  </si>
  <si>
    <t>Expenditures for System Acquisitions</t>
  </si>
  <si>
    <t>Efficiency from System Improvements</t>
  </si>
  <si>
    <t xml:space="preserve"> </t>
  </si>
  <si>
    <t>Total Adjustments:</t>
  </si>
  <si>
    <t>Account No.</t>
  </si>
  <si>
    <t>Account Name</t>
  </si>
  <si>
    <t>Account</t>
  </si>
  <si>
    <t>Account Description</t>
  </si>
  <si>
    <t>Base Year Total</t>
  </si>
  <si>
    <t>Forecast Total</t>
  </si>
  <si>
    <t>Kentucky American Water Company</t>
  </si>
  <si>
    <t>Notes:</t>
  </si>
  <si>
    <t>A</t>
  </si>
  <si>
    <t>B</t>
  </si>
  <si>
    <t>C</t>
  </si>
  <si>
    <t>D</t>
  </si>
  <si>
    <t>Bluegrass Water Utility Operating Company, LLC</t>
  </si>
  <si>
    <t>BLUEGRASS WATER UTILITY OPERATING COMPANY, LLC</t>
  </si>
  <si>
    <t>Base Year Adjustment</t>
  </si>
  <si>
    <t>Forecasted Year at Present Rates</t>
  </si>
  <si>
    <t>Base Year Test Year Financial Data:</t>
  </si>
  <si>
    <t>Attrition Year Adjustment at Present Rates:</t>
  </si>
  <si>
    <t>WS Ref</t>
  </si>
  <si>
    <t>NARUC</t>
  </si>
  <si>
    <t>Total</t>
  </si>
  <si>
    <t>Attrition Year at Present Rates</t>
  </si>
  <si>
    <t>Adjustments for Proposed Rates:</t>
  </si>
  <si>
    <t>Attrition Year at Proposed Rates</t>
  </si>
  <si>
    <t>Type of Filing: __X__ Original  _____ Updated  _____ Revised</t>
  </si>
  <si>
    <t/>
  </si>
  <si>
    <t>Type of Filing: _____ Original  __X__ Updated  _____ Revised</t>
  </si>
  <si>
    <t>Type of Filing: _____ Original  _____ Updated  __X__ Revised</t>
  </si>
  <si>
    <t>Witness Responsible:</t>
  </si>
  <si>
    <t>Witness Responsible:   Brent Thies</t>
  </si>
  <si>
    <t xml:space="preserve">SYSTEM DELIVERY </t>
  </si>
  <si>
    <t>June 30,2020</t>
  </si>
  <si>
    <t>KY 12 months June 2020</t>
  </si>
  <si>
    <t>2020 System Delivery Original Forecasted System Delivery (000s gals)</t>
  </si>
  <si>
    <t>Line Number</t>
  </si>
  <si>
    <t>Supporting Exhibit Reference</t>
  </si>
  <si>
    <t>Adjustment for Forecast at Present Rates</t>
  </si>
  <si>
    <t>Adjustments for Proposed Rates</t>
  </si>
  <si>
    <t>Adjustment by Account</t>
  </si>
  <si>
    <t>Forecast</t>
  </si>
  <si>
    <t>Work Paper Reference:</t>
  </si>
  <si>
    <t>Add pro forma for 8 system additions</t>
  </si>
  <si>
    <t>Workpaper 1</t>
  </si>
  <si>
    <t>Adjustment to Annualize Base Period Expenses</t>
  </si>
  <si>
    <t xml:space="preserve">Rationale: </t>
  </si>
  <si>
    <t>Monthly Amount</t>
  </si>
  <si>
    <t>Bluegrass 1</t>
  </si>
  <si>
    <t>Bluegrass 2</t>
  </si>
  <si>
    <t>Annual Amount</t>
  </si>
  <si>
    <t>Adjusted Annual Total</t>
  </si>
  <si>
    <t>Adjustment Total</t>
  </si>
  <si>
    <t>Total Adjustments to Annual Operations Expense</t>
  </si>
  <si>
    <t>Annualize Partial Base Year Expenses</t>
  </si>
  <si>
    <t>Sewer Revenue</t>
  </si>
  <si>
    <t>521.000</t>
  </si>
  <si>
    <t>532.000</t>
  </si>
  <si>
    <t>536.000</t>
  </si>
  <si>
    <t>W/P - SR-1</t>
  </si>
  <si>
    <t>2021 Acquistion Finanical Data:</t>
  </si>
  <si>
    <t>Schedule ACQ-1</t>
  </si>
  <si>
    <t>Case No. 2020-00290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</si>
</sst>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_ ;[Red]\-#,##0.00;\-"/>
    <numFmt numFmtId="165" formatCode="_-* #,##0_-;\-* #,##0_-;_-* &quot;-&quot;_-;_-@_-"/>
    <numFmt numFmtId="166" formatCode="#,##0.0_)_x;\(#,##0.0\)_x"/>
    <numFmt numFmtId="167" formatCode="\£\ #,##0_);[Red]\(\£\ #,##0\)"/>
    <numFmt numFmtId="168" formatCode="0.000_)"/>
    <numFmt numFmtId="169" formatCode="\ \ _•\–\ \ \ \ @"/>
    <numFmt numFmtId="170" formatCode="_-[$€-2]* #,##0.00_-;\-[$€-2]* #,##0.00_-;_-[$€-2]* &quot;-&quot;??_-"/>
    <numFmt numFmtId="171" formatCode="_-* #,##0\ _P_t_s_-;\-* #,##0\ _P_t_s_-;_-* &quot;-&quot;\ _P_t_s_-;_-@_-"/>
    <numFmt numFmtId="172" formatCode="_-* #,##0.00\ _P_t_s_-;\-* #,##0.00\ _P_t_s_-;_-* &quot;-&quot;??\ _P_t_s_-;_-@_-"/>
    <numFmt numFmtId="173" formatCode="_-&quot;S/.&quot;* #,##0_-;\-&quot;S/.&quot;* #,##0_-;_-&quot;S/.&quot;* &quot;-&quot;_-;_-@_-"/>
    <numFmt numFmtId="174" formatCode="_-&quot;S/.&quot;* #,##0.00_-;\-&quot;S/.&quot;* #,##0.00_-;_-&quot;S/.&quot;* &quot;-&quot;??_-;_-@_-"/>
    <numFmt numFmtId="175" formatCode="0.00_)"/>
    <numFmt numFmtId="176" formatCode="#,##0.0_);\(#,##0.0\)"/>
    <numFmt numFmtId="177" formatCode="_(&quot;$&quot;* #,##0_);_(&quot;$&quot;* \(#,##0\);_(&quot;$&quot;* &quot;-&quot;??_);_(@_)"/>
    <numFmt numFmtId="178" formatCode="[$-409]mmmm\ d\,\ yyyy;@"/>
    <numFmt numFmtId="179" formatCode="[$-409]mmm\-yy;@"/>
    <numFmt numFmtId="180" formatCode="&quot;$&quot;#,##0"/>
    <numFmt numFmtId="181" formatCode="0_);\(0\)"/>
    <numFmt numFmtId="182" formatCode="0.000"/>
    <numFmt numFmtId="183" formatCode="_(* #,##0_);_(* \(#,##0\);_(* &quot;-&quot;??_);_(@_)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8"/>
      <color indexed="12"/>
      <name val="Tms Rmn"/>
    </font>
    <font>
      <b/>
      <sz val="12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family val="1"/>
    </font>
    <font>
      <sz val="10"/>
      <color theme="1"/>
      <name val="Arial"/>
      <family val="2"/>
    </font>
    <font>
      <sz val="10"/>
      <name val="MS Sans Serif"/>
      <family val="2"/>
    </font>
    <font>
      <sz val="11"/>
      <color indexed="12"/>
      <name val="Book Antiqua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2"/>
      <name val="Times New Roman"/>
      <family val="1"/>
    </font>
    <font>
      <sz val="11"/>
      <color indexed="52"/>
      <name val="Calibri"/>
      <family val="2"/>
    </font>
    <font>
      <sz val="10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–¾’©"/>
    </font>
    <font>
      <b/>
      <sz val="11"/>
      <color indexed="63"/>
      <name val="Calibri"/>
      <family val="2"/>
    </font>
    <font>
      <sz val="10"/>
      <name val="Palatino"/>
      <family val="1"/>
    </font>
    <font>
      <sz val="8"/>
      <name val="Times New Roman"/>
      <family val="1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899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" borderId="0"/>
    <xf numFmtId="0" fontId="3" fillId="2" borderId="0"/>
    <xf numFmtId="0" fontId="4" fillId="2" borderId="0"/>
    <xf numFmtId="0" fontId="5" fillId="2" borderId="0"/>
    <xf numFmtId="0" fontId="6" fillId="2" borderId="0"/>
    <xf numFmtId="0" fontId="7" fillId="2" borderId="0"/>
    <xf numFmtId="0" fontId="8" fillId="2" borderId="0"/>
    <xf numFmtId="164" fontId="2" fillId="3" borderId="2"/>
    <xf numFmtId="165" fontId="2" fillId="3" borderId="2"/>
    <xf numFmtId="164" fontId="2" fillId="3" borderId="2"/>
    <xf numFmtId="164" fontId="2" fillId="3" borderId="2"/>
    <xf numFmtId="164" fontId="2" fillId="3" borderId="2"/>
    <xf numFmtId="164" fontId="2" fillId="3" borderId="2"/>
    <xf numFmtId="0" fontId="4" fillId="3" borderId="0"/>
    <xf numFmtId="166" fontId="2" fillId="0" borderId="0" applyFont="0" applyFill="0" applyBorder="0" applyAlignment="0" applyProtection="0"/>
    <xf numFmtId="0" fontId="2" fillId="2" borderId="0"/>
    <xf numFmtId="0" fontId="3" fillId="2" borderId="0"/>
    <xf numFmtId="0" fontId="4" fillId="2" borderId="0"/>
    <xf numFmtId="0" fontId="2" fillId="2" borderId="0"/>
    <xf numFmtId="0" fontId="6" fillId="2" borderId="0"/>
    <xf numFmtId="0" fontId="7" fillId="2" borderId="0"/>
    <xf numFmtId="0" fontId="8" fillId="2" borderId="0"/>
    <xf numFmtId="0" fontId="9" fillId="0" borderId="0" applyNumberFormat="0" applyFill="0" applyBorder="0" applyProtection="0">
      <alignment horizontal="centerContinuous"/>
    </xf>
    <xf numFmtId="0" fontId="2" fillId="0" borderId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10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22" fillId="0" borderId="5">
      <protection locked="0"/>
    </xf>
    <xf numFmtId="169" fontId="10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9" fillId="0" borderId="0" applyNumberFormat="0" applyFill="0" applyBorder="0" applyAlignment="0">
      <protection locked="0"/>
    </xf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175" fontId="33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11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11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11" fillId="25" borderId="10" applyNumberFormat="0" applyFont="0" applyAlignment="0" applyProtection="0"/>
    <xf numFmtId="0" fontId="35" fillId="25" borderId="10" applyNumberFormat="0" applyFont="0" applyAlignment="0" applyProtection="0"/>
    <xf numFmtId="0" fontId="35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8" fillId="0" borderId="0" applyNumberFormat="0" applyFill="0" applyBorder="0" applyAlignment="0" applyProtection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9" fontId="20" fillId="0" borderId="0" applyFont="0" applyFill="0" applyBorder="0" applyAlignment="0" applyProtection="0"/>
    <xf numFmtId="7" fontId="38" fillId="0" borderId="0" applyFont="0" applyFill="0" applyBorder="0" applyAlignment="0" applyProtection="0"/>
    <xf numFmtId="0" fontId="39" fillId="0" borderId="12" applyNumberFormat="0" applyAlignment="0"/>
    <xf numFmtId="176" fontId="40" fillId="0" borderId="0"/>
    <xf numFmtId="0" fontId="40" fillId="0" borderId="13">
      <alignment horizontal="centerContinuous"/>
    </xf>
    <xf numFmtId="0" fontId="40" fillId="0" borderId="13">
      <protection locked="0"/>
    </xf>
    <xf numFmtId="0" fontId="40" fillId="0" borderId="13">
      <alignment horizontal="centerContinuous"/>
    </xf>
    <xf numFmtId="176" fontId="40" fillId="0" borderId="0"/>
    <xf numFmtId="0" fontId="40" fillId="0" borderId="13">
      <protection locked="0"/>
    </xf>
    <xf numFmtId="176" fontId="40" fillId="0" borderId="0"/>
    <xf numFmtId="0" fontId="40" fillId="0" borderId="13">
      <alignment horizontal="centerContinuous"/>
    </xf>
    <xf numFmtId="176" fontId="40" fillId="0" borderId="0"/>
    <xf numFmtId="0" fontId="40" fillId="0" borderId="13">
      <protection locked="0"/>
    </xf>
    <xf numFmtId="0" fontId="40" fillId="0" borderId="13">
      <alignment horizontal="centerContinuous"/>
    </xf>
    <xf numFmtId="0" fontId="40" fillId="0" borderId="13">
      <alignment horizontal="centerContinuous"/>
    </xf>
    <xf numFmtId="176" fontId="40" fillId="0" borderId="0"/>
    <xf numFmtId="0" fontId="40" fillId="0" borderId="13">
      <alignment horizontal="centerContinuous"/>
    </xf>
    <xf numFmtId="0" fontId="40" fillId="0" borderId="13">
      <protection locked="0"/>
    </xf>
    <xf numFmtId="176" fontId="40" fillId="0" borderId="0"/>
    <xf numFmtId="176" fontId="40" fillId="0" borderId="0"/>
    <xf numFmtId="0" fontId="40" fillId="0" borderId="13">
      <alignment horizontal="centerContinuous"/>
    </xf>
    <xf numFmtId="0" fontId="40" fillId="0" borderId="13">
      <protection locked="0"/>
    </xf>
    <xf numFmtId="176" fontId="40" fillId="0" borderId="0"/>
    <xf numFmtId="0" fontId="40" fillId="0" borderId="13">
      <alignment horizontal="centerContinuous"/>
    </xf>
    <xf numFmtId="0" fontId="40" fillId="0" borderId="13">
      <protection locked="0"/>
    </xf>
    <xf numFmtId="0" fontId="40" fillId="0" borderId="13">
      <alignment horizontal="centerContinuous"/>
    </xf>
    <xf numFmtId="0" fontId="40" fillId="0" borderId="13">
      <protection locked="0"/>
    </xf>
    <xf numFmtId="0" fontId="40" fillId="0" borderId="13">
      <protection locked="0"/>
    </xf>
    <xf numFmtId="176" fontId="40" fillId="0" borderId="0"/>
    <xf numFmtId="0" fontId="40" fillId="0" borderId="13">
      <protection locked="0"/>
    </xf>
    <xf numFmtId="0" fontId="40" fillId="0" borderId="13">
      <alignment horizontal="centerContinuous"/>
    </xf>
    <xf numFmtId="0" fontId="40" fillId="0" borderId="13">
      <alignment horizontal="centerContinuous"/>
    </xf>
    <xf numFmtId="0" fontId="40" fillId="0" borderId="13">
      <protection locked="0"/>
    </xf>
    <xf numFmtId="176" fontId="40" fillId="0" borderId="0"/>
    <xf numFmtId="0" fontId="40" fillId="0" borderId="13">
      <alignment horizontal="centerContinuous"/>
    </xf>
    <xf numFmtId="0" fontId="40" fillId="0" borderId="13">
      <alignment horizontal="centerContinuous"/>
    </xf>
    <xf numFmtId="176" fontId="40" fillId="0" borderId="0"/>
    <xf numFmtId="0" fontId="40" fillId="0" borderId="13">
      <alignment horizontal="centerContinuous"/>
    </xf>
    <xf numFmtId="176" fontId="40" fillId="0" borderId="0"/>
    <xf numFmtId="0" fontId="40" fillId="0" borderId="13">
      <alignment horizontal="centerContinuous"/>
    </xf>
    <xf numFmtId="176" fontId="40" fillId="0" borderId="0"/>
    <xf numFmtId="0" fontId="40" fillId="0" borderId="13">
      <protection locked="0"/>
    </xf>
    <xf numFmtId="0" fontId="40" fillId="0" borderId="13">
      <alignment horizontal="centerContinuous"/>
    </xf>
    <xf numFmtId="176" fontId="40" fillId="0" borderId="0"/>
    <xf numFmtId="0" fontId="31" fillId="0" borderId="0"/>
    <xf numFmtId="0" fontId="35" fillId="0" borderId="0" applyNumberFormat="0" applyBorder="0" applyAlignment="0"/>
    <xf numFmtId="0" fontId="40" fillId="0" borderId="0" applyNumberFormat="0" applyBorder="0" applyAlignment="0"/>
    <xf numFmtId="0" fontId="41" fillId="0" borderId="0" applyNumberFormat="0" applyBorder="0" applyAlignment="0"/>
    <xf numFmtId="0" fontId="16" fillId="0" borderId="0" applyNumberFormat="0" applyBorder="0" applyAlignment="0"/>
    <xf numFmtId="0" fontId="40" fillId="0" borderId="0" applyNumberFormat="0" applyBorder="0" applyAlignment="0"/>
    <xf numFmtId="0" fontId="15" fillId="0" borderId="1">
      <alignment horizont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4" fillId="0" borderId="0"/>
    <xf numFmtId="3" fontId="45" fillId="0" borderId="0"/>
    <xf numFmtId="0" fontId="2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46" fillId="0" borderId="0" xfId="0" applyFont="1" applyAlignment="1"/>
    <xf numFmtId="0" fontId="0" fillId="0" borderId="0" xfId="0" applyFont="1"/>
    <xf numFmtId="0" fontId="0" fillId="0" borderId="0" xfId="0" applyFont="1" applyAlignment="1"/>
    <xf numFmtId="0" fontId="46" fillId="0" borderId="0" xfId="0" applyFont="1" applyAlignment="1">
      <alignment horizontal="right"/>
    </xf>
    <xf numFmtId="0" fontId="46" fillId="0" borderId="0" xfId="0" applyFont="1" applyFill="1" applyAlignment="1">
      <alignment horizontal="right"/>
    </xf>
    <xf numFmtId="0" fontId="46" fillId="0" borderId="0" xfId="0" applyFont="1"/>
    <xf numFmtId="0" fontId="46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wrapText="1" indent="3"/>
    </xf>
    <xf numFmtId="0" fontId="0" fillId="0" borderId="0" xfId="0" applyFont="1" applyFill="1"/>
    <xf numFmtId="42" fontId="0" fillId="0" borderId="0" xfId="0" applyNumberFormat="1" applyFont="1"/>
    <xf numFmtId="14" fontId="47" fillId="0" borderId="1" xfId="1896" applyNumberFormat="1" applyFont="1" applyBorder="1" applyAlignment="1">
      <alignment horizontal="center" wrapText="1"/>
    </xf>
    <xf numFmtId="3" fontId="47" fillId="0" borderId="1" xfId="1896" applyFont="1" applyBorder="1" applyAlignment="1">
      <alignment horizontal="center" wrapText="1"/>
    </xf>
    <xf numFmtId="0" fontId="46" fillId="0" borderId="0" xfId="0" applyFont="1" applyAlignment="1">
      <alignment horizontal="left"/>
    </xf>
    <xf numFmtId="0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left"/>
    </xf>
    <xf numFmtId="42" fontId="0" fillId="0" borderId="0" xfId="0" applyNumberFormat="1" applyFont="1" applyAlignment="1">
      <alignment horizontal="center"/>
    </xf>
    <xf numFmtId="178" fontId="0" fillId="0" borderId="0" xfId="0" applyNumberFormat="1" applyFont="1" applyAlignment="1">
      <alignment horizontal="left"/>
    </xf>
    <xf numFmtId="178" fontId="0" fillId="0" borderId="0" xfId="0" applyNumberFormat="1" applyFont="1" applyFill="1" applyAlignment="1">
      <alignment horizontal="left"/>
    </xf>
    <xf numFmtId="49" fontId="0" fillId="0" borderId="0" xfId="0" applyNumberFormat="1" applyFont="1" applyFill="1"/>
    <xf numFmtId="14" fontId="0" fillId="0" borderId="0" xfId="0" applyNumberFormat="1" applyFont="1"/>
    <xf numFmtId="14" fontId="0" fillId="0" borderId="0" xfId="0" applyNumberFormat="1" applyFont="1" applyFill="1"/>
    <xf numFmtId="14" fontId="46" fillId="0" borderId="0" xfId="0" applyNumberFormat="1" applyFont="1"/>
    <xf numFmtId="14" fontId="46" fillId="0" borderId="0" xfId="0" applyNumberFormat="1" applyFont="1" applyFill="1"/>
    <xf numFmtId="0" fontId="0" fillId="26" borderId="0" xfId="0" applyFont="1" applyFill="1"/>
    <xf numFmtId="0" fontId="46" fillId="26" borderId="0" xfId="0" applyFont="1" applyFill="1"/>
    <xf numFmtId="0" fontId="46" fillId="0" borderId="0" xfId="0" applyFont="1" applyFill="1"/>
    <xf numFmtId="43" fontId="0" fillId="0" borderId="0" xfId="2" applyFont="1"/>
    <xf numFmtId="0" fontId="48" fillId="0" borderId="1" xfId="0" applyFont="1" applyBorder="1" applyAlignment="1">
      <alignment horizontal="center"/>
    </xf>
    <xf numFmtId="179" fontId="48" fillId="0" borderId="1" xfId="0" applyNumberFormat="1" applyFont="1" applyBorder="1" applyAlignment="1">
      <alignment horizontal="center"/>
    </xf>
    <xf numFmtId="37" fontId="0" fillId="0" borderId="0" xfId="0" applyNumberFormat="1" applyFont="1"/>
    <xf numFmtId="5" fontId="0" fillId="0" borderId="0" xfId="0" applyNumberFormat="1" applyFont="1"/>
    <xf numFmtId="37" fontId="0" fillId="0" borderId="0" xfId="2" applyNumberFormat="1" applyFont="1"/>
    <xf numFmtId="5" fontId="0" fillId="0" borderId="15" xfId="1" applyNumberFormat="1" applyFont="1" applyBorder="1"/>
    <xf numFmtId="5" fontId="0" fillId="0" borderId="0" xfId="0" applyNumberFormat="1" applyFont="1" applyFill="1"/>
    <xf numFmtId="37" fontId="0" fillId="0" borderId="0" xfId="2" applyNumberFormat="1" applyFont="1" applyFill="1"/>
    <xf numFmtId="37" fontId="0" fillId="0" borderId="0" xfId="2" applyNumberFormat="1" applyFont="1" applyBorder="1"/>
    <xf numFmtId="43" fontId="0" fillId="0" borderId="17" xfId="0" applyNumberFormat="1" applyFont="1" applyBorder="1"/>
    <xf numFmtId="0" fontId="0" fillId="0" borderId="0" xfId="0" applyFont="1" applyBorder="1"/>
    <xf numFmtId="177" fontId="0" fillId="0" borderId="0" xfId="0" applyNumberFormat="1" applyFont="1" applyBorder="1"/>
    <xf numFmtId="5" fontId="0" fillId="0" borderId="0" xfId="1" applyNumberFormat="1" applyFont="1" applyBorder="1"/>
    <xf numFmtId="5" fontId="46" fillId="0" borderId="17" xfId="0" applyNumberFormat="1" applyFont="1" applyBorder="1"/>
    <xf numFmtId="180" fontId="0" fillId="0" borderId="0" xfId="1" applyNumberFormat="1" applyFont="1" applyAlignment="1"/>
    <xf numFmtId="180" fontId="0" fillId="0" borderId="15" xfId="0" applyNumberFormat="1" applyFont="1" applyBorder="1" applyAlignment="1"/>
    <xf numFmtId="180" fontId="0" fillId="0" borderId="0" xfId="1" applyNumberFormat="1" applyFont="1" applyBorder="1"/>
    <xf numFmtId="180" fontId="0" fillId="0" borderId="0" xfId="0" applyNumberFormat="1" applyFont="1" applyBorder="1"/>
    <xf numFmtId="180" fontId="0" fillId="0" borderId="16" xfId="0" applyNumberFormat="1" applyFont="1" applyBorder="1"/>
    <xf numFmtId="0" fontId="1" fillId="0" borderId="0" xfId="1581" applyFont="1"/>
    <xf numFmtId="0" fontId="48" fillId="0" borderId="0" xfId="0" applyFont="1" applyBorder="1" applyAlignment="1">
      <alignment horizontal="center"/>
    </xf>
    <xf numFmtId="0" fontId="0" fillId="0" borderId="0" xfId="0" applyFont="1" applyFill="1" applyBorder="1"/>
    <xf numFmtId="0" fontId="48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43" fontId="0" fillId="0" borderId="0" xfId="2" applyFont="1" applyFill="1" applyBorder="1"/>
    <xf numFmtId="0" fontId="46" fillId="0" borderId="0" xfId="0" applyFont="1" applyBorder="1"/>
    <xf numFmtId="5" fontId="0" fillId="0" borderId="17" xfId="0" applyNumberFormat="1" applyFont="1" applyBorder="1"/>
    <xf numFmtId="5" fontId="0" fillId="0" borderId="16" xfId="1" applyNumberFormat="1" applyFont="1" applyBorder="1"/>
    <xf numFmtId="0" fontId="0" fillId="0" borderId="0" xfId="0" applyFont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left" wrapText="1" indent="3"/>
    </xf>
    <xf numFmtId="0" fontId="46" fillId="0" borderId="18" xfId="0" applyFont="1" applyBorder="1"/>
    <xf numFmtId="181" fontId="48" fillId="0" borderId="18" xfId="1" applyNumberFormat="1" applyFont="1" applyBorder="1" applyAlignment="1">
      <alignment horizontal="center"/>
    </xf>
    <xf numFmtId="0" fontId="0" fillId="0" borderId="18" xfId="0" applyFont="1" applyBorder="1"/>
    <xf numFmtId="0" fontId="0" fillId="0" borderId="0" xfId="0" applyBorder="1"/>
    <xf numFmtId="0" fontId="49" fillId="0" borderId="0" xfId="0" applyFont="1"/>
    <xf numFmtId="0" fontId="0" fillId="0" borderId="0" xfId="0" applyAlignment="1">
      <alignment horizontal="center"/>
    </xf>
    <xf numFmtId="14" fontId="0" fillId="0" borderId="0" xfId="0" quotePrefix="1" applyNumberFormat="1" applyFont="1" applyFill="1" applyAlignment="1">
      <alignment horizontal="right"/>
    </xf>
    <xf numFmtId="43" fontId="0" fillId="0" borderId="0" xfId="2" applyFont="1" applyFill="1"/>
    <xf numFmtId="0" fontId="0" fillId="0" borderId="0" xfId="0" applyFill="1"/>
    <xf numFmtId="37" fontId="0" fillId="0" borderId="0" xfId="0" applyNumberFormat="1" applyFill="1"/>
    <xf numFmtId="5" fontId="0" fillId="0" borderId="0" xfId="0" applyNumberFormat="1" applyFont="1" applyBorder="1" applyAlignment="1"/>
    <xf numFmtId="0" fontId="0" fillId="0" borderId="0" xfId="0" applyFont="1" applyBorder="1" applyAlignment="1"/>
    <xf numFmtId="179" fontId="48" fillId="0" borderId="0" xfId="0" quotePrefix="1" applyNumberFormat="1" applyFont="1" applyFill="1" applyBorder="1" applyAlignment="1">
      <alignment horizontal="center"/>
    </xf>
    <xf numFmtId="37" fontId="0" fillId="0" borderId="0" xfId="0" applyNumberFormat="1" applyFont="1" applyFill="1"/>
    <xf numFmtId="43" fontId="0" fillId="0" borderId="0" xfId="0" applyNumberFormat="1" applyFont="1" applyFill="1"/>
    <xf numFmtId="43" fontId="0" fillId="0" borderId="0" xfId="1898" applyNumberFormat="1" applyFont="1" applyFill="1"/>
    <xf numFmtId="10" fontId="0" fillId="0" borderId="0" xfId="1898" applyNumberFormat="1" applyFont="1" applyFill="1"/>
    <xf numFmtId="43" fontId="0" fillId="0" borderId="0" xfId="0" applyNumberFormat="1" applyFont="1"/>
    <xf numFmtId="182" fontId="0" fillId="26" borderId="0" xfId="0" applyNumberFormat="1" applyFont="1" applyFill="1"/>
    <xf numFmtId="0" fontId="46" fillId="0" borderId="0" xfId="0" applyFont="1" applyAlignment="1">
      <alignment horizontal="center"/>
    </xf>
    <xf numFmtId="0" fontId="46" fillId="0" borderId="1" xfId="0" applyFont="1" applyBorder="1" applyAlignment="1">
      <alignment horizontal="center"/>
    </xf>
    <xf numFmtId="182" fontId="0" fillId="0" borderId="0" xfId="0" applyNumberFormat="1" applyFont="1" applyAlignment="1">
      <alignment horizontal="left"/>
    </xf>
    <xf numFmtId="49" fontId="0" fillId="26" borderId="0" xfId="0" applyNumberFormat="1" applyFont="1" applyFill="1"/>
    <xf numFmtId="39" fontId="0" fillId="0" borderId="0" xfId="0" applyNumberFormat="1" applyFont="1"/>
    <xf numFmtId="0" fontId="46" fillId="0" borderId="1" xfId="0" applyFont="1" applyBorder="1" applyAlignment="1">
      <alignment horizontal="center"/>
    </xf>
    <xf numFmtId="37" fontId="0" fillId="0" borderId="0" xfId="0" applyNumberFormat="1" applyFill="1" applyBorder="1"/>
    <xf numFmtId="10" fontId="0" fillId="0" borderId="0" xfId="1898" applyNumberFormat="1" applyFont="1" applyBorder="1"/>
    <xf numFmtId="5" fontId="0" fillId="0" borderId="0" xfId="0" applyNumberFormat="1" applyBorder="1"/>
    <xf numFmtId="41" fontId="0" fillId="0" borderId="0" xfId="0" applyNumberFormat="1" applyBorder="1"/>
    <xf numFmtId="41" fontId="0" fillId="0" borderId="0" xfId="0" applyNumberFormat="1"/>
    <xf numFmtId="41" fontId="0" fillId="0" borderId="15" xfId="0" applyNumberFormat="1" applyBorder="1"/>
    <xf numFmtId="41" fontId="0" fillId="0" borderId="17" xfId="0" applyNumberFormat="1" applyBorder="1"/>
    <xf numFmtId="0" fontId="50" fillId="0" borderId="0" xfId="0" applyFont="1"/>
    <xf numFmtId="0" fontId="50" fillId="0" borderId="0" xfId="0" applyFont="1" applyFill="1"/>
    <xf numFmtId="41" fontId="0" fillId="0" borderId="19" xfId="0" applyNumberFormat="1" applyBorder="1"/>
    <xf numFmtId="41" fontId="0" fillId="0" borderId="0" xfId="0" applyNumberFormat="1" applyFont="1"/>
    <xf numFmtId="0" fontId="50" fillId="0" borderId="0" xfId="0" applyFont="1" applyBorder="1"/>
    <xf numFmtId="0" fontId="46" fillId="0" borderId="1" xfId="0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39" fontId="0" fillId="0" borderId="0" xfId="0" applyNumberFormat="1"/>
    <xf numFmtId="43" fontId="0" fillId="0" borderId="17" xfId="0" applyNumberFormat="1" applyBorder="1"/>
    <xf numFmtId="183" fontId="0" fillId="0" borderId="0" xfId="0" applyNumberFormat="1" applyFont="1"/>
    <xf numFmtId="183" fontId="0" fillId="0" borderId="0" xfId="0" applyNumberFormat="1" applyFont="1" applyFill="1"/>
    <xf numFmtId="183" fontId="0" fillId="0" borderId="15" xfId="1" applyNumberFormat="1" applyFont="1" applyBorder="1"/>
    <xf numFmtId="0" fontId="46" fillId="0" borderId="0" xfId="0" applyFont="1" applyAlignment="1">
      <alignment horizontal="center"/>
    </xf>
    <xf numFmtId="49" fontId="46" fillId="0" borderId="0" xfId="0" applyNumberFormat="1" applyFont="1" applyAlignment="1">
      <alignment horizontal="center"/>
    </xf>
    <xf numFmtId="0" fontId="46" fillId="0" borderId="1" xfId="0" applyFont="1" applyBorder="1" applyAlignment="1">
      <alignment horizontal="center"/>
    </xf>
    <xf numFmtId="5" fontId="0" fillId="0" borderId="0" xfId="1" applyNumberFormat="1" applyFont="1" applyFill="1" applyBorder="1"/>
  </cellXfs>
  <cellStyles count="1899">
    <cellStyle name="_Column1" xfId="3" xr:uid="{00000000-0005-0000-0000-000000000000}"/>
    <cellStyle name="_Column2" xfId="4" xr:uid="{00000000-0005-0000-0000-000001000000}"/>
    <cellStyle name="_Column3" xfId="5" xr:uid="{00000000-0005-0000-0000-000002000000}"/>
    <cellStyle name="_Column4" xfId="6" xr:uid="{00000000-0005-0000-0000-000003000000}"/>
    <cellStyle name="_Column5" xfId="7" xr:uid="{00000000-0005-0000-0000-000004000000}"/>
    <cellStyle name="_Column6" xfId="8" xr:uid="{00000000-0005-0000-0000-000005000000}"/>
    <cellStyle name="_Column7" xfId="9" xr:uid="{00000000-0005-0000-0000-000006000000}"/>
    <cellStyle name="_Data" xfId="10" xr:uid="{00000000-0005-0000-0000-000007000000}"/>
    <cellStyle name="_Data_Cerberus" xfId="11" xr:uid="{00000000-0005-0000-0000-000008000000}"/>
    <cellStyle name="_Data_Sheet1" xfId="12" xr:uid="{00000000-0005-0000-0000-000009000000}"/>
    <cellStyle name="_Data_Sheet1_2013 Plan P&amp;L Line Person Signed YUAN" xfId="13" xr:uid="{00000000-0005-0000-0000-00000A000000}"/>
    <cellStyle name="_Data_Sheet2" xfId="14" xr:uid="{00000000-0005-0000-0000-00000B000000}"/>
    <cellStyle name="_Data_Sheet2_2013 Plan P&amp;L Line Person Signed YUAN" xfId="15" xr:uid="{00000000-0005-0000-0000-00000C000000}"/>
    <cellStyle name="_Header" xfId="16" xr:uid="{00000000-0005-0000-0000-00000D000000}"/>
    <cellStyle name="_MultipleSpace" xfId="17" xr:uid="{00000000-0005-0000-0000-00000E000000}"/>
    <cellStyle name="_Row1" xfId="18" xr:uid="{00000000-0005-0000-0000-00000F000000}"/>
    <cellStyle name="_Row2" xfId="19" xr:uid="{00000000-0005-0000-0000-000010000000}"/>
    <cellStyle name="_Row3" xfId="20" xr:uid="{00000000-0005-0000-0000-000011000000}"/>
    <cellStyle name="_Row4" xfId="21" xr:uid="{00000000-0005-0000-0000-000012000000}"/>
    <cellStyle name="_Row5" xfId="22" xr:uid="{00000000-0005-0000-0000-000013000000}"/>
    <cellStyle name="_Row6" xfId="23" xr:uid="{00000000-0005-0000-0000-000014000000}"/>
    <cellStyle name="_Row7" xfId="24" xr:uid="{00000000-0005-0000-0000-000015000000}"/>
    <cellStyle name="_TableSuperHead" xfId="25" xr:uid="{00000000-0005-0000-0000-000016000000}"/>
    <cellStyle name="£ BP" xfId="27" xr:uid="{00000000-0005-0000-0000-000017000000}"/>
    <cellStyle name="¥ JY" xfId="28" xr:uid="{00000000-0005-0000-0000-000018000000}"/>
    <cellStyle name="=C:\WINNT35\SYSTEM32\COMMAND.COM" xfId="26" xr:uid="{00000000-0005-0000-0000-000019000000}"/>
    <cellStyle name="20% - Accent1 10" xfId="29" xr:uid="{00000000-0005-0000-0000-00001A000000}"/>
    <cellStyle name="20% - Accent1 11" xfId="30" xr:uid="{00000000-0005-0000-0000-00001B000000}"/>
    <cellStyle name="20% - Accent1 12" xfId="31" xr:uid="{00000000-0005-0000-0000-00001C000000}"/>
    <cellStyle name="20% - Accent1 13" xfId="32" xr:uid="{00000000-0005-0000-0000-00001D000000}"/>
    <cellStyle name="20% - Accent1 14" xfId="33" xr:uid="{00000000-0005-0000-0000-00001E000000}"/>
    <cellStyle name="20% - Accent1 15" xfId="34" xr:uid="{00000000-0005-0000-0000-00001F000000}"/>
    <cellStyle name="20% - Accent1 16" xfId="35" xr:uid="{00000000-0005-0000-0000-000020000000}"/>
    <cellStyle name="20% - Accent1 17" xfId="36" xr:uid="{00000000-0005-0000-0000-000021000000}"/>
    <cellStyle name="20% - Accent1 18" xfId="37" xr:uid="{00000000-0005-0000-0000-000022000000}"/>
    <cellStyle name="20% - Accent1 19" xfId="38" xr:uid="{00000000-0005-0000-0000-000023000000}"/>
    <cellStyle name="20% - Accent1 2" xfId="39" xr:uid="{00000000-0005-0000-0000-000024000000}"/>
    <cellStyle name="20% - Accent1 20" xfId="40" xr:uid="{00000000-0005-0000-0000-000025000000}"/>
    <cellStyle name="20% - Accent1 21" xfId="41" xr:uid="{00000000-0005-0000-0000-000026000000}"/>
    <cellStyle name="20% - Accent1 22" xfId="42" xr:uid="{00000000-0005-0000-0000-000027000000}"/>
    <cellStyle name="20% - Accent1 23" xfId="43" xr:uid="{00000000-0005-0000-0000-000028000000}"/>
    <cellStyle name="20% - Accent1 24" xfId="44" xr:uid="{00000000-0005-0000-0000-000029000000}"/>
    <cellStyle name="20% - Accent1 25" xfId="45" xr:uid="{00000000-0005-0000-0000-00002A000000}"/>
    <cellStyle name="20% - Accent1 26" xfId="46" xr:uid="{00000000-0005-0000-0000-00002B000000}"/>
    <cellStyle name="20% - Accent1 27" xfId="47" xr:uid="{00000000-0005-0000-0000-00002C000000}"/>
    <cellStyle name="20% - Accent1 28" xfId="48" xr:uid="{00000000-0005-0000-0000-00002D000000}"/>
    <cellStyle name="20% - Accent1 29" xfId="49" xr:uid="{00000000-0005-0000-0000-00002E000000}"/>
    <cellStyle name="20% - Accent1 3" xfId="50" xr:uid="{00000000-0005-0000-0000-00002F000000}"/>
    <cellStyle name="20% - Accent1 30" xfId="51" xr:uid="{00000000-0005-0000-0000-000030000000}"/>
    <cellStyle name="20% - Accent1 31" xfId="52" xr:uid="{00000000-0005-0000-0000-000031000000}"/>
    <cellStyle name="20% - Accent1 32" xfId="53" xr:uid="{00000000-0005-0000-0000-000032000000}"/>
    <cellStyle name="20% - Accent1 33" xfId="54" xr:uid="{00000000-0005-0000-0000-000033000000}"/>
    <cellStyle name="20% - Accent1 34" xfId="55" xr:uid="{00000000-0005-0000-0000-000034000000}"/>
    <cellStyle name="20% - Accent1 35" xfId="56" xr:uid="{00000000-0005-0000-0000-000035000000}"/>
    <cellStyle name="20% - Accent1 36" xfId="57" xr:uid="{00000000-0005-0000-0000-000036000000}"/>
    <cellStyle name="20% - Accent1 37" xfId="58" xr:uid="{00000000-0005-0000-0000-000037000000}"/>
    <cellStyle name="20% - Accent1 38" xfId="59" xr:uid="{00000000-0005-0000-0000-000038000000}"/>
    <cellStyle name="20% - Accent1 39" xfId="60" xr:uid="{00000000-0005-0000-0000-000039000000}"/>
    <cellStyle name="20% - Accent1 4" xfId="61" xr:uid="{00000000-0005-0000-0000-00003A000000}"/>
    <cellStyle name="20% - Accent1 40" xfId="62" xr:uid="{00000000-0005-0000-0000-00003B000000}"/>
    <cellStyle name="20% - Accent1 5" xfId="63" xr:uid="{00000000-0005-0000-0000-00003C000000}"/>
    <cellStyle name="20% - Accent1 6" xfId="64" xr:uid="{00000000-0005-0000-0000-00003D000000}"/>
    <cellStyle name="20% - Accent1 7" xfId="65" xr:uid="{00000000-0005-0000-0000-00003E000000}"/>
    <cellStyle name="20% - Accent1 8" xfId="66" xr:uid="{00000000-0005-0000-0000-00003F000000}"/>
    <cellStyle name="20% - Accent1 9" xfId="67" xr:uid="{00000000-0005-0000-0000-000040000000}"/>
    <cellStyle name="20% - Accent2 10" xfId="68" xr:uid="{00000000-0005-0000-0000-000041000000}"/>
    <cellStyle name="20% - Accent2 11" xfId="69" xr:uid="{00000000-0005-0000-0000-000042000000}"/>
    <cellStyle name="20% - Accent2 12" xfId="70" xr:uid="{00000000-0005-0000-0000-000043000000}"/>
    <cellStyle name="20% - Accent2 13" xfId="71" xr:uid="{00000000-0005-0000-0000-000044000000}"/>
    <cellStyle name="20% - Accent2 14" xfId="72" xr:uid="{00000000-0005-0000-0000-000045000000}"/>
    <cellStyle name="20% - Accent2 15" xfId="73" xr:uid="{00000000-0005-0000-0000-000046000000}"/>
    <cellStyle name="20% - Accent2 16" xfId="74" xr:uid="{00000000-0005-0000-0000-000047000000}"/>
    <cellStyle name="20% - Accent2 17" xfId="75" xr:uid="{00000000-0005-0000-0000-000048000000}"/>
    <cellStyle name="20% - Accent2 18" xfId="76" xr:uid="{00000000-0005-0000-0000-000049000000}"/>
    <cellStyle name="20% - Accent2 19" xfId="77" xr:uid="{00000000-0005-0000-0000-00004A000000}"/>
    <cellStyle name="20% - Accent2 2" xfId="78" xr:uid="{00000000-0005-0000-0000-00004B000000}"/>
    <cellStyle name="20% - Accent2 20" xfId="79" xr:uid="{00000000-0005-0000-0000-00004C000000}"/>
    <cellStyle name="20% - Accent2 21" xfId="80" xr:uid="{00000000-0005-0000-0000-00004D000000}"/>
    <cellStyle name="20% - Accent2 22" xfId="81" xr:uid="{00000000-0005-0000-0000-00004E000000}"/>
    <cellStyle name="20% - Accent2 23" xfId="82" xr:uid="{00000000-0005-0000-0000-00004F000000}"/>
    <cellStyle name="20% - Accent2 24" xfId="83" xr:uid="{00000000-0005-0000-0000-000050000000}"/>
    <cellStyle name="20% - Accent2 25" xfId="84" xr:uid="{00000000-0005-0000-0000-000051000000}"/>
    <cellStyle name="20% - Accent2 26" xfId="85" xr:uid="{00000000-0005-0000-0000-000052000000}"/>
    <cellStyle name="20% - Accent2 27" xfId="86" xr:uid="{00000000-0005-0000-0000-000053000000}"/>
    <cellStyle name="20% - Accent2 28" xfId="87" xr:uid="{00000000-0005-0000-0000-000054000000}"/>
    <cellStyle name="20% - Accent2 29" xfId="88" xr:uid="{00000000-0005-0000-0000-000055000000}"/>
    <cellStyle name="20% - Accent2 3" xfId="89" xr:uid="{00000000-0005-0000-0000-000056000000}"/>
    <cellStyle name="20% - Accent2 30" xfId="90" xr:uid="{00000000-0005-0000-0000-000057000000}"/>
    <cellStyle name="20% - Accent2 31" xfId="91" xr:uid="{00000000-0005-0000-0000-000058000000}"/>
    <cellStyle name="20% - Accent2 32" xfId="92" xr:uid="{00000000-0005-0000-0000-000059000000}"/>
    <cellStyle name="20% - Accent2 33" xfId="93" xr:uid="{00000000-0005-0000-0000-00005A000000}"/>
    <cellStyle name="20% - Accent2 34" xfId="94" xr:uid="{00000000-0005-0000-0000-00005B000000}"/>
    <cellStyle name="20% - Accent2 35" xfId="95" xr:uid="{00000000-0005-0000-0000-00005C000000}"/>
    <cellStyle name="20% - Accent2 36" xfId="96" xr:uid="{00000000-0005-0000-0000-00005D000000}"/>
    <cellStyle name="20% - Accent2 37" xfId="97" xr:uid="{00000000-0005-0000-0000-00005E000000}"/>
    <cellStyle name="20% - Accent2 38" xfId="98" xr:uid="{00000000-0005-0000-0000-00005F000000}"/>
    <cellStyle name="20% - Accent2 39" xfId="99" xr:uid="{00000000-0005-0000-0000-000060000000}"/>
    <cellStyle name="20% - Accent2 4" xfId="100" xr:uid="{00000000-0005-0000-0000-000061000000}"/>
    <cellStyle name="20% - Accent2 40" xfId="101" xr:uid="{00000000-0005-0000-0000-000062000000}"/>
    <cellStyle name="20% - Accent2 5" xfId="102" xr:uid="{00000000-0005-0000-0000-000063000000}"/>
    <cellStyle name="20% - Accent2 6" xfId="103" xr:uid="{00000000-0005-0000-0000-000064000000}"/>
    <cellStyle name="20% - Accent2 7" xfId="104" xr:uid="{00000000-0005-0000-0000-000065000000}"/>
    <cellStyle name="20% - Accent2 8" xfId="105" xr:uid="{00000000-0005-0000-0000-000066000000}"/>
    <cellStyle name="20% - Accent2 9" xfId="106" xr:uid="{00000000-0005-0000-0000-000067000000}"/>
    <cellStyle name="20% - Accent3 10" xfId="107" xr:uid="{00000000-0005-0000-0000-000068000000}"/>
    <cellStyle name="20% - Accent3 11" xfId="108" xr:uid="{00000000-0005-0000-0000-000069000000}"/>
    <cellStyle name="20% - Accent3 12" xfId="109" xr:uid="{00000000-0005-0000-0000-00006A000000}"/>
    <cellStyle name="20% - Accent3 13" xfId="110" xr:uid="{00000000-0005-0000-0000-00006B000000}"/>
    <cellStyle name="20% - Accent3 14" xfId="111" xr:uid="{00000000-0005-0000-0000-00006C000000}"/>
    <cellStyle name="20% - Accent3 15" xfId="112" xr:uid="{00000000-0005-0000-0000-00006D000000}"/>
    <cellStyle name="20% - Accent3 16" xfId="113" xr:uid="{00000000-0005-0000-0000-00006E000000}"/>
    <cellStyle name="20% - Accent3 17" xfId="114" xr:uid="{00000000-0005-0000-0000-00006F000000}"/>
    <cellStyle name="20% - Accent3 18" xfId="115" xr:uid="{00000000-0005-0000-0000-000070000000}"/>
    <cellStyle name="20% - Accent3 19" xfId="116" xr:uid="{00000000-0005-0000-0000-000071000000}"/>
    <cellStyle name="20% - Accent3 2" xfId="117" xr:uid="{00000000-0005-0000-0000-000072000000}"/>
    <cellStyle name="20% - Accent3 20" xfId="118" xr:uid="{00000000-0005-0000-0000-000073000000}"/>
    <cellStyle name="20% - Accent3 21" xfId="119" xr:uid="{00000000-0005-0000-0000-000074000000}"/>
    <cellStyle name="20% - Accent3 22" xfId="120" xr:uid="{00000000-0005-0000-0000-000075000000}"/>
    <cellStyle name="20% - Accent3 23" xfId="121" xr:uid="{00000000-0005-0000-0000-000076000000}"/>
    <cellStyle name="20% - Accent3 24" xfId="122" xr:uid="{00000000-0005-0000-0000-000077000000}"/>
    <cellStyle name="20% - Accent3 25" xfId="123" xr:uid="{00000000-0005-0000-0000-000078000000}"/>
    <cellStyle name="20% - Accent3 26" xfId="124" xr:uid="{00000000-0005-0000-0000-000079000000}"/>
    <cellStyle name="20% - Accent3 27" xfId="125" xr:uid="{00000000-0005-0000-0000-00007A000000}"/>
    <cellStyle name="20% - Accent3 28" xfId="126" xr:uid="{00000000-0005-0000-0000-00007B000000}"/>
    <cellStyle name="20% - Accent3 29" xfId="127" xr:uid="{00000000-0005-0000-0000-00007C000000}"/>
    <cellStyle name="20% - Accent3 3" xfId="128" xr:uid="{00000000-0005-0000-0000-00007D000000}"/>
    <cellStyle name="20% - Accent3 30" xfId="129" xr:uid="{00000000-0005-0000-0000-00007E000000}"/>
    <cellStyle name="20% - Accent3 31" xfId="130" xr:uid="{00000000-0005-0000-0000-00007F000000}"/>
    <cellStyle name="20% - Accent3 32" xfId="131" xr:uid="{00000000-0005-0000-0000-000080000000}"/>
    <cellStyle name="20% - Accent3 33" xfId="132" xr:uid="{00000000-0005-0000-0000-000081000000}"/>
    <cellStyle name="20% - Accent3 34" xfId="133" xr:uid="{00000000-0005-0000-0000-000082000000}"/>
    <cellStyle name="20% - Accent3 35" xfId="134" xr:uid="{00000000-0005-0000-0000-000083000000}"/>
    <cellStyle name="20% - Accent3 36" xfId="135" xr:uid="{00000000-0005-0000-0000-000084000000}"/>
    <cellStyle name="20% - Accent3 37" xfId="136" xr:uid="{00000000-0005-0000-0000-000085000000}"/>
    <cellStyle name="20% - Accent3 38" xfId="137" xr:uid="{00000000-0005-0000-0000-000086000000}"/>
    <cellStyle name="20% - Accent3 39" xfId="138" xr:uid="{00000000-0005-0000-0000-000087000000}"/>
    <cellStyle name="20% - Accent3 4" xfId="139" xr:uid="{00000000-0005-0000-0000-000088000000}"/>
    <cellStyle name="20% - Accent3 40" xfId="140" xr:uid="{00000000-0005-0000-0000-000089000000}"/>
    <cellStyle name="20% - Accent3 5" xfId="141" xr:uid="{00000000-0005-0000-0000-00008A000000}"/>
    <cellStyle name="20% - Accent3 6" xfId="142" xr:uid="{00000000-0005-0000-0000-00008B000000}"/>
    <cellStyle name="20% - Accent3 7" xfId="143" xr:uid="{00000000-0005-0000-0000-00008C000000}"/>
    <cellStyle name="20% - Accent3 8" xfId="144" xr:uid="{00000000-0005-0000-0000-00008D000000}"/>
    <cellStyle name="20% - Accent3 9" xfId="145" xr:uid="{00000000-0005-0000-0000-00008E000000}"/>
    <cellStyle name="20% - Accent4 10" xfId="146" xr:uid="{00000000-0005-0000-0000-00008F000000}"/>
    <cellStyle name="20% - Accent4 11" xfId="147" xr:uid="{00000000-0005-0000-0000-000090000000}"/>
    <cellStyle name="20% - Accent4 12" xfId="148" xr:uid="{00000000-0005-0000-0000-000091000000}"/>
    <cellStyle name="20% - Accent4 13" xfId="149" xr:uid="{00000000-0005-0000-0000-000092000000}"/>
    <cellStyle name="20% - Accent4 14" xfId="150" xr:uid="{00000000-0005-0000-0000-000093000000}"/>
    <cellStyle name="20% - Accent4 15" xfId="151" xr:uid="{00000000-0005-0000-0000-000094000000}"/>
    <cellStyle name="20% - Accent4 16" xfId="152" xr:uid="{00000000-0005-0000-0000-000095000000}"/>
    <cellStyle name="20% - Accent4 17" xfId="153" xr:uid="{00000000-0005-0000-0000-000096000000}"/>
    <cellStyle name="20% - Accent4 18" xfId="154" xr:uid="{00000000-0005-0000-0000-000097000000}"/>
    <cellStyle name="20% - Accent4 19" xfId="155" xr:uid="{00000000-0005-0000-0000-000098000000}"/>
    <cellStyle name="20% - Accent4 2" xfId="156" xr:uid="{00000000-0005-0000-0000-000099000000}"/>
    <cellStyle name="20% - Accent4 20" xfId="157" xr:uid="{00000000-0005-0000-0000-00009A000000}"/>
    <cellStyle name="20% - Accent4 21" xfId="158" xr:uid="{00000000-0005-0000-0000-00009B000000}"/>
    <cellStyle name="20% - Accent4 22" xfId="159" xr:uid="{00000000-0005-0000-0000-00009C000000}"/>
    <cellStyle name="20% - Accent4 23" xfId="160" xr:uid="{00000000-0005-0000-0000-00009D000000}"/>
    <cellStyle name="20% - Accent4 24" xfId="161" xr:uid="{00000000-0005-0000-0000-00009E000000}"/>
    <cellStyle name="20% - Accent4 25" xfId="162" xr:uid="{00000000-0005-0000-0000-00009F000000}"/>
    <cellStyle name="20% - Accent4 26" xfId="163" xr:uid="{00000000-0005-0000-0000-0000A0000000}"/>
    <cellStyle name="20% - Accent4 27" xfId="164" xr:uid="{00000000-0005-0000-0000-0000A1000000}"/>
    <cellStyle name="20% - Accent4 28" xfId="165" xr:uid="{00000000-0005-0000-0000-0000A2000000}"/>
    <cellStyle name="20% - Accent4 29" xfId="166" xr:uid="{00000000-0005-0000-0000-0000A3000000}"/>
    <cellStyle name="20% - Accent4 3" xfId="167" xr:uid="{00000000-0005-0000-0000-0000A4000000}"/>
    <cellStyle name="20% - Accent4 30" xfId="168" xr:uid="{00000000-0005-0000-0000-0000A5000000}"/>
    <cellStyle name="20% - Accent4 31" xfId="169" xr:uid="{00000000-0005-0000-0000-0000A6000000}"/>
    <cellStyle name="20% - Accent4 32" xfId="170" xr:uid="{00000000-0005-0000-0000-0000A7000000}"/>
    <cellStyle name="20% - Accent4 33" xfId="171" xr:uid="{00000000-0005-0000-0000-0000A8000000}"/>
    <cellStyle name="20% - Accent4 34" xfId="172" xr:uid="{00000000-0005-0000-0000-0000A9000000}"/>
    <cellStyle name="20% - Accent4 35" xfId="173" xr:uid="{00000000-0005-0000-0000-0000AA000000}"/>
    <cellStyle name="20% - Accent4 36" xfId="174" xr:uid="{00000000-0005-0000-0000-0000AB000000}"/>
    <cellStyle name="20% - Accent4 37" xfId="175" xr:uid="{00000000-0005-0000-0000-0000AC000000}"/>
    <cellStyle name="20% - Accent4 38" xfId="176" xr:uid="{00000000-0005-0000-0000-0000AD000000}"/>
    <cellStyle name="20% - Accent4 39" xfId="177" xr:uid="{00000000-0005-0000-0000-0000AE000000}"/>
    <cellStyle name="20% - Accent4 4" xfId="178" xr:uid="{00000000-0005-0000-0000-0000AF000000}"/>
    <cellStyle name="20% - Accent4 40" xfId="179" xr:uid="{00000000-0005-0000-0000-0000B0000000}"/>
    <cellStyle name="20% - Accent4 5" xfId="180" xr:uid="{00000000-0005-0000-0000-0000B1000000}"/>
    <cellStyle name="20% - Accent4 6" xfId="181" xr:uid="{00000000-0005-0000-0000-0000B2000000}"/>
    <cellStyle name="20% - Accent4 7" xfId="182" xr:uid="{00000000-0005-0000-0000-0000B3000000}"/>
    <cellStyle name="20% - Accent4 8" xfId="183" xr:uid="{00000000-0005-0000-0000-0000B4000000}"/>
    <cellStyle name="20% - Accent4 9" xfId="184" xr:uid="{00000000-0005-0000-0000-0000B5000000}"/>
    <cellStyle name="20% - Accent5 10" xfId="185" xr:uid="{00000000-0005-0000-0000-0000B6000000}"/>
    <cellStyle name="20% - Accent5 11" xfId="186" xr:uid="{00000000-0005-0000-0000-0000B7000000}"/>
    <cellStyle name="20% - Accent5 12" xfId="187" xr:uid="{00000000-0005-0000-0000-0000B8000000}"/>
    <cellStyle name="20% - Accent5 13" xfId="188" xr:uid="{00000000-0005-0000-0000-0000B9000000}"/>
    <cellStyle name="20% - Accent5 14" xfId="189" xr:uid="{00000000-0005-0000-0000-0000BA000000}"/>
    <cellStyle name="20% - Accent5 15" xfId="190" xr:uid="{00000000-0005-0000-0000-0000BB000000}"/>
    <cellStyle name="20% - Accent5 16" xfId="191" xr:uid="{00000000-0005-0000-0000-0000BC000000}"/>
    <cellStyle name="20% - Accent5 17" xfId="192" xr:uid="{00000000-0005-0000-0000-0000BD000000}"/>
    <cellStyle name="20% - Accent5 18" xfId="193" xr:uid="{00000000-0005-0000-0000-0000BE000000}"/>
    <cellStyle name="20% - Accent5 19" xfId="194" xr:uid="{00000000-0005-0000-0000-0000BF000000}"/>
    <cellStyle name="20% - Accent5 2" xfId="195" xr:uid="{00000000-0005-0000-0000-0000C0000000}"/>
    <cellStyle name="20% - Accent5 20" xfId="196" xr:uid="{00000000-0005-0000-0000-0000C1000000}"/>
    <cellStyle name="20% - Accent5 21" xfId="197" xr:uid="{00000000-0005-0000-0000-0000C2000000}"/>
    <cellStyle name="20% - Accent5 22" xfId="198" xr:uid="{00000000-0005-0000-0000-0000C3000000}"/>
    <cellStyle name="20% - Accent5 23" xfId="199" xr:uid="{00000000-0005-0000-0000-0000C4000000}"/>
    <cellStyle name="20% - Accent5 24" xfId="200" xr:uid="{00000000-0005-0000-0000-0000C5000000}"/>
    <cellStyle name="20% - Accent5 25" xfId="201" xr:uid="{00000000-0005-0000-0000-0000C6000000}"/>
    <cellStyle name="20% - Accent5 26" xfId="202" xr:uid="{00000000-0005-0000-0000-0000C7000000}"/>
    <cellStyle name="20% - Accent5 27" xfId="203" xr:uid="{00000000-0005-0000-0000-0000C8000000}"/>
    <cellStyle name="20% - Accent5 28" xfId="204" xr:uid="{00000000-0005-0000-0000-0000C9000000}"/>
    <cellStyle name="20% - Accent5 29" xfId="205" xr:uid="{00000000-0005-0000-0000-0000CA000000}"/>
    <cellStyle name="20% - Accent5 3" xfId="206" xr:uid="{00000000-0005-0000-0000-0000CB000000}"/>
    <cellStyle name="20% - Accent5 30" xfId="207" xr:uid="{00000000-0005-0000-0000-0000CC000000}"/>
    <cellStyle name="20% - Accent5 31" xfId="208" xr:uid="{00000000-0005-0000-0000-0000CD000000}"/>
    <cellStyle name="20% - Accent5 32" xfId="209" xr:uid="{00000000-0005-0000-0000-0000CE000000}"/>
    <cellStyle name="20% - Accent5 33" xfId="210" xr:uid="{00000000-0005-0000-0000-0000CF000000}"/>
    <cellStyle name="20% - Accent5 34" xfId="211" xr:uid="{00000000-0005-0000-0000-0000D0000000}"/>
    <cellStyle name="20% - Accent5 35" xfId="212" xr:uid="{00000000-0005-0000-0000-0000D1000000}"/>
    <cellStyle name="20% - Accent5 36" xfId="213" xr:uid="{00000000-0005-0000-0000-0000D2000000}"/>
    <cellStyle name="20% - Accent5 37" xfId="214" xr:uid="{00000000-0005-0000-0000-0000D3000000}"/>
    <cellStyle name="20% - Accent5 38" xfId="215" xr:uid="{00000000-0005-0000-0000-0000D4000000}"/>
    <cellStyle name="20% - Accent5 39" xfId="216" xr:uid="{00000000-0005-0000-0000-0000D5000000}"/>
    <cellStyle name="20% - Accent5 4" xfId="217" xr:uid="{00000000-0005-0000-0000-0000D6000000}"/>
    <cellStyle name="20% - Accent5 40" xfId="218" xr:uid="{00000000-0005-0000-0000-0000D7000000}"/>
    <cellStyle name="20% - Accent5 5" xfId="219" xr:uid="{00000000-0005-0000-0000-0000D8000000}"/>
    <cellStyle name="20% - Accent5 6" xfId="220" xr:uid="{00000000-0005-0000-0000-0000D9000000}"/>
    <cellStyle name="20% - Accent5 7" xfId="221" xr:uid="{00000000-0005-0000-0000-0000DA000000}"/>
    <cellStyle name="20% - Accent5 8" xfId="222" xr:uid="{00000000-0005-0000-0000-0000DB000000}"/>
    <cellStyle name="20% - Accent5 9" xfId="223" xr:uid="{00000000-0005-0000-0000-0000DC000000}"/>
    <cellStyle name="20% - Accent6 10" xfId="224" xr:uid="{00000000-0005-0000-0000-0000DD000000}"/>
    <cellStyle name="20% - Accent6 11" xfId="225" xr:uid="{00000000-0005-0000-0000-0000DE000000}"/>
    <cellStyle name="20% - Accent6 12" xfId="226" xr:uid="{00000000-0005-0000-0000-0000DF000000}"/>
    <cellStyle name="20% - Accent6 13" xfId="227" xr:uid="{00000000-0005-0000-0000-0000E0000000}"/>
    <cellStyle name="20% - Accent6 14" xfId="228" xr:uid="{00000000-0005-0000-0000-0000E1000000}"/>
    <cellStyle name="20% - Accent6 15" xfId="229" xr:uid="{00000000-0005-0000-0000-0000E2000000}"/>
    <cellStyle name="20% - Accent6 16" xfId="230" xr:uid="{00000000-0005-0000-0000-0000E3000000}"/>
    <cellStyle name="20% - Accent6 17" xfId="231" xr:uid="{00000000-0005-0000-0000-0000E4000000}"/>
    <cellStyle name="20% - Accent6 18" xfId="232" xr:uid="{00000000-0005-0000-0000-0000E5000000}"/>
    <cellStyle name="20% - Accent6 19" xfId="233" xr:uid="{00000000-0005-0000-0000-0000E6000000}"/>
    <cellStyle name="20% - Accent6 2" xfId="234" xr:uid="{00000000-0005-0000-0000-0000E7000000}"/>
    <cellStyle name="20% - Accent6 20" xfId="235" xr:uid="{00000000-0005-0000-0000-0000E8000000}"/>
    <cellStyle name="20% - Accent6 21" xfId="236" xr:uid="{00000000-0005-0000-0000-0000E9000000}"/>
    <cellStyle name="20% - Accent6 22" xfId="237" xr:uid="{00000000-0005-0000-0000-0000EA000000}"/>
    <cellStyle name="20% - Accent6 23" xfId="238" xr:uid="{00000000-0005-0000-0000-0000EB000000}"/>
    <cellStyle name="20% - Accent6 24" xfId="239" xr:uid="{00000000-0005-0000-0000-0000EC000000}"/>
    <cellStyle name="20% - Accent6 25" xfId="240" xr:uid="{00000000-0005-0000-0000-0000ED000000}"/>
    <cellStyle name="20% - Accent6 26" xfId="241" xr:uid="{00000000-0005-0000-0000-0000EE000000}"/>
    <cellStyle name="20% - Accent6 27" xfId="242" xr:uid="{00000000-0005-0000-0000-0000EF000000}"/>
    <cellStyle name="20% - Accent6 28" xfId="243" xr:uid="{00000000-0005-0000-0000-0000F0000000}"/>
    <cellStyle name="20% - Accent6 29" xfId="244" xr:uid="{00000000-0005-0000-0000-0000F1000000}"/>
    <cellStyle name="20% - Accent6 3" xfId="245" xr:uid="{00000000-0005-0000-0000-0000F2000000}"/>
    <cellStyle name="20% - Accent6 30" xfId="246" xr:uid="{00000000-0005-0000-0000-0000F3000000}"/>
    <cellStyle name="20% - Accent6 31" xfId="247" xr:uid="{00000000-0005-0000-0000-0000F4000000}"/>
    <cellStyle name="20% - Accent6 32" xfId="248" xr:uid="{00000000-0005-0000-0000-0000F5000000}"/>
    <cellStyle name="20% - Accent6 33" xfId="249" xr:uid="{00000000-0005-0000-0000-0000F6000000}"/>
    <cellStyle name="20% - Accent6 34" xfId="250" xr:uid="{00000000-0005-0000-0000-0000F7000000}"/>
    <cellStyle name="20% - Accent6 35" xfId="251" xr:uid="{00000000-0005-0000-0000-0000F8000000}"/>
    <cellStyle name="20% - Accent6 36" xfId="252" xr:uid="{00000000-0005-0000-0000-0000F9000000}"/>
    <cellStyle name="20% - Accent6 37" xfId="253" xr:uid="{00000000-0005-0000-0000-0000FA000000}"/>
    <cellStyle name="20% - Accent6 38" xfId="254" xr:uid="{00000000-0005-0000-0000-0000FB000000}"/>
    <cellStyle name="20% - Accent6 39" xfId="255" xr:uid="{00000000-0005-0000-0000-0000FC000000}"/>
    <cellStyle name="20% - Accent6 4" xfId="256" xr:uid="{00000000-0005-0000-0000-0000FD000000}"/>
    <cellStyle name="20% - Accent6 40" xfId="257" xr:uid="{00000000-0005-0000-0000-0000FE000000}"/>
    <cellStyle name="20% - Accent6 5" xfId="258" xr:uid="{00000000-0005-0000-0000-0000FF000000}"/>
    <cellStyle name="20% - Accent6 6" xfId="259" xr:uid="{00000000-0005-0000-0000-000000010000}"/>
    <cellStyle name="20% - Accent6 7" xfId="260" xr:uid="{00000000-0005-0000-0000-000001010000}"/>
    <cellStyle name="20% - Accent6 8" xfId="261" xr:uid="{00000000-0005-0000-0000-000002010000}"/>
    <cellStyle name="20% - Accent6 9" xfId="262" xr:uid="{00000000-0005-0000-0000-000003010000}"/>
    <cellStyle name="40% - Accent1 10" xfId="263" xr:uid="{00000000-0005-0000-0000-000004010000}"/>
    <cellStyle name="40% - Accent1 11" xfId="264" xr:uid="{00000000-0005-0000-0000-000005010000}"/>
    <cellStyle name="40% - Accent1 12" xfId="265" xr:uid="{00000000-0005-0000-0000-000006010000}"/>
    <cellStyle name="40% - Accent1 13" xfId="266" xr:uid="{00000000-0005-0000-0000-000007010000}"/>
    <cellStyle name="40% - Accent1 14" xfId="267" xr:uid="{00000000-0005-0000-0000-000008010000}"/>
    <cellStyle name="40% - Accent1 15" xfId="268" xr:uid="{00000000-0005-0000-0000-000009010000}"/>
    <cellStyle name="40% - Accent1 16" xfId="269" xr:uid="{00000000-0005-0000-0000-00000A010000}"/>
    <cellStyle name="40% - Accent1 17" xfId="270" xr:uid="{00000000-0005-0000-0000-00000B010000}"/>
    <cellStyle name="40% - Accent1 18" xfId="271" xr:uid="{00000000-0005-0000-0000-00000C010000}"/>
    <cellStyle name="40% - Accent1 19" xfId="272" xr:uid="{00000000-0005-0000-0000-00000D010000}"/>
    <cellStyle name="40% - Accent1 2" xfId="273" xr:uid="{00000000-0005-0000-0000-00000E010000}"/>
    <cellStyle name="40% - Accent1 20" xfId="274" xr:uid="{00000000-0005-0000-0000-00000F010000}"/>
    <cellStyle name="40% - Accent1 21" xfId="275" xr:uid="{00000000-0005-0000-0000-000010010000}"/>
    <cellStyle name="40% - Accent1 22" xfId="276" xr:uid="{00000000-0005-0000-0000-000011010000}"/>
    <cellStyle name="40% - Accent1 23" xfId="277" xr:uid="{00000000-0005-0000-0000-000012010000}"/>
    <cellStyle name="40% - Accent1 24" xfId="278" xr:uid="{00000000-0005-0000-0000-000013010000}"/>
    <cellStyle name="40% - Accent1 25" xfId="279" xr:uid="{00000000-0005-0000-0000-000014010000}"/>
    <cellStyle name="40% - Accent1 26" xfId="280" xr:uid="{00000000-0005-0000-0000-000015010000}"/>
    <cellStyle name="40% - Accent1 27" xfId="281" xr:uid="{00000000-0005-0000-0000-000016010000}"/>
    <cellStyle name="40% - Accent1 28" xfId="282" xr:uid="{00000000-0005-0000-0000-000017010000}"/>
    <cellStyle name="40% - Accent1 29" xfId="283" xr:uid="{00000000-0005-0000-0000-000018010000}"/>
    <cellStyle name="40% - Accent1 3" xfId="284" xr:uid="{00000000-0005-0000-0000-000019010000}"/>
    <cellStyle name="40% - Accent1 30" xfId="285" xr:uid="{00000000-0005-0000-0000-00001A010000}"/>
    <cellStyle name="40% - Accent1 31" xfId="286" xr:uid="{00000000-0005-0000-0000-00001B010000}"/>
    <cellStyle name="40% - Accent1 32" xfId="287" xr:uid="{00000000-0005-0000-0000-00001C010000}"/>
    <cellStyle name="40% - Accent1 33" xfId="288" xr:uid="{00000000-0005-0000-0000-00001D010000}"/>
    <cellStyle name="40% - Accent1 34" xfId="289" xr:uid="{00000000-0005-0000-0000-00001E010000}"/>
    <cellStyle name="40% - Accent1 35" xfId="290" xr:uid="{00000000-0005-0000-0000-00001F010000}"/>
    <cellStyle name="40% - Accent1 36" xfId="291" xr:uid="{00000000-0005-0000-0000-000020010000}"/>
    <cellStyle name="40% - Accent1 37" xfId="292" xr:uid="{00000000-0005-0000-0000-000021010000}"/>
    <cellStyle name="40% - Accent1 38" xfId="293" xr:uid="{00000000-0005-0000-0000-000022010000}"/>
    <cellStyle name="40% - Accent1 39" xfId="294" xr:uid="{00000000-0005-0000-0000-000023010000}"/>
    <cellStyle name="40% - Accent1 4" xfId="295" xr:uid="{00000000-0005-0000-0000-000024010000}"/>
    <cellStyle name="40% - Accent1 40" xfId="296" xr:uid="{00000000-0005-0000-0000-000025010000}"/>
    <cellStyle name="40% - Accent1 5" xfId="297" xr:uid="{00000000-0005-0000-0000-000026010000}"/>
    <cellStyle name="40% - Accent1 6" xfId="298" xr:uid="{00000000-0005-0000-0000-000027010000}"/>
    <cellStyle name="40% - Accent1 7" xfId="299" xr:uid="{00000000-0005-0000-0000-000028010000}"/>
    <cellStyle name="40% - Accent1 8" xfId="300" xr:uid="{00000000-0005-0000-0000-000029010000}"/>
    <cellStyle name="40% - Accent1 9" xfId="301" xr:uid="{00000000-0005-0000-0000-00002A010000}"/>
    <cellStyle name="40% - Accent2 10" xfId="302" xr:uid="{00000000-0005-0000-0000-00002B010000}"/>
    <cellStyle name="40% - Accent2 11" xfId="303" xr:uid="{00000000-0005-0000-0000-00002C010000}"/>
    <cellStyle name="40% - Accent2 12" xfId="304" xr:uid="{00000000-0005-0000-0000-00002D010000}"/>
    <cellStyle name="40% - Accent2 13" xfId="305" xr:uid="{00000000-0005-0000-0000-00002E010000}"/>
    <cellStyle name="40% - Accent2 14" xfId="306" xr:uid="{00000000-0005-0000-0000-00002F010000}"/>
    <cellStyle name="40% - Accent2 15" xfId="307" xr:uid="{00000000-0005-0000-0000-000030010000}"/>
    <cellStyle name="40% - Accent2 16" xfId="308" xr:uid="{00000000-0005-0000-0000-000031010000}"/>
    <cellStyle name="40% - Accent2 17" xfId="309" xr:uid="{00000000-0005-0000-0000-000032010000}"/>
    <cellStyle name="40% - Accent2 18" xfId="310" xr:uid="{00000000-0005-0000-0000-000033010000}"/>
    <cellStyle name="40% - Accent2 19" xfId="311" xr:uid="{00000000-0005-0000-0000-000034010000}"/>
    <cellStyle name="40% - Accent2 2" xfId="312" xr:uid="{00000000-0005-0000-0000-000035010000}"/>
    <cellStyle name="40% - Accent2 20" xfId="313" xr:uid="{00000000-0005-0000-0000-000036010000}"/>
    <cellStyle name="40% - Accent2 21" xfId="314" xr:uid="{00000000-0005-0000-0000-000037010000}"/>
    <cellStyle name="40% - Accent2 22" xfId="315" xr:uid="{00000000-0005-0000-0000-000038010000}"/>
    <cellStyle name="40% - Accent2 23" xfId="316" xr:uid="{00000000-0005-0000-0000-000039010000}"/>
    <cellStyle name="40% - Accent2 24" xfId="317" xr:uid="{00000000-0005-0000-0000-00003A010000}"/>
    <cellStyle name="40% - Accent2 25" xfId="318" xr:uid="{00000000-0005-0000-0000-00003B010000}"/>
    <cellStyle name="40% - Accent2 26" xfId="319" xr:uid="{00000000-0005-0000-0000-00003C010000}"/>
    <cellStyle name="40% - Accent2 27" xfId="320" xr:uid="{00000000-0005-0000-0000-00003D010000}"/>
    <cellStyle name="40% - Accent2 28" xfId="321" xr:uid="{00000000-0005-0000-0000-00003E010000}"/>
    <cellStyle name="40% - Accent2 29" xfId="322" xr:uid="{00000000-0005-0000-0000-00003F010000}"/>
    <cellStyle name="40% - Accent2 3" xfId="323" xr:uid="{00000000-0005-0000-0000-000040010000}"/>
    <cellStyle name="40% - Accent2 30" xfId="324" xr:uid="{00000000-0005-0000-0000-000041010000}"/>
    <cellStyle name="40% - Accent2 31" xfId="325" xr:uid="{00000000-0005-0000-0000-000042010000}"/>
    <cellStyle name="40% - Accent2 32" xfId="326" xr:uid="{00000000-0005-0000-0000-000043010000}"/>
    <cellStyle name="40% - Accent2 33" xfId="327" xr:uid="{00000000-0005-0000-0000-000044010000}"/>
    <cellStyle name="40% - Accent2 34" xfId="328" xr:uid="{00000000-0005-0000-0000-000045010000}"/>
    <cellStyle name="40% - Accent2 35" xfId="329" xr:uid="{00000000-0005-0000-0000-000046010000}"/>
    <cellStyle name="40% - Accent2 36" xfId="330" xr:uid="{00000000-0005-0000-0000-000047010000}"/>
    <cellStyle name="40% - Accent2 37" xfId="331" xr:uid="{00000000-0005-0000-0000-000048010000}"/>
    <cellStyle name="40% - Accent2 38" xfId="332" xr:uid="{00000000-0005-0000-0000-000049010000}"/>
    <cellStyle name="40% - Accent2 39" xfId="333" xr:uid="{00000000-0005-0000-0000-00004A010000}"/>
    <cellStyle name="40% - Accent2 4" xfId="334" xr:uid="{00000000-0005-0000-0000-00004B010000}"/>
    <cellStyle name="40% - Accent2 40" xfId="335" xr:uid="{00000000-0005-0000-0000-00004C010000}"/>
    <cellStyle name="40% - Accent2 5" xfId="336" xr:uid="{00000000-0005-0000-0000-00004D010000}"/>
    <cellStyle name="40% - Accent2 6" xfId="337" xr:uid="{00000000-0005-0000-0000-00004E010000}"/>
    <cellStyle name="40% - Accent2 7" xfId="338" xr:uid="{00000000-0005-0000-0000-00004F010000}"/>
    <cellStyle name="40% - Accent2 8" xfId="339" xr:uid="{00000000-0005-0000-0000-000050010000}"/>
    <cellStyle name="40% - Accent2 9" xfId="340" xr:uid="{00000000-0005-0000-0000-000051010000}"/>
    <cellStyle name="40% - Accent3 10" xfId="341" xr:uid="{00000000-0005-0000-0000-000052010000}"/>
    <cellStyle name="40% - Accent3 11" xfId="342" xr:uid="{00000000-0005-0000-0000-000053010000}"/>
    <cellStyle name="40% - Accent3 12" xfId="343" xr:uid="{00000000-0005-0000-0000-000054010000}"/>
    <cellStyle name="40% - Accent3 13" xfId="344" xr:uid="{00000000-0005-0000-0000-000055010000}"/>
    <cellStyle name="40% - Accent3 14" xfId="345" xr:uid="{00000000-0005-0000-0000-000056010000}"/>
    <cellStyle name="40% - Accent3 15" xfId="346" xr:uid="{00000000-0005-0000-0000-000057010000}"/>
    <cellStyle name="40% - Accent3 16" xfId="347" xr:uid="{00000000-0005-0000-0000-000058010000}"/>
    <cellStyle name="40% - Accent3 17" xfId="348" xr:uid="{00000000-0005-0000-0000-000059010000}"/>
    <cellStyle name="40% - Accent3 18" xfId="349" xr:uid="{00000000-0005-0000-0000-00005A010000}"/>
    <cellStyle name="40% - Accent3 19" xfId="350" xr:uid="{00000000-0005-0000-0000-00005B010000}"/>
    <cellStyle name="40% - Accent3 2" xfId="351" xr:uid="{00000000-0005-0000-0000-00005C010000}"/>
    <cellStyle name="40% - Accent3 20" xfId="352" xr:uid="{00000000-0005-0000-0000-00005D010000}"/>
    <cellStyle name="40% - Accent3 21" xfId="353" xr:uid="{00000000-0005-0000-0000-00005E010000}"/>
    <cellStyle name="40% - Accent3 22" xfId="354" xr:uid="{00000000-0005-0000-0000-00005F010000}"/>
    <cellStyle name="40% - Accent3 23" xfId="355" xr:uid="{00000000-0005-0000-0000-000060010000}"/>
    <cellStyle name="40% - Accent3 24" xfId="356" xr:uid="{00000000-0005-0000-0000-000061010000}"/>
    <cellStyle name="40% - Accent3 25" xfId="357" xr:uid="{00000000-0005-0000-0000-000062010000}"/>
    <cellStyle name="40% - Accent3 26" xfId="358" xr:uid="{00000000-0005-0000-0000-000063010000}"/>
    <cellStyle name="40% - Accent3 27" xfId="359" xr:uid="{00000000-0005-0000-0000-000064010000}"/>
    <cellStyle name="40% - Accent3 28" xfId="360" xr:uid="{00000000-0005-0000-0000-000065010000}"/>
    <cellStyle name="40% - Accent3 29" xfId="361" xr:uid="{00000000-0005-0000-0000-000066010000}"/>
    <cellStyle name="40% - Accent3 3" xfId="362" xr:uid="{00000000-0005-0000-0000-000067010000}"/>
    <cellStyle name="40% - Accent3 30" xfId="363" xr:uid="{00000000-0005-0000-0000-000068010000}"/>
    <cellStyle name="40% - Accent3 31" xfId="364" xr:uid="{00000000-0005-0000-0000-000069010000}"/>
    <cellStyle name="40% - Accent3 32" xfId="365" xr:uid="{00000000-0005-0000-0000-00006A010000}"/>
    <cellStyle name="40% - Accent3 33" xfId="366" xr:uid="{00000000-0005-0000-0000-00006B010000}"/>
    <cellStyle name="40% - Accent3 34" xfId="367" xr:uid="{00000000-0005-0000-0000-00006C010000}"/>
    <cellStyle name="40% - Accent3 35" xfId="368" xr:uid="{00000000-0005-0000-0000-00006D010000}"/>
    <cellStyle name="40% - Accent3 36" xfId="369" xr:uid="{00000000-0005-0000-0000-00006E010000}"/>
    <cellStyle name="40% - Accent3 37" xfId="370" xr:uid="{00000000-0005-0000-0000-00006F010000}"/>
    <cellStyle name="40% - Accent3 38" xfId="371" xr:uid="{00000000-0005-0000-0000-000070010000}"/>
    <cellStyle name="40% - Accent3 39" xfId="372" xr:uid="{00000000-0005-0000-0000-000071010000}"/>
    <cellStyle name="40% - Accent3 4" xfId="373" xr:uid="{00000000-0005-0000-0000-000072010000}"/>
    <cellStyle name="40% - Accent3 40" xfId="374" xr:uid="{00000000-0005-0000-0000-000073010000}"/>
    <cellStyle name="40% - Accent3 5" xfId="375" xr:uid="{00000000-0005-0000-0000-000074010000}"/>
    <cellStyle name="40% - Accent3 6" xfId="376" xr:uid="{00000000-0005-0000-0000-000075010000}"/>
    <cellStyle name="40% - Accent3 7" xfId="377" xr:uid="{00000000-0005-0000-0000-000076010000}"/>
    <cellStyle name="40% - Accent3 8" xfId="378" xr:uid="{00000000-0005-0000-0000-000077010000}"/>
    <cellStyle name="40% - Accent3 9" xfId="379" xr:uid="{00000000-0005-0000-0000-000078010000}"/>
    <cellStyle name="40% - Accent4 10" xfId="380" xr:uid="{00000000-0005-0000-0000-000079010000}"/>
    <cellStyle name="40% - Accent4 11" xfId="381" xr:uid="{00000000-0005-0000-0000-00007A010000}"/>
    <cellStyle name="40% - Accent4 12" xfId="382" xr:uid="{00000000-0005-0000-0000-00007B010000}"/>
    <cellStyle name="40% - Accent4 13" xfId="383" xr:uid="{00000000-0005-0000-0000-00007C010000}"/>
    <cellStyle name="40% - Accent4 14" xfId="384" xr:uid="{00000000-0005-0000-0000-00007D010000}"/>
    <cellStyle name="40% - Accent4 15" xfId="385" xr:uid="{00000000-0005-0000-0000-00007E010000}"/>
    <cellStyle name="40% - Accent4 16" xfId="386" xr:uid="{00000000-0005-0000-0000-00007F010000}"/>
    <cellStyle name="40% - Accent4 17" xfId="387" xr:uid="{00000000-0005-0000-0000-000080010000}"/>
    <cellStyle name="40% - Accent4 18" xfId="388" xr:uid="{00000000-0005-0000-0000-000081010000}"/>
    <cellStyle name="40% - Accent4 19" xfId="389" xr:uid="{00000000-0005-0000-0000-000082010000}"/>
    <cellStyle name="40% - Accent4 2" xfId="390" xr:uid="{00000000-0005-0000-0000-000083010000}"/>
    <cellStyle name="40% - Accent4 20" xfId="391" xr:uid="{00000000-0005-0000-0000-000084010000}"/>
    <cellStyle name="40% - Accent4 21" xfId="392" xr:uid="{00000000-0005-0000-0000-000085010000}"/>
    <cellStyle name="40% - Accent4 22" xfId="393" xr:uid="{00000000-0005-0000-0000-000086010000}"/>
    <cellStyle name="40% - Accent4 23" xfId="394" xr:uid="{00000000-0005-0000-0000-000087010000}"/>
    <cellStyle name="40% - Accent4 24" xfId="395" xr:uid="{00000000-0005-0000-0000-000088010000}"/>
    <cellStyle name="40% - Accent4 25" xfId="396" xr:uid="{00000000-0005-0000-0000-000089010000}"/>
    <cellStyle name="40% - Accent4 26" xfId="397" xr:uid="{00000000-0005-0000-0000-00008A010000}"/>
    <cellStyle name="40% - Accent4 27" xfId="398" xr:uid="{00000000-0005-0000-0000-00008B010000}"/>
    <cellStyle name="40% - Accent4 28" xfId="399" xr:uid="{00000000-0005-0000-0000-00008C010000}"/>
    <cellStyle name="40% - Accent4 29" xfId="400" xr:uid="{00000000-0005-0000-0000-00008D010000}"/>
    <cellStyle name="40% - Accent4 3" xfId="401" xr:uid="{00000000-0005-0000-0000-00008E010000}"/>
    <cellStyle name="40% - Accent4 30" xfId="402" xr:uid="{00000000-0005-0000-0000-00008F010000}"/>
    <cellStyle name="40% - Accent4 31" xfId="403" xr:uid="{00000000-0005-0000-0000-000090010000}"/>
    <cellStyle name="40% - Accent4 32" xfId="404" xr:uid="{00000000-0005-0000-0000-000091010000}"/>
    <cellStyle name="40% - Accent4 33" xfId="405" xr:uid="{00000000-0005-0000-0000-000092010000}"/>
    <cellStyle name="40% - Accent4 34" xfId="406" xr:uid="{00000000-0005-0000-0000-000093010000}"/>
    <cellStyle name="40% - Accent4 35" xfId="407" xr:uid="{00000000-0005-0000-0000-000094010000}"/>
    <cellStyle name="40% - Accent4 36" xfId="408" xr:uid="{00000000-0005-0000-0000-000095010000}"/>
    <cellStyle name="40% - Accent4 37" xfId="409" xr:uid="{00000000-0005-0000-0000-000096010000}"/>
    <cellStyle name="40% - Accent4 38" xfId="410" xr:uid="{00000000-0005-0000-0000-000097010000}"/>
    <cellStyle name="40% - Accent4 39" xfId="411" xr:uid="{00000000-0005-0000-0000-000098010000}"/>
    <cellStyle name="40% - Accent4 4" xfId="412" xr:uid="{00000000-0005-0000-0000-000099010000}"/>
    <cellStyle name="40% - Accent4 40" xfId="413" xr:uid="{00000000-0005-0000-0000-00009A010000}"/>
    <cellStyle name="40% - Accent4 5" xfId="414" xr:uid="{00000000-0005-0000-0000-00009B010000}"/>
    <cellStyle name="40% - Accent4 6" xfId="415" xr:uid="{00000000-0005-0000-0000-00009C010000}"/>
    <cellStyle name="40% - Accent4 7" xfId="416" xr:uid="{00000000-0005-0000-0000-00009D010000}"/>
    <cellStyle name="40% - Accent4 8" xfId="417" xr:uid="{00000000-0005-0000-0000-00009E010000}"/>
    <cellStyle name="40% - Accent4 9" xfId="418" xr:uid="{00000000-0005-0000-0000-00009F010000}"/>
    <cellStyle name="40% - Accent5 10" xfId="419" xr:uid="{00000000-0005-0000-0000-0000A0010000}"/>
    <cellStyle name="40% - Accent5 11" xfId="420" xr:uid="{00000000-0005-0000-0000-0000A1010000}"/>
    <cellStyle name="40% - Accent5 12" xfId="421" xr:uid="{00000000-0005-0000-0000-0000A2010000}"/>
    <cellStyle name="40% - Accent5 13" xfId="422" xr:uid="{00000000-0005-0000-0000-0000A3010000}"/>
    <cellStyle name="40% - Accent5 14" xfId="423" xr:uid="{00000000-0005-0000-0000-0000A4010000}"/>
    <cellStyle name="40% - Accent5 15" xfId="424" xr:uid="{00000000-0005-0000-0000-0000A5010000}"/>
    <cellStyle name="40% - Accent5 16" xfId="425" xr:uid="{00000000-0005-0000-0000-0000A6010000}"/>
    <cellStyle name="40% - Accent5 17" xfId="426" xr:uid="{00000000-0005-0000-0000-0000A7010000}"/>
    <cellStyle name="40% - Accent5 18" xfId="427" xr:uid="{00000000-0005-0000-0000-0000A8010000}"/>
    <cellStyle name="40% - Accent5 19" xfId="428" xr:uid="{00000000-0005-0000-0000-0000A9010000}"/>
    <cellStyle name="40% - Accent5 2" xfId="429" xr:uid="{00000000-0005-0000-0000-0000AA010000}"/>
    <cellStyle name="40% - Accent5 20" xfId="430" xr:uid="{00000000-0005-0000-0000-0000AB010000}"/>
    <cellStyle name="40% - Accent5 21" xfId="431" xr:uid="{00000000-0005-0000-0000-0000AC010000}"/>
    <cellStyle name="40% - Accent5 22" xfId="432" xr:uid="{00000000-0005-0000-0000-0000AD010000}"/>
    <cellStyle name="40% - Accent5 23" xfId="433" xr:uid="{00000000-0005-0000-0000-0000AE010000}"/>
    <cellStyle name="40% - Accent5 24" xfId="434" xr:uid="{00000000-0005-0000-0000-0000AF010000}"/>
    <cellStyle name="40% - Accent5 25" xfId="435" xr:uid="{00000000-0005-0000-0000-0000B0010000}"/>
    <cellStyle name="40% - Accent5 26" xfId="436" xr:uid="{00000000-0005-0000-0000-0000B1010000}"/>
    <cellStyle name="40% - Accent5 27" xfId="437" xr:uid="{00000000-0005-0000-0000-0000B2010000}"/>
    <cellStyle name="40% - Accent5 28" xfId="438" xr:uid="{00000000-0005-0000-0000-0000B3010000}"/>
    <cellStyle name="40% - Accent5 29" xfId="439" xr:uid="{00000000-0005-0000-0000-0000B4010000}"/>
    <cellStyle name="40% - Accent5 3" xfId="440" xr:uid="{00000000-0005-0000-0000-0000B5010000}"/>
    <cellStyle name="40% - Accent5 30" xfId="441" xr:uid="{00000000-0005-0000-0000-0000B6010000}"/>
    <cellStyle name="40% - Accent5 31" xfId="442" xr:uid="{00000000-0005-0000-0000-0000B7010000}"/>
    <cellStyle name="40% - Accent5 32" xfId="443" xr:uid="{00000000-0005-0000-0000-0000B8010000}"/>
    <cellStyle name="40% - Accent5 33" xfId="444" xr:uid="{00000000-0005-0000-0000-0000B9010000}"/>
    <cellStyle name="40% - Accent5 34" xfId="445" xr:uid="{00000000-0005-0000-0000-0000BA010000}"/>
    <cellStyle name="40% - Accent5 35" xfId="446" xr:uid="{00000000-0005-0000-0000-0000BB010000}"/>
    <cellStyle name="40% - Accent5 36" xfId="447" xr:uid="{00000000-0005-0000-0000-0000BC010000}"/>
    <cellStyle name="40% - Accent5 37" xfId="448" xr:uid="{00000000-0005-0000-0000-0000BD010000}"/>
    <cellStyle name="40% - Accent5 38" xfId="449" xr:uid="{00000000-0005-0000-0000-0000BE010000}"/>
    <cellStyle name="40% - Accent5 39" xfId="450" xr:uid="{00000000-0005-0000-0000-0000BF010000}"/>
    <cellStyle name="40% - Accent5 4" xfId="451" xr:uid="{00000000-0005-0000-0000-0000C0010000}"/>
    <cellStyle name="40% - Accent5 40" xfId="452" xr:uid="{00000000-0005-0000-0000-0000C1010000}"/>
    <cellStyle name="40% - Accent5 5" xfId="453" xr:uid="{00000000-0005-0000-0000-0000C2010000}"/>
    <cellStyle name="40% - Accent5 6" xfId="454" xr:uid="{00000000-0005-0000-0000-0000C3010000}"/>
    <cellStyle name="40% - Accent5 7" xfId="455" xr:uid="{00000000-0005-0000-0000-0000C4010000}"/>
    <cellStyle name="40% - Accent5 8" xfId="456" xr:uid="{00000000-0005-0000-0000-0000C5010000}"/>
    <cellStyle name="40% - Accent5 9" xfId="457" xr:uid="{00000000-0005-0000-0000-0000C6010000}"/>
    <cellStyle name="40% - Accent6 10" xfId="458" xr:uid="{00000000-0005-0000-0000-0000C7010000}"/>
    <cellStyle name="40% - Accent6 11" xfId="459" xr:uid="{00000000-0005-0000-0000-0000C8010000}"/>
    <cellStyle name="40% - Accent6 12" xfId="460" xr:uid="{00000000-0005-0000-0000-0000C9010000}"/>
    <cellStyle name="40% - Accent6 13" xfId="461" xr:uid="{00000000-0005-0000-0000-0000CA010000}"/>
    <cellStyle name="40% - Accent6 14" xfId="462" xr:uid="{00000000-0005-0000-0000-0000CB010000}"/>
    <cellStyle name="40% - Accent6 15" xfId="463" xr:uid="{00000000-0005-0000-0000-0000CC010000}"/>
    <cellStyle name="40% - Accent6 16" xfId="464" xr:uid="{00000000-0005-0000-0000-0000CD010000}"/>
    <cellStyle name="40% - Accent6 17" xfId="465" xr:uid="{00000000-0005-0000-0000-0000CE010000}"/>
    <cellStyle name="40% - Accent6 18" xfId="466" xr:uid="{00000000-0005-0000-0000-0000CF010000}"/>
    <cellStyle name="40% - Accent6 19" xfId="467" xr:uid="{00000000-0005-0000-0000-0000D0010000}"/>
    <cellStyle name="40% - Accent6 2" xfId="468" xr:uid="{00000000-0005-0000-0000-0000D1010000}"/>
    <cellStyle name="40% - Accent6 20" xfId="469" xr:uid="{00000000-0005-0000-0000-0000D2010000}"/>
    <cellStyle name="40% - Accent6 21" xfId="470" xr:uid="{00000000-0005-0000-0000-0000D3010000}"/>
    <cellStyle name="40% - Accent6 22" xfId="471" xr:uid="{00000000-0005-0000-0000-0000D4010000}"/>
    <cellStyle name="40% - Accent6 23" xfId="472" xr:uid="{00000000-0005-0000-0000-0000D5010000}"/>
    <cellStyle name="40% - Accent6 24" xfId="473" xr:uid="{00000000-0005-0000-0000-0000D6010000}"/>
    <cellStyle name="40% - Accent6 25" xfId="474" xr:uid="{00000000-0005-0000-0000-0000D7010000}"/>
    <cellStyle name="40% - Accent6 26" xfId="475" xr:uid="{00000000-0005-0000-0000-0000D8010000}"/>
    <cellStyle name="40% - Accent6 27" xfId="476" xr:uid="{00000000-0005-0000-0000-0000D9010000}"/>
    <cellStyle name="40% - Accent6 28" xfId="477" xr:uid="{00000000-0005-0000-0000-0000DA010000}"/>
    <cellStyle name="40% - Accent6 29" xfId="478" xr:uid="{00000000-0005-0000-0000-0000DB010000}"/>
    <cellStyle name="40% - Accent6 3" xfId="479" xr:uid="{00000000-0005-0000-0000-0000DC010000}"/>
    <cellStyle name="40% - Accent6 30" xfId="480" xr:uid="{00000000-0005-0000-0000-0000DD010000}"/>
    <cellStyle name="40% - Accent6 31" xfId="481" xr:uid="{00000000-0005-0000-0000-0000DE010000}"/>
    <cellStyle name="40% - Accent6 32" xfId="482" xr:uid="{00000000-0005-0000-0000-0000DF010000}"/>
    <cellStyle name="40% - Accent6 33" xfId="483" xr:uid="{00000000-0005-0000-0000-0000E0010000}"/>
    <cellStyle name="40% - Accent6 34" xfId="484" xr:uid="{00000000-0005-0000-0000-0000E1010000}"/>
    <cellStyle name="40% - Accent6 35" xfId="485" xr:uid="{00000000-0005-0000-0000-0000E2010000}"/>
    <cellStyle name="40% - Accent6 36" xfId="486" xr:uid="{00000000-0005-0000-0000-0000E3010000}"/>
    <cellStyle name="40% - Accent6 37" xfId="487" xr:uid="{00000000-0005-0000-0000-0000E4010000}"/>
    <cellStyle name="40% - Accent6 38" xfId="488" xr:uid="{00000000-0005-0000-0000-0000E5010000}"/>
    <cellStyle name="40% - Accent6 39" xfId="489" xr:uid="{00000000-0005-0000-0000-0000E6010000}"/>
    <cellStyle name="40% - Accent6 4" xfId="490" xr:uid="{00000000-0005-0000-0000-0000E7010000}"/>
    <cellStyle name="40% - Accent6 40" xfId="491" xr:uid="{00000000-0005-0000-0000-0000E8010000}"/>
    <cellStyle name="40% - Accent6 5" xfId="492" xr:uid="{00000000-0005-0000-0000-0000E9010000}"/>
    <cellStyle name="40% - Accent6 6" xfId="493" xr:uid="{00000000-0005-0000-0000-0000EA010000}"/>
    <cellStyle name="40% - Accent6 7" xfId="494" xr:uid="{00000000-0005-0000-0000-0000EB010000}"/>
    <cellStyle name="40% - Accent6 8" xfId="495" xr:uid="{00000000-0005-0000-0000-0000EC010000}"/>
    <cellStyle name="40% - Accent6 9" xfId="496" xr:uid="{00000000-0005-0000-0000-0000ED010000}"/>
    <cellStyle name="60% - Accent1 10" xfId="497" xr:uid="{00000000-0005-0000-0000-0000EE010000}"/>
    <cellStyle name="60% - Accent1 11" xfId="498" xr:uid="{00000000-0005-0000-0000-0000EF010000}"/>
    <cellStyle name="60% - Accent1 12" xfId="499" xr:uid="{00000000-0005-0000-0000-0000F0010000}"/>
    <cellStyle name="60% - Accent1 13" xfId="500" xr:uid="{00000000-0005-0000-0000-0000F1010000}"/>
    <cellStyle name="60% - Accent1 14" xfId="501" xr:uid="{00000000-0005-0000-0000-0000F2010000}"/>
    <cellStyle name="60% - Accent1 15" xfId="502" xr:uid="{00000000-0005-0000-0000-0000F3010000}"/>
    <cellStyle name="60% - Accent1 16" xfId="503" xr:uid="{00000000-0005-0000-0000-0000F4010000}"/>
    <cellStyle name="60% - Accent1 17" xfId="504" xr:uid="{00000000-0005-0000-0000-0000F5010000}"/>
    <cellStyle name="60% - Accent1 18" xfId="505" xr:uid="{00000000-0005-0000-0000-0000F6010000}"/>
    <cellStyle name="60% - Accent1 19" xfId="506" xr:uid="{00000000-0005-0000-0000-0000F7010000}"/>
    <cellStyle name="60% - Accent1 2" xfId="507" xr:uid="{00000000-0005-0000-0000-0000F8010000}"/>
    <cellStyle name="60% - Accent1 20" xfId="508" xr:uid="{00000000-0005-0000-0000-0000F9010000}"/>
    <cellStyle name="60% - Accent1 21" xfId="509" xr:uid="{00000000-0005-0000-0000-0000FA010000}"/>
    <cellStyle name="60% - Accent1 22" xfId="510" xr:uid="{00000000-0005-0000-0000-0000FB010000}"/>
    <cellStyle name="60% - Accent1 23" xfId="511" xr:uid="{00000000-0005-0000-0000-0000FC010000}"/>
    <cellStyle name="60% - Accent1 24" xfId="512" xr:uid="{00000000-0005-0000-0000-0000FD010000}"/>
    <cellStyle name="60% - Accent1 25" xfId="513" xr:uid="{00000000-0005-0000-0000-0000FE010000}"/>
    <cellStyle name="60% - Accent1 26" xfId="514" xr:uid="{00000000-0005-0000-0000-0000FF010000}"/>
    <cellStyle name="60% - Accent1 27" xfId="515" xr:uid="{00000000-0005-0000-0000-000000020000}"/>
    <cellStyle name="60% - Accent1 28" xfId="516" xr:uid="{00000000-0005-0000-0000-000001020000}"/>
    <cellStyle name="60% - Accent1 29" xfId="517" xr:uid="{00000000-0005-0000-0000-000002020000}"/>
    <cellStyle name="60% - Accent1 3" xfId="518" xr:uid="{00000000-0005-0000-0000-000003020000}"/>
    <cellStyle name="60% - Accent1 30" xfId="519" xr:uid="{00000000-0005-0000-0000-000004020000}"/>
    <cellStyle name="60% - Accent1 31" xfId="520" xr:uid="{00000000-0005-0000-0000-000005020000}"/>
    <cellStyle name="60% - Accent1 32" xfId="521" xr:uid="{00000000-0005-0000-0000-000006020000}"/>
    <cellStyle name="60% - Accent1 33" xfId="522" xr:uid="{00000000-0005-0000-0000-000007020000}"/>
    <cellStyle name="60% - Accent1 34" xfId="523" xr:uid="{00000000-0005-0000-0000-000008020000}"/>
    <cellStyle name="60% - Accent1 35" xfId="524" xr:uid="{00000000-0005-0000-0000-000009020000}"/>
    <cellStyle name="60% - Accent1 36" xfId="525" xr:uid="{00000000-0005-0000-0000-00000A020000}"/>
    <cellStyle name="60% - Accent1 37" xfId="526" xr:uid="{00000000-0005-0000-0000-00000B020000}"/>
    <cellStyle name="60% - Accent1 38" xfId="527" xr:uid="{00000000-0005-0000-0000-00000C020000}"/>
    <cellStyle name="60% - Accent1 39" xfId="528" xr:uid="{00000000-0005-0000-0000-00000D020000}"/>
    <cellStyle name="60% - Accent1 4" xfId="529" xr:uid="{00000000-0005-0000-0000-00000E020000}"/>
    <cellStyle name="60% - Accent1 40" xfId="530" xr:uid="{00000000-0005-0000-0000-00000F020000}"/>
    <cellStyle name="60% - Accent1 5" xfId="531" xr:uid="{00000000-0005-0000-0000-000010020000}"/>
    <cellStyle name="60% - Accent1 6" xfId="532" xr:uid="{00000000-0005-0000-0000-000011020000}"/>
    <cellStyle name="60% - Accent1 7" xfId="533" xr:uid="{00000000-0005-0000-0000-000012020000}"/>
    <cellStyle name="60% - Accent1 8" xfId="534" xr:uid="{00000000-0005-0000-0000-000013020000}"/>
    <cellStyle name="60% - Accent1 9" xfId="535" xr:uid="{00000000-0005-0000-0000-000014020000}"/>
    <cellStyle name="60% - Accent2 10" xfId="536" xr:uid="{00000000-0005-0000-0000-000015020000}"/>
    <cellStyle name="60% - Accent2 11" xfId="537" xr:uid="{00000000-0005-0000-0000-000016020000}"/>
    <cellStyle name="60% - Accent2 12" xfId="538" xr:uid="{00000000-0005-0000-0000-000017020000}"/>
    <cellStyle name="60% - Accent2 13" xfId="539" xr:uid="{00000000-0005-0000-0000-000018020000}"/>
    <cellStyle name="60% - Accent2 14" xfId="540" xr:uid="{00000000-0005-0000-0000-000019020000}"/>
    <cellStyle name="60% - Accent2 15" xfId="541" xr:uid="{00000000-0005-0000-0000-00001A020000}"/>
    <cellStyle name="60% - Accent2 16" xfId="542" xr:uid="{00000000-0005-0000-0000-00001B020000}"/>
    <cellStyle name="60% - Accent2 17" xfId="543" xr:uid="{00000000-0005-0000-0000-00001C020000}"/>
    <cellStyle name="60% - Accent2 18" xfId="544" xr:uid="{00000000-0005-0000-0000-00001D020000}"/>
    <cellStyle name="60% - Accent2 19" xfId="545" xr:uid="{00000000-0005-0000-0000-00001E020000}"/>
    <cellStyle name="60% - Accent2 2" xfId="546" xr:uid="{00000000-0005-0000-0000-00001F020000}"/>
    <cellStyle name="60% - Accent2 20" xfId="547" xr:uid="{00000000-0005-0000-0000-000020020000}"/>
    <cellStyle name="60% - Accent2 21" xfId="548" xr:uid="{00000000-0005-0000-0000-000021020000}"/>
    <cellStyle name="60% - Accent2 22" xfId="549" xr:uid="{00000000-0005-0000-0000-000022020000}"/>
    <cellStyle name="60% - Accent2 23" xfId="550" xr:uid="{00000000-0005-0000-0000-000023020000}"/>
    <cellStyle name="60% - Accent2 24" xfId="551" xr:uid="{00000000-0005-0000-0000-000024020000}"/>
    <cellStyle name="60% - Accent2 25" xfId="552" xr:uid="{00000000-0005-0000-0000-000025020000}"/>
    <cellStyle name="60% - Accent2 26" xfId="553" xr:uid="{00000000-0005-0000-0000-000026020000}"/>
    <cellStyle name="60% - Accent2 27" xfId="554" xr:uid="{00000000-0005-0000-0000-000027020000}"/>
    <cellStyle name="60% - Accent2 28" xfId="555" xr:uid="{00000000-0005-0000-0000-000028020000}"/>
    <cellStyle name="60% - Accent2 29" xfId="556" xr:uid="{00000000-0005-0000-0000-000029020000}"/>
    <cellStyle name="60% - Accent2 3" xfId="557" xr:uid="{00000000-0005-0000-0000-00002A020000}"/>
    <cellStyle name="60% - Accent2 30" xfId="558" xr:uid="{00000000-0005-0000-0000-00002B020000}"/>
    <cellStyle name="60% - Accent2 31" xfId="559" xr:uid="{00000000-0005-0000-0000-00002C020000}"/>
    <cellStyle name="60% - Accent2 32" xfId="560" xr:uid="{00000000-0005-0000-0000-00002D020000}"/>
    <cellStyle name="60% - Accent2 33" xfId="561" xr:uid="{00000000-0005-0000-0000-00002E020000}"/>
    <cellStyle name="60% - Accent2 34" xfId="562" xr:uid="{00000000-0005-0000-0000-00002F020000}"/>
    <cellStyle name="60% - Accent2 35" xfId="563" xr:uid="{00000000-0005-0000-0000-000030020000}"/>
    <cellStyle name="60% - Accent2 36" xfId="564" xr:uid="{00000000-0005-0000-0000-000031020000}"/>
    <cellStyle name="60% - Accent2 37" xfId="565" xr:uid="{00000000-0005-0000-0000-000032020000}"/>
    <cellStyle name="60% - Accent2 38" xfId="566" xr:uid="{00000000-0005-0000-0000-000033020000}"/>
    <cellStyle name="60% - Accent2 39" xfId="567" xr:uid="{00000000-0005-0000-0000-000034020000}"/>
    <cellStyle name="60% - Accent2 4" xfId="568" xr:uid="{00000000-0005-0000-0000-000035020000}"/>
    <cellStyle name="60% - Accent2 40" xfId="569" xr:uid="{00000000-0005-0000-0000-000036020000}"/>
    <cellStyle name="60% - Accent2 5" xfId="570" xr:uid="{00000000-0005-0000-0000-000037020000}"/>
    <cellStyle name="60% - Accent2 6" xfId="571" xr:uid="{00000000-0005-0000-0000-000038020000}"/>
    <cellStyle name="60% - Accent2 7" xfId="572" xr:uid="{00000000-0005-0000-0000-000039020000}"/>
    <cellStyle name="60% - Accent2 8" xfId="573" xr:uid="{00000000-0005-0000-0000-00003A020000}"/>
    <cellStyle name="60% - Accent2 9" xfId="574" xr:uid="{00000000-0005-0000-0000-00003B020000}"/>
    <cellStyle name="60% - Accent3 10" xfId="575" xr:uid="{00000000-0005-0000-0000-00003C020000}"/>
    <cellStyle name="60% - Accent3 11" xfId="576" xr:uid="{00000000-0005-0000-0000-00003D020000}"/>
    <cellStyle name="60% - Accent3 12" xfId="577" xr:uid="{00000000-0005-0000-0000-00003E020000}"/>
    <cellStyle name="60% - Accent3 13" xfId="578" xr:uid="{00000000-0005-0000-0000-00003F020000}"/>
    <cellStyle name="60% - Accent3 14" xfId="579" xr:uid="{00000000-0005-0000-0000-000040020000}"/>
    <cellStyle name="60% - Accent3 15" xfId="580" xr:uid="{00000000-0005-0000-0000-000041020000}"/>
    <cellStyle name="60% - Accent3 16" xfId="581" xr:uid="{00000000-0005-0000-0000-000042020000}"/>
    <cellStyle name="60% - Accent3 17" xfId="582" xr:uid="{00000000-0005-0000-0000-000043020000}"/>
    <cellStyle name="60% - Accent3 18" xfId="583" xr:uid="{00000000-0005-0000-0000-000044020000}"/>
    <cellStyle name="60% - Accent3 19" xfId="584" xr:uid="{00000000-0005-0000-0000-000045020000}"/>
    <cellStyle name="60% - Accent3 2" xfId="585" xr:uid="{00000000-0005-0000-0000-000046020000}"/>
    <cellStyle name="60% - Accent3 20" xfId="586" xr:uid="{00000000-0005-0000-0000-000047020000}"/>
    <cellStyle name="60% - Accent3 21" xfId="587" xr:uid="{00000000-0005-0000-0000-000048020000}"/>
    <cellStyle name="60% - Accent3 22" xfId="588" xr:uid="{00000000-0005-0000-0000-000049020000}"/>
    <cellStyle name="60% - Accent3 23" xfId="589" xr:uid="{00000000-0005-0000-0000-00004A020000}"/>
    <cellStyle name="60% - Accent3 24" xfId="590" xr:uid="{00000000-0005-0000-0000-00004B020000}"/>
    <cellStyle name="60% - Accent3 25" xfId="591" xr:uid="{00000000-0005-0000-0000-00004C020000}"/>
    <cellStyle name="60% - Accent3 26" xfId="592" xr:uid="{00000000-0005-0000-0000-00004D020000}"/>
    <cellStyle name="60% - Accent3 27" xfId="593" xr:uid="{00000000-0005-0000-0000-00004E020000}"/>
    <cellStyle name="60% - Accent3 28" xfId="594" xr:uid="{00000000-0005-0000-0000-00004F020000}"/>
    <cellStyle name="60% - Accent3 29" xfId="595" xr:uid="{00000000-0005-0000-0000-000050020000}"/>
    <cellStyle name="60% - Accent3 3" xfId="596" xr:uid="{00000000-0005-0000-0000-000051020000}"/>
    <cellStyle name="60% - Accent3 30" xfId="597" xr:uid="{00000000-0005-0000-0000-000052020000}"/>
    <cellStyle name="60% - Accent3 31" xfId="598" xr:uid="{00000000-0005-0000-0000-000053020000}"/>
    <cellStyle name="60% - Accent3 32" xfId="599" xr:uid="{00000000-0005-0000-0000-000054020000}"/>
    <cellStyle name="60% - Accent3 33" xfId="600" xr:uid="{00000000-0005-0000-0000-000055020000}"/>
    <cellStyle name="60% - Accent3 34" xfId="601" xr:uid="{00000000-0005-0000-0000-000056020000}"/>
    <cellStyle name="60% - Accent3 35" xfId="602" xr:uid="{00000000-0005-0000-0000-000057020000}"/>
    <cellStyle name="60% - Accent3 36" xfId="603" xr:uid="{00000000-0005-0000-0000-000058020000}"/>
    <cellStyle name="60% - Accent3 37" xfId="604" xr:uid="{00000000-0005-0000-0000-000059020000}"/>
    <cellStyle name="60% - Accent3 38" xfId="605" xr:uid="{00000000-0005-0000-0000-00005A020000}"/>
    <cellStyle name="60% - Accent3 39" xfId="606" xr:uid="{00000000-0005-0000-0000-00005B020000}"/>
    <cellStyle name="60% - Accent3 4" xfId="607" xr:uid="{00000000-0005-0000-0000-00005C020000}"/>
    <cellStyle name="60% - Accent3 40" xfId="608" xr:uid="{00000000-0005-0000-0000-00005D020000}"/>
    <cellStyle name="60% - Accent3 5" xfId="609" xr:uid="{00000000-0005-0000-0000-00005E020000}"/>
    <cellStyle name="60% - Accent3 6" xfId="610" xr:uid="{00000000-0005-0000-0000-00005F020000}"/>
    <cellStyle name="60% - Accent3 7" xfId="611" xr:uid="{00000000-0005-0000-0000-000060020000}"/>
    <cellStyle name="60% - Accent3 8" xfId="612" xr:uid="{00000000-0005-0000-0000-000061020000}"/>
    <cellStyle name="60% - Accent3 9" xfId="613" xr:uid="{00000000-0005-0000-0000-000062020000}"/>
    <cellStyle name="60% - Accent4 10" xfId="614" xr:uid="{00000000-0005-0000-0000-000063020000}"/>
    <cellStyle name="60% - Accent4 11" xfId="615" xr:uid="{00000000-0005-0000-0000-000064020000}"/>
    <cellStyle name="60% - Accent4 12" xfId="616" xr:uid="{00000000-0005-0000-0000-000065020000}"/>
    <cellStyle name="60% - Accent4 13" xfId="617" xr:uid="{00000000-0005-0000-0000-000066020000}"/>
    <cellStyle name="60% - Accent4 14" xfId="618" xr:uid="{00000000-0005-0000-0000-000067020000}"/>
    <cellStyle name="60% - Accent4 15" xfId="619" xr:uid="{00000000-0005-0000-0000-000068020000}"/>
    <cellStyle name="60% - Accent4 16" xfId="620" xr:uid="{00000000-0005-0000-0000-000069020000}"/>
    <cellStyle name="60% - Accent4 17" xfId="621" xr:uid="{00000000-0005-0000-0000-00006A020000}"/>
    <cellStyle name="60% - Accent4 18" xfId="622" xr:uid="{00000000-0005-0000-0000-00006B020000}"/>
    <cellStyle name="60% - Accent4 19" xfId="623" xr:uid="{00000000-0005-0000-0000-00006C020000}"/>
    <cellStyle name="60% - Accent4 2" xfId="624" xr:uid="{00000000-0005-0000-0000-00006D020000}"/>
    <cellStyle name="60% - Accent4 20" xfId="625" xr:uid="{00000000-0005-0000-0000-00006E020000}"/>
    <cellStyle name="60% - Accent4 21" xfId="626" xr:uid="{00000000-0005-0000-0000-00006F020000}"/>
    <cellStyle name="60% - Accent4 22" xfId="627" xr:uid="{00000000-0005-0000-0000-000070020000}"/>
    <cellStyle name="60% - Accent4 23" xfId="628" xr:uid="{00000000-0005-0000-0000-000071020000}"/>
    <cellStyle name="60% - Accent4 24" xfId="629" xr:uid="{00000000-0005-0000-0000-000072020000}"/>
    <cellStyle name="60% - Accent4 25" xfId="630" xr:uid="{00000000-0005-0000-0000-000073020000}"/>
    <cellStyle name="60% - Accent4 26" xfId="631" xr:uid="{00000000-0005-0000-0000-000074020000}"/>
    <cellStyle name="60% - Accent4 27" xfId="632" xr:uid="{00000000-0005-0000-0000-000075020000}"/>
    <cellStyle name="60% - Accent4 28" xfId="633" xr:uid="{00000000-0005-0000-0000-000076020000}"/>
    <cellStyle name="60% - Accent4 29" xfId="634" xr:uid="{00000000-0005-0000-0000-000077020000}"/>
    <cellStyle name="60% - Accent4 3" xfId="635" xr:uid="{00000000-0005-0000-0000-000078020000}"/>
    <cellStyle name="60% - Accent4 30" xfId="636" xr:uid="{00000000-0005-0000-0000-000079020000}"/>
    <cellStyle name="60% - Accent4 31" xfId="637" xr:uid="{00000000-0005-0000-0000-00007A020000}"/>
    <cellStyle name="60% - Accent4 32" xfId="638" xr:uid="{00000000-0005-0000-0000-00007B020000}"/>
    <cellStyle name="60% - Accent4 33" xfId="639" xr:uid="{00000000-0005-0000-0000-00007C020000}"/>
    <cellStyle name="60% - Accent4 34" xfId="640" xr:uid="{00000000-0005-0000-0000-00007D020000}"/>
    <cellStyle name="60% - Accent4 35" xfId="641" xr:uid="{00000000-0005-0000-0000-00007E020000}"/>
    <cellStyle name="60% - Accent4 36" xfId="642" xr:uid="{00000000-0005-0000-0000-00007F020000}"/>
    <cellStyle name="60% - Accent4 37" xfId="643" xr:uid="{00000000-0005-0000-0000-000080020000}"/>
    <cellStyle name="60% - Accent4 38" xfId="644" xr:uid="{00000000-0005-0000-0000-000081020000}"/>
    <cellStyle name="60% - Accent4 39" xfId="645" xr:uid="{00000000-0005-0000-0000-000082020000}"/>
    <cellStyle name="60% - Accent4 4" xfId="646" xr:uid="{00000000-0005-0000-0000-000083020000}"/>
    <cellStyle name="60% - Accent4 40" xfId="647" xr:uid="{00000000-0005-0000-0000-000084020000}"/>
    <cellStyle name="60% - Accent4 5" xfId="648" xr:uid="{00000000-0005-0000-0000-000085020000}"/>
    <cellStyle name="60% - Accent4 6" xfId="649" xr:uid="{00000000-0005-0000-0000-000086020000}"/>
    <cellStyle name="60% - Accent4 7" xfId="650" xr:uid="{00000000-0005-0000-0000-000087020000}"/>
    <cellStyle name="60% - Accent4 8" xfId="651" xr:uid="{00000000-0005-0000-0000-000088020000}"/>
    <cellStyle name="60% - Accent4 9" xfId="652" xr:uid="{00000000-0005-0000-0000-000089020000}"/>
    <cellStyle name="60% - Accent5 10" xfId="653" xr:uid="{00000000-0005-0000-0000-00008A020000}"/>
    <cellStyle name="60% - Accent5 11" xfId="654" xr:uid="{00000000-0005-0000-0000-00008B020000}"/>
    <cellStyle name="60% - Accent5 12" xfId="655" xr:uid="{00000000-0005-0000-0000-00008C020000}"/>
    <cellStyle name="60% - Accent5 13" xfId="656" xr:uid="{00000000-0005-0000-0000-00008D020000}"/>
    <cellStyle name="60% - Accent5 14" xfId="657" xr:uid="{00000000-0005-0000-0000-00008E020000}"/>
    <cellStyle name="60% - Accent5 15" xfId="658" xr:uid="{00000000-0005-0000-0000-00008F020000}"/>
    <cellStyle name="60% - Accent5 16" xfId="659" xr:uid="{00000000-0005-0000-0000-000090020000}"/>
    <cellStyle name="60% - Accent5 17" xfId="660" xr:uid="{00000000-0005-0000-0000-000091020000}"/>
    <cellStyle name="60% - Accent5 18" xfId="661" xr:uid="{00000000-0005-0000-0000-000092020000}"/>
    <cellStyle name="60% - Accent5 19" xfId="662" xr:uid="{00000000-0005-0000-0000-000093020000}"/>
    <cellStyle name="60% - Accent5 2" xfId="663" xr:uid="{00000000-0005-0000-0000-000094020000}"/>
    <cellStyle name="60% - Accent5 20" xfId="664" xr:uid="{00000000-0005-0000-0000-000095020000}"/>
    <cellStyle name="60% - Accent5 21" xfId="665" xr:uid="{00000000-0005-0000-0000-000096020000}"/>
    <cellStyle name="60% - Accent5 22" xfId="666" xr:uid="{00000000-0005-0000-0000-000097020000}"/>
    <cellStyle name="60% - Accent5 23" xfId="667" xr:uid="{00000000-0005-0000-0000-000098020000}"/>
    <cellStyle name="60% - Accent5 24" xfId="668" xr:uid="{00000000-0005-0000-0000-000099020000}"/>
    <cellStyle name="60% - Accent5 25" xfId="669" xr:uid="{00000000-0005-0000-0000-00009A020000}"/>
    <cellStyle name="60% - Accent5 26" xfId="670" xr:uid="{00000000-0005-0000-0000-00009B020000}"/>
    <cellStyle name="60% - Accent5 27" xfId="671" xr:uid="{00000000-0005-0000-0000-00009C020000}"/>
    <cellStyle name="60% - Accent5 28" xfId="672" xr:uid="{00000000-0005-0000-0000-00009D020000}"/>
    <cellStyle name="60% - Accent5 29" xfId="673" xr:uid="{00000000-0005-0000-0000-00009E020000}"/>
    <cellStyle name="60% - Accent5 3" xfId="674" xr:uid="{00000000-0005-0000-0000-00009F020000}"/>
    <cellStyle name="60% - Accent5 30" xfId="675" xr:uid="{00000000-0005-0000-0000-0000A0020000}"/>
    <cellStyle name="60% - Accent5 31" xfId="676" xr:uid="{00000000-0005-0000-0000-0000A1020000}"/>
    <cellStyle name="60% - Accent5 32" xfId="677" xr:uid="{00000000-0005-0000-0000-0000A2020000}"/>
    <cellStyle name="60% - Accent5 33" xfId="678" xr:uid="{00000000-0005-0000-0000-0000A3020000}"/>
    <cellStyle name="60% - Accent5 34" xfId="679" xr:uid="{00000000-0005-0000-0000-0000A4020000}"/>
    <cellStyle name="60% - Accent5 35" xfId="680" xr:uid="{00000000-0005-0000-0000-0000A5020000}"/>
    <cellStyle name="60% - Accent5 36" xfId="681" xr:uid="{00000000-0005-0000-0000-0000A6020000}"/>
    <cellStyle name="60% - Accent5 37" xfId="682" xr:uid="{00000000-0005-0000-0000-0000A7020000}"/>
    <cellStyle name="60% - Accent5 38" xfId="683" xr:uid="{00000000-0005-0000-0000-0000A8020000}"/>
    <cellStyle name="60% - Accent5 39" xfId="684" xr:uid="{00000000-0005-0000-0000-0000A9020000}"/>
    <cellStyle name="60% - Accent5 4" xfId="685" xr:uid="{00000000-0005-0000-0000-0000AA020000}"/>
    <cellStyle name="60% - Accent5 40" xfId="686" xr:uid="{00000000-0005-0000-0000-0000AB020000}"/>
    <cellStyle name="60% - Accent5 5" xfId="687" xr:uid="{00000000-0005-0000-0000-0000AC020000}"/>
    <cellStyle name="60% - Accent5 6" xfId="688" xr:uid="{00000000-0005-0000-0000-0000AD020000}"/>
    <cellStyle name="60% - Accent5 7" xfId="689" xr:uid="{00000000-0005-0000-0000-0000AE020000}"/>
    <cellStyle name="60% - Accent5 8" xfId="690" xr:uid="{00000000-0005-0000-0000-0000AF020000}"/>
    <cellStyle name="60% - Accent5 9" xfId="691" xr:uid="{00000000-0005-0000-0000-0000B0020000}"/>
    <cellStyle name="60% - Accent6 10" xfId="692" xr:uid="{00000000-0005-0000-0000-0000B1020000}"/>
    <cellStyle name="60% - Accent6 11" xfId="693" xr:uid="{00000000-0005-0000-0000-0000B2020000}"/>
    <cellStyle name="60% - Accent6 12" xfId="694" xr:uid="{00000000-0005-0000-0000-0000B3020000}"/>
    <cellStyle name="60% - Accent6 13" xfId="695" xr:uid="{00000000-0005-0000-0000-0000B4020000}"/>
    <cellStyle name="60% - Accent6 14" xfId="696" xr:uid="{00000000-0005-0000-0000-0000B5020000}"/>
    <cellStyle name="60% - Accent6 15" xfId="697" xr:uid="{00000000-0005-0000-0000-0000B6020000}"/>
    <cellStyle name="60% - Accent6 16" xfId="698" xr:uid="{00000000-0005-0000-0000-0000B7020000}"/>
    <cellStyle name="60% - Accent6 17" xfId="699" xr:uid="{00000000-0005-0000-0000-0000B8020000}"/>
    <cellStyle name="60% - Accent6 18" xfId="700" xr:uid="{00000000-0005-0000-0000-0000B9020000}"/>
    <cellStyle name="60% - Accent6 19" xfId="701" xr:uid="{00000000-0005-0000-0000-0000BA020000}"/>
    <cellStyle name="60% - Accent6 2" xfId="702" xr:uid="{00000000-0005-0000-0000-0000BB020000}"/>
    <cellStyle name="60% - Accent6 20" xfId="703" xr:uid="{00000000-0005-0000-0000-0000BC020000}"/>
    <cellStyle name="60% - Accent6 21" xfId="704" xr:uid="{00000000-0005-0000-0000-0000BD020000}"/>
    <cellStyle name="60% - Accent6 22" xfId="705" xr:uid="{00000000-0005-0000-0000-0000BE020000}"/>
    <cellStyle name="60% - Accent6 23" xfId="706" xr:uid="{00000000-0005-0000-0000-0000BF020000}"/>
    <cellStyle name="60% - Accent6 24" xfId="707" xr:uid="{00000000-0005-0000-0000-0000C0020000}"/>
    <cellStyle name="60% - Accent6 25" xfId="708" xr:uid="{00000000-0005-0000-0000-0000C1020000}"/>
    <cellStyle name="60% - Accent6 26" xfId="709" xr:uid="{00000000-0005-0000-0000-0000C2020000}"/>
    <cellStyle name="60% - Accent6 27" xfId="710" xr:uid="{00000000-0005-0000-0000-0000C3020000}"/>
    <cellStyle name="60% - Accent6 28" xfId="711" xr:uid="{00000000-0005-0000-0000-0000C4020000}"/>
    <cellStyle name="60% - Accent6 29" xfId="712" xr:uid="{00000000-0005-0000-0000-0000C5020000}"/>
    <cellStyle name="60% - Accent6 3" xfId="713" xr:uid="{00000000-0005-0000-0000-0000C6020000}"/>
    <cellStyle name="60% - Accent6 30" xfId="714" xr:uid="{00000000-0005-0000-0000-0000C7020000}"/>
    <cellStyle name="60% - Accent6 31" xfId="715" xr:uid="{00000000-0005-0000-0000-0000C8020000}"/>
    <cellStyle name="60% - Accent6 32" xfId="716" xr:uid="{00000000-0005-0000-0000-0000C9020000}"/>
    <cellStyle name="60% - Accent6 33" xfId="717" xr:uid="{00000000-0005-0000-0000-0000CA020000}"/>
    <cellStyle name="60% - Accent6 34" xfId="718" xr:uid="{00000000-0005-0000-0000-0000CB020000}"/>
    <cellStyle name="60% - Accent6 35" xfId="719" xr:uid="{00000000-0005-0000-0000-0000CC020000}"/>
    <cellStyle name="60% - Accent6 36" xfId="720" xr:uid="{00000000-0005-0000-0000-0000CD020000}"/>
    <cellStyle name="60% - Accent6 37" xfId="721" xr:uid="{00000000-0005-0000-0000-0000CE020000}"/>
    <cellStyle name="60% - Accent6 38" xfId="722" xr:uid="{00000000-0005-0000-0000-0000CF020000}"/>
    <cellStyle name="60% - Accent6 39" xfId="723" xr:uid="{00000000-0005-0000-0000-0000D0020000}"/>
    <cellStyle name="60% - Accent6 4" xfId="724" xr:uid="{00000000-0005-0000-0000-0000D1020000}"/>
    <cellStyle name="60% - Accent6 40" xfId="725" xr:uid="{00000000-0005-0000-0000-0000D2020000}"/>
    <cellStyle name="60% - Accent6 5" xfId="726" xr:uid="{00000000-0005-0000-0000-0000D3020000}"/>
    <cellStyle name="60% - Accent6 6" xfId="727" xr:uid="{00000000-0005-0000-0000-0000D4020000}"/>
    <cellStyle name="60% - Accent6 7" xfId="728" xr:uid="{00000000-0005-0000-0000-0000D5020000}"/>
    <cellStyle name="60% - Accent6 8" xfId="729" xr:uid="{00000000-0005-0000-0000-0000D6020000}"/>
    <cellStyle name="60% - Accent6 9" xfId="730" xr:uid="{00000000-0005-0000-0000-0000D7020000}"/>
    <cellStyle name="Accent1 10" xfId="731" xr:uid="{00000000-0005-0000-0000-0000D8020000}"/>
    <cellStyle name="Accent1 11" xfId="732" xr:uid="{00000000-0005-0000-0000-0000D9020000}"/>
    <cellStyle name="Accent1 12" xfId="733" xr:uid="{00000000-0005-0000-0000-0000DA020000}"/>
    <cellStyle name="Accent1 13" xfId="734" xr:uid="{00000000-0005-0000-0000-0000DB020000}"/>
    <cellStyle name="Accent1 14" xfId="735" xr:uid="{00000000-0005-0000-0000-0000DC020000}"/>
    <cellStyle name="Accent1 15" xfId="736" xr:uid="{00000000-0005-0000-0000-0000DD020000}"/>
    <cellStyle name="Accent1 16" xfId="737" xr:uid="{00000000-0005-0000-0000-0000DE020000}"/>
    <cellStyle name="Accent1 17" xfId="738" xr:uid="{00000000-0005-0000-0000-0000DF020000}"/>
    <cellStyle name="Accent1 18" xfId="739" xr:uid="{00000000-0005-0000-0000-0000E0020000}"/>
    <cellStyle name="Accent1 19" xfId="740" xr:uid="{00000000-0005-0000-0000-0000E1020000}"/>
    <cellStyle name="Accent1 2" xfId="741" xr:uid="{00000000-0005-0000-0000-0000E2020000}"/>
    <cellStyle name="Accent1 20" xfId="742" xr:uid="{00000000-0005-0000-0000-0000E3020000}"/>
    <cellStyle name="Accent1 21" xfId="743" xr:uid="{00000000-0005-0000-0000-0000E4020000}"/>
    <cellStyle name="Accent1 22" xfId="744" xr:uid="{00000000-0005-0000-0000-0000E5020000}"/>
    <cellStyle name="Accent1 23" xfId="745" xr:uid="{00000000-0005-0000-0000-0000E6020000}"/>
    <cellStyle name="Accent1 24" xfId="746" xr:uid="{00000000-0005-0000-0000-0000E7020000}"/>
    <cellStyle name="Accent1 25" xfId="747" xr:uid="{00000000-0005-0000-0000-0000E8020000}"/>
    <cellStyle name="Accent1 26" xfId="748" xr:uid="{00000000-0005-0000-0000-0000E9020000}"/>
    <cellStyle name="Accent1 27" xfId="749" xr:uid="{00000000-0005-0000-0000-0000EA020000}"/>
    <cellStyle name="Accent1 28" xfId="750" xr:uid="{00000000-0005-0000-0000-0000EB020000}"/>
    <cellStyle name="Accent1 29" xfId="751" xr:uid="{00000000-0005-0000-0000-0000EC020000}"/>
    <cellStyle name="Accent1 3" xfId="752" xr:uid="{00000000-0005-0000-0000-0000ED020000}"/>
    <cellStyle name="Accent1 30" xfId="753" xr:uid="{00000000-0005-0000-0000-0000EE020000}"/>
    <cellStyle name="Accent1 31" xfId="754" xr:uid="{00000000-0005-0000-0000-0000EF020000}"/>
    <cellStyle name="Accent1 32" xfId="755" xr:uid="{00000000-0005-0000-0000-0000F0020000}"/>
    <cellStyle name="Accent1 33" xfId="756" xr:uid="{00000000-0005-0000-0000-0000F1020000}"/>
    <cellStyle name="Accent1 34" xfId="757" xr:uid="{00000000-0005-0000-0000-0000F2020000}"/>
    <cellStyle name="Accent1 35" xfId="758" xr:uid="{00000000-0005-0000-0000-0000F3020000}"/>
    <cellStyle name="Accent1 36" xfId="759" xr:uid="{00000000-0005-0000-0000-0000F4020000}"/>
    <cellStyle name="Accent1 37" xfId="760" xr:uid="{00000000-0005-0000-0000-0000F5020000}"/>
    <cellStyle name="Accent1 38" xfId="761" xr:uid="{00000000-0005-0000-0000-0000F6020000}"/>
    <cellStyle name="Accent1 39" xfId="762" xr:uid="{00000000-0005-0000-0000-0000F7020000}"/>
    <cellStyle name="Accent1 4" xfId="763" xr:uid="{00000000-0005-0000-0000-0000F8020000}"/>
    <cellStyle name="Accent1 40" xfId="764" xr:uid="{00000000-0005-0000-0000-0000F9020000}"/>
    <cellStyle name="Accent1 5" xfId="765" xr:uid="{00000000-0005-0000-0000-0000FA020000}"/>
    <cellStyle name="Accent1 6" xfId="766" xr:uid="{00000000-0005-0000-0000-0000FB020000}"/>
    <cellStyle name="Accent1 7" xfId="767" xr:uid="{00000000-0005-0000-0000-0000FC020000}"/>
    <cellStyle name="Accent1 8" xfId="768" xr:uid="{00000000-0005-0000-0000-0000FD020000}"/>
    <cellStyle name="Accent1 9" xfId="769" xr:uid="{00000000-0005-0000-0000-0000FE020000}"/>
    <cellStyle name="Accent2 10" xfId="770" xr:uid="{00000000-0005-0000-0000-0000FF020000}"/>
    <cellStyle name="Accent2 11" xfId="771" xr:uid="{00000000-0005-0000-0000-000000030000}"/>
    <cellStyle name="Accent2 12" xfId="772" xr:uid="{00000000-0005-0000-0000-000001030000}"/>
    <cellStyle name="Accent2 13" xfId="773" xr:uid="{00000000-0005-0000-0000-000002030000}"/>
    <cellStyle name="Accent2 14" xfId="774" xr:uid="{00000000-0005-0000-0000-000003030000}"/>
    <cellStyle name="Accent2 15" xfId="775" xr:uid="{00000000-0005-0000-0000-000004030000}"/>
    <cellStyle name="Accent2 16" xfId="776" xr:uid="{00000000-0005-0000-0000-000005030000}"/>
    <cellStyle name="Accent2 17" xfId="777" xr:uid="{00000000-0005-0000-0000-000006030000}"/>
    <cellStyle name="Accent2 18" xfId="778" xr:uid="{00000000-0005-0000-0000-000007030000}"/>
    <cellStyle name="Accent2 19" xfId="779" xr:uid="{00000000-0005-0000-0000-000008030000}"/>
    <cellStyle name="Accent2 2" xfId="780" xr:uid="{00000000-0005-0000-0000-000009030000}"/>
    <cellStyle name="Accent2 20" xfId="781" xr:uid="{00000000-0005-0000-0000-00000A030000}"/>
    <cellStyle name="Accent2 21" xfId="782" xr:uid="{00000000-0005-0000-0000-00000B030000}"/>
    <cellStyle name="Accent2 22" xfId="783" xr:uid="{00000000-0005-0000-0000-00000C030000}"/>
    <cellStyle name="Accent2 23" xfId="784" xr:uid="{00000000-0005-0000-0000-00000D030000}"/>
    <cellStyle name="Accent2 24" xfId="785" xr:uid="{00000000-0005-0000-0000-00000E030000}"/>
    <cellStyle name="Accent2 25" xfId="786" xr:uid="{00000000-0005-0000-0000-00000F030000}"/>
    <cellStyle name="Accent2 26" xfId="787" xr:uid="{00000000-0005-0000-0000-000010030000}"/>
    <cellStyle name="Accent2 27" xfId="788" xr:uid="{00000000-0005-0000-0000-000011030000}"/>
    <cellStyle name="Accent2 28" xfId="789" xr:uid="{00000000-0005-0000-0000-000012030000}"/>
    <cellStyle name="Accent2 29" xfId="790" xr:uid="{00000000-0005-0000-0000-000013030000}"/>
    <cellStyle name="Accent2 3" xfId="791" xr:uid="{00000000-0005-0000-0000-000014030000}"/>
    <cellStyle name="Accent2 30" xfId="792" xr:uid="{00000000-0005-0000-0000-000015030000}"/>
    <cellStyle name="Accent2 31" xfId="793" xr:uid="{00000000-0005-0000-0000-000016030000}"/>
    <cellStyle name="Accent2 32" xfId="794" xr:uid="{00000000-0005-0000-0000-000017030000}"/>
    <cellStyle name="Accent2 33" xfId="795" xr:uid="{00000000-0005-0000-0000-000018030000}"/>
    <cellStyle name="Accent2 34" xfId="796" xr:uid="{00000000-0005-0000-0000-000019030000}"/>
    <cellStyle name="Accent2 35" xfId="797" xr:uid="{00000000-0005-0000-0000-00001A030000}"/>
    <cellStyle name="Accent2 36" xfId="798" xr:uid="{00000000-0005-0000-0000-00001B030000}"/>
    <cellStyle name="Accent2 37" xfId="799" xr:uid="{00000000-0005-0000-0000-00001C030000}"/>
    <cellStyle name="Accent2 38" xfId="800" xr:uid="{00000000-0005-0000-0000-00001D030000}"/>
    <cellStyle name="Accent2 39" xfId="801" xr:uid="{00000000-0005-0000-0000-00001E030000}"/>
    <cellStyle name="Accent2 4" xfId="802" xr:uid="{00000000-0005-0000-0000-00001F030000}"/>
    <cellStyle name="Accent2 40" xfId="803" xr:uid="{00000000-0005-0000-0000-000020030000}"/>
    <cellStyle name="Accent2 5" xfId="804" xr:uid="{00000000-0005-0000-0000-000021030000}"/>
    <cellStyle name="Accent2 6" xfId="805" xr:uid="{00000000-0005-0000-0000-000022030000}"/>
    <cellStyle name="Accent2 7" xfId="806" xr:uid="{00000000-0005-0000-0000-000023030000}"/>
    <cellStyle name="Accent2 8" xfId="807" xr:uid="{00000000-0005-0000-0000-000024030000}"/>
    <cellStyle name="Accent2 9" xfId="808" xr:uid="{00000000-0005-0000-0000-000025030000}"/>
    <cellStyle name="Accent3 10" xfId="809" xr:uid="{00000000-0005-0000-0000-000026030000}"/>
    <cellStyle name="Accent3 11" xfId="810" xr:uid="{00000000-0005-0000-0000-000027030000}"/>
    <cellStyle name="Accent3 12" xfId="811" xr:uid="{00000000-0005-0000-0000-000028030000}"/>
    <cellStyle name="Accent3 13" xfId="812" xr:uid="{00000000-0005-0000-0000-000029030000}"/>
    <cellStyle name="Accent3 14" xfId="813" xr:uid="{00000000-0005-0000-0000-00002A030000}"/>
    <cellStyle name="Accent3 15" xfId="814" xr:uid="{00000000-0005-0000-0000-00002B030000}"/>
    <cellStyle name="Accent3 16" xfId="815" xr:uid="{00000000-0005-0000-0000-00002C030000}"/>
    <cellStyle name="Accent3 17" xfId="816" xr:uid="{00000000-0005-0000-0000-00002D030000}"/>
    <cellStyle name="Accent3 18" xfId="817" xr:uid="{00000000-0005-0000-0000-00002E030000}"/>
    <cellStyle name="Accent3 19" xfId="818" xr:uid="{00000000-0005-0000-0000-00002F030000}"/>
    <cellStyle name="Accent3 2" xfId="819" xr:uid="{00000000-0005-0000-0000-000030030000}"/>
    <cellStyle name="Accent3 20" xfId="820" xr:uid="{00000000-0005-0000-0000-000031030000}"/>
    <cellStyle name="Accent3 21" xfId="821" xr:uid="{00000000-0005-0000-0000-000032030000}"/>
    <cellStyle name="Accent3 22" xfId="822" xr:uid="{00000000-0005-0000-0000-000033030000}"/>
    <cellStyle name="Accent3 23" xfId="823" xr:uid="{00000000-0005-0000-0000-000034030000}"/>
    <cellStyle name="Accent3 24" xfId="824" xr:uid="{00000000-0005-0000-0000-000035030000}"/>
    <cellStyle name="Accent3 25" xfId="825" xr:uid="{00000000-0005-0000-0000-000036030000}"/>
    <cellStyle name="Accent3 26" xfId="826" xr:uid="{00000000-0005-0000-0000-000037030000}"/>
    <cellStyle name="Accent3 27" xfId="827" xr:uid="{00000000-0005-0000-0000-000038030000}"/>
    <cellStyle name="Accent3 28" xfId="828" xr:uid="{00000000-0005-0000-0000-000039030000}"/>
    <cellStyle name="Accent3 29" xfId="829" xr:uid="{00000000-0005-0000-0000-00003A030000}"/>
    <cellStyle name="Accent3 3" xfId="830" xr:uid="{00000000-0005-0000-0000-00003B030000}"/>
    <cellStyle name="Accent3 30" xfId="831" xr:uid="{00000000-0005-0000-0000-00003C030000}"/>
    <cellStyle name="Accent3 31" xfId="832" xr:uid="{00000000-0005-0000-0000-00003D030000}"/>
    <cellStyle name="Accent3 32" xfId="833" xr:uid="{00000000-0005-0000-0000-00003E030000}"/>
    <cellStyle name="Accent3 33" xfId="834" xr:uid="{00000000-0005-0000-0000-00003F030000}"/>
    <cellStyle name="Accent3 34" xfId="835" xr:uid="{00000000-0005-0000-0000-000040030000}"/>
    <cellStyle name="Accent3 35" xfId="836" xr:uid="{00000000-0005-0000-0000-000041030000}"/>
    <cellStyle name="Accent3 36" xfId="837" xr:uid="{00000000-0005-0000-0000-000042030000}"/>
    <cellStyle name="Accent3 37" xfId="838" xr:uid="{00000000-0005-0000-0000-000043030000}"/>
    <cellStyle name="Accent3 38" xfId="839" xr:uid="{00000000-0005-0000-0000-000044030000}"/>
    <cellStyle name="Accent3 39" xfId="840" xr:uid="{00000000-0005-0000-0000-000045030000}"/>
    <cellStyle name="Accent3 4" xfId="841" xr:uid="{00000000-0005-0000-0000-000046030000}"/>
    <cellStyle name="Accent3 40" xfId="842" xr:uid="{00000000-0005-0000-0000-000047030000}"/>
    <cellStyle name="Accent3 5" xfId="843" xr:uid="{00000000-0005-0000-0000-000048030000}"/>
    <cellStyle name="Accent3 6" xfId="844" xr:uid="{00000000-0005-0000-0000-000049030000}"/>
    <cellStyle name="Accent3 7" xfId="845" xr:uid="{00000000-0005-0000-0000-00004A030000}"/>
    <cellStyle name="Accent3 8" xfId="846" xr:uid="{00000000-0005-0000-0000-00004B030000}"/>
    <cellStyle name="Accent3 9" xfId="847" xr:uid="{00000000-0005-0000-0000-00004C030000}"/>
    <cellStyle name="Accent4 10" xfId="848" xr:uid="{00000000-0005-0000-0000-00004D030000}"/>
    <cellStyle name="Accent4 11" xfId="849" xr:uid="{00000000-0005-0000-0000-00004E030000}"/>
    <cellStyle name="Accent4 12" xfId="850" xr:uid="{00000000-0005-0000-0000-00004F030000}"/>
    <cellStyle name="Accent4 13" xfId="851" xr:uid="{00000000-0005-0000-0000-000050030000}"/>
    <cellStyle name="Accent4 14" xfId="852" xr:uid="{00000000-0005-0000-0000-000051030000}"/>
    <cellStyle name="Accent4 15" xfId="853" xr:uid="{00000000-0005-0000-0000-000052030000}"/>
    <cellStyle name="Accent4 16" xfId="854" xr:uid="{00000000-0005-0000-0000-000053030000}"/>
    <cellStyle name="Accent4 17" xfId="855" xr:uid="{00000000-0005-0000-0000-000054030000}"/>
    <cellStyle name="Accent4 18" xfId="856" xr:uid="{00000000-0005-0000-0000-000055030000}"/>
    <cellStyle name="Accent4 19" xfId="857" xr:uid="{00000000-0005-0000-0000-000056030000}"/>
    <cellStyle name="Accent4 2" xfId="858" xr:uid="{00000000-0005-0000-0000-000057030000}"/>
    <cellStyle name="Accent4 20" xfId="859" xr:uid="{00000000-0005-0000-0000-000058030000}"/>
    <cellStyle name="Accent4 21" xfId="860" xr:uid="{00000000-0005-0000-0000-000059030000}"/>
    <cellStyle name="Accent4 22" xfId="861" xr:uid="{00000000-0005-0000-0000-00005A030000}"/>
    <cellStyle name="Accent4 23" xfId="862" xr:uid="{00000000-0005-0000-0000-00005B030000}"/>
    <cellStyle name="Accent4 24" xfId="863" xr:uid="{00000000-0005-0000-0000-00005C030000}"/>
    <cellStyle name="Accent4 25" xfId="864" xr:uid="{00000000-0005-0000-0000-00005D030000}"/>
    <cellStyle name="Accent4 26" xfId="865" xr:uid="{00000000-0005-0000-0000-00005E030000}"/>
    <cellStyle name="Accent4 27" xfId="866" xr:uid="{00000000-0005-0000-0000-00005F030000}"/>
    <cellStyle name="Accent4 28" xfId="867" xr:uid="{00000000-0005-0000-0000-000060030000}"/>
    <cellStyle name="Accent4 29" xfId="868" xr:uid="{00000000-0005-0000-0000-000061030000}"/>
    <cellStyle name="Accent4 3" xfId="869" xr:uid="{00000000-0005-0000-0000-000062030000}"/>
    <cellStyle name="Accent4 30" xfId="870" xr:uid="{00000000-0005-0000-0000-000063030000}"/>
    <cellStyle name="Accent4 31" xfId="871" xr:uid="{00000000-0005-0000-0000-000064030000}"/>
    <cellStyle name="Accent4 32" xfId="872" xr:uid="{00000000-0005-0000-0000-000065030000}"/>
    <cellStyle name="Accent4 33" xfId="873" xr:uid="{00000000-0005-0000-0000-000066030000}"/>
    <cellStyle name="Accent4 34" xfId="874" xr:uid="{00000000-0005-0000-0000-000067030000}"/>
    <cellStyle name="Accent4 35" xfId="875" xr:uid="{00000000-0005-0000-0000-000068030000}"/>
    <cellStyle name="Accent4 36" xfId="876" xr:uid="{00000000-0005-0000-0000-000069030000}"/>
    <cellStyle name="Accent4 37" xfId="877" xr:uid="{00000000-0005-0000-0000-00006A030000}"/>
    <cellStyle name="Accent4 38" xfId="878" xr:uid="{00000000-0005-0000-0000-00006B030000}"/>
    <cellStyle name="Accent4 39" xfId="879" xr:uid="{00000000-0005-0000-0000-00006C030000}"/>
    <cellStyle name="Accent4 4" xfId="880" xr:uid="{00000000-0005-0000-0000-00006D030000}"/>
    <cellStyle name="Accent4 40" xfId="881" xr:uid="{00000000-0005-0000-0000-00006E030000}"/>
    <cellStyle name="Accent4 5" xfId="882" xr:uid="{00000000-0005-0000-0000-00006F030000}"/>
    <cellStyle name="Accent4 6" xfId="883" xr:uid="{00000000-0005-0000-0000-000070030000}"/>
    <cellStyle name="Accent4 7" xfId="884" xr:uid="{00000000-0005-0000-0000-000071030000}"/>
    <cellStyle name="Accent4 8" xfId="885" xr:uid="{00000000-0005-0000-0000-000072030000}"/>
    <cellStyle name="Accent4 9" xfId="886" xr:uid="{00000000-0005-0000-0000-000073030000}"/>
    <cellStyle name="Accent5 10" xfId="887" xr:uid="{00000000-0005-0000-0000-000074030000}"/>
    <cellStyle name="Accent5 11" xfId="888" xr:uid="{00000000-0005-0000-0000-000075030000}"/>
    <cellStyle name="Accent5 12" xfId="889" xr:uid="{00000000-0005-0000-0000-000076030000}"/>
    <cellStyle name="Accent5 13" xfId="890" xr:uid="{00000000-0005-0000-0000-000077030000}"/>
    <cellStyle name="Accent5 14" xfId="891" xr:uid="{00000000-0005-0000-0000-000078030000}"/>
    <cellStyle name="Accent5 15" xfId="892" xr:uid="{00000000-0005-0000-0000-000079030000}"/>
    <cellStyle name="Accent5 16" xfId="893" xr:uid="{00000000-0005-0000-0000-00007A030000}"/>
    <cellStyle name="Accent5 17" xfId="894" xr:uid="{00000000-0005-0000-0000-00007B030000}"/>
    <cellStyle name="Accent5 18" xfId="895" xr:uid="{00000000-0005-0000-0000-00007C030000}"/>
    <cellStyle name="Accent5 19" xfId="896" xr:uid="{00000000-0005-0000-0000-00007D030000}"/>
    <cellStyle name="Accent5 2" xfId="897" xr:uid="{00000000-0005-0000-0000-00007E030000}"/>
    <cellStyle name="Accent5 20" xfId="898" xr:uid="{00000000-0005-0000-0000-00007F030000}"/>
    <cellStyle name="Accent5 21" xfId="899" xr:uid="{00000000-0005-0000-0000-000080030000}"/>
    <cellStyle name="Accent5 22" xfId="900" xr:uid="{00000000-0005-0000-0000-000081030000}"/>
    <cellStyle name="Accent5 23" xfId="901" xr:uid="{00000000-0005-0000-0000-000082030000}"/>
    <cellStyle name="Accent5 24" xfId="902" xr:uid="{00000000-0005-0000-0000-000083030000}"/>
    <cellStyle name="Accent5 25" xfId="903" xr:uid="{00000000-0005-0000-0000-000084030000}"/>
    <cellStyle name="Accent5 26" xfId="904" xr:uid="{00000000-0005-0000-0000-000085030000}"/>
    <cellStyle name="Accent5 27" xfId="905" xr:uid="{00000000-0005-0000-0000-000086030000}"/>
    <cellStyle name="Accent5 28" xfId="906" xr:uid="{00000000-0005-0000-0000-000087030000}"/>
    <cellStyle name="Accent5 29" xfId="907" xr:uid="{00000000-0005-0000-0000-000088030000}"/>
    <cellStyle name="Accent5 3" xfId="908" xr:uid="{00000000-0005-0000-0000-000089030000}"/>
    <cellStyle name="Accent5 30" xfId="909" xr:uid="{00000000-0005-0000-0000-00008A030000}"/>
    <cellStyle name="Accent5 31" xfId="910" xr:uid="{00000000-0005-0000-0000-00008B030000}"/>
    <cellStyle name="Accent5 32" xfId="911" xr:uid="{00000000-0005-0000-0000-00008C030000}"/>
    <cellStyle name="Accent5 33" xfId="912" xr:uid="{00000000-0005-0000-0000-00008D030000}"/>
    <cellStyle name="Accent5 34" xfId="913" xr:uid="{00000000-0005-0000-0000-00008E030000}"/>
    <cellStyle name="Accent5 35" xfId="914" xr:uid="{00000000-0005-0000-0000-00008F030000}"/>
    <cellStyle name="Accent5 36" xfId="915" xr:uid="{00000000-0005-0000-0000-000090030000}"/>
    <cellStyle name="Accent5 37" xfId="916" xr:uid="{00000000-0005-0000-0000-000091030000}"/>
    <cellStyle name="Accent5 38" xfId="917" xr:uid="{00000000-0005-0000-0000-000092030000}"/>
    <cellStyle name="Accent5 39" xfId="918" xr:uid="{00000000-0005-0000-0000-000093030000}"/>
    <cellStyle name="Accent5 4" xfId="919" xr:uid="{00000000-0005-0000-0000-000094030000}"/>
    <cellStyle name="Accent5 40" xfId="920" xr:uid="{00000000-0005-0000-0000-000095030000}"/>
    <cellStyle name="Accent5 5" xfId="921" xr:uid="{00000000-0005-0000-0000-000096030000}"/>
    <cellStyle name="Accent5 6" xfId="922" xr:uid="{00000000-0005-0000-0000-000097030000}"/>
    <cellStyle name="Accent5 7" xfId="923" xr:uid="{00000000-0005-0000-0000-000098030000}"/>
    <cellStyle name="Accent5 8" xfId="924" xr:uid="{00000000-0005-0000-0000-000099030000}"/>
    <cellStyle name="Accent5 9" xfId="925" xr:uid="{00000000-0005-0000-0000-00009A030000}"/>
    <cellStyle name="Accent6 10" xfId="926" xr:uid="{00000000-0005-0000-0000-00009B030000}"/>
    <cellStyle name="Accent6 11" xfId="927" xr:uid="{00000000-0005-0000-0000-00009C030000}"/>
    <cellStyle name="Accent6 12" xfId="928" xr:uid="{00000000-0005-0000-0000-00009D030000}"/>
    <cellStyle name="Accent6 13" xfId="929" xr:uid="{00000000-0005-0000-0000-00009E030000}"/>
    <cellStyle name="Accent6 14" xfId="930" xr:uid="{00000000-0005-0000-0000-00009F030000}"/>
    <cellStyle name="Accent6 15" xfId="931" xr:uid="{00000000-0005-0000-0000-0000A0030000}"/>
    <cellStyle name="Accent6 16" xfId="932" xr:uid="{00000000-0005-0000-0000-0000A1030000}"/>
    <cellStyle name="Accent6 17" xfId="933" xr:uid="{00000000-0005-0000-0000-0000A2030000}"/>
    <cellStyle name="Accent6 18" xfId="934" xr:uid="{00000000-0005-0000-0000-0000A3030000}"/>
    <cellStyle name="Accent6 19" xfId="935" xr:uid="{00000000-0005-0000-0000-0000A4030000}"/>
    <cellStyle name="Accent6 2" xfId="936" xr:uid="{00000000-0005-0000-0000-0000A5030000}"/>
    <cellStyle name="Accent6 20" xfId="937" xr:uid="{00000000-0005-0000-0000-0000A6030000}"/>
    <cellStyle name="Accent6 21" xfId="938" xr:uid="{00000000-0005-0000-0000-0000A7030000}"/>
    <cellStyle name="Accent6 22" xfId="939" xr:uid="{00000000-0005-0000-0000-0000A8030000}"/>
    <cellStyle name="Accent6 23" xfId="940" xr:uid="{00000000-0005-0000-0000-0000A9030000}"/>
    <cellStyle name="Accent6 24" xfId="941" xr:uid="{00000000-0005-0000-0000-0000AA030000}"/>
    <cellStyle name="Accent6 25" xfId="942" xr:uid="{00000000-0005-0000-0000-0000AB030000}"/>
    <cellStyle name="Accent6 26" xfId="943" xr:uid="{00000000-0005-0000-0000-0000AC030000}"/>
    <cellStyle name="Accent6 27" xfId="944" xr:uid="{00000000-0005-0000-0000-0000AD030000}"/>
    <cellStyle name="Accent6 28" xfId="945" xr:uid="{00000000-0005-0000-0000-0000AE030000}"/>
    <cellStyle name="Accent6 29" xfId="946" xr:uid="{00000000-0005-0000-0000-0000AF030000}"/>
    <cellStyle name="Accent6 3" xfId="947" xr:uid="{00000000-0005-0000-0000-0000B0030000}"/>
    <cellStyle name="Accent6 30" xfId="948" xr:uid="{00000000-0005-0000-0000-0000B1030000}"/>
    <cellStyle name="Accent6 31" xfId="949" xr:uid="{00000000-0005-0000-0000-0000B2030000}"/>
    <cellStyle name="Accent6 32" xfId="950" xr:uid="{00000000-0005-0000-0000-0000B3030000}"/>
    <cellStyle name="Accent6 33" xfId="951" xr:uid="{00000000-0005-0000-0000-0000B4030000}"/>
    <cellStyle name="Accent6 34" xfId="952" xr:uid="{00000000-0005-0000-0000-0000B5030000}"/>
    <cellStyle name="Accent6 35" xfId="953" xr:uid="{00000000-0005-0000-0000-0000B6030000}"/>
    <cellStyle name="Accent6 36" xfId="954" xr:uid="{00000000-0005-0000-0000-0000B7030000}"/>
    <cellStyle name="Accent6 37" xfId="955" xr:uid="{00000000-0005-0000-0000-0000B8030000}"/>
    <cellStyle name="Accent6 38" xfId="956" xr:uid="{00000000-0005-0000-0000-0000B9030000}"/>
    <cellStyle name="Accent6 39" xfId="957" xr:uid="{00000000-0005-0000-0000-0000BA030000}"/>
    <cellStyle name="Accent6 4" xfId="958" xr:uid="{00000000-0005-0000-0000-0000BB030000}"/>
    <cellStyle name="Accent6 40" xfId="959" xr:uid="{00000000-0005-0000-0000-0000BC030000}"/>
    <cellStyle name="Accent6 5" xfId="960" xr:uid="{00000000-0005-0000-0000-0000BD030000}"/>
    <cellStyle name="Accent6 6" xfId="961" xr:uid="{00000000-0005-0000-0000-0000BE030000}"/>
    <cellStyle name="Accent6 7" xfId="962" xr:uid="{00000000-0005-0000-0000-0000BF030000}"/>
    <cellStyle name="Accent6 8" xfId="963" xr:uid="{00000000-0005-0000-0000-0000C0030000}"/>
    <cellStyle name="Accent6 9" xfId="964" xr:uid="{00000000-0005-0000-0000-0000C1030000}"/>
    <cellStyle name="Bad 10" xfId="965" xr:uid="{00000000-0005-0000-0000-0000C2030000}"/>
    <cellStyle name="Bad 11" xfId="966" xr:uid="{00000000-0005-0000-0000-0000C3030000}"/>
    <cellStyle name="Bad 12" xfId="967" xr:uid="{00000000-0005-0000-0000-0000C4030000}"/>
    <cellStyle name="Bad 13" xfId="968" xr:uid="{00000000-0005-0000-0000-0000C5030000}"/>
    <cellStyle name="Bad 14" xfId="969" xr:uid="{00000000-0005-0000-0000-0000C6030000}"/>
    <cellStyle name="Bad 15" xfId="970" xr:uid="{00000000-0005-0000-0000-0000C7030000}"/>
    <cellStyle name="Bad 16" xfId="971" xr:uid="{00000000-0005-0000-0000-0000C8030000}"/>
    <cellStyle name="Bad 17" xfId="972" xr:uid="{00000000-0005-0000-0000-0000C9030000}"/>
    <cellStyle name="Bad 18" xfId="973" xr:uid="{00000000-0005-0000-0000-0000CA030000}"/>
    <cellStyle name="Bad 19" xfId="974" xr:uid="{00000000-0005-0000-0000-0000CB030000}"/>
    <cellStyle name="Bad 2" xfId="975" xr:uid="{00000000-0005-0000-0000-0000CC030000}"/>
    <cellStyle name="Bad 20" xfId="976" xr:uid="{00000000-0005-0000-0000-0000CD030000}"/>
    <cellStyle name="Bad 21" xfId="977" xr:uid="{00000000-0005-0000-0000-0000CE030000}"/>
    <cellStyle name="Bad 22" xfId="978" xr:uid="{00000000-0005-0000-0000-0000CF030000}"/>
    <cellStyle name="Bad 23" xfId="979" xr:uid="{00000000-0005-0000-0000-0000D0030000}"/>
    <cellStyle name="Bad 24" xfId="980" xr:uid="{00000000-0005-0000-0000-0000D1030000}"/>
    <cellStyle name="Bad 25" xfId="981" xr:uid="{00000000-0005-0000-0000-0000D2030000}"/>
    <cellStyle name="Bad 26" xfId="982" xr:uid="{00000000-0005-0000-0000-0000D3030000}"/>
    <cellStyle name="Bad 27" xfId="983" xr:uid="{00000000-0005-0000-0000-0000D4030000}"/>
    <cellStyle name="Bad 28" xfId="984" xr:uid="{00000000-0005-0000-0000-0000D5030000}"/>
    <cellStyle name="Bad 29" xfId="985" xr:uid="{00000000-0005-0000-0000-0000D6030000}"/>
    <cellStyle name="Bad 3" xfId="986" xr:uid="{00000000-0005-0000-0000-0000D7030000}"/>
    <cellStyle name="Bad 30" xfId="987" xr:uid="{00000000-0005-0000-0000-0000D8030000}"/>
    <cellStyle name="Bad 31" xfId="988" xr:uid="{00000000-0005-0000-0000-0000D9030000}"/>
    <cellStyle name="Bad 32" xfId="989" xr:uid="{00000000-0005-0000-0000-0000DA030000}"/>
    <cellStyle name="Bad 33" xfId="990" xr:uid="{00000000-0005-0000-0000-0000DB030000}"/>
    <cellStyle name="Bad 34" xfId="991" xr:uid="{00000000-0005-0000-0000-0000DC030000}"/>
    <cellStyle name="Bad 35" xfId="992" xr:uid="{00000000-0005-0000-0000-0000DD030000}"/>
    <cellStyle name="Bad 36" xfId="993" xr:uid="{00000000-0005-0000-0000-0000DE030000}"/>
    <cellStyle name="Bad 37" xfId="994" xr:uid="{00000000-0005-0000-0000-0000DF030000}"/>
    <cellStyle name="Bad 38" xfId="995" xr:uid="{00000000-0005-0000-0000-0000E0030000}"/>
    <cellStyle name="Bad 39" xfId="996" xr:uid="{00000000-0005-0000-0000-0000E1030000}"/>
    <cellStyle name="Bad 4" xfId="997" xr:uid="{00000000-0005-0000-0000-0000E2030000}"/>
    <cellStyle name="Bad 40" xfId="998" xr:uid="{00000000-0005-0000-0000-0000E3030000}"/>
    <cellStyle name="Bad 5" xfId="999" xr:uid="{00000000-0005-0000-0000-0000E4030000}"/>
    <cellStyle name="Bad 6" xfId="1000" xr:uid="{00000000-0005-0000-0000-0000E5030000}"/>
    <cellStyle name="Bad 7" xfId="1001" xr:uid="{00000000-0005-0000-0000-0000E6030000}"/>
    <cellStyle name="Bad 8" xfId="1002" xr:uid="{00000000-0005-0000-0000-0000E7030000}"/>
    <cellStyle name="Bad 9" xfId="1003" xr:uid="{00000000-0005-0000-0000-0000E8030000}"/>
    <cellStyle name="Blue" xfId="1004" xr:uid="{00000000-0005-0000-0000-0000E9030000}"/>
    <cellStyle name="Bold/Border" xfId="1005" xr:uid="{00000000-0005-0000-0000-0000EA030000}"/>
    <cellStyle name="Bullet" xfId="1006" xr:uid="{00000000-0005-0000-0000-0000EB030000}"/>
    <cellStyle name="c" xfId="1007" xr:uid="{00000000-0005-0000-0000-0000EC030000}"/>
    <cellStyle name="c_Bal Sheets" xfId="1008" xr:uid="{00000000-0005-0000-0000-0000ED030000}"/>
    <cellStyle name="c_Credit (2)" xfId="1009" xr:uid="{00000000-0005-0000-0000-0000EE030000}"/>
    <cellStyle name="c_Earnings" xfId="1010" xr:uid="{00000000-0005-0000-0000-0000EF030000}"/>
    <cellStyle name="c_Earnings (2)" xfId="1011" xr:uid="{00000000-0005-0000-0000-0000F0030000}"/>
    <cellStyle name="c_finsumm" xfId="1012" xr:uid="{00000000-0005-0000-0000-0000F1030000}"/>
    <cellStyle name="c_GoroWipTax-to2050_fromCo_Oct21_99" xfId="1013" xr:uid="{00000000-0005-0000-0000-0000F2030000}"/>
    <cellStyle name="c_Hist Inputs (2)" xfId="1014" xr:uid="{00000000-0005-0000-0000-0000F3030000}"/>
    <cellStyle name="c_IEL_finsumm" xfId="1015" xr:uid="{00000000-0005-0000-0000-0000F4030000}"/>
    <cellStyle name="c_IEL_finsumm1" xfId="1016" xr:uid="{00000000-0005-0000-0000-0000F5030000}"/>
    <cellStyle name="c_LBO Summary" xfId="1017" xr:uid="{00000000-0005-0000-0000-0000F6030000}"/>
    <cellStyle name="c_Schedules" xfId="1018" xr:uid="{00000000-0005-0000-0000-0000F7030000}"/>
    <cellStyle name="c_Trans Assump (2)" xfId="1019" xr:uid="{00000000-0005-0000-0000-0000F8030000}"/>
    <cellStyle name="c_Unit Price Sen. (2)" xfId="1020" xr:uid="{00000000-0005-0000-0000-0000F9030000}"/>
    <cellStyle name="Calculation 10" xfId="1021" xr:uid="{00000000-0005-0000-0000-0000FA030000}"/>
    <cellStyle name="Calculation 11" xfId="1022" xr:uid="{00000000-0005-0000-0000-0000FB030000}"/>
    <cellStyle name="Calculation 12" xfId="1023" xr:uid="{00000000-0005-0000-0000-0000FC030000}"/>
    <cellStyle name="Calculation 13" xfId="1024" xr:uid="{00000000-0005-0000-0000-0000FD030000}"/>
    <cellStyle name="Calculation 14" xfId="1025" xr:uid="{00000000-0005-0000-0000-0000FE030000}"/>
    <cellStyle name="Calculation 15" xfId="1026" xr:uid="{00000000-0005-0000-0000-0000FF030000}"/>
    <cellStyle name="Calculation 16" xfId="1027" xr:uid="{00000000-0005-0000-0000-000000040000}"/>
    <cellStyle name="Calculation 17" xfId="1028" xr:uid="{00000000-0005-0000-0000-000001040000}"/>
    <cellStyle name="Calculation 18" xfId="1029" xr:uid="{00000000-0005-0000-0000-000002040000}"/>
    <cellStyle name="Calculation 19" xfId="1030" xr:uid="{00000000-0005-0000-0000-000003040000}"/>
    <cellStyle name="Calculation 2" xfId="1031" xr:uid="{00000000-0005-0000-0000-000004040000}"/>
    <cellStyle name="Calculation 20" xfId="1032" xr:uid="{00000000-0005-0000-0000-000005040000}"/>
    <cellStyle name="Calculation 21" xfId="1033" xr:uid="{00000000-0005-0000-0000-000006040000}"/>
    <cellStyle name="Calculation 22" xfId="1034" xr:uid="{00000000-0005-0000-0000-000007040000}"/>
    <cellStyle name="Calculation 23" xfId="1035" xr:uid="{00000000-0005-0000-0000-000008040000}"/>
    <cellStyle name="Calculation 24" xfId="1036" xr:uid="{00000000-0005-0000-0000-000009040000}"/>
    <cellStyle name="Calculation 25" xfId="1037" xr:uid="{00000000-0005-0000-0000-00000A040000}"/>
    <cellStyle name="Calculation 26" xfId="1038" xr:uid="{00000000-0005-0000-0000-00000B040000}"/>
    <cellStyle name="Calculation 27" xfId="1039" xr:uid="{00000000-0005-0000-0000-00000C040000}"/>
    <cellStyle name="Calculation 28" xfId="1040" xr:uid="{00000000-0005-0000-0000-00000D040000}"/>
    <cellStyle name="Calculation 29" xfId="1041" xr:uid="{00000000-0005-0000-0000-00000E040000}"/>
    <cellStyle name="Calculation 3" xfId="1042" xr:uid="{00000000-0005-0000-0000-00000F040000}"/>
    <cellStyle name="Calculation 30" xfId="1043" xr:uid="{00000000-0005-0000-0000-000010040000}"/>
    <cellStyle name="Calculation 31" xfId="1044" xr:uid="{00000000-0005-0000-0000-000011040000}"/>
    <cellStyle name="Calculation 32" xfId="1045" xr:uid="{00000000-0005-0000-0000-000012040000}"/>
    <cellStyle name="Calculation 33" xfId="1046" xr:uid="{00000000-0005-0000-0000-000013040000}"/>
    <cellStyle name="Calculation 34" xfId="1047" xr:uid="{00000000-0005-0000-0000-000014040000}"/>
    <cellStyle name="Calculation 35" xfId="1048" xr:uid="{00000000-0005-0000-0000-000015040000}"/>
    <cellStyle name="Calculation 36" xfId="1049" xr:uid="{00000000-0005-0000-0000-000016040000}"/>
    <cellStyle name="Calculation 37" xfId="1050" xr:uid="{00000000-0005-0000-0000-000017040000}"/>
    <cellStyle name="Calculation 38" xfId="1051" xr:uid="{00000000-0005-0000-0000-000018040000}"/>
    <cellStyle name="Calculation 39" xfId="1052" xr:uid="{00000000-0005-0000-0000-000019040000}"/>
    <cellStyle name="Calculation 4" xfId="1053" xr:uid="{00000000-0005-0000-0000-00001A040000}"/>
    <cellStyle name="Calculation 40" xfId="1054" xr:uid="{00000000-0005-0000-0000-00001B040000}"/>
    <cellStyle name="Calculation 5" xfId="1055" xr:uid="{00000000-0005-0000-0000-00001C040000}"/>
    <cellStyle name="Calculation 6" xfId="1056" xr:uid="{00000000-0005-0000-0000-00001D040000}"/>
    <cellStyle name="Calculation 7" xfId="1057" xr:uid="{00000000-0005-0000-0000-00001E040000}"/>
    <cellStyle name="Calculation 8" xfId="1058" xr:uid="{00000000-0005-0000-0000-00001F040000}"/>
    <cellStyle name="Calculation 9" xfId="1059" xr:uid="{00000000-0005-0000-0000-000020040000}"/>
    <cellStyle name="Check Cell 10" xfId="1060" xr:uid="{00000000-0005-0000-0000-000021040000}"/>
    <cellStyle name="Check Cell 11" xfId="1061" xr:uid="{00000000-0005-0000-0000-000022040000}"/>
    <cellStyle name="Check Cell 12" xfId="1062" xr:uid="{00000000-0005-0000-0000-000023040000}"/>
    <cellStyle name="Check Cell 13" xfId="1063" xr:uid="{00000000-0005-0000-0000-000024040000}"/>
    <cellStyle name="Check Cell 14" xfId="1064" xr:uid="{00000000-0005-0000-0000-000025040000}"/>
    <cellStyle name="Check Cell 15" xfId="1065" xr:uid="{00000000-0005-0000-0000-000026040000}"/>
    <cellStyle name="Check Cell 16" xfId="1066" xr:uid="{00000000-0005-0000-0000-000027040000}"/>
    <cellStyle name="Check Cell 17" xfId="1067" xr:uid="{00000000-0005-0000-0000-000028040000}"/>
    <cellStyle name="Check Cell 18" xfId="1068" xr:uid="{00000000-0005-0000-0000-000029040000}"/>
    <cellStyle name="Check Cell 19" xfId="1069" xr:uid="{00000000-0005-0000-0000-00002A040000}"/>
    <cellStyle name="Check Cell 2" xfId="1070" xr:uid="{00000000-0005-0000-0000-00002B040000}"/>
    <cellStyle name="Check Cell 20" xfId="1071" xr:uid="{00000000-0005-0000-0000-00002C040000}"/>
    <cellStyle name="Check Cell 21" xfId="1072" xr:uid="{00000000-0005-0000-0000-00002D040000}"/>
    <cellStyle name="Check Cell 22" xfId="1073" xr:uid="{00000000-0005-0000-0000-00002E040000}"/>
    <cellStyle name="Check Cell 23" xfId="1074" xr:uid="{00000000-0005-0000-0000-00002F040000}"/>
    <cellStyle name="Check Cell 24" xfId="1075" xr:uid="{00000000-0005-0000-0000-000030040000}"/>
    <cellStyle name="Check Cell 25" xfId="1076" xr:uid="{00000000-0005-0000-0000-000031040000}"/>
    <cellStyle name="Check Cell 26" xfId="1077" xr:uid="{00000000-0005-0000-0000-000032040000}"/>
    <cellStyle name="Check Cell 27" xfId="1078" xr:uid="{00000000-0005-0000-0000-000033040000}"/>
    <cellStyle name="Check Cell 28" xfId="1079" xr:uid="{00000000-0005-0000-0000-000034040000}"/>
    <cellStyle name="Check Cell 29" xfId="1080" xr:uid="{00000000-0005-0000-0000-000035040000}"/>
    <cellStyle name="Check Cell 3" xfId="1081" xr:uid="{00000000-0005-0000-0000-000036040000}"/>
    <cellStyle name="Check Cell 30" xfId="1082" xr:uid="{00000000-0005-0000-0000-000037040000}"/>
    <cellStyle name="Check Cell 31" xfId="1083" xr:uid="{00000000-0005-0000-0000-000038040000}"/>
    <cellStyle name="Check Cell 32" xfId="1084" xr:uid="{00000000-0005-0000-0000-000039040000}"/>
    <cellStyle name="Check Cell 33" xfId="1085" xr:uid="{00000000-0005-0000-0000-00003A040000}"/>
    <cellStyle name="Check Cell 34" xfId="1086" xr:uid="{00000000-0005-0000-0000-00003B040000}"/>
    <cellStyle name="Check Cell 35" xfId="1087" xr:uid="{00000000-0005-0000-0000-00003C040000}"/>
    <cellStyle name="Check Cell 36" xfId="1088" xr:uid="{00000000-0005-0000-0000-00003D040000}"/>
    <cellStyle name="Check Cell 37" xfId="1089" xr:uid="{00000000-0005-0000-0000-00003E040000}"/>
    <cellStyle name="Check Cell 38" xfId="1090" xr:uid="{00000000-0005-0000-0000-00003F040000}"/>
    <cellStyle name="Check Cell 39" xfId="1091" xr:uid="{00000000-0005-0000-0000-000040040000}"/>
    <cellStyle name="Check Cell 4" xfId="1092" xr:uid="{00000000-0005-0000-0000-000041040000}"/>
    <cellStyle name="Check Cell 40" xfId="1093" xr:uid="{00000000-0005-0000-0000-000042040000}"/>
    <cellStyle name="Check Cell 5" xfId="1094" xr:uid="{00000000-0005-0000-0000-000043040000}"/>
    <cellStyle name="Check Cell 6" xfId="1095" xr:uid="{00000000-0005-0000-0000-000044040000}"/>
    <cellStyle name="Check Cell 7" xfId="1096" xr:uid="{00000000-0005-0000-0000-000045040000}"/>
    <cellStyle name="Check Cell 8" xfId="1097" xr:uid="{00000000-0005-0000-0000-000046040000}"/>
    <cellStyle name="Check Cell 9" xfId="1098" xr:uid="{00000000-0005-0000-0000-000047040000}"/>
    <cellStyle name="Comma" xfId="2" builtinId="3"/>
    <cellStyle name="Comma  - Style1" xfId="1099" xr:uid="{00000000-0005-0000-0000-000049040000}"/>
    <cellStyle name="Comma  - Style2" xfId="1100" xr:uid="{00000000-0005-0000-0000-00004A040000}"/>
    <cellStyle name="Comma  - Style3" xfId="1101" xr:uid="{00000000-0005-0000-0000-00004B040000}"/>
    <cellStyle name="Comma  - Style4" xfId="1102" xr:uid="{00000000-0005-0000-0000-00004C040000}"/>
    <cellStyle name="Comma  - Style5" xfId="1103" xr:uid="{00000000-0005-0000-0000-00004D040000}"/>
    <cellStyle name="Comma  - Style6" xfId="1104" xr:uid="{00000000-0005-0000-0000-00004E040000}"/>
    <cellStyle name="Comma  - Style7" xfId="1105" xr:uid="{00000000-0005-0000-0000-00004F040000}"/>
    <cellStyle name="Comma  - Style8" xfId="1106" xr:uid="{00000000-0005-0000-0000-000050040000}"/>
    <cellStyle name="Comma 11" xfId="1107" xr:uid="{00000000-0005-0000-0000-000051040000}"/>
    <cellStyle name="Comma 14" xfId="1108" xr:uid="{00000000-0005-0000-0000-000052040000}"/>
    <cellStyle name="Comma 17" xfId="1109" xr:uid="{00000000-0005-0000-0000-000053040000}"/>
    <cellStyle name="Comma 18" xfId="1110" xr:uid="{00000000-0005-0000-0000-000054040000}"/>
    <cellStyle name="Comma 2" xfId="1111" xr:uid="{00000000-0005-0000-0000-000055040000}"/>
    <cellStyle name="Comma 2 10" xfId="1112" xr:uid="{00000000-0005-0000-0000-000056040000}"/>
    <cellStyle name="Comma 2 11" xfId="1113" xr:uid="{00000000-0005-0000-0000-000057040000}"/>
    <cellStyle name="Comma 2 12" xfId="1114" xr:uid="{00000000-0005-0000-0000-000058040000}"/>
    <cellStyle name="Comma 2 13" xfId="1115" xr:uid="{00000000-0005-0000-0000-000059040000}"/>
    <cellStyle name="Comma 2 14" xfId="1116" xr:uid="{00000000-0005-0000-0000-00005A040000}"/>
    <cellStyle name="Comma 2 15" xfId="1117" xr:uid="{00000000-0005-0000-0000-00005B040000}"/>
    <cellStyle name="Comma 2 16" xfId="1118" xr:uid="{00000000-0005-0000-0000-00005C040000}"/>
    <cellStyle name="Comma 2 17" xfId="1119" xr:uid="{00000000-0005-0000-0000-00005D040000}"/>
    <cellStyle name="Comma 2 18" xfId="1120" xr:uid="{00000000-0005-0000-0000-00005E040000}"/>
    <cellStyle name="Comma 2 19" xfId="1121" xr:uid="{00000000-0005-0000-0000-00005F040000}"/>
    <cellStyle name="Comma 2 2" xfId="1122" xr:uid="{00000000-0005-0000-0000-000060040000}"/>
    <cellStyle name="Comma 2 20" xfId="1123" xr:uid="{00000000-0005-0000-0000-000061040000}"/>
    <cellStyle name="Comma 2 21" xfId="1124" xr:uid="{00000000-0005-0000-0000-000062040000}"/>
    <cellStyle name="Comma 2 22" xfId="1125" xr:uid="{00000000-0005-0000-0000-000063040000}"/>
    <cellStyle name="Comma 2 23" xfId="1126" xr:uid="{00000000-0005-0000-0000-000064040000}"/>
    <cellStyle name="Comma 2 24" xfId="1127" xr:uid="{00000000-0005-0000-0000-000065040000}"/>
    <cellStyle name="Comma 2 25" xfId="1128" xr:uid="{00000000-0005-0000-0000-000066040000}"/>
    <cellStyle name="Comma 2 26" xfId="1129" xr:uid="{00000000-0005-0000-0000-000067040000}"/>
    <cellStyle name="Comma 2 27" xfId="1130" xr:uid="{00000000-0005-0000-0000-000068040000}"/>
    <cellStyle name="Comma 2 28" xfId="1131" xr:uid="{00000000-0005-0000-0000-000069040000}"/>
    <cellStyle name="Comma 2 29" xfId="1132" xr:uid="{00000000-0005-0000-0000-00006A040000}"/>
    <cellStyle name="Comma 2 3" xfId="1133" xr:uid="{00000000-0005-0000-0000-00006B040000}"/>
    <cellStyle name="Comma 2 4" xfId="1134" xr:uid="{00000000-0005-0000-0000-00006C040000}"/>
    <cellStyle name="Comma 2 5" xfId="1135" xr:uid="{00000000-0005-0000-0000-00006D040000}"/>
    <cellStyle name="Comma 2 6" xfId="1136" xr:uid="{00000000-0005-0000-0000-00006E040000}"/>
    <cellStyle name="Comma 2 7" xfId="1137" xr:uid="{00000000-0005-0000-0000-00006F040000}"/>
    <cellStyle name="Comma 2 8" xfId="1138" xr:uid="{00000000-0005-0000-0000-000070040000}"/>
    <cellStyle name="Comma 2 9" xfId="1139" xr:uid="{00000000-0005-0000-0000-000071040000}"/>
    <cellStyle name="Comma 22" xfId="1140" xr:uid="{00000000-0005-0000-0000-000072040000}"/>
    <cellStyle name="Comma 25" xfId="1141" xr:uid="{00000000-0005-0000-0000-000073040000}"/>
    <cellStyle name="Comma 28" xfId="1142" xr:uid="{00000000-0005-0000-0000-000074040000}"/>
    <cellStyle name="Comma 29" xfId="1143" xr:uid="{00000000-0005-0000-0000-000075040000}"/>
    <cellStyle name="Comma 3" xfId="1144" xr:uid="{00000000-0005-0000-0000-000076040000}"/>
    <cellStyle name="Comma 4" xfId="1145" xr:uid="{00000000-0005-0000-0000-000077040000}"/>
    <cellStyle name="Comma 5" xfId="1146" xr:uid="{00000000-0005-0000-0000-000078040000}"/>
    <cellStyle name="Comma 8" xfId="1147" xr:uid="{00000000-0005-0000-0000-000079040000}"/>
    <cellStyle name="Currency" xfId="1" builtinId="4"/>
    <cellStyle name="Currency [2]" xfId="1148" xr:uid="{00000000-0005-0000-0000-00007B040000}"/>
    <cellStyle name="Dash" xfId="1149" xr:uid="{00000000-0005-0000-0000-00007C040000}"/>
    <cellStyle name="Euro" xfId="1150" xr:uid="{00000000-0005-0000-0000-00007D040000}"/>
    <cellStyle name="Explanatory Text 10" xfId="1151" xr:uid="{00000000-0005-0000-0000-00007E040000}"/>
    <cellStyle name="Explanatory Text 11" xfId="1152" xr:uid="{00000000-0005-0000-0000-00007F040000}"/>
    <cellStyle name="Explanatory Text 12" xfId="1153" xr:uid="{00000000-0005-0000-0000-000080040000}"/>
    <cellStyle name="Explanatory Text 13" xfId="1154" xr:uid="{00000000-0005-0000-0000-000081040000}"/>
    <cellStyle name="Explanatory Text 14" xfId="1155" xr:uid="{00000000-0005-0000-0000-000082040000}"/>
    <cellStyle name="Explanatory Text 15" xfId="1156" xr:uid="{00000000-0005-0000-0000-000083040000}"/>
    <cellStyle name="Explanatory Text 16" xfId="1157" xr:uid="{00000000-0005-0000-0000-000084040000}"/>
    <cellStyle name="Explanatory Text 17" xfId="1158" xr:uid="{00000000-0005-0000-0000-000085040000}"/>
    <cellStyle name="Explanatory Text 18" xfId="1159" xr:uid="{00000000-0005-0000-0000-000086040000}"/>
    <cellStyle name="Explanatory Text 19" xfId="1160" xr:uid="{00000000-0005-0000-0000-000087040000}"/>
    <cellStyle name="Explanatory Text 2" xfId="1161" xr:uid="{00000000-0005-0000-0000-000088040000}"/>
    <cellStyle name="Explanatory Text 20" xfId="1162" xr:uid="{00000000-0005-0000-0000-000089040000}"/>
    <cellStyle name="Explanatory Text 21" xfId="1163" xr:uid="{00000000-0005-0000-0000-00008A040000}"/>
    <cellStyle name="Explanatory Text 22" xfId="1164" xr:uid="{00000000-0005-0000-0000-00008B040000}"/>
    <cellStyle name="Explanatory Text 23" xfId="1165" xr:uid="{00000000-0005-0000-0000-00008C040000}"/>
    <cellStyle name="Explanatory Text 24" xfId="1166" xr:uid="{00000000-0005-0000-0000-00008D040000}"/>
    <cellStyle name="Explanatory Text 25" xfId="1167" xr:uid="{00000000-0005-0000-0000-00008E040000}"/>
    <cellStyle name="Explanatory Text 26" xfId="1168" xr:uid="{00000000-0005-0000-0000-00008F040000}"/>
    <cellStyle name="Explanatory Text 27" xfId="1169" xr:uid="{00000000-0005-0000-0000-000090040000}"/>
    <cellStyle name="Explanatory Text 28" xfId="1170" xr:uid="{00000000-0005-0000-0000-000091040000}"/>
    <cellStyle name="Explanatory Text 29" xfId="1171" xr:uid="{00000000-0005-0000-0000-000092040000}"/>
    <cellStyle name="Explanatory Text 3" xfId="1172" xr:uid="{00000000-0005-0000-0000-000093040000}"/>
    <cellStyle name="Explanatory Text 30" xfId="1173" xr:uid="{00000000-0005-0000-0000-000094040000}"/>
    <cellStyle name="Explanatory Text 31" xfId="1174" xr:uid="{00000000-0005-0000-0000-000095040000}"/>
    <cellStyle name="Explanatory Text 32" xfId="1175" xr:uid="{00000000-0005-0000-0000-000096040000}"/>
    <cellStyle name="Explanatory Text 33" xfId="1176" xr:uid="{00000000-0005-0000-0000-000097040000}"/>
    <cellStyle name="Explanatory Text 34" xfId="1177" xr:uid="{00000000-0005-0000-0000-000098040000}"/>
    <cellStyle name="Explanatory Text 35" xfId="1178" xr:uid="{00000000-0005-0000-0000-000099040000}"/>
    <cellStyle name="Explanatory Text 36" xfId="1179" xr:uid="{00000000-0005-0000-0000-00009A040000}"/>
    <cellStyle name="Explanatory Text 37" xfId="1180" xr:uid="{00000000-0005-0000-0000-00009B040000}"/>
    <cellStyle name="Explanatory Text 38" xfId="1181" xr:uid="{00000000-0005-0000-0000-00009C040000}"/>
    <cellStyle name="Explanatory Text 39" xfId="1182" xr:uid="{00000000-0005-0000-0000-00009D040000}"/>
    <cellStyle name="Explanatory Text 4" xfId="1183" xr:uid="{00000000-0005-0000-0000-00009E040000}"/>
    <cellStyle name="Explanatory Text 40" xfId="1184" xr:uid="{00000000-0005-0000-0000-00009F040000}"/>
    <cellStyle name="Explanatory Text 5" xfId="1185" xr:uid="{00000000-0005-0000-0000-0000A0040000}"/>
    <cellStyle name="Explanatory Text 6" xfId="1186" xr:uid="{00000000-0005-0000-0000-0000A1040000}"/>
    <cellStyle name="Explanatory Text 7" xfId="1187" xr:uid="{00000000-0005-0000-0000-0000A2040000}"/>
    <cellStyle name="Explanatory Text 8" xfId="1188" xr:uid="{00000000-0005-0000-0000-0000A3040000}"/>
    <cellStyle name="Explanatory Text 9" xfId="1189" xr:uid="{00000000-0005-0000-0000-0000A4040000}"/>
    <cellStyle name="Good 10" xfId="1190" xr:uid="{00000000-0005-0000-0000-0000A5040000}"/>
    <cellStyle name="Good 11" xfId="1191" xr:uid="{00000000-0005-0000-0000-0000A6040000}"/>
    <cellStyle name="Good 12" xfId="1192" xr:uid="{00000000-0005-0000-0000-0000A7040000}"/>
    <cellStyle name="Good 13" xfId="1193" xr:uid="{00000000-0005-0000-0000-0000A8040000}"/>
    <cellStyle name="Good 14" xfId="1194" xr:uid="{00000000-0005-0000-0000-0000A9040000}"/>
    <cellStyle name="Good 15" xfId="1195" xr:uid="{00000000-0005-0000-0000-0000AA040000}"/>
    <cellStyle name="Good 16" xfId="1196" xr:uid="{00000000-0005-0000-0000-0000AB040000}"/>
    <cellStyle name="Good 17" xfId="1197" xr:uid="{00000000-0005-0000-0000-0000AC040000}"/>
    <cellStyle name="Good 18" xfId="1198" xr:uid="{00000000-0005-0000-0000-0000AD040000}"/>
    <cellStyle name="Good 19" xfId="1199" xr:uid="{00000000-0005-0000-0000-0000AE040000}"/>
    <cellStyle name="Good 2" xfId="1200" xr:uid="{00000000-0005-0000-0000-0000AF040000}"/>
    <cellStyle name="Good 20" xfId="1201" xr:uid="{00000000-0005-0000-0000-0000B0040000}"/>
    <cellStyle name="Good 21" xfId="1202" xr:uid="{00000000-0005-0000-0000-0000B1040000}"/>
    <cellStyle name="Good 22" xfId="1203" xr:uid="{00000000-0005-0000-0000-0000B2040000}"/>
    <cellStyle name="Good 23" xfId="1204" xr:uid="{00000000-0005-0000-0000-0000B3040000}"/>
    <cellStyle name="Good 24" xfId="1205" xr:uid="{00000000-0005-0000-0000-0000B4040000}"/>
    <cellStyle name="Good 25" xfId="1206" xr:uid="{00000000-0005-0000-0000-0000B5040000}"/>
    <cellStyle name="Good 26" xfId="1207" xr:uid="{00000000-0005-0000-0000-0000B6040000}"/>
    <cellStyle name="Good 27" xfId="1208" xr:uid="{00000000-0005-0000-0000-0000B7040000}"/>
    <cellStyle name="Good 28" xfId="1209" xr:uid="{00000000-0005-0000-0000-0000B8040000}"/>
    <cellStyle name="Good 29" xfId="1210" xr:uid="{00000000-0005-0000-0000-0000B9040000}"/>
    <cellStyle name="Good 3" xfId="1211" xr:uid="{00000000-0005-0000-0000-0000BA040000}"/>
    <cellStyle name="Good 30" xfId="1212" xr:uid="{00000000-0005-0000-0000-0000BB040000}"/>
    <cellStyle name="Good 31" xfId="1213" xr:uid="{00000000-0005-0000-0000-0000BC040000}"/>
    <cellStyle name="Good 32" xfId="1214" xr:uid="{00000000-0005-0000-0000-0000BD040000}"/>
    <cellStyle name="Good 33" xfId="1215" xr:uid="{00000000-0005-0000-0000-0000BE040000}"/>
    <cellStyle name="Good 34" xfId="1216" xr:uid="{00000000-0005-0000-0000-0000BF040000}"/>
    <cellStyle name="Good 35" xfId="1217" xr:uid="{00000000-0005-0000-0000-0000C0040000}"/>
    <cellStyle name="Good 36" xfId="1218" xr:uid="{00000000-0005-0000-0000-0000C1040000}"/>
    <cellStyle name="Good 37" xfId="1219" xr:uid="{00000000-0005-0000-0000-0000C2040000}"/>
    <cellStyle name="Good 38" xfId="1220" xr:uid="{00000000-0005-0000-0000-0000C3040000}"/>
    <cellStyle name="Good 39" xfId="1221" xr:uid="{00000000-0005-0000-0000-0000C4040000}"/>
    <cellStyle name="Good 4" xfId="1222" xr:uid="{00000000-0005-0000-0000-0000C5040000}"/>
    <cellStyle name="Good 40" xfId="1223" xr:uid="{00000000-0005-0000-0000-0000C6040000}"/>
    <cellStyle name="Good 5" xfId="1224" xr:uid="{00000000-0005-0000-0000-0000C7040000}"/>
    <cellStyle name="Good 6" xfId="1225" xr:uid="{00000000-0005-0000-0000-0000C8040000}"/>
    <cellStyle name="Good 7" xfId="1226" xr:uid="{00000000-0005-0000-0000-0000C9040000}"/>
    <cellStyle name="Good 8" xfId="1227" xr:uid="{00000000-0005-0000-0000-0000CA040000}"/>
    <cellStyle name="Good 9" xfId="1228" xr:uid="{00000000-0005-0000-0000-0000CB040000}"/>
    <cellStyle name="Heading 1 10" xfId="1229" xr:uid="{00000000-0005-0000-0000-0000CC040000}"/>
    <cellStyle name="Heading 1 11" xfId="1230" xr:uid="{00000000-0005-0000-0000-0000CD040000}"/>
    <cellStyle name="Heading 1 12" xfId="1231" xr:uid="{00000000-0005-0000-0000-0000CE040000}"/>
    <cellStyle name="Heading 1 13" xfId="1232" xr:uid="{00000000-0005-0000-0000-0000CF040000}"/>
    <cellStyle name="Heading 1 14" xfId="1233" xr:uid="{00000000-0005-0000-0000-0000D0040000}"/>
    <cellStyle name="Heading 1 15" xfId="1234" xr:uid="{00000000-0005-0000-0000-0000D1040000}"/>
    <cellStyle name="Heading 1 16" xfId="1235" xr:uid="{00000000-0005-0000-0000-0000D2040000}"/>
    <cellStyle name="Heading 1 17" xfId="1236" xr:uid="{00000000-0005-0000-0000-0000D3040000}"/>
    <cellStyle name="Heading 1 18" xfId="1237" xr:uid="{00000000-0005-0000-0000-0000D4040000}"/>
    <cellStyle name="Heading 1 19" xfId="1238" xr:uid="{00000000-0005-0000-0000-0000D5040000}"/>
    <cellStyle name="Heading 1 2" xfId="1239" xr:uid="{00000000-0005-0000-0000-0000D6040000}"/>
    <cellStyle name="Heading 1 20" xfId="1240" xr:uid="{00000000-0005-0000-0000-0000D7040000}"/>
    <cellStyle name="Heading 1 21" xfId="1241" xr:uid="{00000000-0005-0000-0000-0000D8040000}"/>
    <cellStyle name="Heading 1 22" xfId="1242" xr:uid="{00000000-0005-0000-0000-0000D9040000}"/>
    <cellStyle name="Heading 1 23" xfId="1243" xr:uid="{00000000-0005-0000-0000-0000DA040000}"/>
    <cellStyle name="Heading 1 24" xfId="1244" xr:uid="{00000000-0005-0000-0000-0000DB040000}"/>
    <cellStyle name="Heading 1 25" xfId="1245" xr:uid="{00000000-0005-0000-0000-0000DC040000}"/>
    <cellStyle name="Heading 1 26" xfId="1246" xr:uid="{00000000-0005-0000-0000-0000DD040000}"/>
    <cellStyle name="Heading 1 27" xfId="1247" xr:uid="{00000000-0005-0000-0000-0000DE040000}"/>
    <cellStyle name="Heading 1 28" xfId="1248" xr:uid="{00000000-0005-0000-0000-0000DF040000}"/>
    <cellStyle name="Heading 1 29" xfId="1249" xr:uid="{00000000-0005-0000-0000-0000E0040000}"/>
    <cellStyle name="Heading 1 3" xfId="1250" xr:uid="{00000000-0005-0000-0000-0000E1040000}"/>
    <cellStyle name="Heading 1 30" xfId="1251" xr:uid="{00000000-0005-0000-0000-0000E2040000}"/>
    <cellStyle name="Heading 1 31" xfId="1252" xr:uid="{00000000-0005-0000-0000-0000E3040000}"/>
    <cellStyle name="Heading 1 32" xfId="1253" xr:uid="{00000000-0005-0000-0000-0000E4040000}"/>
    <cellStyle name="Heading 1 33" xfId="1254" xr:uid="{00000000-0005-0000-0000-0000E5040000}"/>
    <cellStyle name="Heading 1 34" xfId="1255" xr:uid="{00000000-0005-0000-0000-0000E6040000}"/>
    <cellStyle name="Heading 1 35" xfId="1256" xr:uid="{00000000-0005-0000-0000-0000E7040000}"/>
    <cellStyle name="Heading 1 36" xfId="1257" xr:uid="{00000000-0005-0000-0000-0000E8040000}"/>
    <cellStyle name="Heading 1 37" xfId="1258" xr:uid="{00000000-0005-0000-0000-0000E9040000}"/>
    <cellStyle name="Heading 1 38" xfId="1259" xr:uid="{00000000-0005-0000-0000-0000EA040000}"/>
    <cellStyle name="Heading 1 39" xfId="1260" xr:uid="{00000000-0005-0000-0000-0000EB040000}"/>
    <cellStyle name="Heading 1 4" xfId="1261" xr:uid="{00000000-0005-0000-0000-0000EC040000}"/>
    <cellStyle name="Heading 1 40" xfId="1262" xr:uid="{00000000-0005-0000-0000-0000ED040000}"/>
    <cellStyle name="Heading 1 5" xfId="1263" xr:uid="{00000000-0005-0000-0000-0000EE040000}"/>
    <cellStyle name="Heading 1 6" xfId="1264" xr:uid="{00000000-0005-0000-0000-0000EF040000}"/>
    <cellStyle name="Heading 1 7" xfId="1265" xr:uid="{00000000-0005-0000-0000-0000F0040000}"/>
    <cellStyle name="Heading 1 8" xfId="1266" xr:uid="{00000000-0005-0000-0000-0000F1040000}"/>
    <cellStyle name="Heading 1 9" xfId="1267" xr:uid="{00000000-0005-0000-0000-0000F2040000}"/>
    <cellStyle name="Heading 2 10" xfId="1268" xr:uid="{00000000-0005-0000-0000-0000F3040000}"/>
    <cellStyle name="Heading 2 11" xfId="1269" xr:uid="{00000000-0005-0000-0000-0000F4040000}"/>
    <cellStyle name="Heading 2 12" xfId="1270" xr:uid="{00000000-0005-0000-0000-0000F5040000}"/>
    <cellStyle name="Heading 2 13" xfId="1271" xr:uid="{00000000-0005-0000-0000-0000F6040000}"/>
    <cellStyle name="Heading 2 14" xfId="1272" xr:uid="{00000000-0005-0000-0000-0000F7040000}"/>
    <cellStyle name="Heading 2 15" xfId="1273" xr:uid="{00000000-0005-0000-0000-0000F8040000}"/>
    <cellStyle name="Heading 2 16" xfId="1274" xr:uid="{00000000-0005-0000-0000-0000F9040000}"/>
    <cellStyle name="Heading 2 17" xfId="1275" xr:uid="{00000000-0005-0000-0000-0000FA040000}"/>
    <cellStyle name="Heading 2 18" xfId="1276" xr:uid="{00000000-0005-0000-0000-0000FB040000}"/>
    <cellStyle name="Heading 2 19" xfId="1277" xr:uid="{00000000-0005-0000-0000-0000FC040000}"/>
    <cellStyle name="Heading 2 2" xfId="1278" xr:uid="{00000000-0005-0000-0000-0000FD040000}"/>
    <cellStyle name="Heading 2 20" xfId="1279" xr:uid="{00000000-0005-0000-0000-0000FE040000}"/>
    <cellStyle name="Heading 2 21" xfId="1280" xr:uid="{00000000-0005-0000-0000-0000FF040000}"/>
    <cellStyle name="Heading 2 22" xfId="1281" xr:uid="{00000000-0005-0000-0000-000000050000}"/>
    <cellStyle name="Heading 2 23" xfId="1282" xr:uid="{00000000-0005-0000-0000-000001050000}"/>
    <cellStyle name="Heading 2 24" xfId="1283" xr:uid="{00000000-0005-0000-0000-000002050000}"/>
    <cellStyle name="Heading 2 25" xfId="1284" xr:uid="{00000000-0005-0000-0000-000003050000}"/>
    <cellStyle name="Heading 2 26" xfId="1285" xr:uid="{00000000-0005-0000-0000-000004050000}"/>
    <cellStyle name="Heading 2 27" xfId="1286" xr:uid="{00000000-0005-0000-0000-000005050000}"/>
    <cellStyle name="Heading 2 28" xfId="1287" xr:uid="{00000000-0005-0000-0000-000006050000}"/>
    <cellStyle name="Heading 2 29" xfId="1288" xr:uid="{00000000-0005-0000-0000-000007050000}"/>
    <cellStyle name="Heading 2 3" xfId="1289" xr:uid="{00000000-0005-0000-0000-000008050000}"/>
    <cellStyle name="Heading 2 30" xfId="1290" xr:uid="{00000000-0005-0000-0000-000009050000}"/>
    <cellStyle name="Heading 2 31" xfId="1291" xr:uid="{00000000-0005-0000-0000-00000A050000}"/>
    <cellStyle name="Heading 2 32" xfId="1292" xr:uid="{00000000-0005-0000-0000-00000B050000}"/>
    <cellStyle name="Heading 2 33" xfId="1293" xr:uid="{00000000-0005-0000-0000-00000C050000}"/>
    <cellStyle name="Heading 2 34" xfId="1294" xr:uid="{00000000-0005-0000-0000-00000D050000}"/>
    <cellStyle name="Heading 2 35" xfId="1295" xr:uid="{00000000-0005-0000-0000-00000E050000}"/>
    <cellStyle name="Heading 2 36" xfId="1296" xr:uid="{00000000-0005-0000-0000-00000F050000}"/>
    <cellStyle name="Heading 2 37" xfId="1297" xr:uid="{00000000-0005-0000-0000-000010050000}"/>
    <cellStyle name="Heading 2 38" xfId="1298" xr:uid="{00000000-0005-0000-0000-000011050000}"/>
    <cellStyle name="Heading 2 39" xfId="1299" xr:uid="{00000000-0005-0000-0000-000012050000}"/>
    <cellStyle name="Heading 2 4" xfId="1300" xr:uid="{00000000-0005-0000-0000-000013050000}"/>
    <cellStyle name="Heading 2 40" xfId="1301" xr:uid="{00000000-0005-0000-0000-000014050000}"/>
    <cellStyle name="Heading 2 5" xfId="1302" xr:uid="{00000000-0005-0000-0000-000015050000}"/>
    <cellStyle name="Heading 2 6" xfId="1303" xr:uid="{00000000-0005-0000-0000-000016050000}"/>
    <cellStyle name="Heading 2 7" xfId="1304" xr:uid="{00000000-0005-0000-0000-000017050000}"/>
    <cellStyle name="Heading 2 8" xfId="1305" xr:uid="{00000000-0005-0000-0000-000018050000}"/>
    <cellStyle name="Heading 2 9" xfId="1306" xr:uid="{00000000-0005-0000-0000-000019050000}"/>
    <cellStyle name="Heading 3 10" xfId="1307" xr:uid="{00000000-0005-0000-0000-00001A050000}"/>
    <cellStyle name="Heading 3 11" xfId="1308" xr:uid="{00000000-0005-0000-0000-00001B050000}"/>
    <cellStyle name="Heading 3 12" xfId="1309" xr:uid="{00000000-0005-0000-0000-00001C050000}"/>
    <cellStyle name="Heading 3 13" xfId="1310" xr:uid="{00000000-0005-0000-0000-00001D050000}"/>
    <cellStyle name="Heading 3 14" xfId="1311" xr:uid="{00000000-0005-0000-0000-00001E050000}"/>
    <cellStyle name="Heading 3 15" xfId="1312" xr:uid="{00000000-0005-0000-0000-00001F050000}"/>
    <cellStyle name="Heading 3 16" xfId="1313" xr:uid="{00000000-0005-0000-0000-000020050000}"/>
    <cellStyle name="Heading 3 17" xfId="1314" xr:uid="{00000000-0005-0000-0000-000021050000}"/>
    <cellStyle name="Heading 3 18" xfId="1315" xr:uid="{00000000-0005-0000-0000-000022050000}"/>
    <cellStyle name="Heading 3 19" xfId="1316" xr:uid="{00000000-0005-0000-0000-000023050000}"/>
    <cellStyle name="Heading 3 2" xfId="1317" xr:uid="{00000000-0005-0000-0000-000024050000}"/>
    <cellStyle name="Heading 3 20" xfId="1318" xr:uid="{00000000-0005-0000-0000-000025050000}"/>
    <cellStyle name="Heading 3 21" xfId="1319" xr:uid="{00000000-0005-0000-0000-000026050000}"/>
    <cellStyle name="Heading 3 22" xfId="1320" xr:uid="{00000000-0005-0000-0000-000027050000}"/>
    <cellStyle name="Heading 3 23" xfId="1321" xr:uid="{00000000-0005-0000-0000-000028050000}"/>
    <cellStyle name="Heading 3 24" xfId="1322" xr:uid="{00000000-0005-0000-0000-000029050000}"/>
    <cellStyle name="Heading 3 25" xfId="1323" xr:uid="{00000000-0005-0000-0000-00002A050000}"/>
    <cellStyle name="Heading 3 26" xfId="1324" xr:uid="{00000000-0005-0000-0000-00002B050000}"/>
    <cellStyle name="Heading 3 27" xfId="1325" xr:uid="{00000000-0005-0000-0000-00002C050000}"/>
    <cellStyle name="Heading 3 28" xfId="1326" xr:uid="{00000000-0005-0000-0000-00002D050000}"/>
    <cellStyle name="Heading 3 29" xfId="1327" xr:uid="{00000000-0005-0000-0000-00002E050000}"/>
    <cellStyle name="Heading 3 3" xfId="1328" xr:uid="{00000000-0005-0000-0000-00002F050000}"/>
    <cellStyle name="Heading 3 30" xfId="1329" xr:uid="{00000000-0005-0000-0000-000030050000}"/>
    <cellStyle name="Heading 3 31" xfId="1330" xr:uid="{00000000-0005-0000-0000-000031050000}"/>
    <cellStyle name="Heading 3 32" xfId="1331" xr:uid="{00000000-0005-0000-0000-000032050000}"/>
    <cellStyle name="Heading 3 33" xfId="1332" xr:uid="{00000000-0005-0000-0000-000033050000}"/>
    <cellStyle name="Heading 3 34" xfId="1333" xr:uid="{00000000-0005-0000-0000-000034050000}"/>
    <cellStyle name="Heading 3 35" xfId="1334" xr:uid="{00000000-0005-0000-0000-000035050000}"/>
    <cellStyle name="Heading 3 36" xfId="1335" xr:uid="{00000000-0005-0000-0000-000036050000}"/>
    <cellStyle name="Heading 3 37" xfId="1336" xr:uid="{00000000-0005-0000-0000-000037050000}"/>
    <cellStyle name="Heading 3 38" xfId="1337" xr:uid="{00000000-0005-0000-0000-000038050000}"/>
    <cellStyle name="Heading 3 39" xfId="1338" xr:uid="{00000000-0005-0000-0000-000039050000}"/>
    <cellStyle name="Heading 3 4" xfId="1339" xr:uid="{00000000-0005-0000-0000-00003A050000}"/>
    <cellStyle name="Heading 3 40" xfId="1340" xr:uid="{00000000-0005-0000-0000-00003B050000}"/>
    <cellStyle name="Heading 3 5" xfId="1341" xr:uid="{00000000-0005-0000-0000-00003C050000}"/>
    <cellStyle name="Heading 3 6" xfId="1342" xr:uid="{00000000-0005-0000-0000-00003D050000}"/>
    <cellStyle name="Heading 3 7" xfId="1343" xr:uid="{00000000-0005-0000-0000-00003E050000}"/>
    <cellStyle name="Heading 3 8" xfId="1344" xr:uid="{00000000-0005-0000-0000-00003F050000}"/>
    <cellStyle name="Heading 3 9" xfId="1345" xr:uid="{00000000-0005-0000-0000-000040050000}"/>
    <cellStyle name="Heading 4 10" xfId="1346" xr:uid="{00000000-0005-0000-0000-000041050000}"/>
    <cellStyle name="Heading 4 11" xfId="1347" xr:uid="{00000000-0005-0000-0000-000042050000}"/>
    <cellStyle name="Heading 4 12" xfId="1348" xr:uid="{00000000-0005-0000-0000-000043050000}"/>
    <cellStyle name="Heading 4 13" xfId="1349" xr:uid="{00000000-0005-0000-0000-000044050000}"/>
    <cellStyle name="Heading 4 14" xfId="1350" xr:uid="{00000000-0005-0000-0000-000045050000}"/>
    <cellStyle name="Heading 4 15" xfId="1351" xr:uid="{00000000-0005-0000-0000-000046050000}"/>
    <cellStyle name="Heading 4 16" xfId="1352" xr:uid="{00000000-0005-0000-0000-000047050000}"/>
    <cellStyle name="Heading 4 17" xfId="1353" xr:uid="{00000000-0005-0000-0000-000048050000}"/>
    <cellStyle name="Heading 4 18" xfId="1354" xr:uid="{00000000-0005-0000-0000-000049050000}"/>
    <cellStyle name="Heading 4 19" xfId="1355" xr:uid="{00000000-0005-0000-0000-00004A050000}"/>
    <cellStyle name="Heading 4 2" xfId="1356" xr:uid="{00000000-0005-0000-0000-00004B050000}"/>
    <cellStyle name="Heading 4 20" xfId="1357" xr:uid="{00000000-0005-0000-0000-00004C050000}"/>
    <cellStyle name="Heading 4 21" xfId="1358" xr:uid="{00000000-0005-0000-0000-00004D050000}"/>
    <cellStyle name="Heading 4 22" xfId="1359" xr:uid="{00000000-0005-0000-0000-00004E050000}"/>
    <cellStyle name="Heading 4 23" xfId="1360" xr:uid="{00000000-0005-0000-0000-00004F050000}"/>
    <cellStyle name="Heading 4 24" xfId="1361" xr:uid="{00000000-0005-0000-0000-000050050000}"/>
    <cellStyle name="Heading 4 25" xfId="1362" xr:uid="{00000000-0005-0000-0000-000051050000}"/>
    <cellStyle name="Heading 4 26" xfId="1363" xr:uid="{00000000-0005-0000-0000-000052050000}"/>
    <cellStyle name="Heading 4 27" xfId="1364" xr:uid="{00000000-0005-0000-0000-000053050000}"/>
    <cellStyle name="Heading 4 28" xfId="1365" xr:uid="{00000000-0005-0000-0000-000054050000}"/>
    <cellStyle name="Heading 4 29" xfId="1366" xr:uid="{00000000-0005-0000-0000-000055050000}"/>
    <cellStyle name="Heading 4 3" xfId="1367" xr:uid="{00000000-0005-0000-0000-000056050000}"/>
    <cellStyle name="Heading 4 30" xfId="1368" xr:uid="{00000000-0005-0000-0000-000057050000}"/>
    <cellStyle name="Heading 4 31" xfId="1369" xr:uid="{00000000-0005-0000-0000-000058050000}"/>
    <cellStyle name="Heading 4 32" xfId="1370" xr:uid="{00000000-0005-0000-0000-000059050000}"/>
    <cellStyle name="Heading 4 33" xfId="1371" xr:uid="{00000000-0005-0000-0000-00005A050000}"/>
    <cellStyle name="Heading 4 34" xfId="1372" xr:uid="{00000000-0005-0000-0000-00005B050000}"/>
    <cellStyle name="Heading 4 35" xfId="1373" xr:uid="{00000000-0005-0000-0000-00005C050000}"/>
    <cellStyle name="Heading 4 36" xfId="1374" xr:uid="{00000000-0005-0000-0000-00005D050000}"/>
    <cellStyle name="Heading 4 37" xfId="1375" xr:uid="{00000000-0005-0000-0000-00005E050000}"/>
    <cellStyle name="Heading 4 38" xfId="1376" xr:uid="{00000000-0005-0000-0000-00005F050000}"/>
    <cellStyle name="Heading 4 39" xfId="1377" xr:uid="{00000000-0005-0000-0000-000060050000}"/>
    <cellStyle name="Heading 4 4" xfId="1378" xr:uid="{00000000-0005-0000-0000-000061050000}"/>
    <cellStyle name="Heading 4 40" xfId="1379" xr:uid="{00000000-0005-0000-0000-000062050000}"/>
    <cellStyle name="Heading 4 5" xfId="1380" xr:uid="{00000000-0005-0000-0000-000063050000}"/>
    <cellStyle name="Heading 4 6" xfId="1381" xr:uid="{00000000-0005-0000-0000-000064050000}"/>
    <cellStyle name="Heading 4 7" xfId="1382" xr:uid="{00000000-0005-0000-0000-000065050000}"/>
    <cellStyle name="Heading 4 8" xfId="1383" xr:uid="{00000000-0005-0000-0000-000066050000}"/>
    <cellStyle name="Heading 4 9" xfId="1384" xr:uid="{00000000-0005-0000-0000-000067050000}"/>
    <cellStyle name="Input 10" xfId="1385" xr:uid="{00000000-0005-0000-0000-000068050000}"/>
    <cellStyle name="Input 11" xfId="1386" xr:uid="{00000000-0005-0000-0000-000069050000}"/>
    <cellStyle name="Input 12" xfId="1387" xr:uid="{00000000-0005-0000-0000-00006A050000}"/>
    <cellStyle name="Input 13" xfId="1388" xr:uid="{00000000-0005-0000-0000-00006B050000}"/>
    <cellStyle name="Input 14" xfId="1389" xr:uid="{00000000-0005-0000-0000-00006C050000}"/>
    <cellStyle name="Input 15" xfId="1390" xr:uid="{00000000-0005-0000-0000-00006D050000}"/>
    <cellStyle name="Input 16" xfId="1391" xr:uid="{00000000-0005-0000-0000-00006E050000}"/>
    <cellStyle name="Input 17" xfId="1392" xr:uid="{00000000-0005-0000-0000-00006F050000}"/>
    <cellStyle name="Input 18" xfId="1393" xr:uid="{00000000-0005-0000-0000-000070050000}"/>
    <cellStyle name="Input 19" xfId="1394" xr:uid="{00000000-0005-0000-0000-000071050000}"/>
    <cellStyle name="Input 2" xfId="1395" xr:uid="{00000000-0005-0000-0000-000072050000}"/>
    <cellStyle name="Input 20" xfId="1396" xr:uid="{00000000-0005-0000-0000-000073050000}"/>
    <cellStyle name="Input 21" xfId="1397" xr:uid="{00000000-0005-0000-0000-000074050000}"/>
    <cellStyle name="Input 22" xfId="1398" xr:uid="{00000000-0005-0000-0000-000075050000}"/>
    <cellStyle name="Input 23" xfId="1399" xr:uid="{00000000-0005-0000-0000-000076050000}"/>
    <cellStyle name="Input 24" xfId="1400" xr:uid="{00000000-0005-0000-0000-000077050000}"/>
    <cellStyle name="Input 25" xfId="1401" xr:uid="{00000000-0005-0000-0000-000078050000}"/>
    <cellStyle name="Input 26" xfId="1402" xr:uid="{00000000-0005-0000-0000-000079050000}"/>
    <cellStyle name="Input 27" xfId="1403" xr:uid="{00000000-0005-0000-0000-00007A050000}"/>
    <cellStyle name="Input 28" xfId="1404" xr:uid="{00000000-0005-0000-0000-00007B050000}"/>
    <cellStyle name="Input 29" xfId="1405" xr:uid="{00000000-0005-0000-0000-00007C050000}"/>
    <cellStyle name="Input 3" xfId="1406" xr:uid="{00000000-0005-0000-0000-00007D050000}"/>
    <cellStyle name="Input 30" xfId="1407" xr:uid="{00000000-0005-0000-0000-00007E050000}"/>
    <cellStyle name="Input 31" xfId="1408" xr:uid="{00000000-0005-0000-0000-00007F050000}"/>
    <cellStyle name="Input 32" xfId="1409" xr:uid="{00000000-0005-0000-0000-000080050000}"/>
    <cellStyle name="Input 33" xfId="1410" xr:uid="{00000000-0005-0000-0000-000081050000}"/>
    <cellStyle name="Input 34" xfId="1411" xr:uid="{00000000-0005-0000-0000-000082050000}"/>
    <cellStyle name="Input 35" xfId="1412" xr:uid="{00000000-0005-0000-0000-000083050000}"/>
    <cellStyle name="Input 36" xfId="1413" xr:uid="{00000000-0005-0000-0000-000084050000}"/>
    <cellStyle name="Input 37" xfId="1414" xr:uid="{00000000-0005-0000-0000-000085050000}"/>
    <cellStyle name="Input 38" xfId="1415" xr:uid="{00000000-0005-0000-0000-000086050000}"/>
    <cellStyle name="Input 39" xfId="1416" xr:uid="{00000000-0005-0000-0000-000087050000}"/>
    <cellStyle name="Input 4" xfId="1417" xr:uid="{00000000-0005-0000-0000-000088050000}"/>
    <cellStyle name="Input 40" xfId="1418" xr:uid="{00000000-0005-0000-0000-000089050000}"/>
    <cellStyle name="Input 5" xfId="1419" xr:uid="{00000000-0005-0000-0000-00008A050000}"/>
    <cellStyle name="Input 6" xfId="1420" xr:uid="{00000000-0005-0000-0000-00008B050000}"/>
    <cellStyle name="Input 7" xfId="1421" xr:uid="{00000000-0005-0000-0000-00008C050000}"/>
    <cellStyle name="Input 8" xfId="1422" xr:uid="{00000000-0005-0000-0000-00008D050000}"/>
    <cellStyle name="Input 9" xfId="1423" xr:uid="{00000000-0005-0000-0000-00008E050000}"/>
    <cellStyle name="InputBlueFont" xfId="1424" xr:uid="{00000000-0005-0000-0000-00008F050000}"/>
    <cellStyle name="Linked Cell 10" xfId="1425" xr:uid="{00000000-0005-0000-0000-000090050000}"/>
    <cellStyle name="Linked Cell 11" xfId="1426" xr:uid="{00000000-0005-0000-0000-000091050000}"/>
    <cellStyle name="Linked Cell 12" xfId="1427" xr:uid="{00000000-0005-0000-0000-000092050000}"/>
    <cellStyle name="Linked Cell 13" xfId="1428" xr:uid="{00000000-0005-0000-0000-000093050000}"/>
    <cellStyle name="Linked Cell 14" xfId="1429" xr:uid="{00000000-0005-0000-0000-000094050000}"/>
    <cellStyle name="Linked Cell 15" xfId="1430" xr:uid="{00000000-0005-0000-0000-000095050000}"/>
    <cellStyle name="Linked Cell 16" xfId="1431" xr:uid="{00000000-0005-0000-0000-000096050000}"/>
    <cellStyle name="Linked Cell 17" xfId="1432" xr:uid="{00000000-0005-0000-0000-000097050000}"/>
    <cellStyle name="Linked Cell 18" xfId="1433" xr:uid="{00000000-0005-0000-0000-000098050000}"/>
    <cellStyle name="Linked Cell 19" xfId="1434" xr:uid="{00000000-0005-0000-0000-000099050000}"/>
    <cellStyle name="Linked Cell 2" xfId="1435" xr:uid="{00000000-0005-0000-0000-00009A050000}"/>
    <cellStyle name="Linked Cell 20" xfId="1436" xr:uid="{00000000-0005-0000-0000-00009B050000}"/>
    <cellStyle name="Linked Cell 21" xfId="1437" xr:uid="{00000000-0005-0000-0000-00009C050000}"/>
    <cellStyle name="Linked Cell 22" xfId="1438" xr:uid="{00000000-0005-0000-0000-00009D050000}"/>
    <cellStyle name="Linked Cell 23" xfId="1439" xr:uid="{00000000-0005-0000-0000-00009E050000}"/>
    <cellStyle name="Linked Cell 24" xfId="1440" xr:uid="{00000000-0005-0000-0000-00009F050000}"/>
    <cellStyle name="Linked Cell 25" xfId="1441" xr:uid="{00000000-0005-0000-0000-0000A0050000}"/>
    <cellStyle name="Linked Cell 26" xfId="1442" xr:uid="{00000000-0005-0000-0000-0000A1050000}"/>
    <cellStyle name="Linked Cell 27" xfId="1443" xr:uid="{00000000-0005-0000-0000-0000A2050000}"/>
    <cellStyle name="Linked Cell 28" xfId="1444" xr:uid="{00000000-0005-0000-0000-0000A3050000}"/>
    <cellStyle name="Linked Cell 29" xfId="1445" xr:uid="{00000000-0005-0000-0000-0000A4050000}"/>
    <cellStyle name="Linked Cell 3" xfId="1446" xr:uid="{00000000-0005-0000-0000-0000A5050000}"/>
    <cellStyle name="Linked Cell 30" xfId="1447" xr:uid="{00000000-0005-0000-0000-0000A6050000}"/>
    <cellStyle name="Linked Cell 31" xfId="1448" xr:uid="{00000000-0005-0000-0000-0000A7050000}"/>
    <cellStyle name="Linked Cell 32" xfId="1449" xr:uid="{00000000-0005-0000-0000-0000A8050000}"/>
    <cellStyle name="Linked Cell 33" xfId="1450" xr:uid="{00000000-0005-0000-0000-0000A9050000}"/>
    <cellStyle name="Linked Cell 34" xfId="1451" xr:uid="{00000000-0005-0000-0000-0000AA050000}"/>
    <cellStyle name="Linked Cell 35" xfId="1452" xr:uid="{00000000-0005-0000-0000-0000AB050000}"/>
    <cellStyle name="Linked Cell 36" xfId="1453" xr:uid="{00000000-0005-0000-0000-0000AC050000}"/>
    <cellStyle name="Linked Cell 37" xfId="1454" xr:uid="{00000000-0005-0000-0000-0000AD050000}"/>
    <cellStyle name="Linked Cell 38" xfId="1455" xr:uid="{00000000-0005-0000-0000-0000AE050000}"/>
    <cellStyle name="Linked Cell 39" xfId="1456" xr:uid="{00000000-0005-0000-0000-0000AF050000}"/>
    <cellStyle name="Linked Cell 4" xfId="1457" xr:uid="{00000000-0005-0000-0000-0000B0050000}"/>
    <cellStyle name="Linked Cell 40" xfId="1458" xr:uid="{00000000-0005-0000-0000-0000B1050000}"/>
    <cellStyle name="Linked Cell 5" xfId="1459" xr:uid="{00000000-0005-0000-0000-0000B2050000}"/>
    <cellStyle name="Linked Cell 6" xfId="1460" xr:uid="{00000000-0005-0000-0000-0000B3050000}"/>
    <cellStyle name="Linked Cell 7" xfId="1461" xr:uid="{00000000-0005-0000-0000-0000B4050000}"/>
    <cellStyle name="Linked Cell 8" xfId="1462" xr:uid="{00000000-0005-0000-0000-0000B5050000}"/>
    <cellStyle name="Linked Cell 9" xfId="1463" xr:uid="{00000000-0005-0000-0000-0000B6050000}"/>
    <cellStyle name="Millares [0]_laroux" xfId="1464" xr:uid="{00000000-0005-0000-0000-0000B7050000}"/>
    <cellStyle name="Millares_laroux" xfId="1465" xr:uid="{00000000-0005-0000-0000-0000B8050000}"/>
    <cellStyle name="Moneda [0]_laroux" xfId="1466" xr:uid="{00000000-0005-0000-0000-0000B9050000}"/>
    <cellStyle name="Moneda_laroux" xfId="1467" xr:uid="{00000000-0005-0000-0000-0000BA050000}"/>
    <cellStyle name="Neutral 10" xfId="1468" xr:uid="{00000000-0005-0000-0000-0000BB050000}"/>
    <cellStyle name="Neutral 11" xfId="1469" xr:uid="{00000000-0005-0000-0000-0000BC050000}"/>
    <cellStyle name="Neutral 12" xfId="1470" xr:uid="{00000000-0005-0000-0000-0000BD050000}"/>
    <cellStyle name="Neutral 13" xfId="1471" xr:uid="{00000000-0005-0000-0000-0000BE050000}"/>
    <cellStyle name="Neutral 14" xfId="1472" xr:uid="{00000000-0005-0000-0000-0000BF050000}"/>
    <cellStyle name="Neutral 15" xfId="1473" xr:uid="{00000000-0005-0000-0000-0000C0050000}"/>
    <cellStyle name="Neutral 16" xfId="1474" xr:uid="{00000000-0005-0000-0000-0000C1050000}"/>
    <cellStyle name="Neutral 17" xfId="1475" xr:uid="{00000000-0005-0000-0000-0000C2050000}"/>
    <cellStyle name="Neutral 18" xfId="1476" xr:uid="{00000000-0005-0000-0000-0000C3050000}"/>
    <cellStyle name="Neutral 19" xfId="1477" xr:uid="{00000000-0005-0000-0000-0000C4050000}"/>
    <cellStyle name="Neutral 2" xfId="1478" xr:uid="{00000000-0005-0000-0000-0000C5050000}"/>
    <cellStyle name="Neutral 20" xfId="1479" xr:uid="{00000000-0005-0000-0000-0000C6050000}"/>
    <cellStyle name="Neutral 21" xfId="1480" xr:uid="{00000000-0005-0000-0000-0000C7050000}"/>
    <cellStyle name="Neutral 22" xfId="1481" xr:uid="{00000000-0005-0000-0000-0000C8050000}"/>
    <cellStyle name="Neutral 23" xfId="1482" xr:uid="{00000000-0005-0000-0000-0000C9050000}"/>
    <cellStyle name="Neutral 24" xfId="1483" xr:uid="{00000000-0005-0000-0000-0000CA050000}"/>
    <cellStyle name="Neutral 25" xfId="1484" xr:uid="{00000000-0005-0000-0000-0000CB050000}"/>
    <cellStyle name="Neutral 26" xfId="1485" xr:uid="{00000000-0005-0000-0000-0000CC050000}"/>
    <cellStyle name="Neutral 27" xfId="1486" xr:uid="{00000000-0005-0000-0000-0000CD050000}"/>
    <cellStyle name="Neutral 28" xfId="1487" xr:uid="{00000000-0005-0000-0000-0000CE050000}"/>
    <cellStyle name="Neutral 29" xfId="1488" xr:uid="{00000000-0005-0000-0000-0000CF050000}"/>
    <cellStyle name="Neutral 3" xfId="1489" xr:uid="{00000000-0005-0000-0000-0000D0050000}"/>
    <cellStyle name="Neutral 30" xfId="1490" xr:uid="{00000000-0005-0000-0000-0000D1050000}"/>
    <cellStyle name="Neutral 31" xfId="1491" xr:uid="{00000000-0005-0000-0000-0000D2050000}"/>
    <cellStyle name="Neutral 32" xfId="1492" xr:uid="{00000000-0005-0000-0000-0000D3050000}"/>
    <cellStyle name="Neutral 33" xfId="1493" xr:uid="{00000000-0005-0000-0000-0000D4050000}"/>
    <cellStyle name="Neutral 34" xfId="1494" xr:uid="{00000000-0005-0000-0000-0000D5050000}"/>
    <cellStyle name="Neutral 35" xfId="1495" xr:uid="{00000000-0005-0000-0000-0000D6050000}"/>
    <cellStyle name="Neutral 36" xfId="1496" xr:uid="{00000000-0005-0000-0000-0000D7050000}"/>
    <cellStyle name="Neutral 37" xfId="1497" xr:uid="{00000000-0005-0000-0000-0000D8050000}"/>
    <cellStyle name="Neutral 38" xfId="1498" xr:uid="{00000000-0005-0000-0000-0000D9050000}"/>
    <cellStyle name="Neutral 39" xfId="1499" xr:uid="{00000000-0005-0000-0000-0000DA050000}"/>
    <cellStyle name="Neutral 4" xfId="1500" xr:uid="{00000000-0005-0000-0000-0000DB050000}"/>
    <cellStyle name="Neutral 40" xfId="1501" xr:uid="{00000000-0005-0000-0000-0000DC050000}"/>
    <cellStyle name="Neutral 5" xfId="1502" xr:uid="{00000000-0005-0000-0000-0000DD050000}"/>
    <cellStyle name="Neutral 6" xfId="1503" xr:uid="{00000000-0005-0000-0000-0000DE050000}"/>
    <cellStyle name="Neutral 7" xfId="1504" xr:uid="{00000000-0005-0000-0000-0000DF050000}"/>
    <cellStyle name="Neutral 8" xfId="1505" xr:uid="{00000000-0005-0000-0000-0000E0050000}"/>
    <cellStyle name="Neutral 9" xfId="1506" xr:uid="{00000000-0005-0000-0000-0000E1050000}"/>
    <cellStyle name="Normal" xfId="0" builtinId="0"/>
    <cellStyle name="Normal - Style1" xfId="1507" xr:uid="{00000000-0005-0000-0000-0000E3050000}"/>
    <cellStyle name="Normal 10" xfId="1508" xr:uid="{00000000-0005-0000-0000-0000E4050000}"/>
    <cellStyle name="Normal 10 2" xfId="1509" xr:uid="{00000000-0005-0000-0000-0000E5050000}"/>
    <cellStyle name="Normal 11" xfId="1510" xr:uid="{00000000-0005-0000-0000-0000E6050000}"/>
    <cellStyle name="Normal 11 2" xfId="1511" xr:uid="{00000000-0005-0000-0000-0000E7050000}"/>
    <cellStyle name="Normal 12" xfId="1512" xr:uid="{00000000-0005-0000-0000-0000E8050000}"/>
    <cellStyle name="Normal 12 2" xfId="1513" xr:uid="{00000000-0005-0000-0000-0000E9050000}"/>
    <cellStyle name="Normal 13" xfId="1514" xr:uid="{00000000-0005-0000-0000-0000EA050000}"/>
    <cellStyle name="Normal 13 2" xfId="1515" xr:uid="{00000000-0005-0000-0000-0000EB050000}"/>
    <cellStyle name="Normal 14" xfId="1516" xr:uid="{00000000-0005-0000-0000-0000EC050000}"/>
    <cellStyle name="Normal 14 2" xfId="1517" xr:uid="{00000000-0005-0000-0000-0000ED050000}"/>
    <cellStyle name="Normal 15" xfId="1518" xr:uid="{00000000-0005-0000-0000-0000EE050000}"/>
    <cellStyle name="Normal 15 2" xfId="1519" xr:uid="{00000000-0005-0000-0000-0000EF050000}"/>
    <cellStyle name="Normal 16" xfId="1520" xr:uid="{00000000-0005-0000-0000-0000F0050000}"/>
    <cellStyle name="Normal 16 2" xfId="1521" xr:uid="{00000000-0005-0000-0000-0000F1050000}"/>
    <cellStyle name="Normal 17" xfId="1522" xr:uid="{00000000-0005-0000-0000-0000F2050000}"/>
    <cellStyle name="Normal 18" xfId="1523" xr:uid="{00000000-0005-0000-0000-0000F3050000}"/>
    <cellStyle name="Normal 19" xfId="1524" xr:uid="{00000000-0005-0000-0000-0000F4050000}"/>
    <cellStyle name="Normal 2" xfId="1525" xr:uid="{00000000-0005-0000-0000-0000F5050000}"/>
    <cellStyle name="Normal 2 10" xfId="1526" xr:uid="{00000000-0005-0000-0000-0000F6050000}"/>
    <cellStyle name="Normal 2 11" xfId="1527" xr:uid="{00000000-0005-0000-0000-0000F7050000}"/>
    <cellStyle name="Normal 2 12" xfId="1528" xr:uid="{00000000-0005-0000-0000-0000F8050000}"/>
    <cellStyle name="Normal 2 13" xfId="1529" xr:uid="{00000000-0005-0000-0000-0000F9050000}"/>
    <cellStyle name="Normal 2 14" xfId="1530" xr:uid="{00000000-0005-0000-0000-0000FA050000}"/>
    <cellStyle name="Normal 2 15" xfId="1531" xr:uid="{00000000-0005-0000-0000-0000FB050000}"/>
    <cellStyle name="Normal 2 16" xfId="1532" xr:uid="{00000000-0005-0000-0000-0000FC050000}"/>
    <cellStyle name="Normal 2 17" xfId="1533" xr:uid="{00000000-0005-0000-0000-0000FD050000}"/>
    <cellStyle name="Normal 2 18" xfId="1534" xr:uid="{00000000-0005-0000-0000-0000FE050000}"/>
    <cellStyle name="Normal 2 19" xfId="1535" xr:uid="{00000000-0005-0000-0000-0000FF050000}"/>
    <cellStyle name="Normal 2 2" xfId="1536" xr:uid="{00000000-0005-0000-0000-000000060000}"/>
    <cellStyle name="Normal 2 20" xfId="1537" xr:uid="{00000000-0005-0000-0000-000001060000}"/>
    <cellStyle name="Normal 2 21" xfId="1538" xr:uid="{00000000-0005-0000-0000-000002060000}"/>
    <cellStyle name="Normal 2 22" xfId="1539" xr:uid="{00000000-0005-0000-0000-000003060000}"/>
    <cellStyle name="Normal 2 23" xfId="1540" xr:uid="{00000000-0005-0000-0000-000004060000}"/>
    <cellStyle name="Normal 2 24" xfId="1541" xr:uid="{00000000-0005-0000-0000-000005060000}"/>
    <cellStyle name="Normal 2 25" xfId="1542" xr:uid="{00000000-0005-0000-0000-000006060000}"/>
    <cellStyle name="Normal 2 26" xfId="1543" xr:uid="{00000000-0005-0000-0000-000007060000}"/>
    <cellStyle name="Normal 2 27" xfId="1544" xr:uid="{00000000-0005-0000-0000-000008060000}"/>
    <cellStyle name="Normal 2 28" xfId="1545" xr:uid="{00000000-0005-0000-0000-000009060000}"/>
    <cellStyle name="Normal 2 29" xfId="1546" xr:uid="{00000000-0005-0000-0000-00000A060000}"/>
    <cellStyle name="Normal 2 3" xfId="1547" xr:uid="{00000000-0005-0000-0000-00000B060000}"/>
    <cellStyle name="Normal 2 30" xfId="1548" xr:uid="{00000000-0005-0000-0000-00000C060000}"/>
    <cellStyle name="Normal 2 31" xfId="1549" xr:uid="{00000000-0005-0000-0000-00000D060000}"/>
    <cellStyle name="Normal 2 32" xfId="1550" xr:uid="{00000000-0005-0000-0000-00000E060000}"/>
    <cellStyle name="Normal 2 33" xfId="1551" xr:uid="{00000000-0005-0000-0000-00000F060000}"/>
    <cellStyle name="Normal 2 34" xfId="1552" xr:uid="{00000000-0005-0000-0000-000010060000}"/>
    <cellStyle name="Normal 2 35" xfId="1553" xr:uid="{00000000-0005-0000-0000-000011060000}"/>
    <cellStyle name="Normal 2 36" xfId="1554" xr:uid="{00000000-0005-0000-0000-000012060000}"/>
    <cellStyle name="Normal 2 37" xfId="1555" xr:uid="{00000000-0005-0000-0000-000013060000}"/>
    <cellStyle name="Normal 2 38" xfId="1556" xr:uid="{00000000-0005-0000-0000-000014060000}"/>
    <cellStyle name="Normal 2 39" xfId="1557" xr:uid="{00000000-0005-0000-0000-000015060000}"/>
    <cellStyle name="Normal 2 4" xfId="1558" xr:uid="{00000000-0005-0000-0000-000016060000}"/>
    <cellStyle name="Normal 2 40" xfId="1559" xr:uid="{00000000-0005-0000-0000-000017060000}"/>
    <cellStyle name="Normal 2 41" xfId="1560" xr:uid="{00000000-0005-0000-0000-000018060000}"/>
    <cellStyle name="Normal 2 5" xfId="1561" xr:uid="{00000000-0005-0000-0000-000019060000}"/>
    <cellStyle name="Normal 2 6" xfId="1562" xr:uid="{00000000-0005-0000-0000-00001A060000}"/>
    <cellStyle name="Normal 2 7" xfId="1563" xr:uid="{00000000-0005-0000-0000-00001B060000}"/>
    <cellStyle name="Normal 2 8" xfId="1564" xr:uid="{00000000-0005-0000-0000-00001C060000}"/>
    <cellStyle name="Normal 2 9" xfId="1565" xr:uid="{00000000-0005-0000-0000-00001D060000}"/>
    <cellStyle name="Normal 2_Data" xfId="1566" xr:uid="{00000000-0005-0000-0000-00001E060000}"/>
    <cellStyle name="Normal 20" xfId="1567" xr:uid="{00000000-0005-0000-0000-00001F060000}"/>
    <cellStyle name="Normal 20 2" xfId="1568" xr:uid="{00000000-0005-0000-0000-000020060000}"/>
    <cellStyle name="Normal 21" xfId="1569" xr:uid="{00000000-0005-0000-0000-000021060000}"/>
    <cellStyle name="Normal 22" xfId="1570" xr:uid="{00000000-0005-0000-0000-000022060000}"/>
    <cellStyle name="Normal 23" xfId="1571" xr:uid="{00000000-0005-0000-0000-000023060000}"/>
    <cellStyle name="Normal 23 2" xfId="1572" xr:uid="{00000000-0005-0000-0000-000024060000}"/>
    <cellStyle name="Normal 24" xfId="1573" xr:uid="{00000000-0005-0000-0000-000025060000}"/>
    <cellStyle name="Normal 25" xfId="1574" xr:uid="{00000000-0005-0000-0000-000026060000}"/>
    <cellStyle name="Normal 26" xfId="1575" xr:uid="{00000000-0005-0000-0000-000027060000}"/>
    <cellStyle name="Normal 26 2" xfId="1576" xr:uid="{00000000-0005-0000-0000-000028060000}"/>
    <cellStyle name="Normal 27" xfId="1577" xr:uid="{00000000-0005-0000-0000-000029060000}"/>
    <cellStyle name="Normal 27 2" xfId="1578" xr:uid="{00000000-0005-0000-0000-00002A060000}"/>
    <cellStyle name="Normal 28" xfId="1579" xr:uid="{00000000-0005-0000-0000-00002B060000}"/>
    <cellStyle name="Normal 29" xfId="1580" xr:uid="{00000000-0005-0000-0000-00002C060000}"/>
    <cellStyle name="Normal 3" xfId="1581" xr:uid="{00000000-0005-0000-0000-00002D060000}"/>
    <cellStyle name="Normal 30" xfId="1582" xr:uid="{00000000-0005-0000-0000-00002E060000}"/>
    <cellStyle name="Normal 30 2" xfId="1583" xr:uid="{00000000-0005-0000-0000-00002F060000}"/>
    <cellStyle name="Normal 31" xfId="1584" xr:uid="{00000000-0005-0000-0000-000030060000}"/>
    <cellStyle name="Normal 31 2" xfId="1585" xr:uid="{00000000-0005-0000-0000-000031060000}"/>
    <cellStyle name="Normal 32" xfId="1586" xr:uid="{00000000-0005-0000-0000-000032060000}"/>
    <cellStyle name="Normal 32 2" xfId="1587" xr:uid="{00000000-0005-0000-0000-000033060000}"/>
    <cellStyle name="Normal 33" xfId="1588" xr:uid="{00000000-0005-0000-0000-000034060000}"/>
    <cellStyle name="Normal 33 2" xfId="1589" xr:uid="{00000000-0005-0000-0000-000035060000}"/>
    <cellStyle name="Normal 34" xfId="1895" xr:uid="{00000000-0005-0000-0000-000036060000}"/>
    <cellStyle name="Normal 34 2" xfId="1897" xr:uid="{00000000-0005-0000-0000-000037060000}"/>
    <cellStyle name="Normal 4" xfId="1590" xr:uid="{00000000-0005-0000-0000-000038060000}"/>
    <cellStyle name="Normal 4 2" xfId="1591" xr:uid="{00000000-0005-0000-0000-000039060000}"/>
    <cellStyle name="Normal 5" xfId="1592" xr:uid="{00000000-0005-0000-0000-00003A060000}"/>
    <cellStyle name="Normal 5 2" xfId="1593" xr:uid="{00000000-0005-0000-0000-00003B060000}"/>
    <cellStyle name="Normal 6" xfId="1594" xr:uid="{00000000-0005-0000-0000-00003C060000}"/>
    <cellStyle name="Normal 6 2" xfId="1595" xr:uid="{00000000-0005-0000-0000-00003D060000}"/>
    <cellStyle name="Normal 7" xfId="1596" xr:uid="{00000000-0005-0000-0000-00003E060000}"/>
    <cellStyle name="Normal 7 2" xfId="1597" xr:uid="{00000000-0005-0000-0000-00003F060000}"/>
    <cellStyle name="Normal 8" xfId="1598" xr:uid="{00000000-0005-0000-0000-000040060000}"/>
    <cellStyle name="Normal 8 2" xfId="1599" xr:uid="{00000000-0005-0000-0000-000041060000}"/>
    <cellStyle name="Normal 9" xfId="1600" xr:uid="{00000000-0005-0000-0000-000042060000}"/>
    <cellStyle name="Normal 9 2" xfId="1601" xr:uid="{00000000-0005-0000-0000-000043060000}"/>
    <cellStyle name="Normal_Exhibits" xfId="1896" xr:uid="{00000000-0005-0000-0000-000044060000}"/>
    <cellStyle name="Note 10" xfId="1602" xr:uid="{00000000-0005-0000-0000-000045060000}"/>
    <cellStyle name="Note 11" xfId="1603" xr:uid="{00000000-0005-0000-0000-000046060000}"/>
    <cellStyle name="Note 12" xfId="1604" xr:uid="{00000000-0005-0000-0000-000047060000}"/>
    <cellStyle name="Note 13" xfId="1605" xr:uid="{00000000-0005-0000-0000-000048060000}"/>
    <cellStyle name="Note 14" xfId="1606" xr:uid="{00000000-0005-0000-0000-000049060000}"/>
    <cellStyle name="Note 15" xfId="1607" xr:uid="{00000000-0005-0000-0000-00004A060000}"/>
    <cellStyle name="Note 16" xfId="1608" xr:uid="{00000000-0005-0000-0000-00004B060000}"/>
    <cellStyle name="Note 17" xfId="1609" xr:uid="{00000000-0005-0000-0000-00004C060000}"/>
    <cellStyle name="Note 18" xfId="1610" xr:uid="{00000000-0005-0000-0000-00004D060000}"/>
    <cellStyle name="Note 19" xfId="1611" xr:uid="{00000000-0005-0000-0000-00004E060000}"/>
    <cellStyle name="Note 2" xfId="1612" xr:uid="{00000000-0005-0000-0000-00004F060000}"/>
    <cellStyle name="Note 2 10" xfId="1613" xr:uid="{00000000-0005-0000-0000-000050060000}"/>
    <cellStyle name="Note 2 11" xfId="1614" xr:uid="{00000000-0005-0000-0000-000051060000}"/>
    <cellStyle name="Note 2 12" xfId="1615" xr:uid="{00000000-0005-0000-0000-000052060000}"/>
    <cellStyle name="Note 2 13" xfId="1616" xr:uid="{00000000-0005-0000-0000-000053060000}"/>
    <cellStyle name="Note 2 14" xfId="1617" xr:uid="{00000000-0005-0000-0000-000054060000}"/>
    <cellStyle name="Note 2 15" xfId="1618" xr:uid="{00000000-0005-0000-0000-000055060000}"/>
    <cellStyle name="Note 2 16" xfId="1619" xr:uid="{00000000-0005-0000-0000-000056060000}"/>
    <cellStyle name="Note 2 17" xfId="1620" xr:uid="{00000000-0005-0000-0000-000057060000}"/>
    <cellStyle name="Note 2 18" xfId="1621" xr:uid="{00000000-0005-0000-0000-000058060000}"/>
    <cellStyle name="Note 2 19" xfId="1622" xr:uid="{00000000-0005-0000-0000-000059060000}"/>
    <cellStyle name="Note 2 2" xfId="1623" xr:uid="{00000000-0005-0000-0000-00005A060000}"/>
    <cellStyle name="Note 2 20" xfId="1624" xr:uid="{00000000-0005-0000-0000-00005B060000}"/>
    <cellStyle name="Note 2 21" xfId="1625" xr:uid="{00000000-0005-0000-0000-00005C060000}"/>
    <cellStyle name="Note 2 22" xfId="1626" xr:uid="{00000000-0005-0000-0000-00005D060000}"/>
    <cellStyle name="Note 2 23" xfId="1627" xr:uid="{00000000-0005-0000-0000-00005E060000}"/>
    <cellStyle name="Note 2 24" xfId="1628" xr:uid="{00000000-0005-0000-0000-00005F060000}"/>
    <cellStyle name="Note 2 25" xfId="1629" xr:uid="{00000000-0005-0000-0000-000060060000}"/>
    <cellStyle name="Note 2 26" xfId="1630" xr:uid="{00000000-0005-0000-0000-000061060000}"/>
    <cellStyle name="Note 2 27" xfId="1631" xr:uid="{00000000-0005-0000-0000-000062060000}"/>
    <cellStyle name="Note 2 28" xfId="1632" xr:uid="{00000000-0005-0000-0000-000063060000}"/>
    <cellStyle name="Note 2 29" xfId="1633" xr:uid="{00000000-0005-0000-0000-000064060000}"/>
    <cellStyle name="Note 2 3" xfId="1634" xr:uid="{00000000-0005-0000-0000-000065060000}"/>
    <cellStyle name="Note 2 30" xfId="1635" xr:uid="{00000000-0005-0000-0000-000066060000}"/>
    <cellStyle name="Note 2 31" xfId="1636" xr:uid="{00000000-0005-0000-0000-000067060000}"/>
    <cellStyle name="Note 2 32" xfId="1637" xr:uid="{00000000-0005-0000-0000-000068060000}"/>
    <cellStyle name="Note 2 33" xfId="1638" xr:uid="{00000000-0005-0000-0000-000069060000}"/>
    <cellStyle name="Note 2 34" xfId="1639" xr:uid="{00000000-0005-0000-0000-00006A060000}"/>
    <cellStyle name="Note 2 35" xfId="1640" xr:uid="{00000000-0005-0000-0000-00006B060000}"/>
    <cellStyle name="Note 2 36" xfId="1641" xr:uid="{00000000-0005-0000-0000-00006C060000}"/>
    <cellStyle name="Note 2 37" xfId="1642" xr:uid="{00000000-0005-0000-0000-00006D060000}"/>
    <cellStyle name="Note 2 38" xfId="1643" xr:uid="{00000000-0005-0000-0000-00006E060000}"/>
    <cellStyle name="Note 2 39" xfId="1644" xr:uid="{00000000-0005-0000-0000-00006F060000}"/>
    <cellStyle name="Note 2 4" xfId="1645" xr:uid="{00000000-0005-0000-0000-000070060000}"/>
    <cellStyle name="Note 2 40" xfId="1646" xr:uid="{00000000-0005-0000-0000-000071060000}"/>
    <cellStyle name="Note 2 5" xfId="1647" xr:uid="{00000000-0005-0000-0000-000072060000}"/>
    <cellStyle name="Note 2 6" xfId="1648" xr:uid="{00000000-0005-0000-0000-000073060000}"/>
    <cellStyle name="Note 2 7" xfId="1649" xr:uid="{00000000-0005-0000-0000-000074060000}"/>
    <cellStyle name="Note 2 8" xfId="1650" xr:uid="{00000000-0005-0000-0000-000075060000}"/>
    <cellStyle name="Note 2 9" xfId="1651" xr:uid="{00000000-0005-0000-0000-000076060000}"/>
    <cellStyle name="Note 20" xfId="1652" xr:uid="{00000000-0005-0000-0000-000077060000}"/>
    <cellStyle name="Note 21" xfId="1653" xr:uid="{00000000-0005-0000-0000-000078060000}"/>
    <cellStyle name="Note 22" xfId="1654" xr:uid="{00000000-0005-0000-0000-000079060000}"/>
    <cellStyle name="Note 23" xfId="1655" xr:uid="{00000000-0005-0000-0000-00007A060000}"/>
    <cellStyle name="Note 24" xfId="1656" xr:uid="{00000000-0005-0000-0000-00007B060000}"/>
    <cellStyle name="Note 25" xfId="1657" xr:uid="{00000000-0005-0000-0000-00007C060000}"/>
    <cellStyle name="Note 26" xfId="1658" xr:uid="{00000000-0005-0000-0000-00007D060000}"/>
    <cellStyle name="Note 27" xfId="1659" xr:uid="{00000000-0005-0000-0000-00007E060000}"/>
    <cellStyle name="Note 28" xfId="1660" xr:uid="{00000000-0005-0000-0000-00007F060000}"/>
    <cellStyle name="Note 29" xfId="1661" xr:uid="{00000000-0005-0000-0000-000080060000}"/>
    <cellStyle name="Note 3" xfId="1662" xr:uid="{00000000-0005-0000-0000-000081060000}"/>
    <cellStyle name="Note 30" xfId="1663" xr:uid="{00000000-0005-0000-0000-000082060000}"/>
    <cellStyle name="Note 31" xfId="1664" xr:uid="{00000000-0005-0000-0000-000083060000}"/>
    <cellStyle name="Note 32" xfId="1665" xr:uid="{00000000-0005-0000-0000-000084060000}"/>
    <cellStyle name="Note 33" xfId="1666" xr:uid="{00000000-0005-0000-0000-000085060000}"/>
    <cellStyle name="Note 34" xfId="1667" xr:uid="{00000000-0005-0000-0000-000086060000}"/>
    <cellStyle name="Note 35" xfId="1668" xr:uid="{00000000-0005-0000-0000-000087060000}"/>
    <cellStyle name="Note 36" xfId="1669" xr:uid="{00000000-0005-0000-0000-000088060000}"/>
    <cellStyle name="Note 37" xfId="1670" xr:uid="{00000000-0005-0000-0000-000089060000}"/>
    <cellStyle name="Note 38" xfId="1671" xr:uid="{00000000-0005-0000-0000-00008A060000}"/>
    <cellStyle name="Note 39" xfId="1672" xr:uid="{00000000-0005-0000-0000-00008B060000}"/>
    <cellStyle name="Note 4" xfId="1673" xr:uid="{00000000-0005-0000-0000-00008C060000}"/>
    <cellStyle name="Note 40" xfId="1674" xr:uid="{00000000-0005-0000-0000-00008D060000}"/>
    <cellStyle name="Note 41" xfId="1675" xr:uid="{00000000-0005-0000-0000-00008E060000}"/>
    <cellStyle name="Note 42" xfId="1676" xr:uid="{00000000-0005-0000-0000-00008F060000}"/>
    <cellStyle name="Note 43" xfId="1677" xr:uid="{00000000-0005-0000-0000-000090060000}"/>
    <cellStyle name="Note 44" xfId="1678" xr:uid="{00000000-0005-0000-0000-000091060000}"/>
    <cellStyle name="Note 45" xfId="1679" xr:uid="{00000000-0005-0000-0000-000092060000}"/>
    <cellStyle name="Note 5" xfId="1680" xr:uid="{00000000-0005-0000-0000-000093060000}"/>
    <cellStyle name="Note 6" xfId="1681" xr:uid="{00000000-0005-0000-0000-000094060000}"/>
    <cellStyle name="Note 7" xfId="1682" xr:uid="{00000000-0005-0000-0000-000095060000}"/>
    <cellStyle name="Note 8" xfId="1683" xr:uid="{00000000-0005-0000-0000-000096060000}"/>
    <cellStyle name="Note 9" xfId="1684" xr:uid="{00000000-0005-0000-0000-000097060000}"/>
    <cellStyle name="Numbers" xfId="1685" xr:uid="{00000000-0005-0000-0000-000098060000}"/>
    <cellStyle name="Œ…‹æØ‚è [0.00]_PRODUCT DETAIL Q1" xfId="1686" xr:uid="{00000000-0005-0000-0000-000099060000}"/>
    <cellStyle name="Œ…‹æØ‚è_PRODUCT DETAIL Q1" xfId="1687" xr:uid="{00000000-0005-0000-0000-00009A060000}"/>
    <cellStyle name="Output 10" xfId="1688" xr:uid="{00000000-0005-0000-0000-00009B060000}"/>
    <cellStyle name="Output 11" xfId="1689" xr:uid="{00000000-0005-0000-0000-00009C060000}"/>
    <cellStyle name="Output 12" xfId="1690" xr:uid="{00000000-0005-0000-0000-00009D060000}"/>
    <cellStyle name="Output 13" xfId="1691" xr:uid="{00000000-0005-0000-0000-00009E060000}"/>
    <cellStyle name="Output 14" xfId="1692" xr:uid="{00000000-0005-0000-0000-00009F060000}"/>
    <cellStyle name="Output 15" xfId="1693" xr:uid="{00000000-0005-0000-0000-0000A0060000}"/>
    <cellStyle name="Output 16" xfId="1694" xr:uid="{00000000-0005-0000-0000-0000A1060000}"/>
    <cellStyle name="Output 17" xfId="1695" xr:uid="{00000000-0005-0000-0000-0000A2060000}"/>
    <cellStyle name="Output 18" xfId="1696" xr:uid="{00000000-0005-0000-0000-0000A3060000}"/>
    <cellStyle name="Output 19" xfId="1697" xr:uid="{00000000-0005-0000-0000-0000A4060000}"/>
    <cellStyle name="Output 2" xfId="1698" xr:uid="{00000000-0005-0000-0000-0000A5060000}"/>
    <cellStyle name="Output 20" xfId="1699" xr:uid="{00000000-0005-0000-0000-0000A6060000}"/>
    <cellStyle name="Output 21" xfId="1700" xr:uid="{00000000-0005-0000-0000-0000A7060000}"/>
    <cellStyle name="Output 22" xfId="1701" xr:uid="{00000000-0005-0000-0000-0000A8060000}"/>
    <cellStyle name="Output 23" xfId="1702" xr:uid="{00000000-0005-0000-0000-0000A9060000}"/>
    <cellStyle name="Output 24" xfId="1703" xr:uid="{00000000-0005-0000-0000-0000AA060000}"/>
    <cellStyle name="Output 25" xfId="1704" xr:uid="{00000000-0005-0000-0000-0000AB060000}"/>
    <cellStyle name="Output 26" xfId="1705" xr:uid="{00000000-0005-0000-0000-0000AC060000}"/>
    <cellStyle name="Output 27" xfId="1706" xr:uid="{00000000-0005-0000-0000-0000AD060000}"/>
    <cellStyle name="Output 28" xfId="1707" xr:uid="{00000000-0005-0000-0000-0000AE060000}"/>
    <cellStyle name="Output 29" xfId="1708" xr:uid="{00000000-0005-0000-0000-0000AF060000}"/>
    <cellStyle name="Output 3" xfId="1709" xr:uid="{00000000-0005-0000-0000-0000B0060000}"/>
    <cellStyle name="Output 30" xfId="1710" xr:uid="{00000000-0005-0000-0000-0000B1060000}"/>
    <cellStyle name="Output 31" xfId="1711" xr:uid="{00000000-0005-0000-0000-0000B2060000}"/>
    <cellStyle name="Output 32" xfId="1712" xr:uid="{00000000-0005-0000-0000-0000B3060000}"/>
    <cellStyle name="Output 33" xfId="1713" xr:uid="{00000000-0005-0000-0000-0000B4060000}"/>
    <cellStyle name="Output 34" xfId="1714" xr:uid="{00000000-0005-0000-0000-0000B5060000}"/>
    <cellStyle name="Output 35" xfId="1715" xr:uid="{00000000-0005-0000-0000-0000B6060000}"/>
    <cellStyle name="Output 36" xfId="1716" xr:uid="{00000000-0005-0000-0000-0000B7060000}"/>
    <cellStyle name="Output 37" xfId="1717" xr:uid="{00000000-0005-0000-0000-0000B8060000}"/>
    <cellStyle name="Output 38" xfId="1718" xr:uid="{00000000-0005-0000-0000-0000B9060000}"/>
    <cellStyle name="Output 39" xfId="1719" xr:uid="{00000000-0005-0000-0000-0000BA060000}"/>
    <cellStyle name="Output 4" xfId="1720" xr:uid="{00000000-0005-0000-0000-0000BB060000}"/>
    <cellStyle name="Output 40" xfId="1721" xr:uid="{00000000-0005-0000-0000-0000BC060000}"/>
    <cellStyle name="Output 5" xfId="1722" xr:uid="{00000000-0005-0000-0000-0000BD060000}"/>
    <cellStyle name="Output 6" xfId="1723" xr:uid="{00000000-0005-0000-0000-0000BE060000}"/>
    <cellStyle name="Output 7" xfId="1724" xr:uid="{00000000-0005-0000-0000-0000BF060000}"/>
    <cellStyle name="Output 8" xfId="1725" xr:uid="{00000000-0005-0000-0000-0000C0060000}"/>
    <cellStyle name="Output 9" xfId="1726" xr:uid="{00000000-0005-0000-0000-0000C1060000}"/>
    <cellStyle name="Percent" xfId="1898" builtinId="5"/>
    <cellStyle name="Percent 2" xfId="1727" xr:uid="{00000000-0005-0000-0000-0000C3060000}"/>
    <cellStyle name="Price" xfId="1728" xr:uid="{00000000-0005-0000-0000-0000C4060000}"/>
    <cellStyle name="producto" xfId="1729" xr:uid="{00000000-0005-0000-0000-0000C5060000}"/>
    <cellStyle name="s" xfId="1730" xr:uid="{00000000-0005-0000-0000-0000C6060000}"/>
    <cellStyle name="s_B" xfId="1731" xr:uid="{00000000-0005-0000-0000-0000C7060000}"/>
    <cellStyle name="s_Bal Sheets" xfId="1732" xr:uid="{00000000-0005-0000-0000-0000C8060000}"/>
    <cellStyle name="s_Bal Sheets_1" xfId="1733" xr:uid="{00000000-0005-0000-0000-0000C9060000}"/>
    <cellStyle name="s_Bal Sheets_2" xfId="1734" xr:uid="{00000000-0005-0000-0000-0000CA060000}"/>
    <cellStyle name="s_Credit (2)" xfId="1735" xr:uid="{00000000-0005-0000-0000-0000CB060000}"/>
    <cellStyle name="s_Credit (2)_1" xfId="1736" xr:uid="{00000000-0005-0000-0000-0000CC060000}"/>
    <cellStyle name="s_Credit (2)_2" xfId="1737" xr:uid="{00000000-0005-0000-0000-0000CD060000}"/>
    <cellStyle name="s_Earnings" xfId="1738" xr:uid="{00000000-0005-0000-0000-0000CE060000}"/>
    <cellStyle name="s_Earnings (2)" xfId="1739" xr:uid="{00000000-0005-0000-0000-0000CF060000}"/>
    <cellStyle name="s_Earnings (2)_1" xfId="1740" xr:uid="{00000000-0005-0000-0000-0000D0060000}"/>
    <cellStyle name="s_Earnings_1" xfId="1741" xr:uid="{00000000-0005-0000-0000-0000D1060000}"/>
    <cellStyle name="s_finsumm" xfId="1742" xr:uid="{00000000-0005-0000-0000-0000D2060000}"/>
    <cellStyle name="s_finsumm_1" xfId="1743" xr:uid="{00000000-0005-0000-0000-0000D3060000}"/>
    <cellStyle name="s_finsumm_2" xfId="1744" xr:uid="{00000000-0005-0000-0000-0000D4060000}"/>
    <cellStyle name="s_GoroWipTax-to2050_fromCo_Oct21_99" xfId="1745" xr:uid="{00000000-0005-0000-0000-0000D5060000}"/>
    <cellStyle name="s_Hist Inputs (2)" xfId="1746" xr:uid="{00000000-0005-0000-0000-0000D6060000}"/>
    <cellStyle name="s_Hist Inputs (2)_1" xfId="1747" xr:uid="{00000000-0005-0000-0000-0000D7060000}"/>
    <cellStyle name="s_IEL_finsumm" xfId="1748" xr:uid="{00000000-0005-0000-0000-0000D8060000}"/>
    <cellStyle name="s_IEL_finsumm_1" xfId="1749" xr:uid="{00000000-0005-0000-0000-0000D9060000}"/>
    <cellStyle name="s_IEL_finsumm_2" xfId="1750" xr:uid="{00000000-0005-0000-0000-0000DA060000}"/>
    <cellStyle name="s_IEL_finsumm1" xfId="1751" xr:uid="{00000000-0005-0000-0000-0000DB060000}"/>
    <cellStyle name="s_IEL_finsumm1_1" xfId="1752" xr:uid="{00000000-0005-0000-0000-0000DC060000}"/>
    <cellStyle name="s_IEL_finsumm1_2" xfId="1753" xr:uid="{00000000-0005-0000-0000-0000DD060000}"/>
    <cellStyle name="s_Lbo" xfId="1754" xr:uid="{00000000-0005-0000-0000-0000DE060000}"/>
    <cellStyle name="s_LBO Summary" xfId="1755" xr:uid="{00000000-0005-0000-0000-0000DF060000}"/>
    <cellStyle name="s_LBO Summary_1" xfId="1756" xr:uid="{00000000-0005-0000-0000-0000E0060000}"/>
    <cellStyle name="s_LBO Summary_2" xfId="1757" xr:uid="{00000000-0005-0000-0000-0000E1060000}"/>
    <cellStyle name="s_Lbo_1" xfId="1758" xr:uid="{00000000-0005-0000-0000-0000E2060000}"/>
    <cellStyle name="s_rvr_analysis_andrew" xfId="1759" xr:uid="{00000000-0005-0000-0000-0000E3060000}"/>
    <cellStyle name="s_Schedules" xfId="1760" xr:uid="{00000000-0005-0000-0000-0000E4060000}"/>
    <cellStyle name="s_Schedules_1" xfId="1761" xr:uid="{00000000-0005-0000-0000-0000E5060000}"/>
    <cellStyle name="s_Trans Assump" xfId="1762" xr:uid="{00000000-0005-0000-0000-0000E6060000}"/>
    <cellStyle name="s_Trans Assump (2)" xfId="1763" xr:uid="{00000000-0005-0000-0000-0000E7060000}"/>
    <cellStyle name="s_Trans Assump (2)_1" xfId="1764" xr:uid="{00000000-0005-0000-0000-0000E8060000}"/>
    <cellStyle name="s_Trans Assump_1" xfId="1765" xr:uid="{00000000-0005-0000-0000-0000E9060000}"/>
    <cellStyle name="s_Trans Sum" xfId="1766" xr:uid="{00000000-0005-0000-0000-0000EA060000}"/>
    <cellStyle name="s_Trans Sum_1" xfId="1767" xr:uid="{00000000-0005-0000-0000-0000EB060000}"/>
    <cellStyle name="s_Unit Price Sen. (2)" xfId="1768" xr:uid="{00000000-0005-0000-0000-0000EC060000}"/>
    <cellStyle name="s_Unit Price Sen. (2)_1" xfId="1769" xr:uid="{00000000-0005-0000-0000-0000ED060000}"/>
    <cellStyle name="s_Unit Price Sen. (2)_2" xfId="1770" xr:uid="{00000000-0005-0000-0000-0000EE060000}"/>
    <cellStyle name="Standard_UB Power - Steuern" xfId="1771" xr:uid="{00000000-0005-0000-0000-0000EF060000}"/>
    <cellStyle name="STYLE1" xfId="1772" xr:uid="{00000000-0005-0000-0000-0000F0060000}"/>
    <cellStyle name="STYLE2" xfId="1773" xr:uid="{00000000-0005-0000-0000-0000F1060000}"/>
    <cellStyle name="STYLE3" xfId="1774" xr:uid="{00000000-0005-0000-0000-0000F2060000}"/>
    <cellStyle name="STYLE4" xfId="1775" xr:uid="{00000000-0005-0000-0000-0000F3060000}"/>
    <cellStyle name="STYLE5" xfId="1776" xr:uid="{00000000-0005-0000-0000-0000F4060000}"/>
    <cellStyle name="t" xfId="1777" xr:uid="{00000000-0005-0000-0000-0000F5060000}"/>
    <cellStyle name="Title 10" xfId="1778" xr:uid="{00000000-0005-0000-0000-0000F6060000}"/>
    <cellStyle name="Title 11" xfId="1779" xr:uid="{00000000-0005-0000-0000-0000F7060000}"/>
    <cellStyle name="Title 12" xfId="1780" xr:uid="{00000000-0005-0000-0000-0000F8060000}"/>
    <cellStyle name="Title 13" xfId="1781" xr:uid="{00000000-0005-0000-0000-0000F9060000}"/>
    <cellStyle name="Title 14" xfId="1782" xr:uid="{00000000-0005-0000-0000-0000FA060000}"/>
    <cellStyle name="Title 15" xfId="1783" xr:uid="{00000000-0005-0000-0000-0000FB060000}"/>
    <cellStyle name="Title 16" xfId="1784" xr:uid="{00000000-0005-0000-0000-0000FC060000}"/>
    <cellStyle name="Title 17" xfId="1785" xr:uid="{00000000-0005-0000-0000-0000FD060000}"/>
    <cellStyle name="Title 18" xfId="1786" xr:uid="{00000000-0005-0000-0000-0000FE060000}"/>
    <cellStyle name="Title 19" xfId="1787" xr:uid="{00000000-0005-0000-0000-0000FF060000}"/>
    <cellStyle name="Title 2" xfId="1788" xr:uid="{00000000-0005-0000-0000-000000070000}"/>
    <cellStyle name="Title 20" xfId="1789" xr:uid="{00000000-0005-0000-0000-000001070000}"/>
    <cellStyle name="Title 21" xfId="1790" xr:uid="{00000000-0005-0000-0000-000002070000}"/>
    <cellStyle name="Title 22" xfId="1791" xr:uid="{00000000-0005-0000-0000-000003070000}"/>
    <cellStyle name="Title 23" xfId="1792" xr:uid="{00000000-0005-0000-0000-000004070000}"/>
    <cellStyle name="Title 24" xfId="1793" xr:uid="{00000000-0005-0000-0000-000005070000}"/>
    <cellStyle name="Title 25" xfId="1794" xr:uid="{00000000-0005-0000-0000-000006070000}"/>
    <cellStyle name="Title 26" xfId="1795" xr:uid="{00000000-0005-0000-0000-000007070000}"/>
    <cellStyle name="Title 27" xfId="1796" xr:uid="{00000000-0005-0000-0000-000008070000}"/>
    <cellStyle name="Title 28" xfId="1797" xr:uid="{00000000-0005-0000-0000-000009070000}"/>
    <cellStyle name="Title 29" xfId="1798" xr:uid="{00000000-0005-0000-0000-00000A070000}"/>
    <cellStyle name="Title 3" xfId="1799" xr:uid="{00000000-0005-0000-0000-00000B070000}"/>
    <cellStyle name="Title 30" xfId="1800" xr:uid="{00000000-0005-0000-0000-00000C070000}"/>
    <cellStyle name="Title 31" xfId="1801" xr:uid="{00000000-0005-0000-0000-00000D070000}"/>
    <cellStyle name="Title 32" xfId="1802" xr:uid="{00000000-0005-0000-0000-00000E070000}"/>
    <cellStyle name="Title 33" xfId="1803" xr:uid="{00000000-0005-0000-0000-00000F070000}"/>
    <cellStyle name="Title 34" xfId="1804" xr:uid="{00000000-0005-0000-0000-000010070000}"/>
    <cellStyle name="Title 35" xfId="1805" xr:uid="{00000000-0005-0000-0000-000011070000}"/>
    <cellStyle name="Title 36" xfId="1806" xr:uid="{00000000-0005-0000-0000-000012070000}"/>
    <cellStyle name="Title 37" xfId="1807" xr:uid="{00000000-0005-0000-0000-000013070000}"/>
    <cellStyle name="Title 38" xfId="1808" xr:uid="{00000000-0005-0000-0000-000014070000}"/>
    <cellStyle name="Title 39" xfId="1809" xr:uid="{00000000-0005-0000-0000-000015070000}"/>
    <cellStyle name="Title 4" xfId="1810" xr:uid="{00000000-0005-0000-0000-000016070000}"/>
    <cellStyle name="Title 40" xfId="1811" xr:uid="{00000000-0005-0000-0000-000017070000}"/>
    <cellStyle name="Title 5" xfId="1812" xr:uid="{00000000-0005-0000-0000-000018070000}"/>
    <cellStyle name="Title 6" xfId="1813" xr:uid="{00000000-0005-0000-0000-000019070000}"/>
    <cellStyle name="Title 7" xfId="1814" xr:uid="{00000000-0005-0000-0000-00001A070000}"/>
    <cellStyle name="Title 8" xfId="1815" xr:uid="{00000000-0005-0000-0000-00001B070000}"/>
    <cellStyle name="Title 9" xfId="1816" xr:uid="{00000000-0005-0000-0000-00001C070000}"/>
    <cellStyle name="Total 10" xfId="1817" xr:uid="{00000000-0005-0000-0000-00001D070000}"/>
    <cellStyle name="Total 11" xfId="1818" xr:uid="{00000000-0005-0000-0000-00001E070000}"/>
    <cellStyle name="Total 12" xfId="1819" xr:uid="{00000000-0005-0000-0000-00001F070000}"/>
    <cellStyle name="Total 13" xfId="1820" xr:uid="{00000000-0005-0000-0000-000020070000}"/>
    <cellStyle name="Total 14" xfId="1821" xr:uid="{00000000-0005-0000-0000-000021070000}"/>
    <cellStyle name="Total 15" xfId="1822" xr:uid="{00000000-0005-0000-0000-000022070000}"/>
    <cellStyle name="Total 16" xfId="1823" xr:uid="{00000000-0005-0000-0000-000023070000}"/>
    <cellStyle name="Total 17" xfId="1824" xr:uid="{00000000-0005-0000-0000-000024070000}"/>
    <cellStyle name="Total 18" xfId="1825" xr:uid="{00000000-0005-0000-0000-000025070000}"/>
    <cellStyle name="Total 19" xfId="1826" xr:uid="{00000000-0005-0000-0000-000026070000}"/>
    <cellStyle name="Total 2" xfId="1827" xr:uid="{00000000-0005-0000-0000-000027070000}"/>
    <cellStyle name="Total 20" xfId="1828" xr:uid="{00000000-0005-0000-0000-000028070000}"/>
    <cellStyle name="Total 21" xfId="1829" xr:uid="{00000000-0005-0000-0000-000029070000}"/>
    <cellStyle name="Total 22" xfId="1830" xr:uid="{00000000-0005-0000-0000-00002A070000}"/>
    <cellStyle name="Total 23" xfId="1831" xr:uid="{00000000-0005-0000-0000-00002B070000}"/>
    <cellStyle name="Total 24" xfId="1832" xr:uid="{00000000-0005-0000-0000-00002C070000}"/>
    <cellStyle name="Total 25" xfId="1833" xr:uid="{00000000-0005-0000-0000-00002D070000}"/>
    <cellStyle name="Total 26" xfId="1834" xr:uid="{00000000-0005-0000-0000-00002E070000}"/>
    <cellStyle name="Total 27" xfId="1835" xr:uid="{00000000-0005-0000-0000-00002F070000}"/>
    <cellStyle name="Total 28" xfId="1836" xr:uid="{00000000-0005-0000-0000-000030070000}"/>
    <cellStyle name="Total 29" xfId="1837" xr:uid="{00000000-0005-0000-0000-000031070000}"/>
    <cellStyle name="Total 3" xfId="1838" xr:uid="{00000000-0005-0000-0000-000032070000}"/>
    <cellStyle name="Total 30" xfId="1839" xr:uid="{00000000-0005-0000-0000-000033070000}"/>
    <cellStyle name="Total 31" xfId="1840" xr:uid="{00000000-0005-0000-0000-000034070000}"/>
    <cellStyle name="Total 32" xfId="1841" xr:uid="{00000000-0005-0000-0000-000035070000}"/>
    <cellStyle name="Total 33" xfId="1842" xr:uid="{00000000-0005-0000-0000-000036070000}"/>
    <cellStyle name="Total 34" xfId="1843" xr:uid="{00000000-0005-0000-0000-000037070000}"/>
    <cellStyle name="Total 35" xfId="1844" xr:uid="{00000000-0005-0000-0000-000038070000}"/>
    <cellStyle name="Total 36" xfId="1845" xr:uid="{00000000-0005-0000-0000-000039070000}"/>
    <cellStyle name="Total 37" xfId="1846" xr:uid="{00000000-0005-0000-0000-00003A070000}"/>
    <cellStyle name="Total 38" xfId="1847" xr:uid="{00000000-0005-0000-0000-00003B070000}"/>
    <cellStyle name="Total 39" xfId="1848" xr:uid="{00000000-0005-0000-0000-00003C070000}"/>
    <cellStyle name="Total 4" xfId="1849" xr:uid="{00000000-0005-0000-0000-00003D070000}"/>
    <cellStyle name="Total 40" xfId="1850" xr:uid="{00000000-0005-0000-0000-00003E070000}"/>
    <cellStyle name="Total 5" xfId="1851" xr:uid="{00000000-0005-0000-0000-00003F070000}"/>
    <cellStyle name="Total 6" xfId="1852" xr:uid="{00000000-0005-0000-0000-000040070000}"/>
    <cellStyle name="Total 7" xfId="1853" xr:uid="{00000000-0005-0000-0000-000041070000}"/>
    <cellStyle name="Total 8" xfId="1854" xr:uid="{00000000-0005-0000-0000-000042070000}"/>
    <cellStyle name="Total 9" xfId="1855" xr:uid="{00000000-0005-0000-0000-000043070000}"/>
    <cellStyle name="Warning Text 10" xfId="1856" xr:uid="{00000000-0005-0000-0000-000044070000}"/>
    <cellStyle name="Warning Text 11" xfId="1857" xr:uid="{00000000-0005-0000-0000-000045070000}"/>
    <cellStyle name="Warning Text 12" xfId="1858" xr:uid="{00000000-0005-0000-0000-000046070000}"/>
    <cellStyle name="Warning Text 13" xfId="1859" xr:uid="{00000000-0005-0000-0000-000047070000}"/>
    <cellStyle name="Warning Text 14" xfId="1860" xr:uid="{00000000-0005-0000-0000-000048070000}"/>
    <cellStyle name="Warning Text 15" xfId="1861" xr:uid="{00000000-0005-0000-0000-000049070000}"/>
    <cellStyle name="Warning Text 16" xfId="1862" xr:uid="{00000000-0005-0000-0000-00004A070000}"/>
    <cellStyle name="Warning Text 17" xfId="1863" xr:uid="{00000000-0005-0000-0000-00004B070000}"/>
    <cellStyle name="Warning Text 18" xfId="1864" xr:uid="{00000000-0005-0000-0000-00004C070000}"/>
    <cellStyle name="Warning Text 19" xfId="1865" xr:uid="{00000000-0005-0000-0000-00004D070000}"/>
    <cellStyle name="Warning Text 2" xfId="1866" xr:uid="{00000000-0005-0000-0000-00004E070000}"/>
    <cellStyle name="Warning Text 20" xfId="1867" xr:uid="{00000000-0005-0000-0000-00004F070000}"/>
    <cellStyle name="Warning Text 21" xfId="1868" xr:uid="{00000000-0005-0000-0000-000050070000}"/>
    <cellStyle name="Warning Text 22" xfId="1869" xr:uid="{00000000-0005-0000-0000-000051070000}"/>
    <cellStyle name="Warning Text 23" xfId="1870" xr:uid="{00000000-0005-0000-0000-000052070000}"/>
    <cellStyle name="Warning Text 24" xfId="1871" xr:uid="{00000000-0005-0000-0000-000053070000}"/>
    <cellStyle name="Warning Text 25" xfId="1872" xr:uid="{00000000-0005-0000-0000-000054070000}"/>
    <cellStyle name="Warning Text 26" xfId="1873" xr:uid="{00000000-0005-0000-0000-000055070000}"/>
    <cellStyle name="Warning Text 27" xfId="1874" xr:uid="{00000000-0005-0000-0000-000056070000}"/>
    <cellStyle name="Warning Text 28" xfId="1875" xr:uid="{00000000-0005-0000-0000-000057070000}"/>
    <cellStyle name="Warning Text 29" xfId="1876" xr:uid="{00000000-0005-0000-0000-000058070000}"/>
    <cellStyle name="Warning Text 3" xfId="1877" xr:uid="{00000000-0005-0000-0000-000059070000}"/>
    <cellStyle name="Warning Text 30" xfId="1878" xr:uid="{00000000-0005-0000-0000-00005A070000}"/>
    <cellStyle name="Warning Text 31" xfId="1879" xr:uid="{00000000-0005-0000-0000-00005B070000}"/>
    <cellStyle name="Warning Text 32" xfId="1880" xr:uid="{00000000-0005-0000-0000-00005C070000}"/>
    <cellStyle name="Warning Text 33" xfId="1881" xr:uid="{00000000-0005-0000-0000-00005D070000}"/>
    <cellStyle name="Warning Text 34" xfId="1882" xr:uid="{00000000-0005-0000-0000-00005E070000}"/>
    <cellStyle name="Warning Text 35" xfId="1883" xr:uid="{00000000-0005-0000-0000-00005F070000}"/>
    <cellStyle name="Warning Text 36" xfId="1884" xr:uid="{00000000-0005-0000-0000-000060070000}"/>
    <cellStyle name="Warning Text 37" xfId="1885" xr:uid="{00000000-0005-0000-0000-000061070000}"/>
    <cellStyle name="Warning Text 38" xfId="1886" xr:uid="{00000000-0005-0000-0000-000062070000}"/>
    <cellStyle name="Warning Text 39" xfId="1887" xr:uid="{00000000-0005-0000-0000-000063070000}"/>
    <cellStyle name="Warning Text 4" xfId="1888" xr:uid="{00000000-0005-0000-0000-000064070000}"/>
    <cellStyle name="Warning Text 40" xfId="1889" xr:uid="{00000000-0005-0000-0000-000065070000}"/>
    <cellStyle name="Warning Text 5" xfId="1890" xr:uid="{00000000-0005-0000-0000-000066070000}"/>
    <cellStyle name="Warning Text 6" xfId="1891" xr:uid="{00000000-0005-0000-0000-000067070000}"/>
    <cellStyle name="Warning Text 7" xfId="1892" xr:uid="{00000000-0005-0000-0000-000068070000}"/>
    <cellStyle name="Warning Text 8" xfId="1893" xr:uid="{00000000-0005-0000-0000-000069070000}"/>
    <cellStyle name="Warning Text 9" xfId="1894" xr:uid="{00000000-0005-0000-0000-00006A07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Base%20Year%20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BY%20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ACQ%20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P&amp;L"/>
      <sheetName val="2020 P&amp;L"/>
    </sheetNames>
    <sheetDataSet>
      <sheetData sheetId="0" refreshError="1">
        <row r="1">
          <cell r="E1" t="str">
            <v>Bluegrass Water Utility Operating Company, LLC</v>
          </cell>
        </row>
        <row r="2">
          <cell r="E2" t="str">
            <v>2020 P&amp;L - Monthly</v>
          </cell>
        </row>
        <row r="3">
          <cell r="E3" t="str">
            <v>July 31, 2020</v>
          </cell>
          <cell r="F3" t="str">
            <v>Actual</v>
          </cell>
          <cell r="G3" t="str">
            <v>Actual</v>
          </cell>
          <cell r="H3" t="str">
            <v>Actual</v>
          </cell>
          <cell r="I3" t="str">
            <v>Actual</v>
          </cell>
          <cell r="J3" t="str">
            <v>Actual</v>
          </cell>
          <cell r="K3" t="str">
            <v>Actual</v>
          </cell>
          <cell r="L3" t="str">
            <v>Actual</v>
          </cell>
          <cell r="M3" t="str">
            <v>Budget</v>
          </cell>
          <cell r="N3" t="str">
            <v>Budget</v>
          </cell>
          <cell r="O3" t="str">
            <v>Budget</v>
          </cell>
          <cell r="P3" t="str">
            <v>Budget</v>
          </cell>
          <cell r="Q3" t="str">
            <v>Budget</v>
          </cell>
        </row>
        <row r="5">
          <cell r="A5" t="str">
            <v>WS Ref</v>
          </cell>
          <cell r="B5" t="str">
            <v>Description</v>
          </cell>
          <cell r="C5" t="str">
            <v>NARUC Acct.</v>
          </cell>
          <cell r="D5" t="str">
            <v>Account Name</v>
          </cell>
          <cell r="E5" t="str">
            <v>Account Description</v>
          </cell>
          <cell r="F5">
            <v>43861</v>
          </cell>
          <cell r="G5">
            <v>43890</v>
          </cell>
          <cell r="H5">
            <v>43921</v>
          </cell>
          <cell r="I5">
            <v>43951</v>
          </cell>
          <cell r="J5">
            <v>43982</v>
          </cell>
          <cell r="K5">
            <v>44012</v>
          </cell>
          <cell r="L5">
            <v>44043</v>
          </cell>
          <cell r="M5">
            <v>44074</v>
          </cell>
          <cell r="N5">
            <v>44104</v>
          </cell>
          <cell r="O5">
            <v>44135</v>
          </cell>
          <cell r="P5">
            <v>44165</v>
          </cell>
          <cell r="Q5">
            <v>44196</v>
          </cell>
          <cell r="S5" t="str">
            <v>Total</v>
          </cell>
        </row>
        <row r="6">
          <cell r="E6" t="str">
            <v>Op Rev - Operating Revenue</v>
          </cell>
        </row>
        <row r="7">
          <cell r="A7" t="str">
            <v>WR1</v>
          </cell>
          <cell r="B7" t="str">
            <v>Water Revenue</v>
          </cell>
          <cell r="C7" t="str">
            <v>461.000</v>
          </cell>
          <cell r="D7" t="str">
            <v>Revenue   Water (KY, Bluegra)</v>
          </cell>
          <cell r="E7" t="str">
            <v>461.000-04-012 - Revenue   Water (KY, Bluegra)</v>
          </cell>
          <cell r="K7">
            <v>6859.79</v>
          </cell>
          <cell r="L7">
            <v>7588.33</v>
          </cell>
          <cell r="M7">
            <v>7500</v>
          </cell>
          <cell r="N7">
            <v>7500</v>
          </cell>
          <cell r="O7">
            <v>7500</v>
          </cell>
          <cell r="P7">
            <v>7500</v>
          </cell>
          <cell r="Q7">
            <v>7500</v>
          </cell>
          <cell r="S7">
            <v>51948.119999999995</v>
          </cell>
        </row>
        <row r="8">
          <cell r="A8" t="str">
            <v>WR1</v>
          </cell>
          <cell r="B8" t="str">
            <v>Water Revenue</v>
          </cell>
          <cell r="C8" t="str">
            <v>470.000</v>
          </cell>
          <cell r="D8" t="str">
            <v>Late Fees   Water (KY, Bluegra)</v>
          </cell>
          <cell r="E8" t="str">
            <v>470.000-04-012 - Late Fees   Water (KY, Bluegra)</v>
          </cell>
          <cell r="L8">
            <v>-638.12</v>
          </cell>
          <cell r="S8">
            <v>-638.12</v>
          </cell>
        </row>
        <row r="9">
          <cell r="A9" t="str">
            <v>SR1</v>
          </cell>
          <cell r="B9" t="str">
            <v>Sewer Revenue</v>
          </cell>
          <cell r="C9" t="str">
            <v>521.000</v>
          </cell>
          <cell r="D9" t="str">
            <v>Revenue   Sewer (KY, Bluegra)</v>
          </cell>
          <cell r="E9" t="str">
            <v>521.000-04-012 - Revenue   Sewer (KY, Bluegra)</v>
          </cell>
          <cell r="F9">
            <v>50374.3</v>
          </cell>
          <cell r="G9">
            <v>50397.63</v>
          </cell>
          <cell r="H9">
            <v>50212.21</v>
          </cell>
          <cell r="I9">
            <v>51911.3</v>
          </cell>
          <cell r="J9">
            <v>62663.519999999997</v>
          </cell>
          <cell r="K9">
            <v>62990.99</v>
          </cell>
          <cell r="L9">
            <v>62990.99</v>
          </cell>
          <cell r="M9">
            <v>62990.99</v>
          </cell>
          <cell r="N9">
            <v>62990.99</v>
          </cell>
          <cell r="O9">
            <v>62990.99</v>
          </cell>
          <cell r="P9">
            <v>62990.99</v>
          </cell>
          <cell r="Q9">
            <v>62990.99</v>
          </cell>
          <cell r="S9">
            <v>706495.89</v>
          </cell>
        </row>
        <row r="10">
          <cell r="A10" t="str">
            <v>SR1</v>
          </cell>
          <cell r="B10" t="str">
            <v>Sewer Revenue</v>
          </cell>
          <cell r="C10" t="str">
            <v>532.000</v>
          </cell>
          <cell r="D10" t="str">
            <v>Late Fees   Sewer (KY, Bluegra)</v>
          </cell>
          <cell r="E10" t="str">
            <v>532.000-04-012 - Late Fees   Sewer (KY, Bluegra)</v>
          </cell>
          <cell r="F10">
            <v>-1217.43</v>
          </cell>
          <cell r="G10">
            <v>877.84</v>
          </cell>
          <cell r="H10">
            <v>-19</v>
          </cell>
          <cell r="I10">
            <v>-12.42</v>
          </cell>
          <cell r="J10">
            <v>-24.06</v>
          </cell>
          <cell r="S10">
            <v>-395.07000000000005</v>
          </cell>
        </row>
        <row r="11">
          <cell r="A11" t="str">
            <v>SR1</v>
          </cell>
          <cell r="B11" t="str">
            <v>Sewer Revenue</v>
          </cell>
          <cell r="C11" t="str">
            <v>536.000</v>
          </cell>
          <cell r="D11" t="str">
            <v>Miscellaneous Service Revenues (KY, Bluegra)</v>
          </cell>
          <cell r="E11" t="str">
            <v>536.000-04-012 - Miscellaneous Service Revenues (KY, Bluegra)</v>
          </cell>
          <cell r="G11">
            <v>20</v>
          </cell>
          <cell r="K11">
            <v>-12</v>
          </cell>
          <cell r="S11">
            <v>8</v>
          </cell>
        </row>
        <row r="12">
          <cell r="D12" t="str">
            <v>Operating Revenue</v>
          </cell>
          <cell r="E12" t="str">
            <v>Total Op Rev - Operating Revenue</v>
          </cell>
          <cell r="F12">
            <v>49156.87</v>
          </cell>
          <cell r="G12">
            <v>51295.469999999994</v>
          </cell>
          <cell r="H12">
            <v>50193.21</v>
          </cell>
          <cell r="I12">
            <v>51898.880000000005</v>
          </cell>
          <cell r="J12">
            <v>62639.46</v>
          </cell>
          <cell r="K12">
            <v>69838.78</v>
          </cell>
          <cell r="L12">
            <v>69941.2</v>
          </cell>
          <cell r="M12">
            <v>70490.989999999991</v>
          </cell>
          <cell r="N12">
            <v>70490.989999999991</v>
          </cell>
          <cell r="O12">
            <v>70490.989999999991</v>
          </cell>
          <cell r="P12">
            <v>70490.989999999991</v>
          </cell>
          <cell r="Q12">
            <v>70490.989999999991</v>
          </cell>
          <cell r="S12">
            <v>757418.82000000007</v>
          </cell>
        </row>
        <row r="13">
          <cell r="D13" t="str">
            <v/>
          </cell>
        </row>
        <row r="14">
          <cell r="D14" t="str">
            <v/>
          </cell>
          <cell r="E14" t="str">
            <v>Total Revenues</v>
          </cell>
          <cell r="F14">
            <v>49156.87</v>
          </cell>
          <cell r="G14">
            <v>51295.469999999994</v>
          </cell>
          <cell r="H14">
            <v>50193.21</v>
          </cell>
          <cell r="I14">
            <v>51898.880000000005</v>
          </cell>
          <cell r="J14">
            <v>62639.46</v>
          </cell>
          <cell r="K14">
            <v>69838.78</v>
          </cell>
          <cell r="L14">
            <v>69941.2</v>
          </cell>
          <cell r="M14">
            <v>70490.989999999991</v>
          </cell>
          <cell r="N14">
            <v>70490.989999999991</v>
          </cell>
          <cell r="O14">
            <v>70490.989999999991</v>
          </cell>
          <cell r="P14">
            <v>70490.989999999991</v>
          </cell>
          <cell r="Q14">
            <v>70490.989999999991</v>
          </cell>
          <cell r="S14">
            <v>757418.82000000007</v>
          </cell>
        </row>
        <row r="15">
          <cell r="D15" t="str">
            <v/>
          </cell>
        </row>
        <row r="16">
          <cell r="D16" t="str">
            <v>Expense</v>
          </cell>
          <cell r="E16" t="str">
            <v>Expense - Expense</v>
          </cell>
        </row>
        <row r="17">
          <cell r="D17" t="str">
            <v/>
          </cell>
        </row>
        <row r="18">
          <cell r="D18" t="str">
            <v>General &amp; Admin</v>
          </cell>
          <cell r="E18" t="str">
            <v>G&amp;A - General &amp; Admin</v>
          </cell>
        </row>
        <row r="19">
          <cell r="A19" t="str">
            <v>CE1</v>
          </cell>
          <cell r="B19" t="str">
            <v>Property Taxes - Sewer</v>
          </cell>
          <cell r="C19" t="str">
            <v>408.160</v>
          </cell>
          <cell r="D19" t="str">
            <v>Taxes  Sewer Property (KY, Bluegra)</v>
          </cell>
          <cell r="E19" t="str">
            <v>408.160-04-012 - Taxes  Sewer Property (KY, Bluegra)</v>
          </cell>
          <cell r="G19">
            <v>-373.23</v>
          </cell>
          <cell r="S19">
            <v>-373.23</v>
          </cell>
        </row>
        <row r="20">
          <cell r="A20" t="str">
            <v>CE1</v>
          </cell>
          <cell r="B20" t="str">
            <v>Property Taxes - Water</v>
          </cell>
          <cell r="C20" t="str">
            <v>408.161</v>
          </cell>
          <cell r="D20" t="str">
            <v>Taxes  Water Property (KY, Bluegra)</v>
          </cell>
          <cell r="E20" t="str">
            <v>408.161-04-012 - Taxes  Water Property (KY, Bluegra)</v>
          </cell>
          <cell r="F20">
            <v>-3156.85</v>
          </cell>
          <cell r="G20">
            <v>-3134.25</v>
          </cell>
          <cell r="H20">
            <v>-3030.75</v>
          </cell>
          <cell r="I20">
            <v>-4840.1899999999996</v>
          </cell>
          <cell r="J20">
            <v>-3765.87</v>
          </cell>
          <cell r="K20">
            <v>-3597.75</v>
          </cell>
          <cell r="L20">
            <v>-5159.68</v>
          </cell>
          <cell r="M20">
            <v>-4750</v>
          </cell>
          <cell r="N20">
            <v>-4750</v>
          </cell>
          <cell r="O20">
            <v>-4750</v>
          </cell>
          <cell r="P20">
            <v>-4750</v>
          </cell>
          <cell r="Q20">
            <v>-4750</v>
          </cell>
          <cell r="S20">
            <v>0</v>
          </cell>
        </row>
        <row r="21">
          <cell r="A21" t="str">
            <v>CE2</v>
          </cell>
          <cell r="B21" t="str">
            <v>Customer Billing Expense - Sewer</v>
          </cell>
          <cell r="C21" t="str">
            <v>903.100</v>
          </cell>
          <cell r="D21" t="str">
            <v>Sewer Cust Record Collect (Billing) (KY, Bluegra)</v>
          </cell>
          <cell r="E21" t="str">
            <v>903.100-04-012 - Sewer Cust Record Collect (Billing) (KY, Bluegra)</v>
          </cell>
          <cell r="F21">
            <v>-3156.85</v>
          </cell>
          <cell r="G21">
            <v>-3134.25</v>
          </cell>
          <cell r="H21">
            <v>-3030.75</v>
          </cell>
          <cell r="I21">
            <v>-4840.1899999999996</v>
          </cell>
          <cell r="J21">
            <v>-3765.87</v>
          </cell>
          <cell r="K21">
            <v>-3597.75</v>
          </cell>
          <cell r="L21">
            <v>-5159.68</v>
          </cell>
          <cell r="M21">
            <v>-3707.27</v>
          </cell>
          <cell r="N21">
            <v>-3707.27</v>
          </cell>
          <cell r="O21">
            <v>-3963.7799999999997</v>
          </cell>
          <cell r="P21">
            <v>-3963.7799999999997</v>
          </cell>
          <cell r="Q21">
            <v>-3963.7799999999997</v>
          </cell>
          <cell r="S21">
            <v>-45991.219999999994</v>
          </cell>
        </row>
        <row r="22">
          <cell r="A22" t="str">
            <v>CE2</v>
          </cell>
          <cell r="B22" t="str">
            <v>Customer Billing Expense - Sewer</v>
          </cell>
          <cell r="C22" t="str">
            <v>903.280</v>
          </cell>
          <cell r="D22" t="str">
            <v>Sewer Cust Record Collect (Bank Fees) (KY, Bluegra)</v>
          </cell>
          <cell r="E22" t="str">
            <v>903.280-04-012 - Sewer Cust Record Collect (Bank Fees) (KY, Bluegra)</v>
          </cell>
          <cell r="F22">
            <v>-918.81</v>
          </cell>
          <cell r="G22">
            <v>-869.37</v>
          </cell>
          <cell r="H22">
            <v>-905.1</v>
          </cell>
          <cell r="I22">
            <v>-1391.63</v>
          </cell>
          <cell r="J22">
            <v>-3225.81</v>
          </cell>
          <cell r="K22">
            <v>-69.23</v>
          </cell>
          <cell r="M22">
            <v>-1200</v>
          </cell>
          <cell r="N22">
            <v>-1200</v>
          </cell>
          <cell r="O22">
            <v>-1314</v>
          </cell>
          <cell r="P22">
            <v>-1314</v>
          </cell>
          <cell r="Q22">
            <v>-1314</v>
          </cell>
          <cell r="S22">
            <v>-13721.949999999999</v>
          </cell>
        </row>
        <row r="23">
          <cell r="A23" t="str">
            <v>CE2</v>
          </cell>
          <cell r="B23" t="str">
            <v>Customer Billing Expense - Water</v>
          </cell>
          <cell r="C23" t="str">
            <v>903.101</v>
          </cell>
          <cell r="D23" t="str">
            <v>Water Cust Record Collect (Billing) (KY, Bluegra)</v>
          </cell>
          <cell r="E23" t="str">
            <v>903.101-04-012 - Water Cust Record Collect (Billing) (KY, Bluegra)</v>
          </cell>
          <cell r="F23">
            <v>-18289.09</v>
          </cell>
          <cell r="G23">
            <v>-18289.09</v>
          </cell>
          <cell r="H23">
            <v>-18289.09</v>
          </cell>
          <cell r="I23">
            <v>-18289.09</v>
          </cell>
          <cell r="J23">
            <v>-18289.09</v>
          </cell>
          <cell r="K23">
            <v>-18289.09</v>
          </cell>
          <cell r="L23">
            <v>-18448</v>
          </cell>
          <cell r="M23">
            <v>-18448</v>
          </cell>
          <cell r="N23">
            <v>-18448</v>
          </cell>
          <cell r="O23">
            <v>-18448</v>
          </cell>
          <cell r="P23">
            <v>-18448</v>
          </cell>
          <cell r="Q23">
            <v>-18448</v>
          </cell>
          <cell r="S23">
            <v>0</v>
          </cell>
        </row>
        <row r="24">
          <cell r="A24" t="str">
            <v>CE2</v>
          </cell>
          <cell r="B24" t="str">
            <v>Customer Billing Expense - Water</v>
          </cell>
          <cell r="C24" t="str">
            <v>903.281</v>
          </cell>
          <cell r="D24" t="str">
            <v>Water Cust Record Collect (Bank Fees) (KY, Bluegra)</v>
          </cell>
          <cell r="E24" t="str">
            <v>903.281-04-012 - Water Cust Record Collect (Bank Fees) (KY, Bluegra)</v>
          </cell>
          <cell r="G24">
            <v>-291</v>
          </cell>
          <cell r="H24">
            <v>-881.23</v>
          </cell>
          <cell r="I24">
            <v>-1391.63</v>
          </cell>
          <cell r="J24">
            <v>-3225.81</v>
          </cell>
          <cell r="L24">
            <v>-780.52</v>
          </cell>
          <cell r="M24">
            <v>-767.73</v>
          </cell>
          <cell r="N24">
            <v>-767.73</v>
          </cell>
          <cell r="O24">
            <v>-711.22</v>
          </cell>
          <cell r="P24">
            <v>-711.22</v>
          </cell>
          <cell r="Q24">
            <v>-711.22</v>
          </cell>
          <cell r="S24">
            <v>-3669.1200000000008</v>
          </cell>
        </row>
        <row r="25">
          <cell r="A25" t="str">
            <v>CE7</v>
          </cell>
          <cell r="B25" t="str">
            <v>Uncollectible Accounts Expense - Sewer</v>
          </cell>
          <cell r="C25" t="str">
            <v>904.000</v>
          </cell>
          <cell r="D25" t="str">
            <v>Sewer Uncollectible Accounts (KY, Bluegra)</v>
          </cell>
          <cell r="E25" t="str">
            <v>904.000-04-012 - Sewer Uncollectible Accounts (KY, Bluegra)</v>
          </cell>
          <cell r="F25">
            <v>-2000</v>
          </cell>
          <cell r="G25">
            <v>-291</v>
          </cell>
          <cell r="H25">
            <v>-2000</v>
          </cell>
          <cell r="I25">
            <v>-2696.21</v>
          </cell>
          <cell r="J25">
            <v>-3903.16</v>
          </cell>
          <cell r="K25">
            <v>-2834.27</v>
          </cell>
          <cell r="L25">
            <v>-780.52</v>
          </cell>
          <cell r="M25">
            <v>-153.07</v>
          </cell>
          <cell r="N25">
            <v>-1300</v>
          </cell>
          <cell r="O25">
            <v>-153.07</v>
          </cell>
          <cell r="P25">
            <v>-153.07</v>
          </cell>
          <cell r="Q25">
            <v>-1300</v>
          </cell>
          <cell r="S25">
            <v>-5296.21</v>
          </cell>
        </row>
        <row r="26">
          <cell r="A26" t="str">
            <v>CE7</v>
          </cell>
          <cell r="B26" t="str">
            <v>Uncollectible Accounts Expense - Water</v>
          </cell>
          <cell r="C26" t="str">
            <v>670.000</v>
          </cell>
          <cell r="D26" t="str">
            <v>Water Bad Debt Expense (KY, Bluegra)</v>
          </cell>
          <cell r="E26" t="str">
            <v>670.000-04-012 - Water Bad Debt Expense (KY, Bluegra)</v>
          </cell>
          <cell r="F26">
            <v>-2000</v>
          </cell>
          <cell r="G26">
            <v>-2000</v>
          </cell>
          <cell r="H26">
            <v>-2000</v>
          </cell>
          <cell r="I26">
            <v>-5311.64</v>
          </cell>
          <cell r="J26">
            <v>-3903.16</v>
          </cell>
          <cell r="K26">
            <v>-2834.27</v>
          </cell>
          <cell r="L26">
            <v>-4175.8100000000004</v>
          </cell>
          <cell r="M26">
            <v>-3000</v>
          </cell>
          <cell r="N26">
            <v>-3000</v>
          </cell>
          <cell r="O26">
            <v>-3000</v>
          </cell>
          <cell r="P26">
            <v>-3000</v>
          </cell>
          <cell r="Q26">
            <v>-390</v>
          </cell>
          <cell r="S26">
            <v>-390</v>
          </cell>
        </row>
        <row r="27">
          <cell r="A27" t="str">
            <v>CE3</v>
          </cell>
          <cell r="B27" t="str">
            <v>Allocated Overhead - Sewer</v>
          </cell>
          <cell r="C27" t="str">
            <v>922.000</v>
          </cell>
          <cell r="D27" t="str">
            <v>Sewer Administrative Expenses Transferred (KY, Bluegra)</v>
          </cell>
          <cell r="E27" t="str">
            <v>922.000-04-012 - Sewer Administrative Expenses Transferred (KY, Bluegra)</v>
          </cell>
          <cell r="F27">
            <v>-18289.09</v>
          </cell>
          <cell r="G27">
            <v>-18289.09</v>
          </cell>
          <cell r="H27">
            <v>-18289.09</v>
          </cell>
          <cell r="I27">
            <v>-18289.09</v>
          </cell>
          <cell r="J27">
            <v>-18289.09</v>
          </cell>
          <cell r="K27">
            <v>-18289.09</v>
          </cell>
          <cell r="L27">
            <v>-15283</v>
          </cell>
          <cell r="M27">
            <v>-15283</v>
          </cell>
          <cell r="N27">
            <v>-15283</v>
          </cell>
          <cell r="O27">
            <v>-15283</v>
          </cell>
          <cell r="P27">
            <v>-15283</v>
          </cell>
          <cell r="Q27">
            <v>-15283</v>
          </cell>
          <cell r="S27">
            <v>-201432.53999999998</v>
          </cell>
        </row>
        <row r="28">
          <cell r="A28" t="str">
            <v>CE3</v>
          </cell>
          <cell r="B28" t="str">
            <v>Allocated Overhead - Water</v>
          </cell>
          <cell r="C28" t="str">
            <v>922.100</v>
          </cell>
          <cell r="D28" t="str">
            <v>Water Administrative Expenses Transferred (KY, Bluegra)</v>
          </cell>
          <cell r="E28" t="str">
            <v>922.100-04-012 - Water Administrative Expenses Transferred (KY, Bluegra)</v>
          </cell>
          <cell r="F28">
            <v>-13353</v>
          </cell>
          <cell r="G28">
            <v>-13353</v>
          </cell>
          <cell r="H28">
            <v>-13353</v>
          </cell>
          <cell r="I28">
            <v>-13353</v>
          </cell>
          <cell r="J28">
            <v>-13353</v>
          </cell>
          <cell r="K28">
            <v>-13353</v>
          </cell>
          <cell r="L28">
            <v>-3165</v>
          </cell>
          <cell r="M28">
            <v>-3165</v>
          </cell>
          <cell r="N28">
            <v>-3165</v>
          </cell>
          <cell r="O28">
            <v>-3165</v>
          </cell>
          <cell r="P28">
            <v>-3165</v>
          </cell>
          <cell r="Q28">
            <v>-3165</v>
          </cell>
          <cell r="S28">
            <v>-18990</v>
          </cell>
        </row>
        <row r="29">
          <cell r="A29" t="str">
            <v>CE4</v>
          </cell>
          <cell r="B29" t="str">
            <v>Administrative Services - Sewer</v>
          </cell>
          <cell r="C29" t="str">
            <v>923.400</v>
          </cell>
          <cell r="D29" t="str">
            <v>Sewer OutsideService (Legal Fees) (KY, Bluegra)</v>
          </cell>
          <cell r="E29" t="str">
            <v>923.400-04-012 - Sewer OutsideService (Legal Fees) (KY, Bluegra)</v>
          </cell>
          <cell r="F29">
            <v>-6400</v>
          </cell>
          <cell r="G29">
            <v>-291</v>
          </cell>
          <cell r="H29">
            <v>-30</v>
          </cell>
          <cell r="K29">
            <v>0</v>
          </cell>
          <cell r="L29">
            <v>-780.52</v>
          </cell>
          <cell r="M29">
            <v>-126.81</v>
          </cell>
          <cell r="N29">
            <v>-126.81</v>
          </cell>
          <cell r="O29">
            <v>-126.81</v>
          </cell>
          <cell r="P29">
            <v>-126.81</v>
          </cell>
          <cell r="Q29">
            <v>-126.81</v>
          </cell>
          <cell r="S29">
            <v>-1705.5699999999997</v>
          </cell>
        </row>
        <row r="30">
          <cell r="A30" t="str">
            <v>CE4</v>
          </cell>
          <cell r="B30" t="str">
            <v>Administrative Services - Sewer</v>
          </cell>
          <cell r="C30" t="str">
            <v>923.600</v>
          </cell>
          <cell r="D30" t="str">
            <v>Sewer OutsideService (Manage Consult) (KY, Bluegra)</v>
          </cell>
          <cell r="E30" t="str">
            <v>923.600-04-012 - Sewer OutsideService (Manage Consult) (KY, Bluegra)</v>
          </cell>
          <cell r="F30">
            <v>-2000</v>
          </cell>
          <cell r="G30">
            <v>-2000</v>
          </cell>
          <cell r="H30">
            <v>-2000</v>
          </cell>
          <cell r="I30">
            <v>-5311.64</v>
          </cell>
          <cell r="J30">
            <v>-3903.16</v>
          </cell>
          <cell r="K30">
            <v>-2834.27</v>
          </cell>
          <cell r="L30">
            <v>-4175.8100000000004</v>
          </cell>
          <cell r="M30">
            <v>-2485.3200000000002</v>
          </cell>
          <cell r="N30">
            <v>-2485.3200000000002</v>
          </cell>
          <cell r="O30">
            <v>-2485.3200000000002</v>
          </cell>
          <cell r="P30">
            <v>-2485.3200000000002</v>
          </cell>
          <cell r="Q30">
            <v>-2485.3200000000002</v>
          </cell>
          <cell r="S30">
            <v>-34651.480000000003</v>
          </cell>
        </row>
        <row r="31">
          <cell r="A31" t="str">
            <v>CE4</v>
          </cell>
          <cell r="B31" t="str">
            <v>Administrative Services - Sewer</v>
          </cell>
          <cell r="C31" t="str">
            <v>923.900</v>
          </cell>
          <cell r="D31" t="str">
            <v>Sewer Outside Services (IT) (KY, Bluegra)</v>
          </cell>
          <cell r="E31" t="str">
            <v>923.900-04-012 - Sewer Outside Services (IT) (KY, Bluegra)</v>
          </cell>
          <cell r="F31">
            <v>-300</v>
          </cell>
          <cell r="G31">
            <v>-300</v>
          </cell>
          <cell r="H31">
            <v>-300</v>
          </cell>
          <cell r="I31">
            <v>-300</v>
          </cell>
          <cell r="J31">
            <v>-300</v>
          </cell>
          <cell r="K31">
            <v>-300</v>
          </cell>
          <cell r="L31">
            <v>-300</v>
          </cell>
          <cell r="M31">
            <v>-248.53</v>
          </cell>
          <cell r="N31">
            <v>-248.53</v>
          </cell>
          <cell r="O31">
            <v>-248.53</v>
          </cell>
          <cell r="P31">
            <v>-248.53</v>
          </cell>
          <cell r="Q31">
            <v>-248.53</v>
          </cell>
          <cell r="S31">
            <v>-3342.650000000001</v>
          </cell>
        </row>
        <row r="32">
          <cell r="A32" t="str">
            <v>CE4</v>
          </cell>
          <cell r="B32" t="str">
            <v>Administrative Services - Water</v>
          </cell>
          <cell r="C32" t="str">
            <v>633.000</v>
          </cell>
          <cell r="D32" t="str">
            <v>Water Contractual Services (Legal Fees) (KY, Bluegra)</v>
          </cell>
          <cell r="E32" t="str">
            <v>633.000-04-012 - Water Contractual Services (Legal Fees) (KY, Bluegra)</v>
          </cell>
          <cell r="M32">
            <v>-26.26</v>
          </cell>
          <cell r="N32">
            <v>-26.26</v>
          </cell>
          <cell r="O32">
            <v>-26.26</v>
          </cell>
          <cell r="P32">
            <v>-26.26</v>
          </cell>
          <cell r="Q32">
            <v>-26.26</v>
          </cell>
          <cell r="S32">
            <v>-131.30000000000001</v>
          </cell>
        </row>
        <row r="33">
          <cell r="A33" t="str">
            <v>CE4</v>
          </cell>
          <cell r="B33" t="str">
            <v>Administrative Services - Water</v>
          </cell>
          <cell r="C33" t="str">
            <v>634.000</v>
          </cell>
          <cell r="D33" t="str">
            <v>Water Contractual Services (Manage Consult) (KY, Bluegra)</v>
          </cell>
          <cell r="E33" t="str">
            <v>634.000-04-012 - Water Contractual Services (Manage Consult) (KY, Bluegra)</v>
          </cell>
          <cell r="F33">
            <v>-37197</v>
          </cell>
          <cell r="G33">
            <v>-37197</v>
          </cell>
          <cell r="H33">
            <v>-38177</v>
          </cell>
          <cell r="I33">
            <v>-37197</v>
          </cell>
          <cell r="J33">
            <v>-43199</v>
          </cell>
          <cell r="K33">
            <v>-43339</v>
          </cell>
          <cell r="L33">
            <v>-43199</v>
          </cell>
          <cell r="M33">
            <v>-514.66999999999996</v>
          </cell>
          <cell r="N33">
            <v>-514.66999999999996</v>
          </cell>
          <cell r="O33">
            <v>-514.66999999999996</v>
          </cell>
          <cell r="P33">
            <v>-514.66999999999996</v>
          </cell>
          <cell r="Q33">
            <v>-514.66999999999996</v>
          </cell>
          <cell r="S33">
            <v>-2573.35</v>
          </cell>
        </row>
        <row r="34">
          <cell r="A34" t="str">
            <v>CE4</v>
          </cell>
          <cell r="B34" t="str">
            <v>Administrative Services - Water</v>
          </cell>
          <cell r="C34" t="str">
            <v>634.100</v>
          </cell>
          <cell r="D34" t="str">
            <v>Water Contractual Services (IT) (KY, Bluegra)</v>
          </cell>
          <cell r="E34" t="str">
            <v>634.100-04-012 - Water Contractual Services (IT) (KY, Bluegra)</v>
          </cell>
          <cell r="F34">
            <v>-37197</v>
          </cell>
          <cell r="G34">
            <v>-37197</v>
          </cell>
          <cell r="H34">
            <v>-38177</v>
          </cell>
          <cell r="I34">
            <v>-37197</v>
          </cell>
          <cell r="J34">
            <v>-43199</v>
          </cell>
          <cell r="K34">
            <v>-43339</v>
          </cell>
          <cell r="L34">
            <v>-43199</v>
          </cell>
          <cell r="M34">
            <v>-51.47</v>
          </cell>
          <cell r="N34">
            <v>-51.47</v>
          </cell>
          <cell r="O34">
            <v>-51.47</v>
          </cell>
          <cell r="P34">
            <v>-51.47</v>
          </cell>
          <cell r="Q34">
            <v>-51.47</v>
          </cell>
          <cell r="S34">
            <v>-257.35000000000002</v>
          </cell>
        </row>
        <row r="35">
          <cell r="A35" t="str">
            <v>CE5</v>
          </cell>
          <cell r="B35" t="str">
            <v>Property Insurance - Sewer</v>
          </cell>
          <cell r="C35" t="str">
            <v>924.400</v>
          </cell>
          <cell r="D35" t="str">
            <v>Sewer Property Insurance   Commercial (KY, Bluegra)</v>
          </cell>
          <cell r="E35" t="str">
            <v>924.400-04-012 - Sewer Property Insurance   Commercial (KY, Bluegra)</v>
          </cell>
          <cell r="F35">
            <v>-13353</v>
          </cell>
          <cell r="G35">
            <v>-13353</v>
          </cell>
          <cell r="H35">
            <v>-13353</v>
          </cell>
          <cell r="I35">
            <v>-13353</v>
          </cell>
          <cell r="J35">
            <v>-13353</v>
          </cell>
          <cell r="K35">
            <v>-13353</v>
          </cell>
          <cell r="L35">
            <v>-13353</v>
          </cell>
          <cell r="M35">
            <v>-12717</v>
          </cell>
          <cell r="N35">
            <v>-12717</v>
          </cell>
          <cell r="O35">
            <v>-12717</v>
          </cell>
          <cell r="P35">
            <v>-12717</v>
          </cell>
          <cell r="Q35">
            <v>-12717</v>
          </cell>
          <cell r="S35">
            <v>-157056</v>
          </cell>
        </row>
        <row r="36">
          <cell r="A36" t="str">
            <v>CE5</v>
          </cell>
          <cell r="B36" t="str">
            <v>Property Insurance - Water</v>
          </cell>
          <cell r="C36" t="str">
            <v>657.000</v>
          </cell>
          <cell r="D36" t="str">
            <v>Water Property Insurance Gen Liab (KY, Bluegra)</v>
          </cell>
          <cell r="E36" t="str">
            <v>657.000-04-012 - Water Property Insurance Gen Liab (KY, Bluegra)</v>
          </cell>
          <cell r="F36">
            <v>-6389.39</v>
          </cell>
          <cell r="G36">
            <v>-800</v>
          </cell>
          <cell r="H36">
            <v>-4808.8</v>
          </cell>
          <cell r="I36">
            <v>-8803.1299999999992</v>
          </cell>
          <cell r="J36">
            <v>-7695.83</v>
          </cell>
          <cell r="K36">
            <v>-8633.56</v>
          </cell>
          <cell r="L36">
            <v>-7224.77</v>
          </cell>
          <cell r="M36">
            <v>-636</v>
          </cell>
          <cell r="N36">
            <v>-636</v>
          </cell>
          <cell r="O36">
            <v>-636</v>
          </cell>
          <cell r="P36">
            <v>-636</v>
          </cell>
          <cell r="Q36">
            <v>-636</v>
          </cell>
          <cell r="S36">
            <v>-3180</v>
          </cell>
        </row>
        <row r="37">
          <cell r="A37" t="str">
            <v>CE6</v>
          </cell>
          <cell r="B37" t="str">
            <v>Regulatory Expense and Permits - Sewer</v>
          </cell>
          <cell r="C37" t="str">
            <v>928.100</v>
          </cell>
          <cell r="D37" t="str">
            <v>Sewer Regulatory Expense   DNR (KY, Bluegra)</v>
          </cell>
          <cell r="E37" t="str">
            <v>928.100-04-012 - Sewer Regulatory Expense   DNR (KY, Bluegra)</v>
          </cell>
          <cell r="F37">
            <v>-6400</v>
          </cell>
          <cell r="G37">
            <v>-733.25</v>
          </cell>
          <cell r="H37">
            <v>-30</v>
          </cell>
          <cell r="I37">
            <v>-8803.1299999999992</v>
          </cell>
          <cell r="J37">
            <v>-7695.83</v>
          </cell>
          <cell r="K37">
            <v>0</v>
          </cell>
          <cell r="L37">
            <v>-7224.77</v>
          </cell>
          <cell r="M37">
            <v>-7851</v>
          </cell>
          <cell r="N37">
            <v>-7851</v>
          </cell>
          <cell r="O37">
            <v>-7851</v>
          </cell>
          <cell r="P37">
            <v>-7851</v>
          </cell>
          <cell r="Q37">
            <v>-7851</v>
          </cell>
          <cell r="S37">
            <v>-7163.25</v>
          </cell>
        </row>
        <row r="38">
          <cell r="A38" t="str">
            <v>CE6</v>
          </cell>
          <cell r="B38" t="str">
            <v>Regulatory Expense and Permits - Water</v>
          </cell>
          <cell r="C38" t="str">
            <v>667.100</v>
          </cell>
          <cell r="D38" t="str">
            <v>Water Regulatory Expense DNR (KY, Bluegra)</v>
          </cell>
          <cell r="E38" t="str">
            <v>667.100-04-012 - Water Regulatory Expense DNR (KY, Bluegra)</v>
          </cell>
          <cell r="F38">
            <v>-7909.1</v>
          </cell>
          <cell r="G38">
            <v>-1631.29</v>
          </cell>
          <cell r="H38">
            <v>-7418.15</v>
          </cell>
          <cell r="I38">
            <v>-6623.3</v>
          </cell>
          <cell r="J38">
            <v>-3883.58</v>
          </cell>
          <cell r="K38">
            <v>-13443.94</v>
          </cell>
          <cell r="L38">
            <v>-10479.58</v>
          </cell>
          <cell r="M38">
            <v>-9220</v>
          </cell>
          <cell r="N38">
            <v>-9220</v>
          </cell>
          <cell r="O38">
            <v>-9220</v>
          </cell>
          <cell r="P38">
            <v>-9220</v>
          </cell>
          <cell r="Q38">
            <v>-9220</v>
          </cell>
          <cell r="S38">
            <v>0</v>
          </cell>
        </row>
        <row r="39">
          <cell r="A39" t="str">
            <v>CE6</v>
          </cell>
          <cell r="B39" t="str">
            <v>Regulatory Expense and Permits - Sewer</v>
          </cell>
          <cell r="C39" t="str">
            <v>928.200</v>
          </cell>
          <cell r="D39" t="str">
            <v>Sewer Regulatory Expense   PSC (KY, Bluegra)</v>
          </cell>
          <cell r="E39" t="str">
            <v>928.200-04-012 - Sewer Regulatory Expense   PSC (KY, Bluegra)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-4602.16</v>
          </cell>
          <cell r="L39">
            <v>-840.63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-840.63</v>
          </cell>
        </row>
        <row r="40">
          <cell r="A40" t="str">
            <v>CE6</v>
          </cell>
          <cell r="B40" t="str">
            <v>Regulatory Expense and Permits - Water</v>
          </cell>
          <cell r="C40" t="str">
            <v>667.200</v>
          </cell>
          <cell r="D40" t="str">
            <v>Water Regulatory Expense PSC (KY, Bluegra)</v>
          </cell>
          <cell r="E40" t="str">
            <v>667.200-04-012 - Water Regulatory Expense PSC (KY, Bluegra)</v>
          </cell>
          <cell r="F40">
            <v>0</v>
          </cell>
          <cell r="G40">
            <v>-665</v>
          </cell>
          <cell r="H40">
            <v>-1170</v>
          </cell>
          <cell r="I40">
            <v>0</v>
          </cell>
          <cell r="J40">
            <v>0</v>
          </cell>
          <cell r="K40">
            <v>-70</v>
          </cell>
          <cell r="L40">
            <v>0</v>
          </cell>
          <cell r="M40">
            <v>-275</v>
          </cell>
          <cell r="N40">
            <v>-275</v>
          </cell>
          <cell r="O40">
            <v>-275</v>
          </cell>
          <cell r="P40">
            <v>-275</v>
          </cell>
          <cell r="Q40">
            <v>-275</v>
          </cell>
          <cell r="S40">
            <v>0</v>
          </cell>
        </row>
        <row r="41">
          <cell r="A41" t="str">
            <v>SE3</v>
          </cell>
          <cell r="B41" t="str">
            <v>Sewer - Maintenance</v>
          </cell>
          <cell r="C41" t="str">
            <v>714.000</v>
          </cell>
          <cell r="D41" t="str">
            <v>General &amp; Admin</v>
          </cell>
          <cell r="E41" t="str">
            <v>Total G&amp;A - General &amp; Admin</v>
          </cell>
          <cell r="F41">
            <v>-44417.75</v>
          </cell>
          <cell r="G41">
            <v>-39343.19</v>
          </cell>
          <cell r="H41">
            <v>-37907.94</v>
          </cell>
          <cell r="I41">
            <v>-46181.759999999995</v>
          </cell>
          <cell r="J41">
            <v>-42836.93</v>
          </cell>
          <cell r="K41">
            <v>-38443.339999999997</v>
          </cell>
          <cell r="L41">
            <v>-43057.64</v>
          </cell>
          <cell r="M41">
            <v>-40929.06</v>
          </cell>
          <cell r="N41">
            <v>-42229.06</v>
          </cell>
          <cell r="O41">
            <v>-41243.06</v>
          </cell>
          <cell r="P41">
            <v>-41243.06</v>
          </cell>
          <cell r="Q41">
            <v>-42933.06</v>
          </cell>
          <cell r="S41">
            <v>-500765.84999999992</v>
          </cell>
        </row>
        <row r="42">
          <cell r="A42" t="str">
            <v>SE3</v>
          </cell>
          <cell r="B42" t="str">
            <v>Sewer - Maintenance</v>
          </cell>
          <cell r="C42" t="str">
            <v>713.001</v>
          </cell>
          <cell r="D42" t="str">
            <v/>
          </cell>
          <cell r="E42" t="str">
            <v>713.001-04-012 - Sewer - O&amp;M - Maintenance of Pumping System (KY, Bluegra )</v>
          </cell>
          <cell r="F42">
            <v>0</v>
          </cell>
          <cell r="G42">
            <v>-169.16</v>
          </cell>
          <cell r="H42">
            <v>-875</v>
          </cell>
          <cell r="I42">
            <v>0</v>
          </cell>
          <cell r="J42">
            <v>0</v>
          </cell>
          <cell r="K42">
            <v>-4685</v>
          </cell>
          <cell r="L42">
            <v>0</v>
          </cell>
          <cell r="M42">
            <v>-820</v>
          </cell>
          <cell r="N42">
            <v>-820</v>
          </cell>
          <cell r="O42">
            <v>-820</v>
          </cell>
          <cell r="P42">
            <v>-820</v>
          </cell>
          <cell r="Q42">
            <v>-820</v>
          </cell>
          <cell r="S42">
            <v>-9829.16</v>
          </cell>
        </row>
        <row r="43">
          <cell r="A43" t="str">
            <v>SE2</v>
          </cell>
          <cell r="B43" t="str">
            <v>Sewer - Maintenance</v>
          </cell>
          <cell r="C43" t="str">
            <v>705.000</v>
          </cell>
          <cell r="D43" t="str">
            <v>Operations &amp; Maintenance</v>
          </cell>
          <cell r="E43" t="str">
            <v>Ops &amp; Maint - Operations &amp; Maintenance</v>
          </cell>
          <cell r="F43">
            <v>-759.53</v>
          </cell>
          <cell r="G43">
            <v>-373.23</v>
          </cell>
          <cell r="H43">
            <v>-291.86</v>
          </cell>
          <cell r="I43">
            <v>-563.28</v>
          </cell>
          <cell r="J43">
            <v>-442.67</v>
          </cell>
          <cell r="K43">
            <v>-333.91</v>
          </cell>
          <cell r="L43">
            <v>-623.46</v>
          </cell>
          <cell r="M43">
            <v>-475</v>
          </cell>
          <cell r="N43">
            <v>-475</v>
          </cell>
          <cell r="O43">
            <v>-475</v>
          </cell>
          <cell r="P43">
            <v>-475</v>
          </cell>
          <cell r="Q43">
            <v>-475</v>
          </cell>
          <cell r="S43">
            <v>-5762.94</v>
          </cell>
        </row>
        <row r="44">
          <cell r="A44" t="str">
            <v>SE1</v>
          </cell>
          <cell r="B44" t="str">
            <v>Sewer - Contract Operations</v>
          </cell>
          <cell r="C44" t="str">
            <v>701.000</v>
          </cell>
          <cell r="D44" t="str">
            <v>Sewer - O&amp;M - Operations Labor and Expense (KY, Bluegra)</v>
          </cell>
          <cell r="E44" t="str">
            <v>701.000-04-012 - Sewer - O&amp;M - Operations Labor and Expense (KY, Bluegra)</v>
          </cell>
          <cell r="F44">
            <v>-37197</v>
          </cell>
          <cell r="G44">
            <v>-37197</v>
          </cell>
          <cell r="H44">
            <v>-38177</v>
          </cell>
          <cell r="I44">
            <v>-37197</v>
          </cell>
          <cell r="J44">
            <v>-43199</v>
          </cell>
          <cell r="K44">
            <v>-43339</v>
          </cell>
          <cell r="L44">
            <v>-43199</v>
          </cell>
          <cell r="M44">
            <v>-43199</v>
          </cell>
          <cell r="N44">
            <v>-43199</v>
          </cell>
          <cell r="O44">
            <v>-55203</v>
          </cell>
          <cell r="P44">
            <v>-55203</v>
          </cell>
          <cell r="Q44">
            <v>-55203</v>
          </cell>
          <cell r="S44">
            <v>-531512</v>
          </cell>
        </row>
        <row r="45">
          <cell r="A45" t="str">
            <v>SE1</v>
          </cell>
          <cell r="B45" t="str">
            <v>Sewer - Contract Operations</v>
          </cell>
          <cell r="C45" t="str">
            <v>701.100</v>
          </cell>
          <cell r="D45" t="str">
            <v>Sewer - O&amp;M - Testing Expense (KY, Bluegra)</v>
          </cell>
          <cell r="E45" t="str">
            <v>701.100-04-012 - Sewer - O&amp;M - Testing Expense (KY, Bluegra)</v>
          </cell>
          <cell r="F45">
            <v>-4053.25</v>
          </cell>
          <cell r="G45">
            <v>-4544.5</v>
          </cell>
          <cell r="H45">
            <v>-4914.5</v>
          </cell>
          <cell r="I45">
            <v>-4052.25</v>
          </cell>
          <cell r="J45">
            <v>-5019.5</v>
          </cell>
          <cell r="K45">
            <v>-7030.75</v>
          </cell>
          <cell r="L45">
            <v>-957.75</v>
          </cell>
          <cell r="M45">
            <v>-5045</v>
          </cell>
          <cell r="N45">
            <v>-5045</v>
          </cell>
          <cell r="O45">
            <v>-6045</v>
          </cell>
          <cell r="P45">
            <v>-6045</v>
          </cell>
          <cell r="Q45">
            <v>-6045</v>
          </cell>
          <cell r="S45">
            <v>-58797.5</v>
          </cell>
        </row>
        <row r="46">
          <cell r="A46" t="str">
            <v>SE1</v>
          </cell>
          <cell r="B46" t="str">
            <v>Sewer - Contract Operations</v>
          </cell>
          <cell r="C46" t="str">
            <v>701.200</v>
          </cell>
          <cell r="D46" t="str">
            <v>Sewer - O&amp;M - Sludge Removal (KY, Bluegra)</v>
          </cell>
          <cell r="E46" t="str">
            <v>701.200-04-012 - Sewer - O&amp;M - Sludge Removal (KY, Bluegra)</v>
          </cell>
          <cell r="F46">
            <v>0</v>
          </cell>
          <cell r="G46">
            <v>-800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-2250.44</v>
          </cell>
          <cell r="M46">
            <v>-100</v>
          </cell>
          <cell r="N46">
            <v>-100</v>
          </cell>
          <cell r="O46">
            <v>-100</v>
          </cell>
          <cell r="P46">
            <v>-100</v>
          </cell>
          <cell r="Q46">
            <v>-100</v>
          </cell>
          <cell r="S46">
            <v>-1300</v>
          </cell>
        </row>
        <row r="47">
          <cell r="A47" t="str">
            <v>SE2</v>
          </cell>
          <cell r="B47" t="str">
            <v>Sewer - Other Operations</v>
          </cell>
          <cell r="C47" t="str">
            <v>703.000</v>
          </cell>
          <cell r="D47" t="str">
            <v>Sewer - O&amp;M - Fuel &amp; Power for Pumping and Treatment (KY, Bluegra)</v>
          </cell>
          <cell r="E47" t="str">
            <v>703.000-04-012 - Sewer - O&amp;M - Fuel &amp; Power for Pumping and Treatment (KY, Bluegra)</v>
          </cell>
          <cell r="F47">
            <v>-6389.39</v>
          </cell>
          <cell r="G47">
            <v>-7934.68</v>
          </cell>
          <cell r="H47">
            <v>-4808.8</v>
          </cell>
          <cell r="I47">
            <v>-8803.1299999999992</v>
          </cell>
          <cell r="J47">
            <v>-7695.83</v>
          </cell>
          <cell r="K47">
            <v>-8633.56</v>
          </cell>
          <cell r="L47">
            <v>-7224.77</v>
          </cell>
          <cell r="M47">
            <v>-7851</v>
          </cell>
          <cell r="N47">
            <v>-7851</v>
          </cell>
          <cell r="O47">
            <v>-8184</v>
          </cell>
          <cell r="P47">
            <v>-8184</v>
          </cell>
          <cell r="Q47">
            <v>-8184</v>
          </cell>
          <cell r="S47">
            <v>-91744.16</v>
          </cell>
        </row>
        <row r="48">
          <cell r="A48" t="str">
            <v>SE2</v>
          </cell>
          <cell r="B48" t="str">
            <v>Sewer - Other Operations</v>
          </cell>
          <cell r="C48" t="str">
            <v>704.000</v>
          </cell>
          <cell r="D48" t="str">
            <v>Sewer - O&amp;M - Chemicals (KY, Bluegra)</v>
          </cell>
          <cell r="E48" t="str">
            <v>704.000-04-012 - Sewer - O&amp;M - Chemicals (KY, Bluegra)</v>
          </cell>
          <cell r="F48">
            <v>-7909.1</v>
          </cell>
          <cell r="G48">
            <v>-1631.29</v>
          </cell>
          <cell r="H48">
            <v>-7418.15</v>
          </cell>
          <cell r="I48">
            <v>-6623.3</v>
          </cell>
          <cell r="J48">
            <v>-3883.58</v>
          </cell>
          <cell r="K48">
            <v>-13443.94</v>
          </cell>
          <cell r="L48">
            <v>-10479.58</v>
          </cell>
          <cell r="M48">
            <v>-9220</v>
          </cell>
          <cell r="N48">
            <v>-9220</v>
          </cell>
          <cell r="O48">
            <v>-9553</v>
          </cell>
          <cell r="P48">
            <v>-9553</v>
          </cell>
          <cell r="Q48">
            <v>-9553</v>
          </cell>
          <cell r="S48">
            <v>-98487.94</v>
          </cell>
        </row>
        <row r="49">
          <cell r="A49" t="str">
            <v>SE3</v>
          </cell>
          <cell r="B49" t="str">
            <v>Sewer - Maintenance</v>
          </cell>
          <cell r="C49" t="str">
            <v>711.000</v>
          </cell>
          <cell r="D49" t="str">
            <v>Sewer - O&amp;M - Maintenance Structures and Improvements (KY, Bluegra)</v>
          </cell>
          <cell r="E49" t="str">
            <v>711.000-04-012 - Sewer - O&amp;M - Maintenance Structures and Improvements (KY, Bluegra)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-4602.16</v>
          </cell>
          <cell r="L49">
            <v>0</v>
          </cell>
          <cell r="M49">
            <v>-660</v>
          </cell>
          <cell r="N49">
            <v>-660</v>
          </cell>
          <cell r="O49">
            <v>-743.33</v>
          </cell>
          <cell r="P49">
            <v>-743.33</v>
          </cell>
          <cell r="Q49">
            <v>-743.33</v>
          </cell>
          <cell r="S49">
            <v>-8152.15</v>
          </cell>
        </row>
        <row r="50">
          <cell r="A50" t="str">
            <v>SE3</v>
          </cell>
          <cell r="B50" t="str">
            <v>Sewer - Maintenance</v>
          </cell>
          <cell r="C50" t="str">
            <v>712.000</v>
          </cell>
          <cell r="D50" t="str">
            <v>Sewer - O&amp;M - Maintenance of Collection Sewer System (KY, Bluegra)</v>
          </cell>
          <cell r="E50" t="str">
            <v>712.000-04-012 - Sewer - O&amp;M - Maintenance of Collection Sewer System (KY, Bluegra)</v>
          </cell>
          <cell r="F50">
            <v>0</v>
          </cell>
          <cell r="G50">
            <v>-665</v>
          </cell>
          <cell r="H50">
            <v>-1170</v>
          </cell>
          <cell r="I50">
            <v>0</v>
          </cell>
          <cell r="J50">
            <v>0</v>
          </cell>
          <cell r="K50">
            <v>-70</v>
          </cell>
          <cell r="L50">
            <v>0</v>
          </cell>
          <cell r="M50">
            <v>-275</v>
          </cell>
          <cell r="N50">
            <v>-275</v>
          </cell>
          <cell r="O50">
            <v>-358.33</v>
          </cell>
          <cell r="P50">
            <v>-358.33</v>
          </cell>
          <cell r="Q50">
            <v>-358.33</v>
          </cell>
          <cell r="S50">
            <v>-3529.99</v>
          </cell>
        </row>
        <row r="51">
          <cell r="A51" t="str">
            <v>SE3</v>
          </cell>
          <cell r="B51" t="str">
            <v>Sewer - Maintenance</v>
          </cell>
          <cell r="C51" t="str">
            <v>714.000</v>
          </cell>
          <cell r="D51" t="str">
            <v>Sewer - O&amp;M - Maintenance of Treatment &amp; Disposal Plant (KY, Bluegra)</v>
          </cell>
          <cell r="E51" t="str">
            <v>714.000-04-012 - Sewer - O&amp;M - Maintenance of Treatment &amp; Disposal Plant (KY, Bluegra)</v>
          </cell>
          <cell r="F51">
            <v>-570</v>
          </cell>
          <cell r="G51">
            <v>-1010</v>
          </cell>
          <cell r="H51">
            <v>-3180.49</v>
          </cell>
          <cell r="I51">
            <v>-289.27</v>
          </cell>
          <cell r="J51">
            <v>-2315.48</v>
          </cell>
          <cell r="K51">
            <v>-465</v>
          </cell>
          <cell r="L51">
            <v>0</v>
          </cell>
          <cell r="M51">
            <v>-1120</v>
          </cell>
          <cell r="N51">
            <v>-1120</v>
          </cell>
          <cell r="O51">
            <v>-1203.33</v>
          </cell>
          <cell r="P51">
            <v>-1203.33</v>
          </cell>
          <cell r="Q51">
            <v>-1203.33</v>
          </cell>
          <cell r="S51">
            <v>-13680.23</v>
          </cell>
        </row>
        <row r="52">
          <cell r="A52" t="str">
            <v>SE3</v>
          </cell>
          <cell r="B52" t="str">
            <v>Sewer - Maintenance</v>
          </cell>
          <cell r="C52" t="str">
            <v>713.001</v>
          </cell>
          <cell r="D52" t="str">
            <v>Sewer - O&amp;M - Maintenance of Pumping System (KY, Bluegra )</v>
          </cell>
          <cell r="E52" t="str">
            <v>713.001-04-012 - Sewer - O&amp;M - Maintenance of Pumping System (KY, Bluegra )</v>
          </cell>
          <cell r="F52">
            <v>0</v>
          </cell>
          <cell r="G52">
            <v>-169.16</v>
          </cell>
          <cell r="H52">
            <v>-875</v>
          </cell>
          <cell r="I52">
            <v>0</v>
          </cell>
          <cell r="J52">
            <v>0</v>
          </cell>
          <cell r="K52">
            <v>-4685</v>
          </cell>
          <cell r="L52">
            <v>0</v>
          </cell>
          <cell r="M52">
            <v>-820</v>
          </cell>
          <cell r="N52">
            <v>-820</v>
          </cell>
          <cell r="O52">
            <v>-903.33</v>
          </cell>
          <cell r="P52">
            <v>-903.33</v>
          </cell>
          <cell r="Q52">
            <v>-903.33</v>
          </cell>
          <cell r="S52">
            <v>-10079.15</v>
          </cell>
        </row>
        <row r="53">
          <cell r="A53" t="str">
            <v>SE2</v>
          </cell>
          <cell r="B53" t="str">
            <v>Sewer - Maintenance</v>
          </cell>
          <cell r="C53" t="str">
            <v>705.000</v>
          </cell>
          <cell r="D53" t="str">
            <v>Sewer - O&amp;M - Miscellaneous Supplies (KY, Bluegra )</v>
          </cell>
          <cell r="E53" t="str">
            <v>705.000-04-012 - Sewer - O&amp;M - Miscellaneous Supplies (KY, Bluegra )</v>
          </cell>
          <cell r="F53">
            <v>-759.53</v>
          </cell>
          <cell r="G53">
            <v>-373.23</v>
          </cell>
          <cell r="H53">
            <v>-291.86</v>
          </cell>
          <cell r="I53">
            <v>-563.28</v>
          </cell>
          <cell r="J53">
            <v>-442.67</v>
          </cell>
          <cell r="K53">
            <v>-333.91</v>
          </cell>
          <cell r="L53">
            <v>-623.46</v>
          </cell>
          <cell r="M53">
            <v>-475</v>
          </cell>
          <cell r="N53">
            <v>-475</v>
          </cell>
          <cell r="O53">
            <v>-475</v>
          </cell>
          <cell r="P53">
            <v>-475</v>
          </cell>
          <cell r="Q53">
            <v>-475</v>
          </cell>
          <cell r="S53">
            <v>-5762.94</v>
          </cell>
        </row>
        <row r="54">
          <cell r="A54" t="str">
            <v>WE1</v>
          </cell>
          <cell r="B54" t="str">
            <v>Water - Contract Operations</v>
          </cell>
          <cell r="C54" t="str">
            <v>636.300</v>
          </cell>
          <cell r="D54" t="str">
            <v>Water - O&amp;M - Contractual Services - Other Treatment Ops (KY, Bluegra )</v>
          </cell>
          <cell r="E54" t="str">
            <v>636.300-04-012 - Water - O&amp;M - Contractual Services - Other Treatment Ops (KY, Bluegra )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-6062.02</v>
          </cell>
          <cell r="K54">
            <v>-12004</v>
          </cell>
          <cell r="L54">
            <v>-12054</v>
          </cell>
          <cell r="M54">
            <v>-12004</v>
          </cell>
          <cell r="N54">
            <v>-12004</v>
          </cell>
          <cell r="O54">
            <v>-12004</v>
          </cell>
          <cell r="P54">
            <v>-12004</v>
          </cell>
          <cell r="Q54">
            <v>-12004</v>
          </cell>
          <cell r="S54">
            <v>-90140.02</v>
          </cell>
        </row>
        <row r="55">
          <cell r="A55" t="str">
            <v>WE2</v>
          </cell>
          <cell r="B55" t="str">
            <v>Water - Other Operations</v>
          </cell>
          <cell r="C55" t="str">
            <v>618.300</v>
          </cell>
          <cell r="D55" t="str">
            <v>Water - O&amp;M - Chemicals - Treatment (KY, Bluegra )</v>
          </cell>
          <cell r="E55" t="str">
            <v>618.300-04-012 - Water - O&amp;M - Chemicals - Treatment (KY, Bluegra 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-70.23</v>
          </cell>
          <cell r="L55">
            <v>-263.11</v>
          </cell>
          <cell r="M55">
            <v>-250</v>
          </cell>
          <cell r="N55">
            <v>-250</v>
          </cell>
          <cell r="O55">
            <v>-250</v>
          </cell>
          <cell r="P55">
            <v>-250</v>
          </cell>
          <cell r="Q55">
            <v>-250</v>
          </cell>
          <cell r="S55">
            <v>-1583.3400000000001</v>
          </cell>
        </row>
        <row r="56">
          <cell r="A56" t="str">
            <v>WE2</v>
          </cell>
          <cell r="B56" t="str">
            <v>Water - Other Operations</v>
          </cell>
          <cell r="C56" t="str">
            <v>615.100</v>
          </cell>
          <cell r="D56" t="str">
            <v>Water - O&amp;M - Purchased Power - Pumping (KY, Bluegra )</v>
          </cell>
          <cell r="E56" t="str">
            <v>615.100-04-012 - Water - O&amp;M - Purchased Power - Pumping (KY, Bluegra )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-2250.44</v>
          </cell>
          <cell r="M56">
            <v>-2250</v>
          </cell>
          <cell r="N56">
            <v>-2250</v>
          </cell>
          <cell r="O56">
            <v>-2250</v>
          </cell>
          <cell r="P56">
            <v>-2250</v>
          </cell>
          <cell r="Q56">
            <v>-2250</v>
          </cell>
          <cell r="S56">
            <v>-13500.44</v>
          </cell>
        </row>
        <row r="57">
          <cell r="A57" t="str">
            <v>WE3</v>
          </cell>
          <cell r="B57" t="str">
            <v>Water - Maintenance</v>
          </cell>
          <cell r="C57" t="str">
            <v>636.200</v>
          </cell>
          <cell r="D57" t="str">
            <v>Water - O&amp;M - Contractual Services - Other Pumping Maint</v>
          </cell>
          <cell r="E57" t="str">
            <v>636.200-04-012 - Water - O&amp;M - Contractual Services - Other Pumping Maint</v>
          </cell>
          <cell r="F57">
            <v>-103059.35</v>
          </cell>
          <cell r="G57">
            <v>-95431.38</v>
          </cell>
          <cell r="H57">
            <v>-100507.07</v>
          </cell>
          <cell r="I57">
            <v>-105516.66999999998</v>
          </cell>
          <cell r="J57">
            <v>-113261.69</v>
          </cell>
          <cell r="K57">
            <v>-134927.57</v>
          </cell>
          <cell r="L57">
            <v>-121916.43</v>
          </cell>
          <cell r="M57">
            <v>-124198.07</v>
          </cell>
          <cell r="N57">
            <v>-156</v>
          </cell>
          <cell r="O57">
            <v>-156</v>
          </cell>
          <cell r="P57">
            <v>-156</v>
          </cell>
          <cell r="Q57">
            <v>-156</v>
          </cell>
          <cell r="S57">
            <v>-624</v>
          </cell>
        </row>
        <row r="58">
          <cell r="A58" t="str">
            <v>WE3</v>
          </cell>
          <cell r="B58" t="str">
            <v>Water - Maintenance</v>
          </cell>
          <cell r="C58" t="str">
            <v>636.400</v>
          </cell>
          <cell r="D58" t="str">
            <v>Water - O&amp;M - Contractual Services - Other Treatment Maint</v>
          </cell>
          <cell r="E58" t="str">
            <v>636.400-04-012 - Water - O&amp;M - Contractual Services - Other Treatment Maint</v>
          </cell>
          <cell r="F58">
            <v>-103059.35</v>
          </cell>
          <cell r="G58">
            <v>-95431.38</v>
          </cell>
          <cell r="H58">
            <v>-100507.07</v>
          </cell>
          <cell r="I58">
            <v>-105516.66999999998</v>
          </cell>
          <cell r="J58">
            <v>-113261.69</v>
          </cell>
          <cell r="K58">
            <v>-134927.57</v>
          </cell>
          <cell r="L58">
            <v>-121916.43</v>
          </cell>
          <cell r="M58">
            <v>-124373.07</v>
          </cell>
          <cell r="N58">
            <v>-156</v>
          </cell>
          <cell r="O58">
            <v>-156</v>
          </cell>
          <cell r="P58">
            <v>-156</v>
          </cell>
          <cell r="Q58">
            <v>-156</v>
          </cell>
          <cell r="S58">
            <v>-624</v>
          </cell>
        </row>
        <row r="59">
          <cell r="A59" t="str">
            <v>WE3</v>
          </cell>
          <cell r="B59" t="str">
            <v>Water - Maintenance</v>
          </cell>
          <cell r="C59" t="str">
            <v>636.600</v>
          </cell>
          <cell r="D59" t="str">
            <v>Water - O&amp;M - Contractual Services - Other Trans &amp; Distr Maint</v>
          </cell>
          <cell r="E59" t="str">
            <v>636.600-04-012 - Water - O&amp;M - Contractual Services - Other Trans &amp; Distr Maint</v>
          </cell>
          <cell r="F59">
            <v>-53902.48</v>
          </cell>
          <cell r="G59">
            <v>-44135.910000000011</v>
          </cell>
          <cell r="H59">
            <v>-50313.860000000008</v>
          </cell>
          <cell r="I59">
            <v>-53617.789999999979</v>
          </cell>
          <cell r="J59">
            <v>-50622.23</v>
          </cell>
          <cell r="K59">
            <v>-65088.790000000008</v>
          </cell>
          <cell r="L59">
            <v>-51975.229999999996</v>
          </cell>
          <cell r="M59">
            <v>-53707.080000000016</v>
          </cell>
          <cell r="N59">
            <v>-156</v>
          </cell>
          <cell r="O59">
            <v>-156</v>
          </cell>
          <cell r="P59">
            <v>-156</v>
          </cell>
          <cell r="Q59">
            <v>-156</v>
          </cell>
          <cell r="S59">
            <v>-624</v>
          </cell>
        </row>
        <row r="60">
          <cell r="A60" t="str">
            <v>WE3</v>
          </cell>
          <cell r="B60" t="str">
            <v>Water - Maintenance</v>
          </cell>
          <cell r="C60" t="str">
            <v>620.600</v>
          </cell>
          <cell r="D60" t="str">
            <v>Water - O&amp;M - Materials &amp; Supplies - Trans &amp; Distr Maint</v>
          </cell>
          <cell r="E60" t="str">
            <v>620.600-04-012 - Water - O&amp;M - Materials &amp; Supplies - Trans &amp; Distr Maint</v>
          </cell>
          <cell r="F60">
            <v>-53902.48</v>
          </cell>
          <cell r="G60">
            <v>-44135.910000000011</v>
          </cell>
          <cell r="H60">
            <v>-50313.860000000008</v>
          </cell>
          <cell r="I60">
            <v>-53617.789999999979</v>
          </cell>
          <cell r="J60">
            <v>-50622.23</v>
          </cell>
          <cell r="K60">
            <v>-65088.790000000008</v>
          </cell>
          <cell r="L60">
            <v>-51975.229999999996</v>
          </cell>
          <cell r="M60">
            <v>-53882.080000000016</v>
          </cell>
          <cell r="N60">
            <v>-156</v>
          </cell>
          <cell r="O60">
            <v>-156</v>
          </cell>
          <cell r="P60">
            <v>-156</v>
          </cell>
          <cell r="Q60">
            <v>-156</v>
          </cell>
          <cell r="S60">
            <v>-624</v>
          </cell>
        </row>
        <row r="61">
          <cell r="D61" t="str">
            <v>Operations &amp; Maintenance</v>
          </cell>
          <cell r="E61" t="str">
            <v>Total Ops &amp; Maint - Operations &amp; Maintenance</v>
          </cell>
          <cell r="F61">
            <v>-56878.27</v>
          </cell>
          <cell r="G61">
            <v>-54324.860000000008</v>
          </cell>
          <cell r="H61">
            <v>-60835.8</v>
          </cell>
          <cell r="I61">
            <v>-57528.229999999996</v>
          </cell>
          <cell r="J61">
            <v>-68618.080000000002</v>
          </cell>
          <cell r="K61">
            <v>-94677.55</v>
          </cell>
          <cell r="L61">
            <v>-77052.11</v>
          </cell>
          <cell r="M61">
            <v>-83269</v>
          </cell>
          <cell r="N61">
            <v>-83893</v>
          </cell>
          <cell r="O61">
            <v>-97896.320000000007</v>
          </cell>
          <cell r="P61">
            <v>-97896.320000000007</v>
          </cell>
          <cell r="Q61">
            <v>-97896.320000000007</v>
          </cell>
          <cell r="S61">
            <v>-928269.86</v>
          </cell>
        </row>
        <row r="62">
          <cell r="D62" t="str">
            <v/>
          </cell>
        </row>
        <row r="63">
          <cell r="D63" t="str">
            <v>Depreciation &amp; Amortization</v>
          </cell>
          <cell r="E63" t="str">
            <v>Depr &amp; Amort - Depreciation &amp; Amortization</v>
          </cell>
        </row>
        <row r="64">
          <cell r="A64" t="str">
            <v>DE1</v>
          </cell>
          <cell r="B64" t="str">
            <v>Sewer - Depreciation</v>
          </cell>
          <cell r="C64" t="str">
            <v>403.000</v>
          </cell>
          <cell r="D64" t="str">
            <v>Depreciation Expense (KY, Bluegra)</v>
          </cell>
          <cell r="E64" t="str">
            <v>403.000-04-012 - Depreciation Expense (KY, Bluegra)</v>
          </cell>
          <cell r="F64">
            <v>-1763.33</v>
          </cell>
          <cell r="G64">
            <v>-1763.33</v>
          </cell>
          <cell r="H64">
            <v>-1763.33</v>
          </cell>
          <cell r="I64">
            <v>-1806.68</v>
          </cell>
          <cell r="J64">
            <v>-1806.68</v>
          </cell>
          <cell r="K64">
            <v>-1806.68</v>
          </cell>
          <cell r="L64">
            <v>-1806.68</v>
          </cell>
          <cell r="S64">
            <v>-12516.710000000001</v>
          </cell>
        </row>
        <row r="65">
          <cell r="A65" t="str">
            <v>DE2</v>
          </cell>
          <cell r="B65" t="str">
            <v>Water - Depreciation</v>
          </cell>
          <cell r="D65" t="str">
            <v/>
          </cell>
        </row>
        <row r="66">
          <cell r="D66" t="str">
            <v>Depreciation &amp; Amortization</v>
          </cell>
          <cell r="E66" t="str">
            <v>Total Depr &amp; Amort - Depreciation &amp; Amortization</v>
          </cell>
          <cell r="F66">
            <v>-1763.33</v>
          </cell>
          <cell r="G66">
            <v>-1763.33</v>
          </cell>
          <cell r="H66">
            <v>-1763.33</v>
          </cell>
          <cell r="I66">
            <v>-1806.68</v>
          </cell>
          <cell r="J66">
            <v>-1806.68</v>
          </cell>
          <cell r="K66">
            <v>-1806.68</v>
          </cell>
          <cell r="L66">
            <v>-1806.68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S66">
            <v>-12516.710000000001</v>
          </cell>
        </row>
        <row r="67">
          <cell r="D67" t="str">
            <v/>
          </cell>
        </row>
        <row r="68">
          <cell r="D68" t="str">
            <v>Expense</v>
          </cell>
          <cell r="E68" t="str">
            <v>Total Expense - Expense</v>
          </cell>
          <cell r="F68">
            <v>-103059.35</v>
          </cell>
          <cell r="G68">
            <v>-95431.38</v>
          </cell>
          <cell r="H68">
            <v>-100507.07</v>
          </cell>
          <cell r="I68">
            <v>-105516.66999999998</v>
          </cell>
          <cell r="J68">
            <v>-113261.69</v>
          </cell>
          <cell r="K68">
            <v>-134927.57</v>
          </cell>
          <cell r="L68">
            <v>-121916.43</v>
          </cell>
          <cell r="M68">
            <v>-124198.06</v>
          </cell>
          <cell r="N68">
            <v>-126122.06</v>
          </cell>
          <cell r="O68">
            <v>-139139.38</v>
          </cell>
          <cell r="P68">
            <v>-139139.38</v>
          </cell>
          <cell r="Q68">
            <v>-140829.38</v>
          </cell>
          <cell r="S68">
            <v>-1441552.42</v>
          </cell>
        </row>
        <row r="69">
          <cell r="D69" t="str">
            <v/>
          </cell>
        </row>
        <row r="70">
          <cell r="D70" t="str">
            <v/>
          </cell>
          <cell r="E70" t="str">
            <v>Profit Period</v>
          </cell>
          <cell r="F70">
            <v>-53902.48</v>
          </cell>
          <cell r="G70">
            <v>-44135.910000000011</v>
          </cell>
          <cell r="H70">
            <v>-50313.860000000008</v>
          </cell>
          <cell r="I70">
            <v>-53617.789999999979</v>
          </cell>
          <cell r="J70">
            <v>-50622.23</v>
          </cell>
          <cell r="K70">
            <v>-65088.790000000008</v>
          </cell>
          <cell r="L70">
            <v>-51975.229999999996</v>
          </cell>
          <cell r="M70">
            <v>-53707.070000000007</v>
          </cell>
          <cell r="N70">
            <v>-55631.070000000007</v>
          </cell>
          <cell r="O70">
            <v>-68648.390000000014</v>
          </cell>
          <cell r="P70">
            <v>-68648.390000000014</v>
          </cell>
          <cell r="Q70">
            <v>-70338.390000000014</v>
          </cell>
          <cell r="S70">
            <v>-684133.59999999986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Link In"/>
      <sheetName val="Link Out"/>
      <sheetName val="3 Yr Reports &gt;&gt;"/>
      <sheetName val="3yr IS"/>
      <sheetName val="3yr BS"/>
      <sheetName val="3yr CFS"/>
      <sheetName val="3yr Cust"/>
      <sheetName val="Data Sheets &gt;&gt;"/>
      <sheetName val="2020 P&amp;L"/>
      <sheetName val="2020-2022 P&amp;L"/>
      <sheetName val="S-Dep Linkin"/>
      <sheetName val="W-Dep Linkin"/>
      <sheetName val="ACQ Link 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E1" t="str">
            <v>Bluegrass Water Utility Operating Company, LLC</v>
          </cell>
        </row>
        <row r="2">
          <cell r="E2" t="str">
            <v>2020 P&amp;L - Monthly</v>
          </cell>
        </row>
        <row r="3">
          <cell r="E3" t="str">
            <v>July 31, 2020</v>
          </cell>
          <cell r="F3" t="str">
            <v>Actual</v>
          </cell>
          <cell r="G3" t="str">
            <v>Actual</v>
          </cell>
          <cell r="H3" t="str">
            <v>Actual</v>
          </cell>
          <cell r="I3" t="str">
            <v>Actual</v>
          </cell>
          <cell r="J3" t="str">
            <v>Actual</v>
          </cell>
          <cell r="K3" t="str">
            <v>Actual</v>
          </cell>
          <cell r="L3" t="str">
            <v>Actual</v>
          </cell>
          <cell r="M3" t="str">
            <v>Actual</v>
          </cell>
          <cell r="N3" t="str">
            <v>Budget</v>
          </cell>
          <cell r="O3" t="str">
            <v>Budget</v>
          </cell>
          <cell r="P3" t="str">
            <v>Budget</v>
          </cell>
          <cell r="Q3" t="str">
            <v>Budget</v>
          </cell>
        </row>
        <row r="5">
          <cell r="A5" t="str">
            <v>WS Ref</v>
          </cell>
          <cell r="B5" t="str">
            <v>Description</v>
          </cell>
          <cell r="C5" t="str">
            <v>NARUC Acct.</v>
          </cell>
          <cell r="D5" t="str">
            <v>Account Name</v>
          </cell>
          <cell r="E5" t="str">
            <v>Account Description</v>
          </cell>
          <cell r="F5">
            <v>43861</v>
          </cell>
          <cell r="G5">
            <v>43890</v>
          </cell>
          <cell r="H5">
            <v>43921</v>
          </cell>
          <cell r="I5">
            <v>43951</v>
          </cell>
          <cell r="J5">
            <v>43982</v>
          </cell>
          <cell r="K5">
            <v>44012</v>
          </cell>
          <cell r="L5">
            <v>44043</v>
          </cell>
          <cell r="M5">
            <v>44074</v>
          </cell>
          <cell r="N5">
            <v>44104</v>
          </cell>
          <cell r="O5">
            <v>44135</v>
          </cell>
          <cell r="P5">
            <v>44165</v>
          </cell>
          <cell r="Q5">
            <v>44196</v>
          </cell>
          <cell r="S5" t="str">
            <v>Total</v>
          </cell>
        </row>
        <row r="6">
          <cell r="E6" t="str">
            <v>Op Rev - Operating Revenue</v>
          </cell>
        </row>
        <row r="7">
          <cell r="A7" t="str">
            <v>WR1</v>
          </cell>
          <cell r="B7" t="str">
            <v>Water Revenue</v>
          </cell>
          <cell r="C7" t="str">
            <v>461.000</v>
          </cell>
          <cell r="D7" t="str">
            <v>Revenue   Water (KY, Bluegra)</v>
          </cell>
          <cell r="E7" t="str">
            <v>461.000-04-012 - Revenue   Water (KY, Bluegra)</v>
          </cell>
          <cell r="K7">
            <v>6859.79</v>
          </cell>
          <cell r="L7">
            <v>7588.33</v>
          </cell>
          <cell r="M7">
            <v>7602.3</v>
          </cell>
          <cell r="N7">
            <v>7500</v>
          </cell>
          <cell r="O7">
            <v>7500</v>
          </cell>
          <cell r="P7">
            <v>7500</v>
          </cell>
          <cell r="Q7">
            <v>7500</v>
          </cell>
          <cell r="S7">
            <v>52050.42</v>
          </cell>
        </row>
        <row r="8">
          <cell r="A8" t="str">
            <v>WR1</v>
          </cell>
          <cell r="B8" t="str">
            <v>Water Revenue</v>
          </cell>
          <cell r="C8" t="str">
            <v>470.000</v>
          </cell>
          <cell r="D8" t="str">
            <v>Late Fees   Water (KY, Bluegra)</v>
          </cell>
          <cell r="E8" t="str">
            <v>470.000-04-012 - Late Fees   Water (KY, Bluegra)</v>
          </cell>
          <cell r="L8">
            <v>-638.12</v>
          </cell>
          <cell r="M8">
            <v>-1635.02</v>
          </cell>
          <cell r="S8">
            <v>-2273.14</v>
          </cell>
        </row>
        <row r="9">
          <cell r="A9" t="str">
            <v>SR1</v>
          </cell>
          <cell r="B9" t="str">
            <v>Sewer Revenue</v>
          </cell>
          <cell r="C9" t="str">
            <v>521.000</v>
          </cell>
          <cell r="D9" t="str">
            <v>Revenue   Sewer (KY, Bluegra)</v>
          </cell>
          <cell r="E9" t="str">
            <v>521.000-04-012 - Revenue   Sewer (KY, Bluegra)</v>
          </cell>
          <cell r="F9">
            <v>50374.3</v>
          </cell>
          <cell r="G9">
            <v>50397.63</v>
          </cell>
          <cell r="H9">
            <v>50212.21</v>
          </cell>
          <cell r="I9">
            <v>51911.3</v>
          </cell>
          <cell r="J9">
            <v>62663.519999999997</v>
          </cell>
          <cell r="K9">
            <v>62990.99</v>
          </cell>
          <cell r="L9">
            <v>62990.99</v>
          </cell>
          <cell r="M9">
            <v>62182.89</v>
          </cell>
          <cell r="N9">
            <v>62990.99</v>
          </cell>
          <cell r="O9">
            <v>62990.99</v>
          </cell>
          <cell r="P9">
            <v>62990.99</v>
          </cell>
          <cell r="Q9">
            <v>62990.99</v>
          </cell>
          <cell r="S9">
            <v>705687.79</v>
          </cell>
        </row>
        <row r="10">
          <cell r="A10" t="str">
            <v>SR1</v>
          </cell>
          <cell r="B10" t="str">
            <v>Sewer Revenue</v>
          </cell>
          <cell r="C10" t="str">
            <v>532.000</v>
          </cell>
          <cell r="D10" t="str">
            <v>Late Fees   Sewer (KY, Bluegra)</v>
          </cell>
          <cell r="E10" t="str">
            <v>532.000-04-012 - Late Fees   Sewer (KY, Bluegra)</v>
          </cell>
          <cell r="F10">
            <v>-1217.43</v>
          </cell>
          <cell r="G10">
            <v>877.84</v>
          </cell>
          <cell r="H10">
            <v>-19</v>
          </cell>
          <cell r="I10">
            <v>-12.42</v>
          </cell>
          <cell r="J10">
            <v>-24.06</v>
          </cell>
          <cell r="S10">
            <v>-395.07000000000005</v>
          </cell>
        </row>
        <row r="11">
          <cell r="A11" t="str">
            <v>SR1</v>
          </cell>
          <cell r="B11" t="str">
            <v>Sewer Revenue</v>
          </cell>
          <cell r="C11" t="str">
            <v>536.000</v>
          </cell>
          <cell r="D11" t="str">
            <v>Miscellaneous Service Revenues (KY, Bluegra)</v>
          </cell>
          <cell r="E11" t="str">
            <v>536.000-04-012 - Miscellaneous Service Revenues (KY, Bluegra)</v>
          </cell>
          <cell r="G11">
            <v>20</v>
          </cell>
          <cell r="K11">
            <v>-12</v>
          </cell>
          <cell r="S11">
            <v>8</v>
          </cell>
        </row>
        <row r="12">
          <cell r="D12" t="str">
            <v>Operating Revenue</v>
          </cell>
          <cell r="E12" t="str">
            <v>Total Op Rev - Operating Revenue</v>
          </cell>
          <cell r="F12">
            <v>49156.87</v>
          </cell>
          <cell r="G12">
            <v>51295.469999999994</v>
          </cell>
          <cell r="H12">
            <v>50193.21</v>
          </cell>
          <cell r="I12">
            <v>51898.880000000005</v>
          </cell>
          <cell r="J12">
            <v>62639.46</v>
          </cell>
          <cell r="K12">
            <v>69838.78</v>
          </cell>
          <cell r="L12">
            <v>69941.2</v>
          </cell>
          <cell r="M12">
            <v>68150.17</v>
          </cell>
          <cell r="N12">
            <v>70490.989999999991</v>
          </cell>
          <cell r="O12">
            <v>70490.989999999991</v>
          </cell>
          <cell r="P12">
            <v>70490.989999999991</v>
          </cell>
          <cell r="Q12">
            <v>70490.989999999991</v>
          </cell>
          <cell r="S12">
            <v>755078.00000000012</v>
          </cell>
        </row>
        <row r="13">
          <cell r="D13" t="str">
            <v/>
          </cell>
        </row>
        <row r="14">
          <cell r="D14" t="str">
            <v/>
          </cell>
          <cell r="E14" t="str">
            <v>Total Revenues</v>
          </cell>
          <cell r="F14">
            <v>49156.87</v>
          </cell>
          <cell r="G14">
            <v>51295.469999999994</v>
          </cell>
          <cell r="H14">
            <v>50193.21</v>
          </cell>
          <cell r="I14">
            <v>51898.880000000005</v>
          </cell>
          <cell r="J14">
            <v>62639.46</v>
          </cell>
          <cell r="K14">
            <v>69838.78</v>
          </cell>
          <cell r="L14">
            <v>69941.2</v>
          </cell>
          <cell r="M14">
            <v>68150.17</v>
          </cell>
          <cell r="N14">
            <v>70490.989999999991</v>
          </cell>
          <cell r="O14">
            <v>70490.989999999991</v>
          </cell>
          <cell r="P14">
            <v>70490.989999999991</v>
          </cell>
          <cell r="Q14">
            <v>70490.989999999991</v>
          </cell>
          <cell r="S14">
            <v>755078.00000000012</v>
          </cell>
        </row>
        <row r="15">
          <cell r="D15" t="str">
            <v/>
          </cell>
        </row>
        <row r="16">
          <cell r="D16" t="str">
            <v>Expense</v>
          </cell>
          <cell r="E16" t="str">
            <v>Expense - Expense</v>
          </cell>
        </row>
        <row r="17">
          <cell r="D17" t="str">
            <v/>
          </cell>
        </row>
        <row r="18">
          <cell r="D18" t="str">
            <v>General &amp; Admin</v>
          </cell>
          <cell r="E18" t="str">
            <v>G&amp;A - General &amp; Admin</v>
          </cell>
        </row>
        <row r="19">
          <cell r="A19" t="str">
            <v>CE1</v>
          </cell>
          <cell r="B19" t="str">
            <v>Property Taxes - Sewer</v>
          </cell>
          <cell r="C19" t="str">
            <v>408.160</v>
          </cell>
          <cell r="D19" t="str">
            <v>Taxes  Sewer Property (KY, Bluegra)</v>
          </cell>
          <cell r="E19" t="str">
            <v>408.160-04-012 - Taxes  Sewer Property (KY, Bluegra)</v>
          </cell>
          <cell r="G19">
            <v>-373.23</v>
          </cell>
          <cell r="Q19">
            <v>-6441.76</v>
          </cell>
          <cell r="S19">
            <v>-6814.99</v>
          </cell>
        </row>
        <row r="20">
          <cell r="A20" t="str">
            <v>CE1</v>
          </cell>
          <cell r="B20" t="str">
            <v>Property Taxes - Water</v>
          </cell>
          <cell r="C20" t="str">
            <v>408.161</v>
          </cell>
          <cell r="D20" t="str">
            <v>Taxes  Water Property (KY, Bluegra)</v>
          </cell>
          <cell r="E20" t="str">
            <v>408.161-04-012 - Taxes  Water Property (KY, Bluegra)</v>
          </cell>
          <cell r="Q20">
            <v>-46.19</v>
          </cell>
          <cell r="S20">
            <v>-46.19</v>
          </cell>
        </row>
        <row r="21">
          <cell r="A21" t="str">
            <v>CE2</v>
          </cell>
          <cell r="B21" t="str">
            <v>Customer Billing Expense - Sewer</v>
          </cell>
          <cell r="C21" t="str">
            <v>903.100</v>
          </cell>
          <cell r="D21" t="str">
            <v>Sewer Cust Record Collect (Billing) (KY, Bluegra)</v>
          </cell>
          <cell r="E21" t="str">
            <v>903.100-04-012 - Sewer Cust Record Collect (Billing) (KY, Bluegra)</v>
          </cell>
          <cell r="F21">
            <v>-3156.85</v>
          </cell>
          <cell r="G21">
            <v>-3134.25</v>
          </cell>
          <cell r="H21">
            <v>-3030.75</v>
          </cell>
          <cell r="I21">
            <v>-4840.1899999999996</v>
          </cell>
          <cell r="J21">
            <v>-3765.87</v>
          </cell>
          <cell r="K21">
            <v>-3597.75</v>
          </cell>
          <cell r="L21">
            <v>-5159.68</v>
          </cell>
          <cell r="M21">
            <v>-4927.2</v>
          </cell>
          <cell r="N21">
            <v>-3707.27</v>
          </cell>
          <cell r="O21">
            <v>-3963.7799999999997</v>
          </cell>
          <cell r="P21">
            <v>-3963.7799999999997</v>
          </cell>
          <cell r="Q21">
            <v>-3963.7799999999997</v>
          </cell>
          <cell r="S21">
            <v>-47211.149999999994</v>
          </cell>
        </row>
        <row r="22">
          <cell r="A22" t="str">
            <v>CE2</v>
          </cell>
          <cell r="B22" t="str">
            <v>Customer Billing Expense - Sewer</v>
          </cell>
          <cell r="C22" t="str">
            <v>903.280</v>
          </cell>
          <cell r="D22" t="str">
            <v>Sewer Cust Record Collect (Bank Fees) (KY, Bluegra)</v>
          </cell>
          <cell r="E22" t="str">
            <v>903.280-04-012 - Sewer Cust Record Collect (Bank Fees) (KY, Bluegra)</v>
          </cell>
          <cell r="F22">
            <v>-918.81</v>
          </cell>
          <cell r="G22">
            <v>-869.37</v>
          </cell>
          <cell r="H22">
            <v>-905.1</v>
          </cell>
          <cell r="I22">
            <v>-1391.63</v>
          </cell>
          <cell r="J22">
            <v>-3225.81</v>
          </cell>
          <cell r="K22">
            <v>-69.23</v>
          </cell>
          <cell r="M22">
            <v>-2067.23</v>
          </cell>
          <cell r="N22">
            <v>-994.13</v>
          </cell>
          <cell r="O22">
            <v>-1123.28</v>
          </cell>
          <cell r="P22">
            <v>-1123.28</v>
          </cell>
          <cell r="Q22">
            <v>-1314</v>
          </cell>
          <cell r="S22">
            <v>-14001.869999999999</v>
          </cell>
        </row>
        <row r="23">
          <cell r="A23" t="str">
            <v>CE2</v>
          </cell>
          <cell r="B23" t="str">
            <v>Customer Billing Expense - Water</v>
          </cell>
          <cell r="C23" t="str">
            <v>903.101</v>
          </cell>
          <cell r="D23" t="str">
            <v>Water Cust Record Collect (Billing) (KY, Bluegra)</v>
          </cell>
          <cell r="E23" t="str">
            <v>903.101-04-012 - Water Cust Record Collect (Billing) (KY, Bluegra)</v>
          </cell>
          <cell r="M23">
            <v>-1020.36</v>
          </cell>
          <cell r="N23">
            <v>-711.22</v>
          </cell>
          <cell r="O23">
            <v>-711.22</v>
          </cell>
          <cell r="P23">
            <v>-711.22</v>
          </cell>
          <cell r="Q23">
            <v>-711.22</v>
          </cell>
          <cell r="S23">
            <v>-3865.2400000000007</v>
          </cell>
        </row>
        <row r="24">
          <cell r="A24" t="str">
            <v>CE2</v>
          </cell>
          <cell r="B24" t="str">
            <v>Customer Billing Expense - Water</v>
          </cell>
          <cell r="C24" t="str">
            <v>903.281</v>
          </cell>
          <cell r="D24" t="str">
            <v>Water Cust Record Collect (Bank Fees) (KY, Bluegra)</v>
          </cell>
          <cell r="E24" t="str">
            <v>903.281-04-012 - Water Cust Record Collect (Bank Fees) (KY, Bluegra)</v>
          </cell>
          <cell r="M24">
            <v>-428.09</v>
          </cell>
          <cell r="N24">
            <v>-205.87</v>
          </cell>
          <cell r="O24">
            <v>-190.72</v>
          </cell>
          <cell r="P24">
            <v>-190.72</v>
          </cell>
          <cell r="Q24">
            <v>-190.72</v>
          </cell>
          <cell r="S24">
            <v>-1206.1200000000001</v>
          </cell>
        </row>
        <row r="25">
          <cell r="A25" t="str">
            <v>CE7</v>
          </cell>
          <cell r="B25" t="str">
            <v>Uncollectible Accounts Expense - Sewer</v>
          </cell>
          <cell r="C25" t="str">
            <v>904.000</v>
          </cell>
          <cell r="D25" t="str">
            <v>Sewer Uncollectible Accounts (KY, Bluegra)</v>
          </cell>
          <cell r="E25" t="str">
            <v>904.000-04-012 - Sewer Uncollectible Accounts (KY, Bluegra)</v>
          </cell>
          <cell r="I25">
            <v>-2696.21</v>
          </cell>
          <cell r="N25">
            <v>-1300</v>
          </cell>
          <cell r="Q25">
            <v>-1300</v>
          </cell>
          <cell r="S25">
            <v>-5296.21</v>
          </cell>
        </row>
        <row r="26">
          <cell r="A26" t="str">
            <v>CE7</v>
          </cell>
          <cell r="B26" t="str">
            <v>Uncollectible Accounts Expense - Water</v>
          </cell>
          <cell r="C26" t="str">
            <v>670.000</v>
          </cell>
          <cell r="D26" t="str">
            <v>Water Bad Debt Expense (KY, Bluegra)</v>
          </cell>
          <cell r="E26" t="str">
            <v>670.000-04-012 - Water Bad Debt Expense (KY, Bluegra)</v>
          </cell>
          <cell r="Q26">
            <v>-390</v>
          </cell>
          <cell r="S26">
            <v>-390</v>
          </cell>
        </row>
        <row r="27">
          <cell r="A27" t="str">
            <v>CE3</v>
          </cell>
          <cell r="B27" t="str">
            <v>Allocated Overhead - Sewer</v>
          </cell>
          <cell r="C27" t="str">
            <v>922.000</v>
          </cell>
          <cell r="D27" t="str">
            <v>Sewer Administrative Expenses Transferred (KY, Bluegra)</v>
          </cell>
          <cell r="E27" t="str">
            <v>922.000-04-012 - Sewer Administrative Expenses Transferred (KY, Bluegra)</v>
          </cell>
          <cell r="F27">
            <v>-18289.09</v>
          </cell>
          <cell r="G27">
            <v>-18289.09</v>
          </cell>
          <cell r="H27">
            <v>-18289.09</v>
          </cell>
          <cell r="I27">
            <v>-18289.09</v>
          </cell>
          <cell r="J27">
            <v>-18289.09</v>
          </cell>
          <cell r="K27">
            <v>-18289.09</v>
          </cell>
          <cell r="L27">
            <v>-15283</v>
          </cell>
          <cell r="M27">
            <v>-15283</v>
          </cell>
          <cell r="N27">
            <v>-15283</v>
          </cell>
          <cell r="O27">
            <v>-15283</v>
          </cell>
          <cell r="P27">
            <v>-15283</v>
          </cell>
          <cell r="Q27">
            <v>-15283</v>
          </cell>
          <cell r="S27">
            <v>-201432.53999999998</v>
          </cell>
        </row>
        <row r="28">
          <cell r="A28" t="str">
            <v>CE3</v>
          </cell>
          <cell r="B28" t="str">
            <v>Allocated Overhead - Water</v>
          </cell>
          <cell r="C28" t="str">
            <v>922.100</v>
          </cell>
          <cell r="D28" t="str">
            <v>Water Administrative Expenses Transferred (KY, Bluegra)</v>
          </cell>
          <cell r="E28" t="str">
            <v>922.100-04-012 - Water Administrative Expenses Transferred (KY, Bluegra)</v>
          </cell>
          <cell r="L28">
            <v>-3165</v>
          </cell>
          <cell r="M28">
            <v>-3165</v>
          </cell>
          <cell r="N28">
            <v>-3165</v>
          </cell>
          <cell r="O28">
            <v>-3165</v>
          </cell>
          <cell r="P28">
            <v>-3165</v>
          </cell>
          <cell r="Q28">
            <v>-3165</v>
          </cell>
          <cell r="S28">
            <v>-18990</v>
          </cell>
        </row>
        <row r="29">
          <cell r="A29" t="str">
            <v>CE4</v>
          </cell>
          <cell r="B29" t="str">
            <v>Administrative Services - Sewer</v>
          </cell>
          <cell r="C29" t="str">
            <v>923.400</v>
          </cell>
          <cell r="D29" t="str">
            <v>Sewer OutsideService (Legal Fees) (KY, Bluegra)</v>
          </cell>
          <cell r="E29" t="str">
            <v>923.400-04-012 - Sewer OutsideService (Legal Fees) (KY, Bluegra)</v>
          </cell>
          <cell r="G29">
            <v>-291</v>
          </cell>
          <cell r="L29">
            <v>-780.52</v>
          </cell>
          <cell r="M29">
            <v>-12.46</v>
          </cell>
          <cell r="N29">
            <v>-126.81</v>
          </cell>
          <cell r="O29">
            <v>-126.81</v>
          </cell>
          <cell r="P29">
            <v>-126.81</v>
          </cell>
          <cell r="Q29">
            <v>-126.81</v>
          </cell>
          <cell r="S29">
            <v>-1591.2199999999998</v>
          </cell>
        </row>
        <row r="30">
          <cell r="A30" t="str">
            <v>CE4</v>
          </cell>
          <cell r="B30" t="str">
            <v>Administrative Services - Sewer</v>
          </cell>
          <cell r="C30" t="str">
            <v>923.600</v>
          </cell>
          <cell r="D30" t="str">
            <v>Sewer OutsideService (Manage Consult) (KY, Bluegra)</v>
          </cell>
          <cell r="E30" t="str">
            <v>923.600-04-012 - Sewer OutsideService (Manage Consult) (KY, Bluegra)</v>
          </cell>
          <cell r="F30">
            <v>-2000</v>
          </cell>
          <cell r="G30">
            <v>-2000</v>
          </cell>
          <cell r="H30">
            <v>-2000</v>
          </cell>
          <cell r="I30">
            <v>-5311.64</v>
          </cell>
          <cell r="J30">
            <v>-3903.16</v>
          </cell>
          <cell r="K30">
            <v>-2834.27</v>
          </cell>
          <cell r="L30">
            <v>-4175.8100000000004</v>
          </cell>
          <cell r="M30">
            <v>-4862.79</v>
          </cell>
          <cell r="N30">
            <v>-3000</v>
          </cell>
          <cell r="O30">
            <v>-3000</v>
          </cell>
          <cell r="P30">
            <v>-3000</v>
          </cell>
          <cell r="Q30">
            <v>-3000</v>
          </cell>
          <cell r="S30">
            <v>-39087.67</v>
          </cell>
        </row>
        <row r="31">
          <cell r="A31" t="str">
            <v>CE4</v>
          </cell>
          <cell r="B31" t="str">
            <v>Administrative Services - Sewer</v>
          </cell>
          <cell r="C31" t="str">
            <v>923.900</v>
          </cell>
          <cell r="D31" t="str">
            <v>Sewer Outside Services (IT) (KY, Bluegra)</v>
          </cell>
          <cell r="E31" t="str">
            <v>923.900-04-012 - Sewer Outside Services (IT) (KY, Bluegra)</v>
          </cell>
          <cell r="F31">
            <v>-300</v>
          </cell>
          <cell r="G31">
            <v>-300</v>
          </cell>
          <cell r="H31">
            <v>-300</v>
          </cell>
          <cell r="I31">
            <v>-300</v>
          </cell>
          <cell r="J31">
            <v>-300</v>
          </cell>
          <cell r="K31">
            <v>-300</v>
          </cell>
          <cell r="L31">
            <v>-300</v>
          </cell>
          <cell r="M31">
            <v>-248.53</v>
          </cell>
          <cell r="N31">
            <v>-300</v>
          </cell>
          <cell r="O31">
            <v>-300</v>
          </cell>
          <cell r="P31">
            <v>-300</v>
          </cell>
          <cell r="Q31">
            <v>-300</v>
          </cell>
          <cell r="S31">
            <v>-3548.53</v>
          </cell>
        </row>
        <row r="32">
          <cell r="A32" t="str">
            <v>CE4</v>
          </cell>
          <cell r="B32" t="str">
            <v>Administrative Services - Water</v>
          </cell>
          <cell r="C32" t="str">
            <v>633.000</v>
          </cell>
          <cell r="D32" t="str">
            <v>Water Contractual Services (Legal Fees) (KY, Bluegra)</v>
          </cell>
          <cell r="E32" t="str">
            <v>633.000-04-012 - Water Contractual Services (Legal Fees) (KY, Bluegra)</v>
          </cell>
          <cell r="M32">
            <v>-2.58</v>
          </cell>
          <cell r="N32">
            <v>-26.26</v>
          </cell>
          <cell r="O32">
            <v>-26.26</v>
          </cell>
          <cell r="P32">
            <v>-26.26</v>
          </cell>
          <cell r="Q32">
            <v>-26.26</v>
          </cell>
          <cell r="S32">
            <v>-107.62000000000002</v>
          </cell>
        </row>
        <row r="33">
          <cell r="A33" t="str">
            <v>CE4</v>
          </cell>
          <cell r="B33" t="str">
            <v>Administrative Services - Water</v>
          </cell>
          <cell r="C33" t="str">
            <v>634.000</v>
          </cell>
          <cell r="D33" t="str">
            <v>Water Contractual Services (Manage Consult) (KY, Bluegra)</v>
          </cell>
          <cell r="E33" t="str">
            <v>634.000-04-012 - Water Contractual Services (Manage Consult) (KY, Bluegra)</v>
          </cell>
          <cell r="M33">
            <v>-1007.02</v>
          </cell>
          <cell r="N33">
            <v>-514.66999999999996</v>
          </cell>
          <cell r="O33">
            <v>-514.66999999999996</v>
          </cell>
          <cell r="P33">
            <v>-514.66999999999996</v>
          </cell>
          <cell r="Q33">
            <v>-514.66999999999996</v>
          </cell>
          <cell r="S33">
            <v>-3065.7000000000003</v>
          </cell>
        </row>
        <row r="34">
          <cell r="A34" t="str">
            <v>CE4</v>
          </cell>
          <cell r="B34" t="str">
            <v>Administrative Services - Water</v>
          </cell>
          <cell r="C34" t="str">
            <v>634.100</v>
          </cell>
          <cell r="D34" t="str">
            <v>Water Contractual Services (IT) (KY, Bluegra)</v>
          </cell>
          <cell r="E34" t="str">
            <v>634.100-04-012 - Water Contractual Services (IT) (KY, Bluegra)</v>
          </cell>
          <cell r="M34">
            <v>-51.47</v>
          </cell>
          <cell r="N34">
            <v>-51.47</v>
          </cell>
          <cell r="O34">
            <v>-51.47</v>
          </cell>
          <cell r="P34">
            <v>-51.47</v>
          </cell>
          <cell r="Q34">
            <v>-51.47</v>
          </cell>
          <cell r="S34">
            <v>-257.35000000000002</v>
          </cell>
        </row>
        <row r="35">
          <cell r="A35" t="str">
            <v>CE5</v>
          </cell>
          <cell r="B35" t="str">
            <v>Property Insurance - Sewer</v>
          </cell>
          <cell r="C35" t="str">
            <v>924.400</v>
          </cell>
          <cell r="D35" t="str">
            <v>Sewer Property Insurance   Commercial (KY, Bluegra)</v>
          </cell>
          <cell r="E35" t="str">
            <v>924.400-04-012 - Sewer Property Insurance   Commercial (KY, Bluegra)</v>
          </cell>
          <cell r="F35">
            <v>-13353</v>
          </cell>
          <cell r="G35">
            <v>-13353</v>
          </cell>
          <cell r="H35">
            <v>-13353</v>
          </cell>
          <cell r="I35">
            <v>-13353</v>
          </cell>
          <cell r="J35">
            <v>-13353</v>
          </cell>
          <cell r="K35">
            <v>-13353</v>
          </cell>
          <cell r="L35">
            <v>-13353</v>
          </cell>
          <cell r="M35">
            <v>-12717</v>
          </cell>
          <cell r="N35">
            <v>-12717</v>
          </cell>
          <cell r="O35">
            <v>-12717</v>
          </cell>
          <cell r="P35">
            <v>-12717</v>
          </cell>
          <cell r="Q35">
            <v>-12717</v>
          </cell>
          <cell r="S35">
            <v>-157056</v>
          </cell>
        </row>
        <row r="36">
          <cell r="A36" t="str">
            <v>CE5</v>
          </cell>
          <cell r="B36" t="str">
            <v>Property Insurance - Water</v>
          </cell>
          <cell r="C36" t="str">
            <v>657.000</v>
          </cell>
          <cell r="D36" t="str">
            <v>Water Property Insurance Gen Liab (KY, Bluegra)</v>
          </cell>
          <cell r="E36" t="str">
            <v>657.000-04-012 - Water Property Insurance Gen Liab (KY, Bluegra)</v>
          </cell>
          <cell r="M36">
            <v>-636</v>
          </cell>
          <cell r="N36">
            <v>-636</v>
          </cell>
          <cell r="O36">
            <v>-636</v>
          </cell>
          <cell r="P36">
            <v>-636</v>
          </cell>
          <cell r="Q36">
            <v>-636</v>
          </cell>
          <cell r="S36">
            <v>-3180</v>
          </cell>
        </row>
        <row r="37">
          <cell r="A37" t="str">
            <v>CE6</v>
          </cell>
          <cell r="B37" t="str">
            <v>Regulatory Expense and Permits - Sewer</v>
          </cell>
          <cell r="C37" t="str">
            <v>928.100</v>
          </cell>
          <cell r="D37" t="str">
            <v>Sewer Regulatory Expense   DNR (KY, Bluegra)</v>
          </cell>
          <cell r="E37" t="str">
            <v>928.100-04-012 - Sewer Regulatory Expense   DNR (KY, Bluegra)</v>
          </cell>
          <cell r="F37">
            <v>-6400</v>
          </cell>
          <cell r="G37">
            <v>-733.25</v>
          </cell>
          <cell r="H37">
            <v>-30</v>
          </cell>
          <cell r="K37">
            <v>0</v>
          </cell>
          <cell r="S37">
            <v>-7163.25</v>
          </cell>
        </row>
        <row r="38">
          <cell r="A38" t="str">
            <v>CE6</v>
          </cell>
          <cell r="B38" t="str">
            <v>Regulatory Expense and Permits - Water</v>
          </cell>
          <cell r="C38" t="str">
            <v>667.100</v>
          </cell>
          <cell r="D38" t="str">
            <v>Water Regulatory Expense DNR (KY, Bluegra)</v>
          </cell>
          <cell r="E38" t="str">
            <v>667.100-04-012 - Water Regulatory Expense DNR (KY, Bluegra)</v>
          </cell>
          <cell r="S38">
            <v>0</v>
          </cell>
        </row>
        <row r="39">
          <cell r="A39" t="str">
            <v>CE6</v>
          </cell>
          <cell r="B39" t="str">
            <v>Regulatory Expense and Permits - Sewer</v>
          </cell>
          <cell r="C39" t="str">
            <v>928.200</v>
          </cell>
          <cell r="D39" t="str">
            <v>Sewer Regulatory Expense   PSC (KY, Bluegra)</v>
          </cell>
          <cell r="E39" t="str">
            <v>928.200-04-012 - Sewer Regulatory Expense   PSC (KY, Bluegra)</v>
          </cell>
          <cell r="L39">
            <v>-840.63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-840.63</v>
          </cell>
        </row>
        <row r="40">
          <cell r="A40" t="str">
            <v>CE6</v>
          </cell>
          <cell r="B40" t="str">
            <v>Regulatory Expense and Permits - Water</v>
          </cell>
          <cell r="C40" t="str">
            <v>667.200</v>
          </cell>
          <cell r="D40" t="str">
            <v>Water Regulatory Expense PSC (KY, Bluegra)</v>
          </cell>
          <cell r="E40" t="str">
            <v>667.200-04-012 - Water Regulatory Expense PSC (KY, Bluegra)</v>
          </cell>
          <cell r="S40">
            <v>0</v>
          </cell>
        </row>
        <row r="41">
          <cell r="D41" t="str">
            <v>General &amp; Admin</v>
          </cell>
          <cell r="E41" t="str">
            <v>Total G&amp;A - General &amp; Admin</v>
          </cell>
          <cell r="F41">
            <v>-44417.75</v>
          </cell>
          <cell r="G41">
            <v>-39343.19</v>
          </cell>
          <cell r="H41">
            <v>-37907.94</v>
          </cell>
          <cell r="I41">
            <v>-46181.759999999995</v>
          </cell>
          <cell r="J41">
            <v>-42836.93</v>
          </cell>
          <cell r="K41">
            <v>-38443.339999999997</v>
          </cell>
          <cell r="L41">
            <v>-43057.64</v>
          </cell>
          <cell r="M41">
            <v>-46428.729999999996</v>
          </cell>
          <cell r="N41">
            <v>-42738.7</v>
          </cell>
          <cell r="O41">
            <v>-41809.21</v>
          </cell>
          <cell r="P41">
            <v>-41809.21</v>
          </cell>
          <cell r="Q41">
            <v>-50177.88</v>
          </cell>
          <cell r="S41">
            <v>-515152.27999999997</v>
          </cell>
        </row>
        <row r="42">
          <cell r="D42" t="str">
            <v/>
          </cell>
        </row>
        <row r="43">
          <cell r="D43" t="str">
            <v>Operations &amp; Maintenance</v>
          </cell>
          <cell r="E43" t="str">
            <v>Ops &amp; Maint - Operations &amp; Maintenance</v>
          </cell>
        </row>
        <row r="44">
          <cell r="A44" t="str">
            <v>SE1</v>
          </cell>
          <cell r="B44" t="str">
            <v>Sewer - Contract Operations</v>
          </cell>
          <cell r="C44" t="str">
            <v>701.000</v>
          </cell>
          <cell r="D44" t="str">
            <v>Sewer - O&amp;M - Operations Labor and Expense (KY, Bluegra)</v>
          </cell>
          <cell r="E44" t="str">
            <v>701.000-04-012 - Sewer - O&amp;M - Operations Labor and Expense (KY, Bluegra)</v>
          </cell>
          <cell r="F44">
            <v>-37197</v>
          </cell>
          <cell r="G44">
            <v>-37197</v>
          </cell>
          <cell r="H44">
            <v>-38177</v>
          </cell>
          <cell r="I44">
            <v>-37197</v>
          </cell>
          <cell r="J44">
            <v>-43199</v>
          </cell>
          <cell r="K44">
            <v>-43339</v>
          </cell>
          <cell r="L44">
            <v>-43199</v>
          </cell>
          <cell r="M44">
            <v>-49201</v>
          </cell>
          <cell r="N44">
            <v>-43199</v>
          </cell>
          <cell r="O44">
            <v>-55203</v>
          </cell>
          <cell r="P44">
            <v>-55203</v>
          </cell>
          <cell r="Q44">
            <v>-55203</v>
          </cell>
          <cell r="S44">
            <v>-537514</v>
          </cell>
        </row>
        <row r="45">
          <cell r="A45" t="str">
            <v>SE1</v>
          </cell>
          <cell r="B45" t="str">
            <v>Sewer - Contract Operations</v>
          </cell>
          <cell r="C45" t="str">
            <v>701.100</v>
          </cell>
          <cell r="D45" t="str">
            <v>Sewer - O&amp;M - Testing Expense (KY, Bluegra)</v>
          </cell>
          <cell r="E45" t="str">
            <v>701.100-04-012 - Sewer - O&amp;M - Testing Expense (KY, Bluegra)</v>
          </cell>
          <cell r="F45">
            <v>-4053.25</v>
          </cell>
          <cell r="G45">
            <v>-4544.5</v>
          </cell>
          <cell r="H45">
            <v>-4914.5</v>
          </cell>
          <cell r="I45">
            <v>-4052.25</v>
          </cell>
          <cell r="J45">
            <v>-5019.5</v>
          </cell>
          <cell r="K45">
            <v>-7030.75</v>
          </cell>
          <cell r="L45">
            <v>-957.75</v>
          </cell>
          <cell r="M45">
            <v>-15125.75</v>
          </cell>
          <cell r="N45">
            <v>-5045</v>
          </cell>
          <cell r="O45">
            <v>-6045</v>
          </cell>
          <cell r="P45">
            <v>-6045</v>
          </cell>
          <cell r="Q45">
            <v>-6045</v>
          </cell>
          <cell r="S45">
            <v>-68878.25</v>
          </cell>
        </row>
        <row r="46">
          <cell r="A46" t="str">
            <v>SE1</v>
          </cell>
          <cell r="B46" t="str">
            <v>Sewer - Contract Operations</v>
          </cell>
          <cell r="C46" t="str">
            <v>701.200</v>
          </cell>
          <cell r="D46" t="str">
            <v>Sewer - O&amp;M - Sludge Removal (KY, Bluegra)</v>
          </cell>
          <cell r="E46" t="str">
            <v>701.200-04-012 - Sewer - O&amp;M - Sludge Removal (KY, Bluegra)</v>
          </cell>
          <cell r="G46">
            <v>-800</v>
          </cell>
          <cell r="M46">
            <v>0</v>
          </cell>
          <cell r="N46">
            <v>-100</v>
          </cell>
          <cell r="O46">
            <v>-100</v>
          </cell>
          <cell r="P46">
            <v>-100</v>
          </cell>
          <cell r="Q46">
            <v>-100</v>
          </cell>
          <cell r="S46">
            <v>-1200</v>
          </cell>
        </row>
        <row r="47">
          <cell r="A47" t="str">
            <v>SE2</v>
          </cell>
          <cell r="B47" t="str">
            <v>Sewer - Other Operations</v>
          </cell>
          <cell r="C47" t="str">
            <v>703.000</v>
          </cell>
          <cell r="D47" t="str">
            <v>Sewer - O&amp;M - Fuel &amp; Power for Pumping and Treatment (KY, Bluegra)</v>
          </cell>
          <cell r="E47" t="str">
            <v>703.000-04-012 - Sewer - O&amp;M - Fuel &amp; Power for Pumping and Treatment (KY, Bluegra)</v>
          </cell>
          <cell r="F47">
            <v>-6389.39</v>
          </cell>
          <cell r="G47">
            <v>-7934.68</v>
          </cell>
          <cell r="H47">
            <v>-4808.8</v>
          </cell>
          <cell r="I47">
            <v>-8803.1299999999992</v>
          </cell>
          <cell r="J47">
            <v>-7695.83</v>
          </cell>
          <cell r="K47">
            <v>-8633.56</v>
          </cell>
          <cell r="L47">
            <v>-7224.77</v>
          </cell>
          <cell r="M47">
            <v>-9082.09</v>
          </cell>
          <cell r="N47">
            <v>-7851</v>
          </cell>
          <cell r="O47">
            <v>-8184</v>
          </cell>
          <cell r="P47">
            <v>-8184</v>
          </cell>
          <cell r="Q47">
            <v>-8184</v>
          </cell>
          <cell r="S47">
            <v>-92975.25</v>
          </cell>
        </row>
        <row r="48">
          <cell r="A48" t="str">
            <v>SE2</v>
          </cell>
          <cell r="B48" t="str">
            <v>Sewer - Other Operations</v>
          </cell>
          <cell r="C48" t="str">
            <v>704.000</v>
          </cell>
          <cell r="D48" t="str">
            <v>Sewer - O&amp;M - Chemicals (KY, Bluegra)</v>
          </cell>
          <cell r="E48" t="str">
            <v>704.000-04-012 - Sewer - O&amp;M - Chemicals (KY, Bluegra)</v>
          </cell>
          <cell r="F48">
            <v>-7909.1</v>
          </cell>
          <cell r="G48">
            <v>-1631.29</v>
          </cell>
          <cell r="H48">
            <v>-7418.15</v>
          </cell>
          <cell r="I48">
            <v>-6623.3</v>
          </cell>
          <cell r="J48">
            <v>-3883.58</v>
          </cell>
          <cell r="K48">
            <v>-13443.94</v>
          </cell>
          <cell r="L48">
            <v>-10479.58</v>
          </cell>
          <cell r="M48">
            <v>-6896.28</v>
          </cell>
          <cell r="N48">
            <v>-9220</v>
          </cell>
          <cell r="O48">
            <v>-9553</v>
          </cell>
          <cell r="P48">
            <v>-9553</v>
          </cell>
          <cell r="Q48">
            <v>-9553</v>
          </cell>
          <cell r="S48">
            <v>-96164.22</v>
          </cell>
        </row>
        <row r="49">
          <cell r="A49" t="str">
            <v>SE3</v>
          </cell>
          <cell r="B49" t="str">
            <v>Sewer - Maintenance</v>
          </cell>
          <cell r="C49" t="str">
            <v>711.000</v>
          </cell>
          <cell r="D49" t="str">
            <v>Sewer - O&amp;M - Maintenance Structures and Improvements (KY, Bluegra)</v>
          </cell>
          <cell r="E49" t="str">
            <v>711.000-04-012 - Sewer - O&amp;M - Maintenance Structures and Improvements (KY, Bluegra)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-4602.16</v>
          </cell>
          <cell r="L49">
            <v>0</v>
          </cell>
          <cell r="M49">
            <v>-10584.79</v>
          </cell>
          <cell r="N49">
            <v>-660</v>
          </cell>
          <cell r="O49">
            <v>-743.33</v>
          </cell>
          <cell r="P49">
            <v>-743.33</v>
          </cell>
          <cell r="Q49">
            <v>-743.33</v>
          </cell>
          <cell r="S49">
            <v>-18076.940000000006</v>
          </cell>
        </row>
        <row r="50">
          <cell r="A50" t="str">
            <v>SE3</v>
          </cell>
          <cell r="B50" t="str">
            <v>Sewer - Maintenance</v>
          </cell>
          <cell r="C50" t="str">
            <v>712.000</v>
          </cell>
          <cell r="D50" t="str">
            <v>Sewer - O&amp;M - Maintenance of Collection Sewer System (KY, Bluegra)</v>
          </cell>
          <cell r="E50" t="str">
            <v>712.000-04-012 - Sewer - O&amp;M - Maintenance of Collection Sewer System (KY, Bluegra)</v>
          </cell>
          <cell r="F50">
            <v>0</v>
          </cell>
          <cell r="G50">
            <v>-665</v>
          </cell>
          <cell r="H50">
            <v>-1170</v>
          </cell>
          <cell r="I50">
            <v>0</v>
          </cell>
          <cell r="J50">
            <v>0</v>
          </cell>
          <cell r="K50">
            <v>-70</v>
          </cell>
          <cell r="L50">
            <v>0</v>
          </cell>
          <cell r="M50">
            <v>-1434.9999999999998</v>
          </cell>
          <cell r="N50">
            <v>-275</v>
          </cell>
          <cell r="O50">
            <v>-358.33</v>
          </cell>
          <cell r="P50">
            <v>-358.33</v>
          </cell>
          <cell r="Q50">
            <v>-358.33</v>
          </cell>
          <cell r="S50">
            <v>-4689.99</v>
          </cell>
        </row>
        <row r="51">
          <cell r="A51" t="str">
            <v>SE3</v>
          </cell>
          <cell r="B51" t="str">
            <v>Sewer - Maintenance</v>
          </cell>
          <cell r="C51" t="str">
            <v>714.000</v>
          </cell>
          <cell r="D51" t="str">
            <v>Sewer - O&amp;M - Maintenance of Treatment &amp; Disposal Plant (KY, Bluegra)</v>
          </cell>
          <cell r="E51" t="str">
            <v>714.000-04-012 - Sewer - O&amp;M - Maintenance of Treatment &amp; Disposal Plant (KY, Bluegra)</v>
          </cell>
          <cell r="F51">
            <v>-570</v>
          </cell>
          <cell r="G51">
            <v>-1010</v>
          </cell>
          <cell r="H51">
            <v>-3180.49</v>
          </cell>
          <cell r="I51">
            <v>-289.27</v>
          </cell>
          <cell r="J51">
            <v>-2315.48</v>
          </cell>
          <cell r="K51">
            <v>-465</v>
          </cell>
          <cell r="L51">
            <v>0</v>
          </cell>
          <cell r="M51">
            <v>-854.91</v>
          </cell>
          <cell r="N51">
            <v>-1120</v>
          </cell>
          <cell r="O51">
            <v>-1203.33</v>
          </cell>
          <cell r="P51">
            <v>-1203.33</v>
          </cell>
          <cell r="Q51">
            <v>-1203.33</v>
          </cell>
          <cell r="S51">
            <v>-13415.14</v>
          </cell>
        </row>
        <row r="52">
          <cell r="A52" t="str">
            <v>SE3</v>
          </cell>
          <cell r="B52" t="str">
            <v>Sewer - Maintenance</v>
          </cell>
          <cell r="C52" t="str">
            <v>713.001</v>
          </cell>
          <cell r="D52" t="str">
            <v>Sewer - O&amp;M - Maintenance of Pumping System (KY, Bluegra )</v>
          </cell>
          <cell r="E52" t="str">
            <v>713.001-04-012 - Sewer - O&amp;M - Maintenance of Pumping System (KY, Bluegra )</v>
          </cell>
          <cell r="F52">
            <v>0</v>
          </cell>
          <cell r="G52">
            <v>-169.16</v>
          </cell>
          <cell r="H52">
            <v>-875</v>
          </cell>
          <cell r="I52">
            <v>0</v>
          </cell>
          <cell r="J52">
            <v>0</v>
          </cell>
          <cell r="K52">
            <v>-4685</v>
          </cell>
          <cell r="L52">
            <v>0</v>
          </cell>
          <cell r="M52">
            <v>-3657.41</v>
          </cell>
          <cell r="N52">
            <v>-820</v>
          </cell>
          <cell r="O52">
            <v>-903.33</v>
          </cell>
          <cell r="P52">
            <v>-903.33</v>
          </cell>
          <cell r="Q52">
            <v>-903.33</v>
          </cell>
          <cell r="S52">
            <v>-12916.56</v>
          </cell>
        </row>
        <row r="53">
          <cell r="A53" t="str">
            <v>SE2</v>
          </cell>
          <cell r="B53" t="str">
            <v>Sewer - Maintenance</v>
          </cell>
          <cell r="C53" t="str">
            <v>705.000</v>
          </cell>
          <cell r="D53" t="str">
            <v>Sewer - O&amp;M - Miscellaneous Supplies (KY, Bluegra )</v>
          </cell>
          <cell r="E53" t="str">
            <v>705.000-04-012 - Sewer - O&amp;M - Miscellaneous Supplies (KY, Bluegra )</v>
          </cell>
          <cell r="F53">
            <v>-759.53</v>
          </cell>
          <cell r="G53">
            <v>-373.23</v>
          </cell>
          <cell r="H53">
            <v>-291.86</v>
          </cell>
          <cell r="I53">
            <v>-563.28</v>
          </cell>
          <cell r="J53">
            <v>-442.67</v>
          </cell>
          <cell r="K53">
            <v>-333.91</v>
          </cell>
          <cell r="L53">
            <v>-623.46</v>
          </cell>
          <cell r="M53">
            <v>-1244.7</v>
          </cell>
          <cell r="N53">
            <v>-475</v>
          </cell>
          <cell r="O53">
            <v>-475</v>
          </cell>
          <cell r="P53">
            <v>-475</v>
          </cell>
          <cell r="Q53">
            <v>-475</v>
          </cell>
          <cell r="S53">
            <v>-6532.6399999999994</v>
          </cell>
        </row>
        <row r="54">
          <cell r="A54" t="str">
            <v>WE1</v>
          </cell>
          <cell r="B54" t="str">
            <v>Water - Contract Operations</v>
          </cell>
          <cell r="C54" t="str">
            <v>636.300</v>
          </cell>
          <cell r="D54" t="str">
            <v>Water - O&amp;M - Contractual Services - Other Treatment Ops (KY, Bluegra )</v>
          </cell>
          <cell r="E54" t="str">
            <v>636.300-04-012 - Water - O&amp;M - Contractual Services - Other Treatment Ops (KY, Bluegra )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-6062.02</v>
          </cell>
          <cell r="K54">
            <v>-12004</v>
          </cell>
          <cell r="L54">
            <v>-12054</v>
          </cell>
          <cell r="M54">
            <v>-13397.25</v>
          </cell>
          <cell r="N54">
            <v>-12004</v>
          </cell>
          <cell r="O54">
            <v>-12004</v>
          </cell>
          <cell r="P54">
            <v>-12004</v>
          </cell>
          <cell r="Q54">
            <v>-12004</v>
          </cell>
          <cell r="S54">
            <v>-91533.27</v>
          </cell>
        </row>
        <row r="55">
          <cell r="A55" t="str">
            <v>WE2</v>
          </cell>
          <cell r="B55" t="str">
            <v>Water - Other Operations</v>
          </cell>
          <cell r="C55" t="str">
            <v>618.300</v>
          </cell>
          <cell r="D55" t="str">
            <v>Water - O&amp;M - Chemicals - Treatment (KY, Bluegra )</v>
          </cell>
          <cell r="E55" t="str">
            <v>618.300-04-012 - Water - O&amp;M - Chemicals - Treatment (KY, Bluegra 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-70.23</v>
          </cell>
          <cell r="L55">
            <v>-263.11</v>
          </cell>
          <cell r="M55">
            <v>-620.76</v>
          </cell>
          <cell r="N55">
            <v>-250</v>
          </cell>
          <cell r="O55">
            <v>-250</v>
          </cell>
          <cell r="P55">
            <v>-250</v>
          </cell>
          <cell r="Q55">
            <v>-250</v>
          </cell>
          <cell r="S55">
            <v>-1954.1</v>
          </cell>
        </row>
        <row r="56">
          <cell r="A56" t="str">
            <v>WE2</v>
          </cell>
          <cell r="B56" t="str">
            <v>Water - Other Operations</v>
          </cell>
          <cell r="C56" t="str">
            <v>615.100</v>
          </cell>
          <cell r="D56" t="str">
            <v>Water - O&amp;M - Purchased Power - Pumping (KY, Bluegra )</v>
          </cell>
          <cell r="E56" t="str">
            <v>615.100-04-012 - Water - O&amp;M - Purchased Power - Pumping (KY, Bluegra )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-2250.44</v>
          </cell>
          <cell r="M56">
            <v>-868</v>
          </cell>
          <cell r="N56">
            <v>-2250</v>
          </cell>
          <cell r="O56">
            <v>-2250</v>
          </cell>
          <cell r="P56">
            <v>-2250</v>
          </cell>
          <cell r="Q56">
            <v>-2250</v>
          </cell>
          <cell r="S56">
            <v>-12118.44</v>
          </cell>
        </row>
        <row r="57">
          <cell r="A57" t="str">
            <v>WE3</v>
          </cell>
          <cell r="B57" t="str">
            <v>Water - Maintenance</v>
          </cell>
          <cell r="C57" t="str">
            <v>636.200</v>
          </cell>
          <cell r="D57" t="str">
            <v>Water - O&amp;M - Contractual Services - Other Pumping Maint</v>
          </cell>
          <cell r="E57" t="str">
            <v>636.200-04-012 - Water - O&amp;M - Contractual Services - Other Pumping Maint</v>
          </cell>
          <cell r="N57">
            <v>-156</v>
          </cell>
          <cell r="O57">
            <v>-156</v>
          </cell>
          <cell r="P57">
            <v>-156</v>
          </cell>
          <cell r="Q57">
            <v>-156</v>
          </cell>
          <cell r="S57">
            <v>-624</v>
          </cell>
        </row>
        <row r="58">
          <cell r="A58" t="str">
            <v>WE3</v>
          </cell>
          <cell r="B58" t="str">
            <v>Water - Maintenance</v>
          </cell>
          <cell r="C58" t="str">
            <v>636.400</v>
          </cell>
          <cell r="D58" t="str">
            <v>Water - O&amp;M - Contractual Services - Other Treatment Maint</v>
          </cell>
          <cell r="E58" t="str">
            <v>636.400-04-012 - Water - O&amp;M - Contractual Services - Other Treatment Maint</v>
          </cell>
          <cell r="N58">
            <v>-156</v>
          </cell>
          <cell r="O58">
            <v>-156</v>
          </cell>
          <cell r="P58">
            <v>-156</v>
          </cell>
          <cell r="Q58">
            <v>-156</v>
          </cell>
          <cell r="S58">
            <v>-624</v>
          </cell>
        </row>
        <row r="59">
          <cell r="A59" t="str">
            <v>WE3</v>
          </cell>
          <cell r="B59" t="str">
            <v>Water - Maintenance</v>
          </cell>
          <cell r="C59" t="str">
            <v>636.600</v>
          </cell>
          <cell r="D59" t="str">
            <v>Water - O&amp;M - Contractual Services - Other Trans &amp; Distr Maint</v>
          </cell>
          <cell r="E59" t="str">
            <v>636.600-04-012 - Water - O&amp;M - Contractual Services - Other Trans &amp; Distr Maint</v>
          </cell>
          <cell r="N59">
            <v>-156</v>
          </cell>
          <cell r="O59">
            <v>-156</v>
          </cell>
          <cell r="P59">
            <v>-156</v>
          </cell>
          <cell r="Q59">
            <v>-156</v>
          </cell>
          <cell r="S59">
            <v>-624</v>
          </cell>
        </row>
        <row r="60">
          <cell r="A60" t="str">
            <v>WE3</v>
          </cell>
          <cell r="B60" t="str">
            <v>Water - Maintenance</v>
          </cell>
          <cell r="C60" t="str">
            <v>620.600</v>
          </cell>
          <cell r="D60" t="str">
            <v>Water - O&amp;M - Materials &amp; Supplies - Trans &amp; Distr Maint</v>
          </cell>
          <cell r="E60" t="str">
            <v>620.600-04-012 - Water - O&amp;M - Materials &amp; Supplies - Trans &amp; Distr Maint</v>
          </cell>
          <cell r="N60">
            <v>-156</v>
          </cell>
          <cell r="O60">
            <v>-156</v>
          </cell>
          <cell r="P60">
            <v>-156</v>
          </cell>
          <cell r="Q60">
            <v>-156</v>
          </cell>
          <cell r="S60">
            <v>-624</v>
          </cell>
        </row>
        <row r="61">
          <cell r="D61" t="str">
            <v>Operations &amp; Maintenance</v>
          </cell>
          <cell r="E61" t="str">
            <v>Total Ops &amp; Maint - Operations &amp; Maintenance</v>
          </cell>
          <cell r="F61">
            <v>-56878.27</v>
          </cell>
          <cell r="G61">
            <v>-54324.860000000008</v>
          </cell>
          <cell r="H61">
            <v>-60835.8</v>
          </cell>
          <cell r="I61">
            <v>-57528.229999999996</v>
          </cell>
          <cell r="J61">
            <v>-68618.080000000002</v>
          </cell>
          <cell r="K61">
            <v>-94677.55</v>
          </cell>
          <cell r="L61">
            <v>-77052.11</v>
          </cell>
          <cell r="M61">
            <v>-112967.94</v>
          </cell>
          <cell r="N61">
            <v>-83893</v>
          </cell>
          <cell r="O61">
            <v>-97896.320000000007</v>
          </cell>
          <cell r="P61">
            <v>-97896.320000000007</v>
          </cell>
          <cell r="Q61">
            <v>-97896.320000000007</v>
          </cell>
          <cell r="S61">
            <v>-957968.8</v>
          </cell>
        </row>
        <row r="62">
          <cell r="D62" t="str">
            <v/>
          </cell>
        </row>
        <row r="63">
          <cell r="D63" t="str">
            <v>Depreciation &amp; Amortization</v>
          </cell>
          <cell r="E63" t="str">
            <v>Depr &amp; Amort - Depreciation &amp; Amortization</v>
          </cell>
        </row>
        <row r="64">
          <cell r="A64" t="str">
            <v>DE1</v>
          </cell>
          <cell r="B64" t="str">
            <v>Sewer - Depreciation</v>
          </cell>
          <cell r="C64" t="str">
            <v>403.000</v>
          </cell>
          <cell r="D64" t="str">
            <v>Depreciation Expense (KY, Bluegra)</v>
          </cell>
          <cell r="E64" t="str">
            <v>403.000-04-012 - Depreciation Expense (KY, Bluegra)</v>
          </cell>
          <cell r="F64">
            <v>-1763.33</v>
          </cell>
          <cell r="G64">
            <v>-1763.33</v>
          </cell>
          <cell r="H64">
            <v>-1763.33</v>
          </cell>
          <cell r="I64">
            <v>-1806.68</v>
          </cell>
          <cell r="J64">
            <v>-1806.68</v>
          </cell>
          <cell r="K64">
            <v>-1806.68</v>
          </cell>
          <cell r="L64">
            <v>-1806.68</v>
          </cell>
          <cell r="S64">
            <v>-12516.710000000001</v>
          </cell>
        </row>
        <row r="65">
          <cell r="A65" t="str">
            <v>DE2</v>
          </cell>
          <cell r="B65" t="str">
            <v>Water - Depreciation</v>
          </cell>
          <cell r="D65" t="str">
            <v/>
          </cell>
        </row>
        <row r="66">
          <cell r="D66" t="str">
            <v>Depreciation &amp; Amortization</v>
          </cell>
          <cell r="E66" t="str">
            <v>Total Depr &amp; Amort - Depreciation &amp; Amortization</v>
          </cell>
          <cell r="F66">
            <v>-1763.33</v>
          </cell>
          <cell r="G66">
            <v>-1763.33</v>
          </cell>
          <cell r="H66">
            <v>-1763.33</v>
          </cell>
          <cell r="I66">
            <v>-1806.68</v>
          </cell>
          <cell r="J66">
            <v>-1806.68</v>
          </cell>
          <cell r="K66">
            <v>-1806.68</v>
          </cell>
          <cell r="L66">
            <v>-1806.68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S66">
            <v>-12516.710000000001</v>
          </cell>
        </row>
        <row r="67">
          <cell r="D67" t="str">
            <v/>
          </cell>
        </row>
        <row r="68">
          <cell r="D68" t="str">
            <v>Expense</v>
          </cell>
          <cell r="E68" t="str">
            <v>Total Expense - Expense</v>
          </cell>
          <cell r="F68">
            <v>-103059.35</v>
          </cell>
          <cell r="G68">
            <v>-95431.38</v>
          </cell>
          <cell r="H68">
            <v>-100507.07</v>
          </cell>
          <cell r="I68">
            <v>-105516.66999999998</v>
          </cell>
          <cell r="J68">
            <v>-113261.69</v>
          </cell>
          <cell r="K68">
            <v>-134927.57</v>
          </cell>
          <cell r="L68">
            <v>-121916.43</v>
          </cell>
          <cell r="M68">
            <v>-159396.66999999998</v>
          </cell>
          <cell r="N68">
            <v>-126631.7</v>
          </cell>
          <cell r="O68">
            <v>-139705.53</v>
          </cell>
          <cell r="P68">
            <v>-139705.53</v>
          </cell>
          <cell r="Q68">
            <v>-148074.20000000001</v>
          </cell>
          <cell r="S68">
            <v>-1485637.79</v>
          </cell>
        </row>
        <row r="69">
          <cell r="D69" t="str">
            <v/>
          </cell>
        </row>
        <row r="70">
          <cell r="D70" t="str">
            <v/>
          </cell>
          <cell r="E70" t="str">
            <v>Profit Period</v>
          </cell>
          <cell r="F70">
            <v>-53902.48</v>
          </cell>
          <cell r="G70">
            <v>-44135.910000000011</v>
          </cell>
          <cell r="H70">
            <v>-50313.860000000008</v>
          </cell>
          <cell r="I70">
            <v>-53617.789999999979</v>
          </cell>
          <cell r="J70">
            <v>-50622.23</v>
          </cell>
          <cell r="K70">
            <v>-65088.790000000008</v>
          </cell>
          <cell r="L70">
            <v>-51975.229999999996</v>
          </cell>
          <cell r="M70">
            <v>-91246.499999999985</v>
          </cell>
          <cell r="N70">
            <v>-56140.710000000006</v>
          </cell>
          <cell r="O70">
            <v>-69214.540000000008</v>
          </cell>
          <cell r="P70">
            <v>-69214.540000000008</v>
          </cell>
          <cell r="Q70">
            <v>-77583.210000000021</v>
          </cell>
          <cell r="S70">
            <v>-730559.78999999992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P&amp;L"/>
    </sheetNames>
    <sheetDataSet>
      <sheetData sheetId="0">
        <row r="1">
          <cell r="E1" t="str">
            <v>Bluegrass Water Utility Operating Company, LLC</v>
          </cell>
        </row>
        <row r="2">
          <cell r="E2" t="str">
            <v>2020 P&amp;L - Monthly</v>
          </cell>
        </row>
        <row r="3">
          <cell r="E3" t="str">
            <v>July 31, 2020</v>
          </cell>
          <cell r="F3" t="str">
            <v>Budget</v>
          </cell>
          <cell r="G3" t="str">
            <v>Budget</v>
          </cell>
          <cell r="H3" t="str">
            <v>Budget</v>
          </cell>
          <cell r="I3" t="str">
            <v>Budget</v>
          </cell>
          <cell r="J3" t="str">
            <v>Budget</v>
          </cell>
          <cell r="K3" t="str">
            <v>Budget</v>
          </cell>
          <cell r="L3" t="str">
            <v>Budget</v>
          </cell>
          <cell r="M3" t="str">
            <v>Budget</v>
          </cell>
          <cell r="N3" t="str">
            <v>Budget</v>
          </cell>
          <cell r="O3" t="str">
            <v>Budget</v>
          </cell>
          <cell r="P3" t="str">
            <v>Budget</v>
          </cell>
          <cell r="Q3" t="str">
            <v>Budget</v>
          </cell>
        </row>
        <row r="5">
          <cell r="A5" t="str">
            <v>WS Ref</v>
          </cell>
          <cell r="B5" t="str">
            <v>Description</v>
          </cell>
          <cell r="C5" t="str">
            <v>NARUC Acct.</v>
          </cell>
          <cell r="D5" t="str">
            <v>Account Name</v>
          </cell>
          <cell r="E5" t="str">
            <v>Account Name</v>
          </cell>
          <cell r="F5">
            <v>44347</v>
          </cell>
          <cell r="G5">
            <v>44377</v>
          </cell>
          <cell r="H5">
            <v>44408</v>
          </cell>
          <cell r="I5">
            <v>44439</v>
          </cell>
          <cell r="J5">
            <v>44469</v>
          </cell>
          <cell r="K5">
            <v>44500</v>
          </cell>
          <cell r="L5">
            <v>44530</v>
          </cell>
          <cell r="M5">
            <v>44561</v>
          </cell>
          <cell r="N5">
            <v>44592</v>
          </cell>
          <cell r="O5">
            <v>44620</v>
          </cell>
          <cell r="P5">
            <v>44651</v>
          </cell>
          <cell r="Q5">
            <v>44681</v>
          </cell>
          <cell r="S5" t="str">
            <v>Total</v>
          </cell>
        </row>
        <row r="6">
          <cell r="E6" t="str">
            <v>Op Rev - Operating Revenue</v>
          </cell>
        </row>
        <row r="7">
          <cell r="A7" t="str">
            <v>SR1</v>
          </cell>
          <cell r="B7" t="str">
            <v>Sewer Revenue</v>
          </cell>
          <cell r="C7" t="str">
            <v>521.000</v>
          </cell>
          <cell r="D7" t="str">
            <v>Revenue   Sewer (KY, Bluegra)</v>
          </cell>
          <cell r="E7" t="str">
            <v>521.000-04-012 - Revenue   Sewer (KY, Bluegra)</v>
          </cell>
          <cell r="F7">
            <v>33258</v>
          </cell>
          <cell r="G7">
            <v>33258</v>
          </cell>
          <cell r="H7">
            <v>33258</v>
          </cell>
          <cell r="I7">
            <v>33258</v>
          </cell>
          <cell r="J7">
            <v>33258</v>
          </cell>
          <cell r="K7">
            <v>33258</v>
          </cell>
          <cell r="L7">
            <v>33258</v>
          </cell>
          <cell r="M7">
            <v>33258</v>
          </cell>
          <cell r="N7">
            <v>33258</v>
          </cell>
          <cell r="O7">
            <v>33258</v>
          </cell>
          <cell r="P7">
            <v>33258</v>
          </cell>
          <cell r="Q7">
            <v>33258</v>
          </cell>
          <cell r="S7">
            <v>399096</v>
          </cell>
        </row>
        <row r="8">
          <cell r="A8" t="str">
            <v>SR1</v>
          </cell>
          <cell r="B8" t="str">
            <v>Sewer Revenue</v>
          </cell>
          <cell r="C8" t="str">
            <v>532.000</v>
          </cell>
          <cell r="D8" t="str">
            <v>Late Fees   Sewer (KY, Bluegra)</v>
          </cell>
          <cell r="E8" t="str">
            <v>532.000-04-012 - Late Fees   Sewer (KY, Bluegra)</v>
          </cell>
          <cell r="S8">
            <v>0</v>
          </cell>
        </row>
        <row r="9">
          <cell r="A9" t="str">
            <v>SR1</v>
          </cell>
          <cell r="B9" t="str">
            <v>Sewer Revenue</v>
          </cell>
          <cell r="C9" t="str">
            <v>536.000</v>
          </cell>
          <cell r="D9" t="str">
            <v>Miscellaneous Service Revenues (KY, Bluegra)</v>
          </cell>
          <cell r="E9" t="str">
            <v>536.000-04-012 - Miscellaneous Service Revenues (KY, Bluegra)</v>
          </cell>
          <cell r="S9">
            <v>0</v>
          </cell>
        </row>
        <row r="10">
          <cell r="D10" t="str">
            <v>Operating Revenue</v>
          </cell>
          <cell r="E10" t="str">
            <v>Total Op Rev - Operating Revenue</v>
          </cell>
          <cell r="F10">
            <v>33258</v>
          </cell>
          <cell r="G10">
            <v>33258</v>
          </cell>
          <cell r="H10">
            <v>33258</v>
          </cell>
          <cell r="I10">
            <v>33258</v>
          </cell>
          <cell r="J10">
            <v>33258</v>
          </cell>
          <cell r="K10">
            <v>33258</v>
          </cell>
          <cell r="L10">
            <v>33258</v>
          </cell>
          <cell r="M10">
            <v>33258</v>
          </cell>
          <cell r="N10">
            <v>33258</v>
          </cell>
          <cell r="O10">
            <v>33258</v>
          </cell>
          <cell r="P10">
            <v>33258</v>
          </cell>
          <cell r="Q10">
            <v>33258</v>
          </cell>
          <cell r="S10">
            <v>399096</v>
          </cell>
        </row>
        <row r="11">
          <cell r="D11" t="str">
            <v/>
          </cell>
        </row>
        <row r="12">
          <cell r="D12" t="str">
            <v/>
          </cell>
          <cell r="E12" t="str">
            <v>Total Revenues</v>
          </cell>
          <cell r="F12">
            <v>33258</v>
          </cell>
          <cell r="G12">
            <v>33258</v>
          </cell>
          <cell r="H12">
            <v>33258</v>
          </cell>
          <cell r="I12">
            <v>33258</v>
          </cell>
          <cell r="J12">
            <v>33258</v>
          </cell>
          <cell r="K12">
            <v>33258</v>
          </cell>
          <cell r="L12">
            <v>33258</v>
          </cell>
          <cell r="M12">
            <v>33258</v>
          </cell>
          <cell r="N12">
            <v>33258</v>
          </cell>
          <cell r="O12">
            <v>33258</v>
          </cell>
          <cell r="P12">
            <v>33258</v>
          </cell>
          <cell r="Q12">
            <v>33258</v>
          </cell>
          <cell r="S12">
            <v>399096</v>
          </cell>
        </row>
        <row r="13">
          <cell r="D13" t="str">
            <v/>
          </cell>
        </row>
        <row r="14">
          <cell r="D14" t="str">
            <v>Expense</v>
          </cell>
          <cell r="E14" t="str">
            <v>Expense - Expense</v>
          </cell>
        </row>
        <row r="15">
          <cell r="D15" t="str">
            <v/>
          </cell>
        </row>
        <row r="16">
          <cell r="D16" t="str">
            <v>General &amp; Admin</v>
          </cell>
          <cell r="E16" t="str">
            <v>G&amp;A - General &amp; Admin</v>
          </cell>
        </row>
        <row r="17">
          <cell r="A17" t="str">
            <v>CE1</v>
          </cell>
          <cell r="B17" t="str">
            <v>Property Taxes - Sewer</v>
          </cell>
          <cell r="C17" t="str">
            <v>408.160</v>
          </cell>
          <cell r="D17" t="str">
            <v>Taxes  Sewer Property (KY, Bluegra)</v>
          </cell>
          <cell r="E17" t="str">
            <v>408.160-04-012 - Taxes  Sewer Property (KY, Bluegra)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-11180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S17">
            <v>0</v>
          </cell>
        </row>
        <row r="18">
          <cell r="A18" t="str">
            <v>CE2</v>
          </cell>
          <cell r="B18" t="str">
            <v>Customer Billing Expense - Sewer</v>
          </cell>
          <cell r="C18" t="str">
            <v>903.100</v>
          </cell>
          <cell r="D18" t="str">
            <v>Sewer Cust Record Collect (Billing) (KY, Bluegra)</v>
          </cell>
          <cell r="E18" t="str">
            <v>903.100-04-012 - Sewer Cust Record Collect (Billing) (KY, Bluegra)</v>
          </cell>
          <cell r="F18">
            <v>-692</v>
          </cell>
          <cell r="G18">
            <v>-692</v>
          </cell>
          <cell r="H18">
            <v>-692</v>
          </cell>
          <cell r="I18">
            <v>-692</v>
          </cell>
          <cell r="J18">
            <v>-692</v>
          </cell>
          <cell r="K18">
            <v>-692</v>
          </cell>
          <cell r="L18">
            <v>-692</v>
          </cell>
          <cell r="M18">
            <v>-692</v>
          </cell>
          <cell r="N18">
            <v>-692</v>
          </cell>
          <cell r="O18">
            <v>-692</v>
          </cell>
          <cell r="P18">
            <v>-692</v>
          </cell>
          <cell r="Q18">
            <v>-692</v>
          </cell>
          <cell r="S18">
            <v>-8304</v>
          </cell>
        </row>
        <row r="19">
          <cell r="A19" t="str">
            <v>CE2</v>
          </cell>
          <cell r="B19" t="str">
            <v>Customer Billing Expense - Sewer</v>
          </cell>
          <cell r="C19" t="str">
            <v>903.280</v>
          </cell>
          <cell r="D19" t="str">
            <v>Sewer Cust Record Collect (Bank Fees) (KY, Bluegra)</v>
          </cell>
          <cell r="E19" t="str">
            <v>903.280-04-012 - Sewer Cust Record Collect (Bank Fees) (KY, Bluegra)</v>
          </cell>
          <cell r="F19">
            <v>-300</v>
          </cell>
          <cell r="G19">
            <v>-300</v>
          </cell>
          <cell r="H19">
            <v>-300</v>
          </cell>
          <cell r="I19">
            <v>-300</v>
          </cell>
          <cell r="J19">
            <v>-300</v>
          </cell>
          <cell r="K19">
            <v>-300</v>
          </cell>
          <cell r="L19">
            <v>-300</v>
          </cell>
          <cell r="M19">
            <v>-300</v>
          </cell>
          <cell r="N19">
            <v>-300</v>
          </cell>
          <cell r="O19">
            <v>-300</v>
          </cell>
          <cell r="P19">
            <v>-300</v>
          </cell>
          <cell r="Q19">
            <v>-300</v>
          </cell>
          <cell r="S19">
            <v>-3600</v>
          </cell>
        </row>
        <row r="20">
          <cell r="A20" t="str">
            <v>CE7</v>
          </cell>
          <cell r="B20" t="str">
            <v>Uncollectible Accounts Expense - Sewer</v>
          </cell>
          <cell r="C20" t="str">
            <v>904.000</v>
          </cell>
          <cell r="D20" t="str">
            <v>Sewer Uncollectible Accounts (KY, Bluegra)</v>
          </cell>
          <cell r="E20" t="str">
            <v>904.000-04-012 - Sewer Uncollectible Accounts (KY, Bluegra)</v>
          </cell>
          <cell r="F20">
            <v>-249.43499999999997</v>
          </cell>
          <cell r="G20">
            <v>-249.43499999999997</v>
          </cell>
          <cell r="H20">
            <v>-249.43499999999997</v>
          </cell>
          <cell r="I20">
            <v>-249.43499999999997</v>
          </cell>
          <cell r="J20">
            <v>-249.43499999999997</v>
          </cell>
          <cell r="K20">
            <v>-249.43499999999997</v>
          </cell>
          <cell r="L20">
            <v>-249.43499999999997</v>
          </cell>
          <cell r="M20">
            <v>-249.43499999999997</v>
          </cell>
          <cell r="N20">
            <v>-249.43499999999997</v>
          </cell>
          <cell r="O20">
            <v>-249.43499999999997</v>
          </cell>
          <cell r="P20">
            <v>-249.43499999999997</v>
          </cell>
          <cell r="Q20">
            <v>-249.43499999999997</v>
          </cell>
          <cell r="S20">
            <v>-2993.22</v>
          </cell>
        </row>
        <row r="21">
          <cell r="A21" t="str">
            <v>CE3</v>
          </cell>
          <cell r="B21" t="str">
            <v>Allocated Overhead - Sewer</v>
          </cell>
          <cell r="C21" t="str">
            <v>922.000</v>
          </cell>
          <cell r="D21" t="str">
            <v>Sewer Administrative Expenses Transferred (KY, Bluegra)</v>
          </cell>
          <cell r="E21" t="str">
            <v>922.000-04-012 - Sewer Administrative Expenses Transferred (KY, Bluegra)</v>
          </cell>
          <cell r="F21">
            <v>-24408.51913789965</v>
          </cell>
          <cell r="G21">
            <v>-24408.51913789965</v>
          </cell>
          <cell r="H21">
            <v>-24408.51913789965</v>
          </cell>
          <cell r="I21">
            <v>-24408.51913789965</v>
          </cell>
          <cell r="J21">
            <v>-24408.51913789965</v>
          </cell>
          <cell r="K21">
            <v>-24408.51913789965</v>
          </cell>
          <cell r="L21">
            <v>-24408.51913789965</v>
          </cell>
          <cell r="M21">
            <v>-24408.51913789965</v>
          </cell>
          <cell r="N21">
            <v>-24408.51913789965</v>
          </cell>
          <cell r="O21">
            <v>-24408.51913789965</v>
          </cell>
          <cell r="P21">
            <v>-24408.51913789965</v>
          </cell>
          <cell r="Q21">
            <v>-24408.51913789965</v>
          </cell>
          <cell r="S21">
            <v>-292902.22965479578</v>
          </cell>
        </row>
        <row r="22">
          <cell r="A22" t="str">
            <v>CE4</v>
          </cell>
          <cell r="B22" t="str">
            <v>Administrative Services - Sewer</v>
          </cell>
          <cell r="C22" t="str">
            <v>923.400</v>
          </cell>
          <cell r="D22" t="str">
            <v>Sewer OutsideService (Legal Fees) (KY, Bluegra)</v>
          </cell>
          <cell r="E22" t="str">
            <v>923.400-04-012 - Sewer OutsideService (Legal Fees) (KY, Bluegra)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</row>
        <row r="23">
          <cell r="A23" t="str">
            <v>CE4</v>
          </cell>
          <cell r="B23" t="str">
            <v>Administrative Services - Sewer</v>
          </cell>
          <cell r="C23" t="str">
            <v>923.600</v>
          </cell>
          <cell r="D23" t="str">
            <v>Sewer OutsideService (Manage Consult) (KY, Bluegra)</v>
          </cell>
          <cell r="E23" t="str">
            <v>923.600-04-012 - Sewer OutsideService (Manage Consult) (KY, Bluegra)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</row>
        <row r="24">
          <cell r="A24" t="str">
            <v>CE4</v>
          </cell>
          <cell r="B24" t="str">
            <v>Administrative Services - Sewer</v>
          </cell>
          <cell r="C24" t="str">
            <v>923.900</v>
          </cell>
          <cell r="D24" t="str">
            <v>Sewer Outside Services (IT) (KY, Bluegra)</v>
          </cell>
          <cell r="E24" t="str">
            <v>923.900-04-012 - Sewer Outside Services (IT) (KY, Bluegra)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</row>
        <row r="25">
          <cell r="A25" t="str">
            <v>CE5</v>
          </cell>
          <cell r="B25" t="str">
            <v>Property Insurance - Sewer</v>
          </cell>
          <cell r="C25" t="str">
            <v>924.400</v>
          </cell>
          <cell r="D25" t="str">
            <v>Sewer Property Insurance   Commercial (KY, Bluegra)</v>
          </cell>
          <cell r="E25" t="str">
            <v>924.400-04-012 - Sewer Property Insurance   Commercial (KY, Bluegra)</v>
          </cell>
          <cell r="F25">
            <v>-1666.6666666666667</v>
          </cell>
          <cell r="G25">
            <v>-1666.6666666666667</v>
          </cell>
          <cell r="H25">
            <v>-1666.6666666666667</v>
          </cell>
          <cell r="I25">
            <v>-1666.6666666666667</v>
          </cell>
          <cell r="J25">
            <v>-1666.6666666666667</v>
          </cell>
          <cell r="K25">
            <v>-1666.6666666666667</v>
          </cell>
          <cell r="L25">
            <v>-1666.6666666666667</v>
          </cell>
          <cell r="M25">
            <v>-1666.6666666666667</v>
          </cell>
          <cell r="N25">
            <v>-1666.6666666666667</v>
          </cell>
          <cell r="O25">
            <v>-1666.6666666666667</v>
          </cell>
          <cell r="P25">
            <v>-1666.6666666666667</v>
          </cell>
          <cell r="Q25">
            <v>-1666.6666666666667</v>
          </cell>
          <cell r="S25">
            <v>-20000</v>
          </cell>
        </row>
        <row r="26">
          <cell r="A26" t="str">
            <v>CE6</v>
          </cell>
          <cell r="B26" t="str">
            <v>Regulatory Expense and Permits - Sewer</v>
          </cell>
          <cell r="C26" t="str">
            <v>928.100</v>
          </cell>
          <cell r="D26" t="str">
            <v>Sewer Regulatory Expense   DNR (KY, Bluegra)</v>
          </cell>
          <cell r="E26" t="str">
            <v>928.100-04-012 - Sewer Regulatory Expense   DNR (KY, Bluegra)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S26">
            <v>0</v>
          </cell>
        </row>
        <row r="27">
          <cell r="A27" t="str">
            <v>CE6</v>
          </cell>
          <cell r="B27" t="str">
            <v>Regulatory Expense and Permits - Sewer</v>
          </cell>
          <cell r="C27" t="str">
            <v>928.200</v>
          </cell>
          <cell r="D27" t="str">
            <v>Sewer Regulatory Expense   PSC (KY, Bluegra)</v>
          </cell>
          <cell r="E27" t="str">
            <v>928.200-04-012 - Sewer Regulatory Expense   PSC (KY, Bluegra)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S27">
            <v>0</v>
          </cell>
        </row>
        <row r="28">
          <cell r="D28" t="str">
            <v>General &amp; Admin</v>
          </cell>
          <cell r="E28" t="str">
            <v>Total G&amp;A - General &amp; Admin</v>
          </cell>
          <cell r="F28">
            <v>-27316.620804566319</v>
          </cell>
          <cell r="G28">
            <v>-27316.620804566319</v>
          </cell>
          <cell r="H28">
            <v>-27316.620804566319</v>
          </cell>
          <cell r="I28">
            <v>-27316.620804566319</v>
          </cell>
          <cell r="J28">
            <v>-27316.620804566319</v>
          </cell>
          <cell r="K28">
            <v>-27316.620804566319</v>
          </cell>
          <cell r="L28">
            <v>-27316.620804566319</v>
          </cell>
          <cell r="M28">
            <v>-38496.620804566315</v>
          </cell>
          <cell r="N28">
            <v>-27316.620804566319</v>
          </cell>
          <cell r="O28">
            <v>-27316.620804566319</v>
          </cell>
          <cell r="P28">
            <v>-27316.620804566319</v>
          </cell>
          <cell r="Q28">
            <v>-27316.620804566319</v>
          </cell>
          <cell r="S28">
            <v>-327799.44965479575</v>
          </cell>
        </row>
        <row r="29">
          <cell r="D29" t="str">
            <v/>
          </cell>
        </row>
        <row r="30">
          <cell r="D30" t="str">
            <v>Operations &amp; Maintenance</v>
          </cell>
          <cell r="E30" t="str">
            <v>Ops &amp; Maint - Operations &amp; Maintenance</v>
          </cell>
        </row>
        <row r="31">
          <cell r="A31" t="str">
            <v>SE1</v>
          </cell>
          <cell r="B31" t="str">
            <v>Sewer - Contract Operations</v>
          </cell>
          <cell r="C31" t="str">
            <v>701.000</v>
          </cell>
          <cell r="D31" t="str">
            <v>Sewer - O&amp;M - Operations Labor and Expense (KY, Bluegra)</v>
          </cell>
          <cell r="E31" t="str">
            <v>701.000-04-012 - Sewer - O&amp;M - Operations Labor and Expense (KY, Bluegra)</v>
          </cell>
          <cell r="F31">
            <v>-19836</v>
          </cell>
          <cell r="G31">
            <v>-19836</v>
          </cell>
          <cell r="H31">
            <v>-19836</v>
          </cell>
          <cell r="I31">
            <v>-19836</v>
          </cell>
          <cell r="J31">
            <v>-19836</v>
          </cell>
          <cell r="K31">
            <v>-19836</v>
          </cell>
          <cell r="L31">
            <v>-19836</v>
          </cell>
          <cell r="M31">
            <v>-19836</v>
          </cell>
          <cell r="N31">
            <v>-19836</v>
          </cell>
          <cell r="O31">
            <v>-19836</v>
          </cell>
          <cell r="P31">
            <v>-19836</v>
          </cell>
          <cell r="Q31">
            <v>-19836</v>
          </cell>
          <cell r="S31">
            <v>-182602.28571428574</v>
          </cell>
        </row>
        <row r="32">
          <cell r="A32" t="str">
            <v>SE1</v>
          </cell>
          <cell r="B32" t="str">
            <v>Sewer - Contract Operations</v>
          </cell>
          <cell r="C32" t="str">
            <v>701.100</v>
          </cell>
          <cell r="D32" t="str">
            <v>Sewer - O&amp;M - Testing Expense (KY, Bluegra)</v>
          </cell>
          <cell r="E32" t="str">
            <v>701.100-04-012 - Sewer - O&amp;M - Testing Expense (KY, Bluegra)</v>
          </cell>
          <cell r="F32">
            <v>-2928.3333333333335</v>
          </cell>
          <cell r="G32">
            <v>-2928.3333333333335</v>
          </cell>
          <cell r="H32">
            <v>-2928.3333333333335</v>
          </cell>
          <cell r="I32">
            <v>-2928.3333333333335</v>
          </cell>
          <cell r="J32">
            <v>-2928.3333333333335</v>
          </cell>
          <cell r="K32">
            <v>-2928.3333333333335</v>
          </cell>
          <cell r="L32">
            <v>-2928.3333333333335</v>
          </cell>
          <cell r="M32">
            <v>-2928.3333333333335</v>
          </cell>
          <cell r="N32">
            <v>-2928.3333333333335</v>
          </cell>
          <cell r="O32">
            <v>-2928.3333333333335</v>
          </cell>
          <cell r="P32">
            <v>-2928.3333333333335</v>
          </cell>
          <cell r="Q32">
            <v>-2928.3333333333335</v>
          </cell>
          <cell r="S32">
            <v>-35140</v>
          </cell>
        </row>
        <row r="33">
          <cell r="A33" t="str">
            <v>SE1</v>
          </cell>
          <cell r="B33" t="str">
            <v>Sewer - Contract Operations</v>
          </cell>
          <cell r="C33" t="str">
            <v>701.200</v>
          </cell>
          <cell r="D33" t="str">
            <v>Sewer - O&amp;M - Sludge Removal (KY, Bluegra)</v>
          </cell>
          <cell r="E33" t="str">
            <v>701.200-04-012 - Sewer - O&amp;M - Sludge Removal (KY, Bluegra)</v>
          </cell>
          <cell r="F33">
            <v>-1666.6666666666667</v>
          </cell>
          <cell r="G33">
            <v>-1666.6666666666667</v>
          </cell>
          <cell r="H33">
            <v>-1666.6666666666667</v>
          </cell>
          <cell r="I33">
            <v>-1666.6666666666667</v>
          </cell>
          <cell r="J33">
            <v>-1666.6666666666667</v>
          </cell>
          <cell r="K33">
            <v>-1666.6666666666667</v>
          </cell>
          <cell r="L33">
            <v>-1666.6666666666667</v>
          </cell>
          <cell r="M33">
            <v>-1666.6666666666667</v>
          </cell>
          <cell r="N33">
            <v>-1666.6666666666667</v>
          </cell>
          <cell r="O33">
            <v>-1666.6666666666667</v>
          </cell>
          <cell r="P33">
            <v>-1666.6666666666667</v>
          </cell>
          <cell r="Q33">
            <v>-1666.6666666666667</v>
          </cell>
          <cell r="S33">
            <v>-20000</v>
          </cell>
        </row>
        <row r="34">
          <cell r="A34" t="str">
            <v>SE2</v>
          </cell>
          <cell r="B34" t="str">
            <v>Sewer - Other Operations</v>
          </cell>
          <cell r="C34" t="str">
            <v>703.000</v>
          </cell>
          <cell r="D34" t="str">
            <v>Sewer - O&amp;M - Fuel &amp; Power for Pumping and Treatment (KY, Bluegra)</v>
          </cell>
          <cell r="E34" t="str">
            <v>703.000-04-012 - Sewer - O&amp;M - Fuel &amp; Power for Pumping and Treatment (KY, Bluegra)</v>
          </cell>
          <cell r="F34">
            <v>-6000</v>
          </cell>
          <cell r="G34">
            <v>-6000</v>
          </cell>
          <cell r="H34">
            <v>-6000</v>
          </cell>
          <cell r="I34">
            <v>-6000</v>
          </cell>
          <cell r="J34">
            <v>-6000</v>
          </cell>
          <cell r="K34">
            <v>-6000</v>
          </cell>
          <cell r="L34">
            <v>-6000</v>
          </cell>
          <cell r="M34">
            <v>-6000</v>
          </cell>
          <cell r="N34">
            <v>-6000</v>
          </cell>
          <cell r="O34">
            <v>-6000</v>
          </cell>
          <cell r="P34">
            <v>-6000</v>
          </cell>
          <cell r="Q34">
            <v>-6000</v>
          </cell>
          <cell r="S34">
            <v>-72000</v>
          </cell>
        </row>
        <row r="35">
          <cell r="A35" t="str">
            <v>SE2</v>
          </cell>
          <cell r="B35" t="str">
            <v>Sewer - Other Operations</v>
          </cell>
          <cell r="C35" t="str">
            <v>704.000</v>
          </cell>
          <cell r="D35" t="str">
            <v>Sewer - O&amp;M - Chemicals (KY, Bluegra)</v>
          </cell>
          <cell r="E35" t="str">
            <v>704.000-04-012 - Sewer - O&amp;M - Chemicals (KY, Bluegra)</v>
          </cell>
          <cell r="F35">
            <v>-1166.6666666666667</v>
          </cell>
          <cell r="G35">
            <v>-1166.6666666666667</v>
          </cell>
          <cell r="H35">
            <v>-1166.6666666666667</v>
          </cell>
          <cell r="I35">
            <v>-1166.6666666666667</v>
          </cell>
          <cell r="J35">
            <v>-1166.6666666666667</v>
          </cell>
          <cell r="K35">
            <v>-1166.6666666666667</v>
          </cell>
          <cell r="L35">
            <v>-1166.6666666666667</v>
          </cell>
          <cell r="M35">
            <v>-1166.6666666666667</v>
          </cell>
          <cell r="N35">
            <v>-1166.6666666666667</v>
          </cell>
          <cell r="O35">
            <v>-1166.6666666666667</v>
          </cell>
          <cell r="P35">
            <v>-1166.6666666666667</v>
          </cell>
          <cell r="Q35">
            <v>-1166.6666666666667</v>
          </cell>
          <cell r="S35">
            <v>-14000</v>
          </cell>
        </row>
        <row r="36">
          <cell r="A36" t="str">
            <v>SE3</v>
          </cell>
          <cell r="B36" t="str">
            <v>Sewer - Maintenance</v>
          </cell>
          <cell r="C36" t="str">
            <v>711.000</v>
          </cell>
          <cell r="D36" t="str">
            <v>Sewer - O&amp;M - Maintenance Structures and Improvements (KY, Bluegra)</v>
          </cell>
          <cell r="E36" t="str">
            <v>711.000-04-012 - Sewer - O&amp;M - Maintenance Structures and Improvements (KY, Bluegra)</v>
          </cell>
          <cell r="F36">
            <v>-1666.6666666666667</v>
          </cell>
          <cell r="G36">
            <v>-1666.6666666666667</v>
          </cell>
          <cell r="H36">
            <v>-1666.6666666666667</v>
          </cell>
          <cell r="I36">
            <v>-1666.6666666666667</v>
          </cell>
          <cell r="J36">
            <v>-1666.6666666666667</v>
          </cell>
          <cell r="K36">
            <v>-1666.6666666666667</v>
          </cell>
          <cell r="L36">
            <v>-1666.6666666666667</v>
          </cell>
          <cell r="M36">
            <v>-1666.6666666666667</v>
          </cell>
          <cell r="N36">
            <v>-1666.6666666666667</v>
          </cell>
          <cell r="O36">
            <v>-1666.6666666666667</v>
          </cell>
          <cell r="P36">
            <v>-1666.6666666666667</v>
          </cell>
          <cell r="Q36">
            <v>-1666.6666666666667</v>
          </cell>
          <cell r="S36">
            <v>-20000</v>
          </cell>
        </row>
        <row r="37">
          <cell r="A37" t="str">
            <v>SE3</v>
          </cell>
          <cell r="B37" t="str">
            <v>Sewer - Maintenance</v>
          </cell>
          <cell r="C37" t="str">
            <v>712.000</v>
          </cell>
          <cell r="D37" t="str">
            <v>Sewer - O&amp;M - Maintenance of Collection Sewer System (KY, Bluegra)</v>
          </cell>
          <cell r="E37" t="str">
            <v>712.000-04-012 - Sewer - O&amp;M - Maintenance of Collection Sewer System (KY, Bluegra)</v>
          </cell>
          <cell r="F37">
            <v>-1666.6666666666667</v>
          </cell>
          <cell r="G37">
            <v>-1666.6666666666667</v>
          </cell>
          <cell r="H37">
            <v>-1666.6666666666667</v>
          </cell>
          <cell r="I37">
            <v>-1666.6666666666667</v>
          </cell>
          <cell r="J37">
            <v>-1666.6666666666667</v>
          </cell>
          <cell r="K37">
            <v>-1666.6666666666667</v>
          </cell>
          <cell r="L37">
            <v>-1666.6666666666667</v>
          </cell>
          <cell r="M37">
            <v>-1666.6666666666667</v>
          </cell>
          <cell r="N37">
            <v>-1666.6666666666667</v>
          </cell>
          <cell r="O37">
            <v>-1666.6666666666667</v>
          </cell>
          <cell r="P37">
            <v>-1666.6666666666667</v>
          </cell>
          <cell r="Q37">
            <v>-1666.6666666666667</v>
          </cell>
          <cell r="S37">
            <v>-20000</v>
          </cell>
        </row>
        <row r="38">
          <cell r="A38" t="str">
            <v>SE3</v>
          </cell>
          <cell r="B38" t="str">
            <v>Sewer - Maintenance</v>
          </cell>
          <cell r="C38" t="str">
            <v>714.000</v>
          </cell>
          <cell r="D38" t="str">
            <v>Sewer - O&amp;M - Maintenance of Treatment &amp; Disposal Plant (KY, Bluegra)</v>
          </cell>
          <cell r="E38" t="str">
            <v>714.000-04-012 - Sewer - O&amp;M - Maintenance of Treatment &amp; Disposal Plant (KY, Bluegra)</v>
          </cell>
          <cell r="F38">
            <v>-1666.6666666666667</v>
          </cell>
          <cell r="G38">
            <v>-1666.6666666666667</v>
          </cell>
          <cell r="H38">
            <v>-1666.6666666666667</v>
          </cell>
          <cell r="I38">
            <v>-1666.6666666666667</v>
          </cell>
          <cell r="J38">
            <v>-1666.6666666666667</v>
          </cell>
          <cell r="K38">
            <v>-1666.6666666666667</v>
          </cell>
          <cell r="L38">
            <v>-1666.6666666666667</v>
          </cell>
          <cell r="M38">
            <v>-1666.6666666666667</v>
          </cell>
          <cell r="N38">
            <v>-1666.6666666666667</v>
          </cell>
          <cell r="O38">
            <v>-1666.6666666666667</v>
          </cell>
          <cell r="P38">
            <v>-1666.6666666666667</v>
          </cell>
          <cell r="Q38">
            <v>-1666.6666666666667</v>
          </cell>
          <cell r="S38">
            <v>-20000</v>
          </cell>
        </row>
        <row r="39">
          <cell r="A39" t="str">
            <v>SE3</v>
          </cell>
          <cell r="B39" t="str">
            <v>Sewer - Maintenance</v>
          </cell>
          <cell r="C39" t="str">
            <v>713.001</v>
          </cell>
          <cell r="D39" t="str">
            <v>Sewer - O&amp;M - Maintenance of Pumping System (KY, Bluegra )</v>
          </cell>
          <cell r="E39" t="str">
            <v>713.001-04-012 - Sewer - O&amp;M - Maintenance of Pumping System (KY, Bluegra )</v>
          </cell>
          <cell r="F39">
            <v>-1250</v>
          </cell>
          <cell r="G39">
            <v>-1250</v>
          </cell>
          <cell r="H39">
            <v>-1250</v>
          </cell>
          <cell r="I39">
            <v>-1250</v>
          </cell>
          <cell r="J39">
            <v>-1250</v>
          </cell>
          <cell r="K39">
            <v>-1250</v>
          </cell>
          <cell r="L39">
            <v>-1250</v>
          </cell>
          <cell r="M39">
            <v>-1250</v>
          </cell>
          <cell r="N39">
            <v>-1250</v>
          </cell>
          <cell r="O39">
            <v>-1250</v>
          </cell>
          <cell r="P39">
            <v>-1250</v>
          </cell>
          <cell r="Q39">
            <v>-1250</v>
          </cell>
          <cell r="S39">
            <v>-15000</v>
          </cell>
        </row>
        <row r="40">
          <cell r="A40" t="str">
            <v>SE2</v>
          </cell>
          <cell r="B40" t="str">
            <v>Sewer - Maintenance</v>
          </cell>
          <cell r="C40" t="str">
            <v>705.000</v>
          </cell>
          <cell r="D40" t="str">
            <v>Sewer - O&amp;M - Miscellaneous Supplies (KY, Bluegra )</v>
          </cell>
          <cell r="E40" t="str">
            <v>705.000-04-012 - Sewer - O&amp;M - Miscellaneous Supplies (KY, Bluegra )</v>
          </cell>
          <cell r="F40">
            <v>-416.66666666666669</v>
          </cell>
          <cell r="G40">
            <v>-416.66666666666669</v>
          </cell>
          <cell r="H40">
            <v>-416.66666666666669</v>
          </cell>
          <cell r="I40">
            <v>-416.66666666666669</v>
          </cell>
          <cell r="J40">
            <v>-416.66666666666669</v>
          </cell>
          <cell r="K40">
            <v>-416.66666666666669</v>
          </cell>
          <cell r="L40">
            <v>-416.66666666666669</v>
          </cell>
          <cell r="M40">
            <v>-416.66666666666669</v>
          </cell>
          <cell r="N40">
            <v>-416.66666666666669</v>
          </cell>
          <cell r="O40">
            <v>-416.66666666666669</v>
          </cell>
          <cell r="P40">
            <v>-416.66666666666669</v>
          </cell>
          <cell r="Q40">
            <v>-416.66666666666669</v>
          </cell>
          <cell r="S40">
            <v>-5000</v>
          </cell>
        </row>
        <row r="41">
          <cell r="D41" t="str">
            <v>Operations &amp; Maintenance</v>
          </cell>
          <cell r="E41" t="str">
            <v>Total Ops &amp; Maint - Operations &amp; Maintenance</v>
          </cell>
          <cell r="F41">
            <v>-38264.333333333328</v>
          </cell>
          <cell r="G41">
            <v>-38264.333333333328</v>
          </cell>
          <cell r="H41">
            <v>-38264.333333333328</v>
          </cell>
          <cell r="I41">
            <v>-38264.333333333328</v>
          </cell>
          <cell r="J41">
            <v>-38264.333333333328</v>
          </cell>
          <cell r="K41">
            <v>-38264.333333333328</v>
          </cell>
          <cell r="L41">
            <v>-38264.333333333328</v>
          </cell>
          <cell r="M41">
            <v>-38264.333333333328</v>
          </cell>
          <cell r="N41">
            <v>-38264.333333333328</v>
          </cell>
          <cell r="O41">
            <v>-38264.333333333328</v>
          </cell>
          <cell r="P41">
            <v>-38264.333333333328</v>
          </cell>
          <cell r="Q41">
            <v>-38264.333333333328</v>
          </cell>
          <cell r="S41">
            <v>-403742.28571428574</v>
          </cell>
        </row>
        <row r="42">
          <cell r="D42" t="str">
            <v/>
          </cell>
        </row>
        <row r="43">
          <cell r="D43" t="str">
            <v>Depreciation &amp; Amortization</v>
          </cell>
          <cell r="E43" t="str">
            <v>Depr &amp; Amort - Depreciation &amp; Amortization</v>
          </cell>
        </row>
        <row r="44">
          <cell r="A44" t="str">
            <v>DE1</v>
          </cell>
          <cell r="B44" t="str">
            <v>Sewer - Depreciation</v>
          </cell>
          <cell r="C44" t="str">
            <v>403.000</v>
          </cell>
          <cell r="D44" t="str">
            <v>Depreciation Expense (KY, Bluegra)</v>
          </cell>
          <cell r="E44" t="str">
            <v>403.000-04-012 - Depreciation Expense (KY, Bluegra)</v>
          </cell>
          <cell r="S44">
            <v>0</v>
          </cell>
        </row>
        <row r="45">
          <cell r="A45" t="str">
            <v>DE2</v>
          </cell>
          <cell r="B45" t="str">
            <v>Water - Depreciation</v>
          </cell>
          <cell r="D45" t="str">
            <v/>
          </cell>
        </row>
        <row r="46">
          <cell r="D46" t="str">
            <v>Depreciation &amp; Amortization</v>
          </cell>
          <cell r="E46" t="str">
            <v>Total Depr &amp; Amort - Depreciation &amp; Amortization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S46">
            <v>0</v>
          </cell>
        </row>
        <row r="47">
          <cell r="D47" t="str">
            <v/>
          </cell>
        </row>
        <row r="48">
          <cell r="D48" t="str">
            <v>Expense</v>
          </cell>
          <cell r="E48" t="str">
            <v>Total Expense - Expense</v>
          </cell>
          <cell r="F48">
            <v>-65580.954137899651</v>
          </cell>
          <cell r="G48">
            <v>-65580.954137899651</v>
          </cell>
          <cell r="H48">
            <v>-65580.954137899651</v>
          </cell>
          <cell r="I48">
            <v>-65580.954137899651</v>
          </cell>
          <cell r="J48">
            <v>-65580.954137899651</v>
          </cell>
          <cell r="K48">
            <v>-65580.954137899651</v>
          </cell>
          <cell r="L48">
            <v>-65580.954137899651</v>
          </cell>
          <cell r="M48">
            <v>-76760.954137899651</v>
          </cell>
          <cell r="N48">
            <v>-65580.954137899651</v>
          </cell>
          <cell r="O48">
            <v>-65580.954137899651</v>
          </cell>
          <cell r="P48">
            <v>-65580.954137899651</v>
          </cell>
          <cell r="Q48">
            <v>-65580.954137899651</v>
          </cell>
          <cell r="S48">
            <v>-731541.73536908149</v>
          </cell>
        </row>
        <row r="49">
          <cell r="D49" t="str">
            <v/>
          </cell>
        </row>
        <row r="50">
          <cell r="D50" t="str">
            <v/>
          </cell>
          <cell r="E50" t="str">
            <v>Profit Period</v>
          </cell>
          <cell r="F50">
            <v>-32322.954137899651</v>
          </cell>
          <cell r="G50">
            <v>-32322.954137899651</v>
          </cell>
          <cell r="H50">
            <v>-32322.954137899651</v>
          </cell>
          <cell r="I50">
            <v>-32322.954137899651</v>
          </cell>
          <cell r="J50">
            <v>-32322.954137899651</v>
          </cell>
          <cell r="K50">
            <v>-32322.954137899651</v>
          </cell>
          <cell r="L50">
            <v>-32322.954137899651</v>
          </cell>
          <cell r="M50">
            <v>-43502.954137899651</v>
          </cell>
          <cell r="N50">
            <v>-32322.954137899651</v>
          </cell>
          <cell r="O50">
            <v>-32322.954137899651</v>
          </cell>
          <cell r="P50">
            <v>-32322.954137899651</v>
          </cell>
          <cell r="Q50">
            <v>-32322.954137899651</v>
          </cell>
          <cell r="S50">
            <v>-332445.73536908149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5"/>
  <sheetViews>
    <sheetView zoomScale="80" zoomScaleNormal="80" workbookViewId="0">
      <selection activeCell="A26" sqref="A26"/>
    </sheetView>
  </sheetViews>
  <sheetFormatPr defaultColWidth="9.1328125" defaultRowHeight="14.25" outlineLevelCol="1"/>
  <cols>
    <col min="1" max="1" width="48.265625" style="2" bestFit="1" customWidth="1"/>
    <col min="2" max="2" width="27.1328125" style="10" hidden="1" customWidth="1" outlineLevel="1"/>
    <col min="3" max="3" width="12.265625" style="2" hidden="1" customWidth="1" outlineLevel="1"/>
    <col min="4" max="4" width="19.1328125" style="2" hidden="1" customWidth="1" outlineLevel="1"/>
    <col min="5" max="5" width="7.1328125" style="2" hidden="1" customWidth="1" outlineLevel="1"/>
    <col min="6" max="6" width="14.86328125" style="2" hidden="1" customWidth="1" outlineLevel="1"/>
    <col min="7" max="7" width="4.59765625" style="2" customWidth="1" collapsed="1"/>
    <col min="8" max="8" width="9.1328125" style="2"/>
    <col min="9" max="9" width="50.1328125" style="2" customWidth="1"/>
    <col min="10" max="10" width="7.73046875" style="2" customWidth="1"/>
    <col min="11" max="19" width="11.265625" style="2" bestFit="1" customWidth="1"/>
    <col min="20" max="20" width="12.265625" style="2" bestFit="1" customWidth="1"/>
    <col min="21" max="21" width="11.1328125" style="2" bestFit="1" customWidth="1"/>
    <col min="22" max="22" width="12.265625" style="2" bestFit="1" customWidth="1"/>
    <col min="23" max="23" width="13" style="2" bestFit="1" customWidth="1"/>
    <col min="24" max="16384" width="9.1328125" style="2"/>
  </cols>
  <sheetData>
    <row r="1" spans="1:24">
      <c r="A1" s="2" t="s">
        <v>23</v>
      </c>
    </row>
    <row r="2" spans="1:24">
      <c r="A2" s="2" t="s">
        <v>24</v>
      </c>
    </row>
    <row r="3" spans="1:24">
      <c r="A3" t="s">
        <v>71</v>
      </c>
    </row>
    <row r="4" spans="1:24">
      <c r="A4" s="18">
        <v>44196</v>
      </c>
      <c r="B4" s="19"/>
    </row>
    <row r="5" spans="1:24">
      <c r="A5" s="18">
        <v>44681</v>
      </c>
      <c r="B5" s="20"/>
    </row>
    <row r="6" spans="1:24">
      <c r="A6" t="str">
        <f>"For the 12 Months Ending "&amp;TEXT(A5,"mmmm dd, yyyy")</f>
        <v>For the 12 Months Ending April 30, 2022</v>
      </c>
      <c r="B6" s="20"/>
    </row>
    <row r="7" spans="1:24">
      <c r="A7" s="2" t="str">
        <f>"Base Year for the 12 Months Ended "&amp;TEXT(A4,"mmmm dd, yyyy")</f>
        <v>Base Year for the 12 Months Ended December 31, 2020</v>
      </c>
      <c r="B7" s="2" t="str">
        <f>"Base Year at "&amp;TEXT($A$4,"m/d/yyyy")</f>
        <v>Base Year at 12/31/2020</v>
      </c>
      <c r="C7" s="2" t="str">
        <f>"Base Year for the 12 Months Ended "&amp;TEXT(A4, "m/d/yy")</f>
        <v>Base Year for the 12 Months Ended 12/31/20</v>
      </c>
    </row>
    <row r="8" spans="1:24">
      <c r="A8" s="2" t="s">
        <v>25</v>
      </c>
      <c r="C8" s="10"/>
    </row>
    <row r="9" spans="1:24">
      <c r="A9" s="2" t="str">
        <f>"Forecast Year for the 12 Months Ended "&amp;TEXT(A5,"mmmm dd,yyyy")</f>
        <v>Forecast Year for the 12 Months Ended April 30,2022</v>
      </c>
      <c r="B9" s="2" t="str">
        <f>"Forecast Year at "&amp;TEXT($A$5,"m/d/yyyy")</f>
        <v>Forecast Year at 4/30/2022</v>
      </c>
      <c r="C9" s="2" t="s">
        <v>26</v>
      </c>
      <c r="E9" s="2" t="str">
        <f>"Allocated Forecast Year at "&amp;TEXT(A5,"m/d/yyyy")</f>
        <v>Allocated Forecast Year at 4/30/2022</v>
      </c>
      <c r="H9" s="6" t="s">
        <v>27</v>
      </c>
      <c r="O9" s="28"/>
    </row>
    <row r="10" spans="1:24">
      <c r="A10" s="2" t="s">
        <v>28</v>
      </c>
      <c r="H10" s="29" t="s">
        <v>29</v>
      </c>
      <c r="I10" s="29" t="s">
        <v>12</v>
      </c>
      <c r="J10" s="80" t="s">
        <v>30</v>
      </c>
      <c r="K10" s="30">
        <f t="shared" ref="K10:T10" si="0">EOMONTH(L10,-1)</f>
        <v>43861</v>
      </c>
      <c r="L10" s="30">
        <f t="shared" si="0"/>
        <v>43890</v>
      </c>
      <c r="M10" s="30">
        <f t="shared" si="0"/>
        <v>43921</v>
      </c>
      <c r="N10" s="30">
        <f t="shared" si="0"/>
        <v>43951</v>
      </c>
      <c r="O10" s="30">
        <f t="shared" si="0"/>
        <v>43982</v>
      </c>
      <c r="P10" s="30">
        <f t="shared" si="0"/>
        <v>44012</v>
      </c>
      <c r="Q10" s="30">
        <f t="shared" si="0"/>
        <v>44043</v>
      </c>
      <c r="R10" s="30">
        <f t="shared" si="0"/>
        <v>44074</v>
      </c>
      <c r="S10" s="30">
        <f t="shared" si="0"/>
        <v>44104</v>
      </c>
      <c r="T10" s="30">
        <f t="shared" si="0"/>
        <v>44135</v>
      </c>
      <c r="U10" s="30">
        <f>EOMONTH(V10,-1)</f>
        <v>44165</v>
      </c>
      <c r="V10" s="30">
        <f>A4</f>
        <v>44196</v>
      </c>
      <c r="W10" s="29" t="s">
        <v>31</v>
      </c>
      <c r="X10" s="72"/>
    </row>
    <row r="11" spans="1:24">
      <c r="A11" s="21" t="s">
        <v>32</v>
      </c>
      <c r="B11" s="22"/>
      <c r="X11" s="10"/>
    </row>
    <row r="12" spans="1:24">
      <c r="A12" s="21" t="s">
        <v>33</v>
      </c>
      <c r="B12" s="22"/>
      <c r="H12" s="2" t="str">
        <f>INDEX('[1]Monthly P&amp;L'!$A:$S,MATCH($J12,'[1]Monthly P&amp;L'!$C:$C,0),MATCH(H$10,'[1]Monthly P&amp;L'!$A$5:$S$5,0))</f>
        <v>SR1</v>
      </c>
      <c r="I12" s="2" t="str">
        <f>INDEX('[1]Monthly P&amp;L'!$A:$S,MATCH($J12,'[1]Monthly P&amp;L'!$C:$C,0),MATCH(I$10,'[1]Monthly P&amp;L'!$A$5:$S$5,0))</f>
        <v>Revenue   Sewer (KY, Bluegra)</v>
      </c>
      <c r="J12" s="25" t="s">
        <v>65</v>
      </c>
      <c r="K12" s="83">
        <f>INDEX('[2]2020 P&amp;L'!$A:$S,MATCH($J12,'[2]2020 P&amp;L'!$C:$C,0),MATCH(K$10,'[2]2020 P&amp;L'!$A$5:$S$5,0))</f>
        <v>50374.3</v>
      </c>
      <c r="L12" s="83">
        <f>INDEX('[2]2020 P&amp;L'!$A:$S,MATCH($J12,'[2]2020 P&amp;L'!$C:$C,0),MATCH(L$10,'[2]2020 P&amp;L'!$A$5:$S$5,0))</f>
        <v>50397.63</v>
      </c>
      <c r="M12" s="83">
        <f>INDEX('[2]2020 P&amp;L'!$A:$S,MATCH($J12,'[2]2020 P&amp;L'!$C:$C,0),MATCH(M$10,'[2]2020 P&amp;L'!$A$5:$S$5,0))</f>
        <v>50212.21</v>
      </c>
      <c r="N12" s="83">
        <f>INDEX('[2]2020 P&amp;L'!$A:$S,MATCH($J12,'[2]2020 P&amp;L'!$C:$C,0),MATCH(N$10,'[2]2020 P&amp;L'!$A$5:$S$5,0))</f>
        <v>51911.3</v>
      </c>
      <c r="O12" s="83">
        <f>INDEX('[2]2020 P&amp;L'!$A:$S,MATCH($J12,'[2]2020 P&amp;L'!$C:$C,0),MATCH(O$10,'[2]2020 P&amp;L'!$A$5:$S$5,0))</f>
        <v>62663.519999999997</v>
      </c>
      <c r="P12" s="83">
        <f>INDEX('[2]2020 P&amp;L'!$A:$S,MATCH($J12,'[2]2020 P&amp;L'!$C:$C,0),MATCH(P$10,'[2]2020 P&amp;L'!$A$5:$S$5,0))</f>
        <v>62990.99</v>
      </c>
      <c r="Q12" s="83">
        <f>INDEX('[2]2020 P&amp;L'!$A:$S,MATCH($J12,'[2]2020 P&amp;L'!$C:$C,0),MATCH(Q$10,'[2]2020 P&amp;L'!$A$5:$S$5,0))</f>
        <v>62990.99</v>
      </c>
      <c r="R12" s="83">
        <f>INDEX('[2]2020 P&amp;L'!$A:$S,MATCH($J12,'[2]2020 P&amp;L'!$C:$C,0),MATCH(R$10,'[2]2020 P&amp;L'!$A$5:$S$5,0))</f>
        <v>62182.89</v>
      </c>
      <c r="S12" s="83">
        <f>INDEX('[2]2020 P&amp;L'!$A:$S,MATCH($J12,'[2]2020 P&amp;L'!$C:$C,0),MATCH(S$10,'[2]2020 P&amp;L'!$A$5:$S$5,0))</f>
        <v>62990.99</v>
      </c>
      <c r="T12" s="83">
        <f>INDEX('[2]2020 P&amp;L'!$A:$S,MATCH($J12,'[2]2020 P&amp;L'!$C:$C,0),MATCH(T$10,'[2]2020 P&amp;L'!$A$5:$S$5,0))</f>
        <v>62990.99</v>
      </c>
      <c r="U12" s="83">
        <f>INDEX('[2]2020 P&amp;L'!$A:$S,MATCH($J12,'[2]2020 P&amp;L'!$C:$C,0),MATCH(U$10,'[2]2020 P&amp;L'!$A$5:$S$5,0))</f>
        <v>62990.99</v>
      </c>
      <c r="V12" s="83">
        <f>INDEX('[2]2020 P&amp;L'!$A:$S,MATCH($J12,'[2]2020 P&amp;L'!$C:$C,0),MATCH(V$10,'[2]2020 P&amp;L'!$A$5:$S$5,0))</f>
        <v>62990.99</v>
      </c>
      <c r="W12" s="83">
        <f>SUM(K12:V12)</f>
        <v>705687.79</v>
      </c>
      <c r="X12" s="73"/>
    </row>
    <row r="13" spans="1:24">
      <c r="A13" s="21" t="s">
        <v>34</v>
      </c>
      <c r="B13" s="22"/>
      <c r="H13" s="2" t="str">
        <f>INDEX('[1]Monthly P&amp;L'!$A:$S,MATCH($J13,'[1]Monthly P&amp;L'!$C:$C,0),MATCH(H$10,'[1]Monthly P&amp;L'!$A$5:$S$5,0))</f>
        <v>SR1</v>
      </c>
      <c r="I13" s="2" t="str">
        <f>INDEX('[1]Monthly P&amp;L'!$A:$S,MATCH($J13,'[1]Monthly P&amp;L'!$C:$C,0),MATCH(I$10,'[1]Monthly P&amp;L'!$A$5:$S$5,0))</f>
        <v>Late Fees   Sewer (KY, Bluegra)</v>
      </c>
      <c r="J13" s="78" t="s">
        <v>66</v>
      </c>
      <c r="K13" s="83">
        <f>INDEX('[2]2020 P&amp;L'!$A:$S,MATCH($J13,'[2]2020 P&amp;L'!$C:$C,0),MATCH(K$10,'[2]2020 P&amp;L'!$A$5:$S$5,0))</f>
        <v>-1217.43</v>
      </c>
      <c r="L13" s="83">
        <f>INDEX('[2]2020 P&amp;L'!$A:$S,MATCH($J13,'[2]2020 P&amp;L'!$C:$C,0),MATCH(L$10,'[2]2020 P&amp;L'!$A$5:$S$5,0))</f>
        <v>877.84</v>
      </c>
      <c r="M13" s="83">
        <f>INDEX('[2]2020 P&amp;L'!$A:$S,MATCH($J13,'[2]2020 P&amp;L'!$C:$C,0),MATCH(M$10,'[2]2020 P&amp;L'!$A$5:$S$5,0))</f>
        <v>-19</v>
      </c>
      <c r="N13" s="83">
        <f>INDEX('[2]2020 P&amp;L'!$A:$S,MATCH($J13,'[2]2020 P&amp;L'!$C:$C,0),MATCH(N$10,'[2]2020 P&amp;L'!$A$5:$S$5,0))</f>
        <v>-12.42</v>
      </c>
      <c r="O13" s="83">
        <f>INDEX('[2]2020 P&amp;L'!$A:$S,MATCH($J13,'[2]2020 P&amp;L'!$C:$C,0),MATCH(O$10,'[2]2020 P&amp;L'!$A$5:$S$5,0))</f>
        <v>-24.06</v>
      </c>
      <c r="P13" s="83">
        <f>INDEX('[2]2020 P&amp;L'!$A:$S,MATCH($J13,'[2]2020 P&amp;L'!$C:$C,0),MATCH(P$10,'[2]2020 P&amp;L'!$A$5:$S$5,0))</f>
        <v>0</v>
      </c>
      <c r="Q13" s="83">
        <f>INDEX('[2]2020 P&amp;L'!$A:$S,MATCH($J13,'[2]2020 P&amp;L'!$C:$C,0),MATCH(Q$10,'[2]2020 P&amp;L'!$A$5:$S$5,0))</f>
        <v>0</v>
      </c>
      <c r="R13" s="83">
        <f>INDEX('[2]2020 P&amp;L'!$A:$S,MATCH($J13,'[2]2020 P&amp;L'!$C:$C,0),MATCH(R$10,'[2]2020 P&amp;L'!$A$5:$S$5,0))</f>
        <v>0</v>
      </c>
      <c r="S13" s="83">
        <f>INDEX('[2]2020 P&amp;L'!$A:$S,MATCH($J13,'[2]2020 P&amp;L'!$C:$C,0),MATCH(S$10,'[2]2020 P&amp;L'!$A$5:$S$5,0))</f>
        <v>0</v>
      </c>
      <c r="T13" s="83">
        <f>INDEX('[2]2020 P&amp;L'!$A:$S,MATCH($J13,'[2]2020 P&amp;L'!$C:$C,0),MATCH(T$10,'[2]2020 P&amp;L'!$A$5:$S$5,0))</f>
        <v>0</v>
      </c>
      <c r="U13" s="83">
        <f>INDEX('[2]2020 P&amp;L'!$A:$S,MATCH($J13,'[2]2020 P&amp;L'!$C:$C,0),MATCH(U$10,'[2]2020 P&amp;L'!$A$5:$S$5,0))</f>
        <v>0</v>
      </c>
      <c r="V13" s="83">
        <f>INDEX('[2]2020 P&amp;L'!$A:$S,MATCH($J13,'[2]2020 P&amp;L'!$C:$C,0),MATCH(V$10,'[2]2020 P&amp;L'!$A$5:$S$5,0))</f>
        <v>0</v>
      </c>
      <c r="W13" s="83">
        <f>SUM(K13:V13)</f>
        <v>-395.07000000000005</v>
      </c>
      <c r="X13" s="73"/>
    </row>
    <row r="14" spans="1:24">
      <c r="H14" s="2" t="str">
        <f>INDEX('[1]Monthly P&amp;L'!$A:$S,MATCH($J14,'[1]Monthly P&amp;L'!$C:$C,0),MATCH(H$10,'[1]Monthly P&amp;L'!$A$5:$S$5,0))</f>
        <v>SR1</v>
      </c>
      <c r="I14" s="2" t="str">
        <f>INDEX('[1]Monthly P&amp;L'!$A:$S,MATCH($J14,'[1]Monthly P&amp;L'!$C:$C,0),MATCH(I$10,'[1]Monthly P&amp;L'!$A$5:$S$5,0))</f>
        <v>Miscellaneous Service Revenues (KY, Bluegra)</v>
      </c>
      <c r="J14" s="82" t="s">
        <v>67</v>
      </c>
      <c r="K14" s="83">
        <f>INDEX('[2]2020 P&amp;L'!$A:$S,MATCH($J14,'[2]2020 P&amp;L'!$C:$C,0),MATCH(K$10,'[2]2020 P&amp;L'!$A$5:$S$5,0))</f>
        <v>0</v>
      </c>
      <c r="L14" s="83">
        <f>INDEX('[2]2020 P&amp;L'!$A:$S,MATCH($J14,'[2]2020 P&amp;L'!$C:$C,0),MATCH(L$10,'[2]2020 P&amp;L'!$A$5:$S$5,0))</f>
        <v>20</v>
      </c>
      <c r="M14" s="83">
        <f>INDEX('[2]2020 P&amp;L'!$A:$S,MATCH($J14,'[2]2020 P&amp;L'!$C:$C,0),MATCH(M$10,'[2]2020 P&amp;L'!$A$5:$S$5,0))</f>
        <v>0</v>
      </c>
      <c r="N14" s="83">
        <f>INDEX('[2]2020 P&amp;L'!$A:$S,MATCH($J14,'[2]2020 P&amp;L'!$C:$C,0),MATCH(N$10,'[2]2020 P&amp;L'!$A$5:$S$5,0))</f>
        <v>0</v>
      </c>
      <c r="O14" s="83">
        <f>INDEX('[2]2020 P&amp;L'!$A:$S,MATCH($J14,'[2]2020 P&amp;L'!$C:$C,0),MATCH(O$10,'[2]2020 P&amp;L'!$A$5:$S$5,0))</f>
        <v>0</v>
      </c>
      <c r="P14" s="83">
        <f>INDEX('[2]2020 P&amp;L'!$A:$S,MATCH($J14,'[2]2020 P&amp;L'!$C:$C,0),MATCH(P$10,'[2]2020 P&amp;L'!$A$5:$S$5,0))</f>
        <v>-12</v>
      </c>
      <c r="Q14" s="83">
        <f>INDEX('[2]2020 P&amp;L'!$A:$S,MATCH($J14,'[2]2020 P&amp;L'!$C:$C,0),MATCH(Q$10,'[2]2020 P&amp;L'!$A$5:$S$5,0))</f>
        <v>0</v>
      </c>
      <c r="R14" s="83">
        <f>INDEX('[2]2020 P&amp;L'!$A:$S,MATCH($J14,'[2]2020 P&amp;L'!$C:$C,0),MATCH(R$10,'[2]2020 P&amp;L'!$A$5:$S$5,0))</f>
        <v>0</v>
      </c>
      <c r="S14" s="83">
        <f>INDEX('[2]2020 P&amp;L'!$A:$S,MATCH($J14,'[2]2020 P&amp;L'!$C:$C,0),MATCH(S$10,'[2]2020 P&amp;L'!$A$5:$S$5,0))</f>
        <v>0</v>
      </c>
      <c r="T14" s="83">
        <f>INDEX('[2]2020 P&amp;L'!$A:$S,MATCH($J14,'[2]2020 P&amp;L'!$C:$C,0),MATCH(T$10,'[2]2020 P&amp;L'!$A$5:$S$5,0))</f>
        <v>0</v>
      </c>
      <c r="U14" s="83">
        <f>INDEX('[2]2020 P&amp;L'!$A:$S,MATCH($J14,'[2]2020 P&amp;L'!$C:$C,0),MATCH(U$10,'[2]2020 P&amp;L'!$A$5:$S$5,0))</f>
        <v>0</v>
      </c>
      <c r="V14" s="83">
        <f>INDEX('[2]2020 P&amp;L'!$A:$S,MATCH($J14,'[2]2020 P&amp;L'!$C:$C,0),MATCH(V$10,'[2]2020 P&amp;L'!$A$5:$S$5,0))</f>
        <v>0</v>
      </c>
      <c r="W14" s="83">
        <f>SUM(K14:V14)</f>
        <v>8</v>
      </c>
      <c r="X14" s="73"/>
    </row>
    <row r="15" spans="1:24">
      <c r="A15" s="23" t="s">
        <v>35</v>
      </c>
      <c r="B15" s="24"/>
      <c r="H15" s="2" t="s">
        <v>36</v>
      </c>
      <c r="I15" s="2" t="s">
        <v>36</v>
      </c>
      <c r="J15" s="2" t="s">
        <v>36</v>
      </c>
      <c r="X15" s="73"/>
    </row>
    <row r="16" spans="1:24">
      <c r="A16" s="23" t="s">
        <v>37</v>
      </c>
      <c r="B16" s="24"/>
      <c r="H16" s="2" t="s">
        <v>36</v>
      </c>
      <c r="I16" s="2" t="s">
        <v>36</v>
      </c>
      <c r="J16" s="2" t="s">
        <v>36</v>
      </c>
      <c r="K16" s="38">
        <f t="shared" ref="K16:V16" si="1">SUM(K12:K14)</f>
        <v>49156.87</v>
      </c>
      <c r="L16" s="38">
        <f t="shared" si="1"/>
        <v>51295.469999999994</v>
      </c>
      <c r="M16" s="38">
        <f t="shared" si="1"/>
        <v>50193.21</v>
      </c>
      <c r="N16" s="38">
        <f t="shared" si="1"/>
        <v>51898.880000000005</v>
      </c>
      <c r="O16" s="38">
        <f t="shared" si="1"/>
        <v>62639.46</v>
      </c>
      <c r="P16" s="38">
        <f t="shared" si="1"/>
        <v>62978.99</v>
      </c>
      <c r="Q16" s="38">
        <f t="shared" si="1"/>
        <v>62990.99</v>
      </c>
      <c r="R16" s="38">
        <f t="shared" si="1"/>
        <v>62182.89</v>
      </c>
      <c r="S16" s="38">
        <f t="shared" si="1"/>
        <v>62990.99</v>
      </c>
      <c r="T16" s="38">
        <f t="shared" si="1"/>
        <v>62990.99</v>
      </c>
      <c r="U16" s="38">
        <f t="shared" si="1"/>
        <v>62990.99</v>
      </c>
      <c r="V16" s="38">
        <f t="shared" si="1"/>
        <v>62990.99</v>
      </c>
      <c r="W16" s="38">
        <f>SUM(W12:W14)</f>
        <v>705300.72000000009</v>
      </c>
      <c r="X16" s="10"/>
    </row>
    <row r="17" spans="1:23">
      <c r="A17" s="23" t="s">
        <v>38</v>
      </c>
      <c r="B17" s="24"/>
      <c r="H17" s="2" t="s">
        <v>36</v>
      </c>
      <c r="I17" s="2" t="s">
        <v>36</v>
      </c>
      <c r="J17" s="2" t="s">
        <v>36</v>
      </c>
      <c r="K17" s="10"/>
      <c r="L17" s="10"/>
      <c r="M17" s="67"/>
      <c r="N17" s="67"/>
      <c r="O17" s="67"/>
      <c r="P17" s="67"/>
      <c r="Q17" s="67"/>
      <c r="R17" s="67"/>
      <c r="S17" s="67"/>
      <c r="T17" s="74"/>
      <c r="U17" s="10"/>
      <c r="V17" s="74"/>
      <c r="W17" s="28"/>
    </row>
    <row r="19" spans="1:23">
      <c r="A19" s="23" t="s">
        <v>39</v>
      </c>
      <c r="B19" s="24"/>
      <c r="K19" s="77"/>
    </row>
    <row r="20" spans="1:23">
      <c r="A20" s="25" t="s">
        <v>40</v>
      </c>
    </row>
    <row r="22" spans="1:23">
      <c r="A22" s="26" t="s">
        <v>64</v>
      </c>
      <c r="B22" s="27"/>
    </row>
    <row r="23" spans="1:23">
      <c r="A23" s="6" t="str">
        <f>CONCATENATE(A8, " ", A22)</f>
        <v>Base Year Adjustment Sewer Revenue</v>
      </c>
      <c r="B23" s="27"/>
      <c r="H23" s="6" t="s">
        <v>69</v>
      </c>
      <c r="I23"/>
      <c r="J23"/>
      <c r="K23"/>
      <c r="L23"/>
      <c r="M23"/>
      <c r="N23"/>
      <c r="O23" s="28"/>
      <c r="P23"/>
      <c r="Q23"/>
      <c r="R23"/>
      <c r="S23"/>
      <c r="T23"/>
      <c r="U23"/>
      <c r="V23"/>
      <c r="W23"/>
    </row>
    <row r="24" spans="1:23">
      <c r="A24" s="6"/>
      <c r="B24" s="27"/>
      <c r="H24" s="29" t="s">
        <v>29</v>
      </c>
      <c r="I24" s="29" t="s">
        <v>12</v>
      </c>
      <c r="J24" s="98" t="s">
        <v>30</v>
      </c>
      <c r="K24" s="30">
        <f t="shared" ref="K24:T24" si="2">EOMONTH(L24,-1)</f>
        <v>44347</v>
      </c>
      <c r="L24" s="30">
        <f t="shared" si="2"/>
        <v>44377</v>
      </c>
      <c r="M24" s="30">
        <f t="shared" si="2"/>
        <v>44408</v>
      </c>
      <c r="N24" s="30">
        <f t="shared" si="2"/>
        <v>44439</v>
      </c>
      <c r="O24" s="30">
        <f t="shared" si="2"/>
        <v>44469</v>
      </c>
      <c r="P24" s="30">
        <f t="shared" si="2"/>
        <v>44500</v>
      </c>
      <c r="Q24" s="30">
        <f t="shared" si="2"/>
        <v>44530</v>
      </c>
      <c r="R24" s="30">
        <f t="shared" si="2"/>
        <v>44561</v>
      </c>
      <c r="S24" s="30">
        <f t="shared" si="2"/>
        <v>44592</v>
      </c>
      <c r="T24" s="30">
        <f t="shared" si="2"/>
        <v>44620</v>
      </c>
      <c r="U24" s="30">
        <f>EOMONTH(V24,-1)</f>
        <v>44651</v>
      </c>
      <c r="V24" s="30">
        <f>A5</f>
        <v>44681</v>
      </c>
      <c r="W24" s="29" t="s">
        <v>31</v>
      </c>
    </row>
    <row r="25" spans="1:23">
      <c r="A25" s="26" t="s">
        <v>68</v>
      </c>
      <c r="B25" s="27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>
      <c r="A26" s="6"/>
      <c r="B26" s="27"/>
      <c r="H26" t="str">
        <f>INDEX('[2]2020 P&amp;L'!$A:$S,MATCH($J26,'[2]2020 P&amp;L'!$C:$C,0),MATCH(H$10,'[2]2020 P&amp;L'!$A$5:$S$5,0))</f>
        <v>SR1</v>
      </c>
      <c r="I26" t="str">
        <f>INDEX('[2]2020 P&amp;L'!$A:$S,MATCH($J26,'[2]2020 P&amp;L'!$C:$C,0),MATCH(I$10,'[2]2020 P&amp;L'!$A$5:$S$5,0))</f>
        <v>Revenue   Sewer (KY, Bluegra)</v>
      </c>
      <c r="J26" s="25" t="s">
        <v>65</v>
      </c>
      <c r="K26" s="99">
        <f>INDEX('[3]Monthly P&amp;L'!$A:$S,MATCH($J26,'[3]Monthly P&amp;L'!$C:$C,0),MATCH(K$24,'[3]Monthly P&amp;L'!$A$5:$S$5,0))</f>
        <v>33258</v>
      </c>
      <c r="L26" s="99">
        <f>INDEX('[3]Monthly P&amp;L'!$A:$S,MATCH($J26,'[3]Monthly P&amp;L'!$C:$C,0),MATCH(L$24,'[3]Monthly P&amp;L'!$A$5:$S$5,0))</f>
        <v>33258</v>
      </c>
      <c r="M26" s="99">
        <f>INDEX('[3]Monthly P&amp;L'!$A:$S,MATCH($J26,'[3]Monthly P&amp;L'!$C:$C,0),MATCH(M$24,'[3]Monthly P&amp;L'!$A$5:$S$5,0))</f>
        <v>33258</v>
      </c>
      <c r="N26" s="99">
        <f>INDEX('[3]Monthly P&amp;L'!$A:$S,MATCH($J26,'[3]Monthly P&amp;L'!$C:$C,0),MATCH(N$24,'[3]Monthly P&amp;L'!$A$5:$S$5,0))</f>
        <v>33258</v>
      </c>
      <c r="O26" s="99">
        <f>INDEX('[3]Monthly P&amp;L'!$A:$S,MATCH($J26,'[3]Monthly P&amp;L'!$C:$C,0),MATCH(O$24,'[3]Monthly P&amp;L'!$A$5:$S$5,0))</f>
        <v>33258</v>
      </c>
      <c r="P26" s="99">
        <f>INDEX('[3]Monthly P&amp;L'!$A:$S,MATCH($J26,'[3]Monthly P&amp;L'!$C:$C,0),MATCH(P$24,'[3]Monthly P&amp;L'!$A$5:$S$5,0))</f>
        <v>33258</v>
      </c>
      <c r="Q26" s="99">
        <f>INDEX('[3]Monthly P&amp;L'!$A:$S,MATCH($J26,'[3]Monthly P&amp;L'!$C:$C,0),MATCH(Q$24,'[3]Monthly P&amp;L'!$A$5:$S$5,0))</f>
        <v>33258</v>
      </c>
      <c r="R26" s="99">
        <f>INDEX('[3]Monthly P&amp;L'!$A:$S,MATCH($J26,'[3]Monthly P&amp;L'!$C:$C,0),MATCH(R$24,'[3]Monthly P&amp;L'!$A$5:$S$5,0))</f>
        <v>33258</v>
      </c>
      <c r="S26" s="99">
        <f>INDEX('[3]Monthly P&amp;L'!$A:$S,MATCH($J26,'[3]Monthly P&amp;L'!$C:$C,0),MATCH(S$24,'[3]Monthly P&amp;L'!$A$5:$S$5,0))</f>
        <v>33258</v>
      </c>
      <c r="T26" s="99">
        <f>INDEX('[3]Monthly P&amp;L'!$A:$S,MATCH($J26,'[3]Monthly P&amp;L'!$C:$C,0),MATCH(T$24,'[3]Monthly P&amp;L'!$A$5:$S$5,0))</f>
        <v>33258</v>
      </c>
      <c r="U26" s="99">
        <f>INDEX('[3]Monthly P&amp;L'!$A:$S,MATCH($J26,'[3]Monthly P&amp;L'!$C:$C,0),MATCH(U$24,'[3]Monthly P&amp;L'!$A$5:$S$5,0))</f>
        <v>33258</v>
      </c>
      <c r="V26" s="99">
        <f>INDEX('[3]Monthly P&amp;L'!$A:$S,MATCH($J26,'[3]Monthly P&amp;L'!$C:$C,0),MATCH(V$24,'[3]Monthly P&amp;L'!$A$5:$S$5,0))</f>
        <v>33258</v>
      </c>
      <c r="W26" s="99">
        <f>SUM(K26:V26)</f>
        <v>399096</v>
      </c>
    </row>
    <row r="27" spans="1:23">
      <c r="A27" s="6"/>
      <c r="B27" s="27"/>
      <c r="H27" t="str">
        <f>INDEX('[2]2020 P&amp;L'!$A:$S,MATCH($J27,'[2]2020 P&amp;L'!$C:$C,0),MATCH(H$10,'[2]2020 P&amp;L'!$A$5:$S$5,0))</f>
        <v>SR1</v>
      </c>
      <c r="I27" t="str">
        <f>INDEX('[2]2020 P&amp;L'!$A:$S,MATCH($J27,'[2]2020 P&amp;L'!$C:$C,0),MATCH(I$10,'[2]2020 P&amp;L'!$A$5:$S$5,0))</f>
        <v>Late Fees   Sewer (KY, Bluegra)</v>
      </c>
      <c r="J27" s="78" t="s">
        <v>66</v>
      </c>
      <c r="K27" s="99">
        <f>INDEX('[3]Monthly P&amp;L'!$A:$S,MATCH($J27,'[3]Monthly P&amp;L'!$C:$C,0),MATCH(K$24,'[3]Monthly P&amp;L'!$A$5:$S$5,0))</f>
        <v>0</v>
      </c>
      <c r="L27" s="99">
        <f>INDEX('[3]Monthly P&amp;L'!$A:$S,MATCH($J27,'[3]Monthly P&amp;L'!$C:$C,0),MATCH(L$24,'[3]Monthly P&amp;L'!$A$5:$S$5,0))</f>
        <v>0</v>
      </c>
      <c r="M27" s="99">
        <f>INDEX('[3]Monthly P&amp;L'!$A:$S,MATCH($J27,'[3]Monthly P&amp;L'!$C:$C,0),MATCH(M$24,'[3]Monthly P&amp;L'!$A$5:$S$5,0))</f>
        <v>0</v>
      </c>
      <c r="N27" s="99">
        <f>INDEX('[3]Monthly P&amp;L'!$A:$S,MATCH($J27,'[3]Monthly P&amp;L'!$C:$C,0),MATCH(N$24,'[3]Monthly P&amp;L'!$A$5:$S$5,0))</f>
        <v>0</v>
      </c>
      <c r="O27" s="99">
        <f>INDEX('[3]Monthly P&amp;L'!$A:$S,MATCH($J27,'[3]Monthly P&amp;L'!$C:$C,0),MATCH(O$24,'[3]Monthly P&amp;L'!$A$5:$S$5,0))</f>
        <v>0</v>
      </c>
      <c r="P27" s="99">
        <f>INDEX('[3]Monthly P&amp;L'!$A:$S,MATCH($J27,'[3]Monthly P&amp;L'!$C:$C,0),MATCH(P$24,'[3]Monthly P&amp;L'!$A$5:$S$5,0))</f>
        <v>0</v>
      </c>
      <c r="Q27" s="99">
        <f>INDEX('[3]Monthly P&amp;L'!$A:$S,MATCH($J27,'[3]Monthly P&amp;L'!$C:$C,0),MATCH(Q$24,'[3]Monthly P&amp;L'!$A$5:$S$5,0))</f>
        <v>0</v>
      </c>
      <c r="R27" s="99">
        <f>INDEX('[3]Monthly P&amp;L'!$A:$S,MATCH($J27,'[3]Monthly P&amp;L'!$C:$C,0),MATCH(R$24,'[3]Monthly P&amp;L'!$A$5:$S$5,0))</f>
        <v>0</v>
      </c>
      <c r="S27" s="99">
        <f>INDEX('[3]Monthly P&amp;L'!$A:$S,MATCH($J27,'[3]Monthly P&amp;L'!$C:$C,0),MATCH(S$24,'[3]Monthly P&amp;L'!$A$5:$S$5,0))</f>
        <v>0</v>
      </c>
      <c r="T27" s="99">
        <f>INDEX('[3]Monthly P&amp;L'!$A:$S,MATCH($J27,'[3]Monthly P&amp;L'!$C:$C,0),MATCH(T$24,'[3]Monthly P&amp;L'!$A$5:$S$5,0))</f>
        <v>0</v>
      </c>
      <c r="U27" s="99">
        <f>INDEX('[3]Monthly P&amp;L'!$A:$S,MATCH($J27,'[3]Monthly P&amp;L'!$C:$C,0),MATCH(U$24,'[3]Monthly P&amp;L'!$A$5:$S$5,0))</f>
        <v>0</v>
      </c>
      <c r="V27" s="99">
        <f>INDEX('[3]Monthly P&amp;L'!$A:$S,MATCH($J27,'[3]Monthly P&amp;L'!$C:$C,0),MATCH(V$24,'[3]Monthly P&amp;L'!$A$5:$S$5,0))</f>
        <v>0</v>
      </c>
      <c r="W27" s="99">
        <f t="shared" ref="W27:W28" si="3">SUM(K27:V27)</f>
        <v>0</v>
      </c>
    </row>
    <row r="28" spans="1:23">
      <c r="A28" s="54"/>
      <c r="B28" s="27"/>
      <c r="H28" t="str">
        <f>INDEX('[2]2020 P&amp;L'!$A:$S,MATCH($J28,'[2]2020 P&amp;L'!$C:$C,0),MATCH(H$10,'[2]2020 P&amp;L'!$A$5:$S$5,0))</f>
        <v>SR1</v>
      </c>
      <c r="I28" t="str">
        <f>INDEX('[2]2020 P&amp;L'!$A:$S,MATCH($J28,'[2]2020 P&amp;L'!$C:$C,0),MATCH(I$10,'[2]2020 P&amp;L'!$A$5:$S$5,0))</f>
        <v>Miscellaneous Service Revenues (KY, Bluegra)</v>
      </c>
      <c r="J28" s="82" t="s">
        <v>67</v>
      </c>
      <c r="K28" s="99">
        <f>INDEX('[3]Monthly P&amp;L'!$A:$S,MATCH($J28,'[3]Monthly P&amp;L'!$C:$C,0),MATCH(K$24,'[3]Monthly P&amp;L'!$A$5:$S$5,0))</f>
        <v>0</v>
      </c>
      <c r="L28" s="99">
        <f>INDEX('[3]Monthly P&amp;L'!$A:$S,MATCH($J28,'[3]Monthly P&amp;L'!$C:$C,0),MATCH(L$24,'[3]Monthly P&amp;L'!$A$5:$S$5,0))</f>
        <v>0</v>
      </c>
      <c r="M28" s="99">
        <f>INDEX('[3]Monthly P&amp;L'!$A:$S,MATCH($J28,'[3]Monthly P&amp;L'!$C:$C,0),MATCH(M$24,'[3]Monthly P&amp;L'!$A$5:$S$5,0))</f>
        <v>0</v>
      </c>
      <c r="N28" s="99">
        <f>INDEX('[3]Monthly P&amp;L'!$A:$S,MATCH($J28,'[3]Monthly P&amp;L'!$C:$C,0),MATCH(N$24,'[3]Monthly P&amp;L'!$A$5:$S$5,0))</f>
        <v>0</v>
      </c>
      <c r="O28" s="99">
        <f>INDEX('[3]Monthly P&amp;L'!$A:$S,MATCH($J28,'[3]Monthly P&amp;L'!$C:$C,0),MATCH(O$24,'[3]Monthly P&amp;L'!$A$5:$S$5,0))</f>
        <v>0</v>
      </c>
      <c r="P28" s="99">
        <f>INDEX('[3]Monthly P&amp;L'!$A:$S,MATCH($J28,'[3]Monthly P&amp;L'!$C:$C,0),MATCH(P$24,'[3]Monthly P&amp;L'!$A$5:$S$5,0))</f>
        <v>0</v>
      </c>
      <c r="Q28" s="99">
        <f>INDEX('[3]Monthly P&amp;L'!$A:$S,MATCH($J28,'[3]Monthly P&amp;L'!$C:$C,0),MATCH(Q$24,'[3]Monthly P&amp;L'!$A$5:$S$5,0))</f>
        <v>0</v>
      </c>
      <c r="R28" s="99">
        <f>INDEX('[3]Monthly P&amp;L'!$A:$S,MATCH($J28,'[3]Monthly P&amp;L'!$C:$C,0),MATCH(R$24,'[3]Monthly P&amp;L'!$A$5:$S$5,0))</f>
        <v>0</v>
      </c>
      <c r="S28" s="99">
        <f>INDEX('[3]Monthly P&amp;L'!$A:$S,MATCH($J28,'[3]Monthly P&amp;L'!$C:$C,0),MATCH(S$24,'[3]Monthly P&amp;L'!$A$5:$S$5,0))</f>
        <v>0</v>
      </c>
      <c r="T28" s="99">
        <f>INDEX('[3]Monthly P&amp;L'!$A:$S,MATCH($J28,'[3]Monthly P&amp;L'!$C:$C,0),MATCH(T$24,'[3]Monthly P&amp;L'!$A$5:$S$5,0))</f>
        <v>0</v>
      </c>
      <c r="U28" s="99">
        <f>INDEX('[3]Monthly P&amp;L'!$A:$S,MATCH($J28,'[3]Monthly P&amp;L'!$C:$C,0),MATCH(U$24,'[3]Monthly P&amp;L'!$A$5:$S$5,0))</f>
        <v>0</v>
      </c>
      <c r="V28" s="99">
        <f>INDEX('[3]Monthly P&amp;L'!$A:$S,MATCH($J28,'[3]Monthly P&amp;L'!$C:$C,0),MATCH(V$24,'[3]Monthly P&amp;L'!$A$5:$S$5,0))</f>
        <v>0</v>
      </c>
      <c r="W28" s="99">
        <f t="shared" si="3"/>
        <v>0</v>
      </c>
    </row>
    <row r="29" spans="1:23">
      <c r="A29" s="49"/>
      <c r="B29" s="51"/>
      <c r="C29" s="51"/>
      <c r="D29" s="52"/>
      <c r="E29" s="52"/>
      <c r="F29" s="52"/>
      <c r="G29" s="3"/>
      <c r="H29" t="s">
        <v>36</v>
      </c>
      <c r="I29" t="s">
        <v>36</v>
      </c>
      <c r="J29" t="s">
        <v>36</v>
      </c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>
      <c r="A30" s="39"/>
      <c r="B30" s="50"/>
      <c r="C30" s="50"/>
      <c r="D30" s="50"/>
      <c r="E30" s="50"/>
      <c r="F30" s="50"/>
      <c r="H30" t="s">
        <v>36</v>
      </c>
      <c r="I30" t="s">
        <v>36</v>
      </c>
      <c r="J30" t="s">
        <v>36</v>
      </c>
      <c r="K30" s="100">
        <f t="shared" ref="K30:W30" si="4">SUM(K26:K28)</f>
        <v>33258</v>
      </c>
      <c r="L30" s="100">
        <f t="shared" si="4"/>
        <v>33258</v>
      </c>
      <c r="M30" s="100">
        <f t="shared" si="4"/>
        <v>33258</v>
      </c>
      <c r="N30" s="100">
        <f t="shared" si="4"/>
        <v>33258</v>
      </c>
      <c r="O30" s="100">
        <f t="shared" si="4"/>
        <v>33258</v>
      </c>
      <c r="P30" s="100">
        <f t="shared" si="4"/>
        <v>33258</v>
      </c>
      <c r="Q30" s="100">
        <f t="shared" si="4"/>
        <v>33258</v>
      </c>
      <c r="R30" s="100">
        <f t="shared" si="4"/>
        <v>33258</v>
      </c>
      <c r="S30" s="100">
        <f t="shared" si="4"/>
        <v>33258</v>
      </c>
      <c r="T30" s="100">
        <f t="shared" si="4"/>
        <v>33258</v>
      </c>
      <c r="U30" s="100">
        <f t="shared" si="4"/>
        <v>33258</v>
      </c>
      <c r="V30" s="100">
        <f t="shared" si="4"/>
        <v>33258</v>
      </c>
      <c r="W30" s="100">
        <f t="shared" si="4"/>
        <v>399096</v>
      </c>
    </row>
    <row r="31" spans="1:23">
      <c r="A31" s="39"/>
      <c r="B31" s="50"/>
      <c r="C31" s="50"/>
      <c r="D31" s="50"/>
      <c r="E31" s="50"/>
      <c r="F31" s="53"/>
      <c r="V31" s="10"/>
      <c r="W31" s="75"/>
    </row>
    <row r="32" spans="1:23">
      <c r="A32" s="39"/>
      <c r="B32" s="50"/>
      <c r="C32" s="50"/>
      <c r="D32" s="50"/>
      <c r="E32" s="50"/>
      <c r="F32" s="53"/>
      <c r="V32" s="10"/>
      <c r="W32" s="76"/>
    </row>
    <row r="33" spans="1:23">
      <c r="A33" s="39"/>
      <c r="B33" s="50"/>
      <c r="C33" s="50"/>
      <c r="D33" s="50"/>
      <c r="E33" s="50"/>
      <c r="F33" s="53"/>
      <c r="V33" s="10"/>
      <c r="W33" s="76"/>
    </row>
    <row r="34" spans="1:23">
      <c r="A34" s="54"/>
      <c r="B34" s="58"/>
      <c r="C34" s="50"/>
      <c r="D34" s="50"/>
      <c r="E34" s="50"/>
      <c r="F34" s="53"/>
    </row>
    <row r="35" spans="1:23">
      <c r="A35" s="39"/>
      <c r="B35" s="50"/>
      <c r="C35" s="50"/>
      <c r="D35" s="50"/>
      <c r="E35" s="50"/>
      <c r="F35" s="50"/>
    </row>
    <row r="36" spans="1:23">
      <c r="A36" s="39"/>
      <c r="B36" s="35"/>
    </row>
    <row r="37" spans="1:23">
      <c r="B37" s="35"/>
    </row>
    <row r="40" spans="1:23">
      <c r="A40" s="6" t="s">
        <v>41</v>
      </c>
      <c r="B40" s="66" t="s">
        <v>42</v>
      </c>
    </row>
    <row r="42" spans="1:23">
      <c r="A42" s="2" t="s">
        <v>43</v>
      </c>
      <c r="B42" s="67">
        <v>14614499</v>
      </c>
    </row>
    <row r="45" spans="1:23">
      <c r="A45" t="s">
        <v>44</v>
      </c>
      <c r="B45" s="67">
        <v>14027701.357913202</v>
      </c>
    </row>
  </sheetData>
  <printOptions horizontalCentered="1" verticalCentered="1"/>
  <pageMargins left="0.75" right="0.75" top="0.75" bottom="0.75" header="0.3" footer="0.3"/>
  <pageSetup scale="45" orientation="landscape" blackAndWhite="1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9"/>
  <sheetViews>
    <sheetView zoomScaleNormal="100" workbookViewId="0">
      <selection activeCell="D19" sqref="D19"/>
    </sheetView>
  </sheetViews>
  <sheetFormatPr defaultColWidth="9.1328125" defaultRowHeight="14.25"/>
  <cols>
    <col min="1" max="1" width="5.73046875" style="2" customWidth="1"/>
    <col min="2" max="2" width="38.86328125" style="2" customWidth="1"/>
    <col min="3" max="4" width="12.73046875" style="2" customWidth="1"/>
    <col min="5" max="5" width="14" style="2" customWidth="1"/>
    <col min="6" max="6" width="31.1328125" style="2" customWidth="1"/>
    <col min="7" max="16384" width="9.1328125" style="2"/>
  </cols>
  <sheetData>
    <row r="1" spans="1:6">
      <c r="A1" s="1" t="s">
        <v>0</v>
      </c>
      <c r="B1" s="1"/>
      <c r="C1" s="1"/>
      <c r="D1" s="1"/>
      <c r="F1" s="4" t="str">
        <f>'Ref In'!A25</f>
        <v>W/P - SR-1</v>
      </c>
    </row>
    <row r="2" spans="1:6">
      <c r="A2" s="1" t="s">
        <v>1</v>
      </c>
      <c r="B2" s="1"/>
      <c r="C2" s="1"/>
      <c r="D2" s="1"/>
      <c r="F2" s="5" t="str">
        <f ca="1">RIGHT(CELL("filename",$A$1),LEN(CELL("filename",$A$1))-SEARCH("/Work Papers",CELL("filename",$A$1),1))</f>
        <v>Work Papers/[BGUOC 2020 Rate Case - Schedule SR1.xlsx]Exhibit</v>
      </c>
    </row>
    <row r="4" spans="1:6">
      <c r="A4" s="104" t="str">
        <f>'Ref In'!A1</f>
        <v>Bluegrass Water Utility Operating Company, LLC</v>
      </c>
      <c r="B4" s="104"/>
      <c r="C4" s="104"/>
      <c r="D4" s="104"/>
      <c r="E4" s="104"/>
      <c r="F4" s="104"/>
    </row>
    <row r="5" spans="1:6">
      <c r="A5" s="104" t="str">
        <f>'Ref In'!A3</f>
        <v>Case No. 2020-00290</v>
      </c>
      <c r="B5" s="104"/>
      <c r="C5" s="104"/>
      <c r="D5" s="104"/>
      <c r="E5" s="104"/>
      <c r="F5" s="104"/>
    </row>
    <row r="6" spans="1:6">
      <c r="A6" s="104" t="str">
        <f>'Ref In'!A23</f>
        <v>Base Year Adjustment Sewer Revenue</v>
      </c>
      <c r="B6" s="104"/>
      <c r="C6" s="104"/>
      <c r="D6" s="104"/>
      <c r="E6" s="104"/>
      <c r="F6" s="104"/>
    </row>
    <row r="7" spans="1:6">
      <c r="A7" s="105" t="str">
        <f>'Ref In'!A6</f>
        <v>For the 12 Months Ending April 30, 2022</v>
      </c>
      <c r="B7" s="105"/>
      <c r="C7" s="105"/>
      <c r="D7" s="105"/>
      <c r="E7" s="105"/>
      <c r="F7" s="105"/>
    </row>
    <row r="9" spans="1:6">
      <c r="A9" s="6" t="str">
        <f>'Ref In'!A20</f>
        <v>Witness Responsible:   Brent Thies</v>
      </c>
      <c r="C9" s="6"/>
      <c r="D9" s="6"/>
    </row>
    <row r="10" spans="1:6">
      <c r="A10" s="6" t="str">
        <f>'Ref In'!A15</f>
        <v>Type of Filing: __X__ Original  _____ Updated  _____ Revised</v>
      </c>
      <c r="C10" s="6"/>
      <c r="D10" s="6"/>
    </row>
    <row r="11" spans="1:6">
      <c r="A11" s="6"/>
      <c r="C11" s="6"/>
      <c r="D11" s="6"/>
    </row>
    <row r="13" spans="1:6" ht="28.5">
      <c r="A13" s="7" t="s">
        <v>2</v>
      </c>
      <c r="B13" s="7" t="s">
        <v>3</v>
      </c>
      <c r="C13" s="7" t="str">
        <f>'Ref In'!B7</f>
        <v>Base Year at 12/31/2020</v>
      </c>
      <c r="D13" s="7" t="s">
        <v>4</v>
      </c>
      <c r="E13" s="7" t="str">
        <f>'Ref In'!B9</f>
        <v>Forecast Year at 4/30/2022</v>
      </c>
      <c r="F13" s="7" t="s">
        <v>5</v>
      </c>
    </row>
    <row r="15" spans="1:6">
      <c r="A15" s="8">
        <v>1</v>
      </c>
      <c r="B15" s="2" t="str">
        <f>'Ref In'!C7</f>
        <v>Base Year for the 12 Months Ended 12/31/20</v>
      </c>
      <c r="C15" s="45">
        <f>ROUND('Ref In'!W16,0)</f>
        <v>705301</v>
      </c>
      <c r="D15" s="46"/>
      <c r="E15" s="46">
        <f>C15+D15</f>
        <v>705301</v>
      </c>
    </row>
    <row r="16" spans="1:6">
      <c r="A16" s="8">
        <v>2</v>
      </c>
    </row>
    <row r="17" spans="1:7">
      <c r="A17" s="8">
        <v>3</v>
      </c>
      <c r="C17" s="31"/>
      <c r="D17" s="31"/>
      <c r="E17" s="31"/>
    </row>
    <row r="18" spans="1:7">
      <c r="A18" s="8">
        <v>4</v>
      </c>
      <c r="B18" s="6" t="s">
        <v>6</v>
      </c>
      <c r="C18" s="31"/>
      <c r="D18" s="31"/>
      <c r="E18" s="31"/>
    </row>
    <row r="19" spans="1:7">
      <c r="A19" s="8">
        <v>5</v>
      </c>
      <c r="B19" s="59" t="s">
        <v>63</v>
      </c>
      <c r="C19" s="31"/>
      <c r="D19" s="37">
        <f>'Workpaper 1'!E65</f>
        <v>50591.159999999967</v>
      </c>
      <c r="E19" s="31"/>
      <c r="F19" s="10" t="s">
        <v>53</v>
      </c>
    </row>
    <row r="20" spans="1:7">
      <c r="A20" s="8">
        <v>6</v>
      </c>
      <c r="B20" s="59" t="s">
        <v>7</v>
      </c>
      <c r="C20" s="31"/>
      <c r="D20" s="37">
        <f>'Ref In'!W30</f>
        <v>399096</v>
      </c>
      <c r="E20" s="31"/>
      <c r="F20" s="10" t="s">
        <v>70</v>
      </c>
      <c r="G20" s="2" t="s">
        <v>52</v>
      </c>
    </row>
    <row r="21" spans="1:7">
      <c r="A21" s="8">
        <v>7</v>
      </c>
      <c r="B21" s="59" t="s">
        <v>8</v>
      </c>
      <c r="C21" s="31"/>
      <c r="D21" s="37"/>
      <c r="E21" s="31"/>
      <c r="F21" s="10"/>
    </row>
    <row r="22" spans="1:7">
      <c r="A22" s="8">
        <v>8</v>
      </c>
      <c r="B22" s="59"/>
      <c r="C22" s="31"/>
      <c r="D22" s="37"/>
      <c r="E22" s="31"/>
      <c r="F22" s="10"/>
    </row>
    <row r="23" spans="1:7">
      <c r="A23" s="8">
        <v>9</v>
      </c>
      <c r="B23" s="59"/>
      <c r="C23" s="31"/>
      <c r="D23" s="37"/>
      <c r="E23" s="31"/>
      <c r="F23" s="10"/>
    </row>
    <row r="24" spans="1:7">
      <c r="A24" s="8">
        <v>10</v>
      </c>
      <c r="B24" s="9" t="s">
        <v>9</v>
      </c>
      <c r="C24" s="31"/>
      <c r="D24" s="37"/>
      <c r="E24" s="31"/>
    </row>
    <row r="25" spans="1:7">
      <c r="A25" s="8">
        <v>11</v>
      </c>
      <c r="B25" s="6" t="s">
        <v>10</v>
      </c>
      <c r="C25" s="31"/>
      <c r="D25" s="55">
        <f>SUM(D19:D24)</f>
        <v>449687.16</v>
      </c>
      <c r="E25" s="55">
        <f>D25</f>
        <v>449687.16</v>
      </c>
    </row>
    <row r="26" spans="1:7">
      <c r="A26" s="8">
        <v>12</v>
      </c>
      <c r="C26" s="31"/>
      <c r="D26" s="31"/>
      <c r="E26" s="31"/>
    </row>
    <row r="27" spans="1:7">
      <c r="A27" s="8">
        <v>13</v>
      </c>
    </row>
    <row r="28" spans="1:7" ht="14.65" thickBot="1">
      <c r="A28" s="8">
        <v>14</v>
      </c>
      <c r="B28" s="6" t="str">
        <f>'Ref In'!B9</f>
        <v>Forecast Year at 4/30/2022</v>
      </c>
      <c r="E28" s="47">
        <f>E15+E25</f>
        <v>1154988.1599999999</v>
      </c>
    </row>
    <row r="29" spans="1:7" ht="14.65" thickTop="1">
      <c r="A29" s="8">
        <v>15</v>
      </c>
    </row>
  </sheetData>
  <mergeCells count="4">
    <mergeCell ref="A4:F4"/>
    <mergeCell ref="A5:F5"/>
    <mergeCell ref="A6:F6"/>
    <mergeCell ref="A7:F7"/>
  </mergeCells>
  <printOptions horizontalCentered="1" verticalCentered="1"/>
  <pageMargins left="0.75" right="0.75" top="0.75" bottom="0.75" header="0.3" footer="0.3"/>
  <pageSetup orientation="landscape" blackAndWhite="1" r:id="rId1"/>
  <headerFooter>
    <oddHeader xml:space="preserve">&amp;R&amp;10
</oddHead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4"/>
  <sheetViews>
    <sheetView workbookViewId="0">
      <selection activeCell="C21" sqref="C21"/>
    </sheetView>
  </sheetViews>
  <sheetFormatPr defaultColWidth="9.1328125" defaultRowHeight="14.25"/>
  <cols>
    <col min="1" max="1" width="18.59765625" style="2" customWidth="1"/>
    <col min="2" max="2" width="49" style="2" bestFit="1" customWidth="1"/>
    <col min="3" max="5" width="18.265625" style="2" customWidth="1"/>
    <col min="6" max="16384" width="9.1328125" style="2"/>
  </cols>
  <sheetData>
    <row r="1" spans="1:5">
      <c r="A1" s="1" t="s">
        <v>0</v>
      </c>
      <c r="B1" s="1"/>
      <c r="C1" s="1"/>
      <c r="D1" s="1"/>
      <c r="E1" s="4" t="str">
        <f>'Ref In'!A25</f>
        <v>W/P - SR-1</v>
      </c>
    </row>
    <row r="2" spans="1:5">
      <c r="A2" s="1" t="s">
        <v>1</v>
      </c>
      <c r="B2" s="1"/>
      <c r="C2" s="1"/>
      <c r="D2" s="1"/>
      <c r="E2" s="5" t="str">
        <f ca="1">RIGHT(CELL("filename",$A$1),LEN(CELL("filename",$A$1))-SEARCH("/Work Papers",CELL("filename",$A$1),1))</f>
        <v>Work Papers/[BGUOC 2020 Rate Case - Schedule SR1.xlsx]Summary by Account</v>
      </c>
    </row>
    <row r="4" spans="1:5">
      <c r="A4" s="104" t="str">
        <f>'Ref In'!A1</f>
        <v>Bluegrass Water Utility Operating Company, LLC</v>
      </c>
      <c r="B4" s="104"/>
      <c r="C4" s="104"/>
      <c r="D4" s="104"/>
      <c r="E4" s="104"/>
    </row>
    <row r="5" spans="1:5">
      <c r="A5" s="104" t="str">
        <f>'Ref In'!A3</f>
        <v>Case No. 2020-00290</v>
      </c>
      <c r="B5" s="104"/>
      <c r="C5" s="104"/>
      <c r="D5" s="104"/>
      <c r="E5" s="104"/>
    </row>
    <row r="6" spans="1:5">
      <c r="A6" s="104" t="str">
        <f>'Ref In'!A23</f>
        <v>Base Year Adjustment Sewer Revenue</v>
      </c>
      <c r="B6" s="104"/>
      <c r="C6" s="104"/>
      <c r="D6" s="104"/>
      <c r="E6" s="104"/>
    </row>
    <row r="7" spans="1:5">
      <c r="A7" s="105" t="str">
        <f>'Ref In'!A6</f>
        <v>For the 12 Months Ending April 30, 2022</v>
      </c>
      <c r="B7" s="105"/>
      <c r="C7" s="105"/>
      <c r="D7" s="105"/>
      <c r="E7" s="105"/>
    </row>
    <row r="9" spans="1:5">
      <c r="A9" s="6" t="str">
        <f>'Ref In'!A20</f>
        <v>Witness Responsible:   Brent Thies</v>
      </c>
    </row>
    <row r="10" spans="1:5">
      <c r="A10" s="6" t="str">
        <f>'Ref In'!A15</f>
        <v>Type of Filing: __X__ Original  _____ Updated  _____ Revised</v>
      </c>
    </row>
    <row r="11" spans="1:5">
      <c r="A11" s="6"/>
    </row>
    <row r="12" spans="1:5" ht="28.5">
      <c r="A12" s="80" t="s">
        <v>11</v>
      </c>
      <c r="B12" s="80" t="s">
        <v>12</v>
      </c>
      <c r="C12" s="7" t="str">
        <f>'Ref In'!B7</f>
        <v>Base Year at 12/31/2020</v>
      </c>
      <c r="D12" s="7" t="s">
        <v>4</v>
      </c>
      <c r="E12" s="7" t="str">
        <f>'Ref In'!B9</f>
        <v>Forecast Year at 4/30/2022</v>
      </c>
    </row>
    <row r="14" spans="1:5">
      <c r="A14" s="2" t="str">
        <f>'Ref In'!J12</f>
        <v>521.000</v>
      </c>
      <c r="B14" s="11" t="str">
        <f>'Ref In'!I12</f>
        <v>Revenue   Sewer (KY, Bluegra)</v>
      </c>
      <c r="C14" s="101">
        <f>'Ref In'!W12</f>
        <v>705687.79</v>
      </c>
      <c r="D14" s="101">
        <f>'Workpaper 1'!E35+'Ref In'!W26</f>
        <v>449300.08999999997</v>
      </c>
      <c r="E14" s="102">
        <f>C14+D14</f>
        <v>1154987.8799999999</v>
      </c>
    </row>
    <row r="15" spans="1:5">
      <c r="A15" s="2" t="str">
        <f>'Ref In'!J13</f>
        <v>532.000</v>
      </c>
      <c r="B15" s="11" t="str">
        <f>'Ref In'!I13</f>
        <v>Late Fees   Sewer (KY, Bluegra)</v>
      </c>
      <c r="C15" s="77">
        <f>'Ref In'!W13</f>
        <v>-395.07000000000005</v>
      </c>
      <c r="D15" s="95">
        <f>'Workpaper 1'!E48+'Ref In'!W27</f>
        <v>395.07000000000005</v>
      </c>
      <c r="E15" s="74">
        <f>C15+D15</f>
        <v>0</v>
      </c>
    </row>
    <row r="16" spans="1:5">
      <c r="A16" s="2" t="str">
        <f>'Ref In'!J14</f>
        <v>536.000</v>
      </c>
      <c r="B16" s="11" t="str">
        <f>'Ref In'!I14</f>
        <v>Miscellaneous Service Revenues (KY, Bluegra)</v>
      </c>
      <c r="C16" s="77">
        <f>'Ref In'!W14</f>
        <v>8</v>
      </c>
      <c r="D16" s="33">
        <f>'Workpaper 1'!E61+'Ref In'!W28</f>
        <v>0</v>
      </c>
      <c r="E16" s="74">
        <f>C16+D16</f>
        <v>8</v>
      </c>
    </row>
    <row r="17" spans="2:5" ht="14.65" thickBot="1">
      <c r="C17" s="34">
        <f>SUM(C14:C16)</f>
        <v>705300.72000000009</v>
      </c>
      <c r="D17" s="34">
        <f>SUM(D14:D16)</f>
        <v>449695.16</v>
      </c>
      <c r="E17" s="103">
        <f>SUM(E14:E16)</f>
        <v>1154995.8799999999</v>
      </c>
    </row>
    <row r="18" spans="2:5" ht="14.65" thickTop="1"/>
    <row r="19" spans="2:5">
      <c r="B19" s="11"/>
      <c r="D19" s="57"/>
      <c r="E19" s="36"/>
    </row>
    <row r="20" spans="2:5">
      <c r="B20" s="11"/>
      <c r="D20" s="57"/>
      <c r="E20" s="36"/>
    </row>
    <row r="21" spans="2:5">
      <c r="B21" s="11"/>
      <c r="D21" s="57"/>
      <c r="E21" s="36"/>
    </row>
    <row r="22" spans="2:5">
      <c r="E22" s="36"/>
    </row>
    <row r="23" spans="2:5">
      <c r="E23" s="36"/>
    </row>
    <row r="24" spans="2:5">
      <c r="E24" s="36"/>
    </row>
  </sheetData>
  <mergeCells count="4">
    <mergeCell ref="A4:E4"/>
    <mergeCell ref="A5:E5"/>
    <mergeCell ref="A6:E6"/>
    <mergeCell ref="A7:E7"/>
  </mergeCells>
  <printOptions horizontalCentered="1" verticalCentered="1"/>
  <pageMargins left="0.75" right="0.75" top="0.75" bottom="0.75" header="0.3" footer="0.3"/>
  <pageSetup orientation="landscape" blackAndWhite="1" verticalDpi="12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6"/>
  <sheetViews>
    <sheetView topLeftCell="C1" workbookViewId="0">
      <selection activeCell="N18" sqref="N18"/>
    </sheetView>
  </sheetViews>
  <sheetFormatPr defaultColWidth="9.1328125" defaultRowHeight="14.25"/>
  <cols>
    <col min="1" max="1" width="12" style="2" customWidth="1"/>
    <col min="2" max="2" width="52.3984375" style="2" bestFit="1" customWidth="1"/>
    <col min="3" max="14" width="10.73046875" style="2" customWidth="1"/>
    <col min="15" max="15" width="12.86328125" style="2" bestFit="1" customWidth="1"/>
    <col min="16" max="16384" width="9.1328125" style="2"/>
  </cols>
  <sheetData>
    <row r="1" spans="1:15">
      <c r="A1" s="1" t="s">
        <v>0</v>
      </c>
      <c r="B1" s="1"/>
      <c r="C1" s="1"/>
      <c r="D1" s="1"/>
      <c r="O1" s="4" t="str">
        <f>'Ref In'!A25</f>
        <v>W/P - SR-1</v>
      </c>
    </row>
    <row r="2" spans="1:15">
      <c r="A2" s="1" t="s">
        <v>1</v>
      </c>
      <c r="B2" s="1"/>
      <c r="C2" s="1"/>
      <c r="D2" s="1"/>
      <c r="O2" s="5" t="str">
        <f ca="1">RIGHT(CELL("filename",$A$1),LEN(CELL("filename",$A$1))-SEARCH("/Work Papers",CELL("filename",$A$1),1))</f>
        <v>Work Papers/[BGUOC 2020 Rate Case - Schedule SR1.xlsx]Base &amp; Forecast Detail</v>
      </c>
    </row>
    <row r="3" spans="1:15">
      <c r="A3" s="104" t="str">
        <f>'Ref In'!A1</f>
        <v>Bluegrass Water Utility Operating Company, LLC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>
      <c r="A4" s="104" t="str">
        <f>'Ref In'!A3</f>
        <v>Case No. 2020-00290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>
      <c r="A5" s="104" t="str">
        <f>'Ref In'!A7</f>
        <v>Base Year for the 12 Months Ended December 31, 2020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1:15">
      <c r="A6" s="104" t="str">
        <f>'Ref In'!A9</f>
        <v>Forecast Year for the 12 Months Ended April 30,2022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15">
      <c r="A7" s="104" t="str">
        <f>'Ref In'!A22</f>
        <v>Sewer Revenue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</row>
    <row r="8" spans="1:15">
      <c r="A8" s="6" t="str">
        <f>'Ref In'!A20</f>
        <v>Witness Responsible:   Brent Thies</v>
      </c>
    </row>
    <row r="9" spans="1:15">
      <c r="A9" s="23" t="str">
        <f>'Ref In'!A15</f>
        <v>Type of Filing: __X__ Original  _____ Updated  _____ Revised</v>
      </c>
    </row>
    <row r="10" spans="1:15">
      <c r="A10" s="23"/>
    </row>
    <row r="11" spans="1:15">
      <c r="C11" s="106" t="str">
        <f>'Ref In'!A7</f>
        <v>Base Year for the 12 Months Ended December 31, 2020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</row>
    <row r="12" spans="1:15">
      <c r="A12" s="80" t="s">
        <v>13</v>
      </c>
      <c r="B12" s="80" t="s">
        <v>14</v>
      </c>
      <c r="C12" s="30">
        <f>+'Ref In'!K10</f>
        <v>43861</v>
      </c>
      <c r="D12" s="30">
        <f>+'Ref In'!L10</f>
        <v>43890</v>
      </c>
      <c r="E12" s="30">
        <f>+'Ref In'!M10</f>
        <v>43921</v>
      </c>
      <c r="F12" s="30">
        <f>+'Ref In'!N10</f>
        <v>43951</v>
      </c>
      <c r="G12" s="30">
        <f>+'Ref In'!O10</f>
        <v>43982</v>
      </c>
      <c r="H12" s="30">
        <f>+'Ref In'!P10</f>
        <v>44012</v>
      </c>
      <c r="I12" s="30">
        <f>+'Ref In'!Q10</f>
        <v>44043</v>
      </c>
      <c r="J12" s="30">
        <f>+'Ref In'!R10</f>
        <v>44074</v>
      </c>
      <c r="K12" s="30">
        <f>+'Ref In'!S10</f>
        <v>44104</v>
      </c>
      <c r="L12" s="30">
        <f>+'Ref In'!T10</f>
        <v>44135</v>
      </c>
      <c r="M12" s="30">
        <f>+'Ref In'!U10</f>
        <v>44165</v>
      </c>
      <c r="N12" s="30">
        <f>+'Ref In'!V10</f>
        <v>44196</v>
      </c>
      <c r="O12" s="80" t="s">
        <v>15</v>
      </c>
    </row>
    <row r="13" spans="1:15">
      <c r="A13" s="39"/>
      <c r="B13" s="39"/>
      <c r="C13" s="39"/>
    </row>
    <row r="14" spans="1:15">
      <c r="A14" s="81" t="str">
        <f>'Ref In'!J12</f>
        <v>521.000</v>
      </c>
      <c r="B14" s="11" t="str">
        <f>'Ref In'!I12</f>
        <v>Revenue   Sewer (KY, Bluegra)</v>
      </c>
      <c r="C14" s="41">
        <f>'Ref In'!K12</f>
        <v>50374.3</v>
      </c>
      <c r="D14" s="41">
        <f>'Ref In'!L12</f>
        <v>50397.63</v>
      </c>
      <c r="E14" s="41">
        <f>'Ref In'!M12</f>
        <v>50212.21</v>
      </c>
      <c r="F14" s="41">
        <f>'Ref In'!N12</f>
        <v>51911.3</v>
      </c>
      <c r="G14" s="41">
        <f>'Ref In'!O12</f>
        <v>62663.519999999997</v>
      </c>
      <c r="H14" s="41">
        <f>'Ref In'!P12</f>
        <v>62990.99</v>
      </c>
      <c r="I14" s="41">
        <f>'Ref In'!Q12</f>
        <v>62990.99</v>
      </c>
      <c r="J14" s="41">
        <f>'Ref In'!R12</f>
        <v>62182.89</v>
      </c>
      <c r="K14" s="41">
        <f>'Ref In'!S12</f>
        <v>62990.99</v>
      </c>
      <c r="L14" s="41">
        <f>'Ref In'!T12</f>
        <v>62990.99</v>
      </c>
      <c r="M14" s="41">
        <f>'Ref In'!U12</f>
        <v>62990.99</v>
      </c>
      <c r="N14" s="41">
        <f>'Ref In'!V12</f>
        <v>62990.99</v>
      </c>
      <c r="O14" s="32">
        <f t="shared" ref="O14" si="0">SUM(C14:N14)</f>
        <v>705687.79</v>
      </c>
    </row>
    <row r="15" spans="1:15">
      <c r="A15" s="81" t="str">
        <f>'Ref In'!J13</f>
        <v>532.000</v>
      </c>
      <c r="B15" s="11" t="str">
        <f>'Ref In'!I13</f>
        <v>Late Fees   Sewer (KY, Bluegra)</v>
      </c>
      <c r="C15" s="41">
        <f>'Ref In'!K13</f>
        <v>-1217.43</v>
      </c>
      <c r="D15" s="41">
        <f>'Ref In'!L13</f>
        <v>877.84</v>
      </c>
      <c r="E15" s="41">
        <f>'Ref In'!M13</f>
        <v>-19</v>
      </c>
      <c r="F15" s="41">
        <f>'Ref In'!N13</f>
        <v>-12.42</v>
      </c>
      <c r="G15" s="41">
        <f>'Ref In'!O13</f>
        <v>-24.06</v>
      </c>
      <c r="H15" s="41">
        <f>'Ref In'!P13</f>
        <v>0</v>
      </c>
      <c r="I15" s="41">
        <f>'Ref In'!Q13</f>
        <v>0</v>
      </c>
      <c r="J15" s="41">
        <f>'Ref In'!R13</f>
        <v>0</v>
      </c>
      <c r="K15" s="41">
        <f>'Ref In'!S13</f>
        <v>0</v>
      </c>
      <c r="L15" s="41">
        <f>'Ref In'!T13</f>
        <v>0</v>
      </c>
      <c r="M15" s="41">
        <f>'Ref In'!U13</f>
        <v>0</v>
      </c>
      <c r="N15" s="41">
        <f>'Ref In'!V13</f>
        <v>0</v>
      </c>
      <c r="O15" s="32">
        <f t="shared" ref="O15:O16" si="1">SUM(C15:N15)</f>
        <v>-395.07000000000005</v>
      </c>
    </row>
    <row r="16" spans="1:15">
      <c r="A16" s="81" t="str">
        <f>'Ref In'!J14</f>
        <v>536.000</v>
      </c>
      <c r="B16" s="11" t="str">
        <f>'Ref In'!I14</f>
        <v>Miscellaneous Service Revenues (KY, Bluegra)</v>
      </c>
      <c r="C16" s="41">
        <f>'Ref In'!K14</f>
        <v>0</v>
      </c>
      <c r="D16" s="41">
        <f>'Ref In'!L14</f>
        <v>20</v>
      </c>
      <c r="E16" s="41">
        <f>'Ref In'!M14</f>
        <v>0</v>
      </c>
      <c r="F16" s="41">
        <f>'Ref In'!N14</f>
        <v>0</v>
      </c>
      <c r="G16" s="41">
        <f>'Ref In'!O14</f>
        <v>0</v>
      </c>
      <c r="H16" s="41">
        <f>'Ref In'!P14</f>
        <v>-12</v>
      </c>
      <c r="I16" s="41">
        <f>'Ref In'!Q14</f>
        <v>0</v>
      </c>
      <c r="J16" s="41">
        <f>'Ref In'!R14</f>
        <v>0</v>
      </c>
      <c r="K16" s="41">
        <f>'Ref In'!S14</f>
        <v>0</v>
      </c>
      <c r="L16" s="41">
        <f>'Ref In'!T14</f>
        <v>0</v>
      </c>
      <c r="M16" s="41">
        <f>'Ref In'!U14</f>
        <v>0</v>
      </c>
      <c r="N16" s="41">
        <f>'Ref In'!V14</f>
        <v>0</v>
      </c>
      <c r="O16" s="32">
        <f t="shared" si="1"/>
        <v>8</v>
      </c>
    </row>
    <row r="17" spans="1:15">
      <c r="A17" s="11"/>
      <c r="B17" s="11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3"/>
    </row>
    <row r="18" spans="1:15">
      <c r="A18" s="39"/>
      <c r="B18" s="39"/>
      <c r="C18" s="40"/>
      <c r="O18" s="42">
        <f>SUM(O14:O16)</f>
        <v>705300.72000000009</v>
      </c>
    </row>
    <row r="19" spans="1:15">
      <c r="C19" s="106" t="str">
        <f>'Ref In'!A9</f>
        <v>Forecast Year for the 12 Months Ended April 30,2022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</row>
    <row r="20" spans="1:15">
      <c r="A20" s="84" t="s">
        <v>13</v>
      </c>
      <c r="B20" s="84" t="s">
        <v>14</v>
      </c>
      <c r="C20" s="30">
        <f t="shared" ref="C20:L20" si="2">EOMONTH(D20,-1)</f>
        <v>44347</v>
      </c>
      <c r="D20" s="30">
        <f t="shared" si="2"/>
        <v>44377</v>
      </c>
      <c r="E20" s="30">
        <f t="shared" si="2"/>
        <v>44408</v>
      </c>
      <c r="F20" s="30">
        <f t="shared" si="2"/>
        <v>44439</v>
      </c>
      <c r="G20" s="30">
        <f t="shared" si="2"/>
        <v>44469</v>
      </c>
      <c r="H20" s="30">
        <f t="shared" si="2"/>
        <v>44500</v>
      </c>
      <c r="I20" s="30">
        <f t="shared" si="2"/>
        <v>44530</v>
      </c>
      <c r="J20" s="30">
        <f t="shared" si="2"/>
        <v>44561</v>
      </c>
      <c r="K20" s="30">
        <f t="shared" si="2"/>
        <v>44592</v>
      </c>
      <c r="L20" s="30">
        <f t="shared" si="2"/>
        <v>44620</v>
      </c>
      <c r="M20" s="30">
        <f>EOMONTH(N20,-1)</f>
        <v>44651</v>
      </c>
      <c r="N20" s="30">
        <f>'Ref In'!A5</f>
        <v>44681</v>
      </c>
      <c r="O20" s="84" t="s">
        <v>16</v>
      </c>
    </row>
    <row r="22" spans="1:15">
      <c r="A22" s="2" t="str">
        <f>'Ref In'!J12</f>
        <v>521.000</v>
      </c>
      <c r="B22" s="2" t="str">
        <f>'Ref In'!I12</f>
        <v>Revenue   Sewer (KY, Bluegra)</v>
      </c>
      <c r="C22" s="41">
        <f t="shared" ref="C22:N22" si="3">$O22/12</f>
        <v>96248.989999999991</v>
      </c>
      <c r="D22" s="41">
        <f t="shared" si="3"/>
        <v>96248.989999999991</v>
      </c>
      <c r="E22" s="41">
        <f t="shared" si="3"/>
        <v>96248.989999999991</v>
      </c>
      <c r="F22" s="41">
        <f t="shared" si="3"/>
        <v>96248.989999999991</v>
      </c>
      <c r="G22" s="41">
        <f t="shared" si="3"/>
        <v>96248.989999999991</v>
      </c>
      <c r="H22" s="41">
        <f t="shared" si="3"/>
        <v>96248.989999999991</v>
      </c>
      <c r="I22" s="41">
        <f t="shared" si="3"/>
        <v>96248.989999999991</v>
      </c>
      <c r="J22" s="41">
        <f t="shared" si="3"/>
        <v>96248.989999999991</v>
      </c>
      <c r="K22" s="41">
        <f t="shared" si="3"/>
        <v>96248.989999999991</v>
      </c>
      <c r="L22" s="41">
        <f t="shared" si="3"/>
        <v>96248.989999999991</v>
      </c>
      <c r="M22" s="41">
        <f t="shared" si="3"/>
        <v>96248.989999999991</v>
      </c>
      <c r="N22" s="41">
        <f t="shared" si="3"/>
        <v>96248.989999999991</v>
      </c>
      <c r="O22" s="107">
        <f>'Summary by Account'!E14</f>
        <v>1154987.8799999999</v>
      </c>
    </row>
    <row r="23" spans="1:15">
      <c r="A23" s="2" t="str">
        <f>'Ref In'!J13</f>
        <v>532.000</v>
      </c>
      <c r="B23" s="2" t="str">
        <f>'Ref In'!I13</f>
        <v>Late Fees   Sewer (KY, Bluegra)</v>
      </c>
      <c r="C23" s="41">
        <f>$O23/12+'Ref In'!K27</f>
        <v>0</v>
      </c>
      <c r="D23" s="41">
        <f>$O23/12+'Ref In'!L27</f>
        <v>0</v>
      </c>
      <c r="E23" s="41">
        <f>$O23/12+'Ref In'!M27</f>
        <v>0</v>
      </c>
      <c r="F23" s="41">
        <f>$O23/12+'Ref In'!N27</f>
        <v>0</v>
      </c>
      <c r="G23" s="41">
        <f>$O23/12+'Ref In'!O27</f>
        <v>0</v>
      </c>
      <c r="H23" s="41">
        <f>$O23/12+'Ref In'!P27</f>
        <v>0</v>
      </c>
      <c r="I23" s="41">
        <f>$O23/12+'Ref In'!Q27</f>
        <v>0</v>
      </c>
      <c r="J23" s="41">
        <f>$O23/12+'Ref In'!R27</f>
        <v>0</v>
      </c>
      <c r="K23" s="41">
        <f>$O23/12+'Ref In'!S27</f>
        <v>0</v>
      </c>
      <c r="L23" s="41">
        <f>$O23/12+'Ref In'!T27</f>
        <v>0</v>
      </c>
      <c r="M23" s="41">
        <f>$O23/12+'Ref In'!U27</f>
        <v>0</v>
      </c>
      <c r="N23" s="41">
        <f>$O23/12+'Ref In'!V27</f>
        <v>0</v>
      </c>
      <c r="O23" s="41">
        <f>'Summary by Account'!E15</f>
        <v>0</v>
      </c>
    </row>
    <row r="24" spans="1:15">
      <c r="A24" s="2" t="str">
        <f>'Ref In'!J14</f>
        <v>536.000</v>
      </c>
      <c r="B24" s="2" t="str">
        <f>'Ref In'!I14</f>
        <v>Miscellaneous Service Revenues (KY, Bluegra)</v>
      </c>
      <c r="C24" s="41">
        <f>$O24/12+'Ref In'!K28</f>
        <v>0.66666666666666663</v>
      </c>
      <c r="D24" s="41">
        <f>$O24/12+'Ref In'!L28</f>
        <v>0.66666666666666663</v>
      </c>
      <c r="E24" s="41">
        <f>$O24/12+'Ref In'!M28</f>
        <v>0.66666666666666663</v>
      </c>
      <c r="F24" s="41">
        <f>$O24/12+'Ref In'!N28</f>
        <v>0.66666666666666663</v>
      </c>
      <c r="G24" s="41">
        <f>$O24/12+'Ref In'!O28</f>
        <v>0.66666666666666663</v>
      </c>
      <c r="H24" s="41">
        <f>$O24/12+'Ref In'!P28</f>
        <v>0.66666666666666663</v>
      </c>
      <c r="I24" s="41">
        <f>$O24/12+'Ref In'!Q28</f>
        <v>0.66666666666666663</v>
      </c>
      <c r="J24" s="41">
        <f>$O24/12+'Ref In'!R28</f>
        <v>0.66666666666666663</v>
      </c>
      <c r="K24" s="41">
        <f>$O24/12+'Ref In'!S28</f>
        <v>0.66666666666666663</v>
      </c>
      <c r="L24" s="41">
        <f>$O24/12+'Ref In'!T28</f>
        <v>0.66666666666666663</v>
      </c>
      <c r="M24" s="41">
        <f>$O24/12+'Ref In'!U28</f>
        <v>0.66666666666666663</v>
      </c>
      <c r="N24" s="41">
        <f>$O24/12+'Ref In'!V28</f>
        <v>0.66666666666666663</v>
      </c>
      <c r="O24" s="41">
        <f>'Summary by Account'!E16</f>
        <v>8</v>
      </c>
    </row>
    <row r="26" spans="1:15">
      <c r="O26" s="42">
        <f>SUM(O22:O25)</f>
        <v>1154995.8799999999</v>
      </c>
    </row>
  </sheetData>
  <mergeCells count="7">
    <mergeCell ref="C19:O19"/>
    <mergeCell ref="A3:O3"/>
    <mergeCell ref="A4:O4"/>
    <mergeCell ref="A5:O5"/>
    <mergeCell ref="A6:O6"/>
    <mergeCell ref="A7:O7"/>
    <mergeCell ref="C11:O11"/>
  </mergeCells>
  <printOptions horizontalCentered="1" verticalCentered="1"/>
  <pageMargins left="0.75" right="0.75" top="0.75" bottom="0.75" header="0.3" footer="0.3"/>
  <pageSetup scale="70" orientation="landscape" blackAndWhite="1" verticalDpi="120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66"/>
  <sheetViews>
    <sheetView topLeftCell="A11" workbookViewId="0">
      <selection activeCell="G31" sqref="G31"/>
    </sheetView>
  </sheetViews>
  <sheetFormatPr defaultRowHeight="14.25"/>
  <cols>
    <col min="2" max="2" width="10.59765625" customWidth="1"/>
    <col min="3" max="3" width="11.86328125" customWidth="1"/>
    <col min="4" max="4" width="23.86328125" customWidth="1"/>
    <col min="5" max="5" width="14" bestFit="1" customWidth="1"/>
    <col min="7" max="7" width="10.86328125" bestFit="1" customWidth="1"/>
  </cols>
  <sheetData>
    <row r="1" spans="1:13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4" t="str">
        <f>'Ref In'!A25</f>
        <v>W/P - SR-1</v>
      </c>
    </row>
    <row r="2" spans="1:13">
      <c r="A2" s="1" t="s">
        <v>1</v>
      </c>
      <c r="B2" s="1"/>
      <c r="C2" s="1"/>
      <c r="D2" s="1"/>
      <c r="E2" s="2"/>
      <c r="F2" s="2"/>
      <c r="G2" s="2"/>
      <c r="H2" s="2"/>
      <c r="I2" s="2"/>
      <c r="J2" s="2"/>
      <c r="K2" s="2"/>
      <c r="L2" s="5" t="e">
        <f ca="1">RIGHT(CELL("filename",$A$1),LEN(CELL("filename",$A$1))-SEARCH("\O&amp;M",CELL("filename",$A$1),1))</f>
        <v>#VALUE!</v>
      </c>
    </row>
    <row r="3" spans="1:13">
      <c r="A3" s="1"/>
      <c r="B3" s="1"/>
      <c r="C3" s="1"/>
      <c r="D3" s="1"/>
      <c r="E3" s="2"/>
      <c r="F3" s="2"/>
      <c r="G3" s="2"/>
      <c r="H3" s="2"/>
      <c r="I3" s="2"/>
      <c r="J3" s="2"/>
      <c r="K3" s="2"/>
      <c r="L3" s="5"/>
    </row>
    <row r="4" spans="1:13">
      <c r="A4" s="104" t="s">
        <v>17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3">
      <c r="A5" s="104" t="str">
        <f>'Ref In'!A3</f>
        <v>Case No. 2020-00290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13">
      <c r="A6" s="104" t="str">
        <f>'Ref In'!A7</f>
        <v>Base Year for the 12 Months Ended December 31, 2020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1:13">
      <c r="A7" s="104" t="str">
        <f>'Ref In'!A9</f>
        <v>Forecast Year for the 12 Months Ended April 30,2022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8" spans="1:13">
      <c r="A8" s="104" t="str">
        <f>'Ref In'!A22</f>
        <v>Sewer Revenue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9" spans="1:13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</row>
    <row r="10" spans="1:13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spans="1:13">
      <c r="A11" s="6" t="str">
        <f>'Ref In'!A20</f>
        <v>Witness Responsible:   Brent Thies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3">
      <c r="A12" s="23" t="str">
        <f>'Ref In'!A15</f>
        <v>Type of Filing: __X__ Original  _____ Updated  _____ Revised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>
      <c r="A13" s="2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>
      <c r="A14" s="2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3">
      <c r="M15" s="63"/>
    </row>
    <row r="16" spans="1:13" ht="14.65" thickBot="1">
      <c r="A16" s="60" t="s">
        <v>2</v>
      </c>
      <c r="B16" s="60" t="s">
        <v>3</v>
      </c>
      <c r="C16" s="61"/>
      <c r="D16" s="61"/>
      <c r="E16" s="61"/>
      <c r="F16" s="62"/>
      <c r="G16" s="62"/>
      <c r="H16" s="62"/>
      <c r="I16" s="62"/>
      <c r="J16" s="62"/>
      <c r="K16" s="62"/>
      <c r="L16" s="62"/>
      <c r="M16" s="39"/>
    </row>
    <row r="17" spans="1:13">
      <c r="M17" s="63"/>
    </row>
    <row r="18" spans="1:13">
      <c r="B18" s="64" t="s">
        <v>54</v>
      </c>
    </row>
    <row r="20" spans="1:13">
      <c r="A20" s="65">
        <v>1</v>
      </c>
      <c r="B20" s="93" t="s">
        <v>55</v>
      </c>
      <c r="C20" s="68"/>
      <c r="D20" s="68"/>
      <c r="E20" s="68"/>
      <c r="G20" s="69"/>
    </row>
    <row r="21" spans="1:13">
      <c r="A21" s="65">
        <v>2</v>
      </c>
      <c r="B21" s="68"/>
    </row>
    <row r="22" spans="1:13">
      <c r="A22" s="65">
        <v>3</v>
      </c>
      <c r="G22" s="85"/>
    </row>
    <row r="23" spans="1:13">
      <c r="A23" s="65">
        <v>4</v>
      </c>
      <c r="G23" s="63"/>
    </row>
    <row r="24" spans="1:13">
      <c r="A24" s="65">
        <v>5</v>
      </c>
      <c r="G24" s="86"/>
    </row>
    <row r="25" spans="1:13">
      <c r="A25" s="65">
        <v>6</v>
      </c>
      <c r="B25" s="92" t="str">
        <f>'Ref In'!I12</f>
        <v>Revenue   Sewer (KY, Bluegra)</v>
      </c>
      <c r="G25" s="63"/>
    </row>
    <row r="26" spans="1:13">
      <c r="A26" s="65">
        <v>7</v>
      </c>
      <c r="B26" s="92"/>
      <c r="G26" s="70"/>
    </row>
    <row r="27" spans="1:13">
      <c r="A27" s="65">
        <v>8</v>
      </c>
    </row>
    <row r="28" spans="1:13">
      <c r="A28" s="65">
        <v>9</v>
      </c>
      <c r="D28" s="71" t="s">
        <v>56</v>
      </c>
      <c r="E28" s="71" t="s">
        <v>59</v>
      </c>
    </row>
    <row r="29" spans="1:13">
      <c r="A29" s="65">
        <v>10</v>
      </c>
      <c r="C29" s="63"/>
      <c r="D29" s="88">
        <f>'Ref In'!V12</f>
        <v>62990.99</v>
      </c>
      <c r="E29" s="88">
        <f>D29*12</f>
        <v>755891.88</v>
      </c>
    </row>
    <row r="30" spans="1:13">
      <c r="A30" s="65">
        <v>11</v>
      </c>
      <c r="D30" s="89"/>
      <c r="E30" s="88"/>
    </row>
    <row r="31" spans="1:13">
      <c r="A31" s="65">
        <v>12</v>
      </c>
      <c r="D31" s="94">
        <f>SUM(D29:D30)</f>
        <v>62990.99</v>
      </c>
      <c r="E31" s="94">
        <f>SUM(E29:E30)</f>
        <v>755891.88</v>
      </c>
    </row>
    <row r="32" spans="1:13">
      <c r="A32" s="65">
        <v>13</v>
      </c>
    </row>
    <row r="33" spans="1:5">
      <c r="A33" s="65">
        <v>14</v>
      </c>
      <c r="D33" t="s">
        <v>15</v>
      </c>
      <c r="E33" s="87">
        <f>'Base &amp; Forecast Detail'!O14</f>
        <v>705687.79</v>
      </c>
    </row>
    <row r="34" spans="1:5">
      <c r="A34" s="65">
        <v>15</v>
      </c>
      <c r="D34" t="s">
        <v>60</v>
      </c>
      <c r="E34" s="88">
        <f>E31</f>
        <v>755891.88</v>
      </c>
    </row>
    <row r="35" spans="1:5">
      <c r="A35" s="65">
        <v>16</v>
      </c>
      <c r="D35" t="s">
        <v>61</v>
      </c>
      <c r="E35" s="91">
        <f>E34-E33</f>
        <v>50204.089999999967</v>
      </c>
    </row>
    <row r="36" spans="1:5">
      <c r="A36" s="65">
        <v>17</v>
      </c>
    </row>
    <row r="37" spans="1:5">
      <c r="A37" s="65">
        <v>18</v>
      </c>
    </row>
    <row r="38" spans="1:5">
      <c r="A38" s="65">
        <v>19</v>
      </c>
      <c r="B38" s="92" t="str">
        <f>'Ref In'!I13</f>
        <v>Late Fees   Sewer (KY, Bluegra)</v>
      </c>
    </row>
    <row r="39" spans="1:5">
      <c r="A39" s="65">
        <v>20</v>
      </c>
      <c r="B39" s="92"/>
    </row>
    <row r="40" spans="1:5">
      <c r="A40" s="65">
        <v>21</v>
      </c>
    </row>
    <row r="41" spans="1:5">
      <c r="A41" s="65">
        <v>22</v>
      </c>
      <c r="D41" s="71" t="s">
        <v>56</v>
      </c>
      <c r="E41" s="71" t="s">
        <v>59</v>
      </c>
    </row>
    <row r="42" spans="1:5">
      <c r="A42" s="65">
        <v>23</v>
      </c>
      <c r="C42" s="63"/>
      <c r="D42" s="88">
        <v>0</v>
      </c>
      <c r="E42" s="88">
        <f>D42*12</f>
        <v>0</v>
      </c>
    </row>
    <row r="43" spans="1:5">
      <c r="A43" s="65">
        <v>24</v>
      </c>
      <c r="D43" s="89">
        <v>0</v>
      </c>
      <c r="E43" s="88">
        <f>D43*12</f>
        <v>0</v>
      </c>
    </row>
    <row r="44" spans="1:5">
      <c r="A44" s="65">
        <v>25</v>
      </c>
      <c r="D44" s="94">
        <f>SUM(D42:D43)</f>
        <v>0</v>
      </c>
      <c r="E44" s="94">
        <f>SUM(E42:E43)</f>
        <v>0</v>
      </c>
    </row>
    <row r="45" spans="1:5">
      <c r="A45" s="65">
        <v>26</v>
      </c>
    </row>
    <row r="46" spans="1:5">
      <c r="A46" s="65">
        <v>27</v>
      </c>
      <c r="D46" t="s">
        <v>15</v>
      </c>
      <c r="E46" s="87">
        <f>'Base &amp; Forecast Detail'!O15</f>
        <v>-395.07000000000005</v>
      </c>
    </row>
    <row r="47" spans="1:5">
      <c r="A47" s="65">
        <v>28</v>
      </c>
      <c r="D47" t="s">
        <v>60</v>
      </c>
      <c r="E47" s="88">
        <f>E44</f>
        <v>0</v>
      </c>
    </row>
    <row r="48" spans="1:5">
      <c r="A48" s="65">
        <v>29</v>
      </c>
      <c r="D48" t="s">
        <v>61</v>
      </c>
      <c r="E48" s="91">
        <f>E47-E46</f>
        <v>395.07000000000005</v>
      </c>
    </row>
    <row r="49" spans="1:5">
      <c r="A49" s="65">
        <v>30</v>
      </c>
    </row>
    <row r="50" spans="1:5">
      <c r="A50" s="65">
        <v>31</v>
      </c>
    </row>
    <row r="51" spans="1:5">
      <c r="A51" s="65">
        <v>32</v>
      </c>
      <c r="B51" s="96"/>
      <c r="C51" s="63"/>
      <c r="D51" s="63"/>
      <c r="E51" s="63"/>
    </row>
    <row r="52" spans="1:5">
      <c r="A52" s="65">
        <v>33</v>
      </c>
      <c r="B52" s="92" t="str">
        <f>'Ref In'!I14</f>
        <v>Miscellaneous Service Revenues (KY, Bluegra)</v>
      </c>
    </row>
    <row r="53" spans="1:5">
      <c r="A53" s="65">
        <v>34</v>
      </c>
      <c r="B53" s="92"/>
    </row>
    <row r="54" spans="1:5">
      <c r="A54" s="65">
        <v>35</v>
      </c>
    </row>
    <row r="55" spans="1:5">
      <c r="A55" s="65">
        <v>36</v>
      </c>
      <c r="D55" s="71" t="s">
        <v>56</v>
      </c>
      <c r="E55" s="71" t="s">
        <v>59</v>
      </c>
    </row>
    <row r="56" spans="1:5">
      <c r="A56" s="65">
        <v>37</v>
      </c>
      <c r="C56" s="63" t="s">
        <v>57</v>
      </c>
      <c r="D56" s="88">
        <v>0</v>
      </c>
      <c r="E56" s="88">
        <f>D56*12</f>
        <v>0</v>
      </c>
    </row>
    <row r="57" spans="1:5">
      <c r="A57" s="65">
        <v>38</v>
      </c>
      <c r="C57" t="s">
        <v>58</v>
      </c>
      <c r="D57" s="89">
        <v>0</v>
      </c>
      <c r="E57" s="88">
        <f>D57*12</f>
        <v>0</v>
      </c>
    </row>
    <row r="58" spans="1:5">
      <c r="A58" s="65">
        <v>39</v>
      </c>
      <c r="D58" s="94">
        <f>SUM(D56:D57)</f>
        <v>0</v>
      </c>
      <c r="E58" s="94">
        <f>SUM(E56:E57)</f>
        <v>0</v>
      </c>
    </row>
    <row r="59" spans="1:5">
      <c r="A59" s="65">
        <v>40</v>
      </c>
    </row>
    <row r="60" spans="1:5">
      <c r="A60" s="65">
        <v>41</v>
      </c>
      <c r="D60" t="s">
        <v>15</v>
      </c>
      <c r="E60" s="87">
        <f>'Base &amp; Forecast Detail'!O16</f>
        <v>8</v>
      </c>
    </row>
    <row r="61" spans="1:5">
      <c r="A61" s="65">
        <v>42</v>
      </c>
      <c r="D61" t="s">
        <v>60</v>
      </c>
      <c r="E61" s="88">
        <f>E58</f>
        <v>0</v>
      </c>
    </row>
    <row r="62" spans="1:5">
      <c r="A62" s="65">
        <v>44</v>
      </c>
      <c r="D62" t="s">
        <v>61</v>
      </c>
      <c r="E62" s="91">
        <f>E61-E60</f>
        <v>-8</v>
      </c>
    </row>
    <row r="63" spans="1:5">
      <c r="A63" s="65">
        <v>45</v>
      </c>
    </row>
    <row r="64" spans="1:5">
      <c r="A64" s="65">
        <v>46</v>
      </c>
    </row>
    <row r="65" spans="1:5" ht="14.65" thickBot="1">
      <c r="A65" s="65">
        <v>47</v>
      </c>
      <c r="B65" t="s">
        <v>62</v>
      </c>
      <c r="E65" s="90">
        <f>E35+E48+E62</f>
        <v>50591.159999999967</v>
      </c>
    </row>
    <row r="66" spans="1:5" ht="14.65" thickTop="1"/>
  </sheetData>
  <mergeCells count="5">
    <mergeCell ref="A4:L4"/>
    <mergeCell ref="A5:L5"/>
    <mergeCell ref="A6:L6"/>
    <mergeCell ref="A7:L7"/>
    <mergeCell ref="A8:L8"/>
  </mergeCells>
  <printOptions horizontalCentered="1" verticalCentered="1"/>
  <pageMargins left="0.75" right="0.75" top="0.75" bottom="0.75" header="0.3" footer="0.3"/>
  <pageSetup orientation="landscape" blackAndWhite="1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5"/>
  <sheetViews>
    <sheetView zoomScaleNormal="100" workbookViewId="0">
      <selection activeCell="L23" sqref="L23"/>
    </sheetView>
  </sheetViews>
  <sheetFormatPr defaultColWidth="9.1328125" defaultRowHeight="14.25"/>
  <cols>
    <col min="1" max="16384" width="9.1328125" style="2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L1" s="4" t="str">
        <f>'Ref In'!A25</f>
        <v>W/P - SR-1</v>
      </c>
    </row>
    <row r="2" spans="1:1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L2" s="5" t="str">
        <f ca="1">RIGHT(CELL("filename",$A$1),LEN(CELL("filename",$A$1))-SEARCH("/Work Papers",CELL("filename",$A$1),1))</f>
        <v>Work Papers/[BGUOC 2020 Rate Case - Schedule SR1.xlsx]Notes</v>
      </c>
    </row>
    <row r="3" spans="1:14">
      <c r="A3" s="1"/>
      <c r="B3" s="1"/>
      <c r="C3" s="1"/>
      <c r="D3" s="1"/>
      <c r="E3" s="1"/>
      <c r="F3" s="1"/>
      <c r="G3" s="1"/>
      <c r="H3" s="1"/>
      <c r="I3" s="1"/>
      <c r="J3" s="1"/>
      <c r="L3" s="4"/>
    </row>
    <row r="4" spans="1:14">
      <c r="A4" s="6" t="s">
        <v>18</v>
      </c>
    </row>
    <row r="7" spans="1:14">
      <c r="A7" s="6" t="s">
        <v>19</v>
      </c>
      <c r="B7" s="48"/>
    </row>
    <row r="8" spans="1:14">
      <c r="B8" s="48"/>
    </row>
    <row r="10" spans="1:14">
      <c r="A10" s="6" t="s">
        <v>20</v>
      </c>
    </row>
    <row r="12" spans="1:14"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4"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4">
      <c r="A14" s="6" t="s">
        <v>21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>
      <c r="A15" s="6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6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>
      <c r="A17" s="6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>
      <c r="A18" s="6" t="s">
        <v>22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>
      <c r="A19" s="6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</sheetData>
  <printOptions horizontalCentered="1" verticalCentered="1"/>
  <pageMargins left="0.75" right="0.75" top="0.75" bottom="0.75" header="0.3" footer="0.3"/>
  <pageSetup orientation="landscape" blackAndWhite="1" r:id="rId1"/>
  <headerFooter>
    <oddHeader xml:space="preserve">&amp;R&amp;10
</oddHead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3"/>
  <sheetViews>
    <sheetView tabSelected="1" zoomScaleNormal="100" workbookViewId="0"/>
  </sheetViews>
  <sheetFormatPr defaultColWidth="9.1328125" defaultRowHeight="14.25"/>
  <cols>
    <col min="1" max="1" width="11.73046875" style="2" customWidth="1"/>
    <col min="2" max="2" width="27.86328125" style="2" bestFit="1" customWidth="1"/>
    <col min="3" max="6" width="18.73046875" style="2" customWidth="1"/>
    <col min="7" max="16384" width="9.1328125" style="2"/>
  </cols>
  <sheetData>
    <row r="1" spans="1:6" ht="55.5" customHeight="1">
      <c r="A1" s="7" t="s">
        <v>45</v>
      </c>
      <c r="B1" s="7" t="s">
        <v>3</v>
      </c>
      <c r="C1" s="7" t="s">
        <v>46</v>
      </c>
      <c r="D1" s="12" t="str">
        <f>'Ref In'!C7</f>
        <v>Base Year for the 12 Months Ended 12/31/20</v>
      </c>
      <c r="E1" s="13" t="s">
        <v>47</v>
      </c>
      <c r="F1" s="13" t="s">
        <v>48</v>
      </c>
    </row>
    <row r="2" spans="1:6">
      <c r="A2" s="8"/>
    </row>
    <row r="3" spans="1:6" ht="14.65" thickBot="1">
      <c r="A3" s="8" t="str">
        <f>'Ref In'!H12</f>
        <v>SR1</v>
      </c>
      <c r="B3" s="2" t="str">
        <f>'Ref In'!A22</f>
        <v>Sewer Revenue</v>
      </c>
      <c r="C3" s="2">
        <f>'Ref In'!A26</f>
        <v>0</v>
      </c>
      <c r="D3" s="56">
        <f>ROUND(Exhibit!C15,0)</f>
        <v>705301</v>
      </c>
      <c r="E3" s="56">
        <f>ROUND(Exhibit!E25,0)</f>
        <v>449687</v>
      </c>
      <c r="F3" s="56">
        <f>ROUND(Exhibit!E28,0)</f>
        <v>1154988</v>
      </c>
    </row>
    <row r="4" spans="1:6" ht="14.65" thickTop="1">
      <c r="A4" s="8"/>
    </row>
    <row r="5" spans="1:6">
      <c r="A5" s="8"/>
    </row>
    <row r="6" spans="1:6">
      <c r="A6" s="8"/>
    </row>
    <row r="7" spans="1:6">
      <c r="A7" s="14" t="s">
        <v>49</v>
      </c>
      <c r="D7" s="97" t="s">
        <v>4</v>
      </c>
      <c r="E7" s="80" t="s">
        <v>50</v>
      </c>
    </row>
    <row r="8" spans="1:6">
      <c r="A8" s="15" t="str">
        <f>'Summary by Account'!A14</f>
        <v>521.000</v>
      </c>
      <c r="B8" s="16" t="str">
        <f>'Summary by Account'!B14</f>
        <v>Revenue   Sewer (KY, Bluegra)</v>
      </c>
      <c r="C8" s="8"/>
      <c r="D8" s="95">
        <f>'Summary by Account'!D14</f>
        <v>449300.08999999997</v>
      </c>
      <c r="E8" s="43">
        <f>'Base &amp; Forecast Detail'!O22</f>
        <v>1154987.8799999999</v>
      </c>
    </row>
    <row r="9" spans="1:6">
      <c r="A9" s="15" t="str">
        <f>'Summary by Account'!A15</f>
        <v>532.000</v>
      </c>
      <c r="B9" s="16" t="str">
        <f>'Summary by Account'!B15</f>
        <v>Late Fees   Sewer (KY, Bluegra)</v>
      </c>
      <c r="C9" s="8"/>
      <c r="D9" s="95">
        <f>'Summary by Account'!D15</f>
        <v>395.07000000000005</v>
      </c>
      <c r="E9" s="43">
        <f>'Base &amp; Forecast Detail'!O23</f>
        <v>0</v>
      </c>
    </row>
    <row r="10" spans="1:6">
      <c r="A10" s="15" t="str">
        <f>'Summary by Account'!A16</f>
        <v>536.000</v>
      </c>
      <c r="B10" s="16" t="str">
        <f>'Summary by Account'!B16</f>
        <v>Miscellaneous Service Revenues (KY, Bluegra)</v>
      </c>
      <c r="C10" s="8"/>
      <c r="D10" s="95">
        <f>'Summary by Account'!D16</f>
        <v>0</v>
      </c>
      <c r="E10" s="43">
        <f>'Base &amp; Forecast Detail'!O24</f>
        <v>8</v>
      </c>
    </row>
    <row r="11" spans="1:6" ht="14.65" thickBot="1">
      <c r="A11" s="8"/>
      <c r="B11" s="17"/>
      <c r="C11" s="8"/>
      <c r="E11" s="44">
        <f>SUM(E8:E10)</f>
        <v>1154995.8799999999</v>
      </c>
    </row>
    <row r="12" spans="1:6" ht="14.65" thickTop="1">
      <c r="A12" s="8"/>
      <c r="B12" s="8"/>
      <c r="C12" s="8"/>
      <c r="D12" s="8"/>
    </row>
    <row r="13" spans="1:6">
      <c r="A13" s="14" t="s">
        <v>51</v>
      </c>
      <c r="B13" s="8"/>
      <c r="C13" s="8"/>
      <c r="D13" s="8"/>
    </row>
    <row r="15" spans="1:6">
      <c r="A15" s="2" t="str">
        <f>'Ref In'!A25</f>
        <v>W/P - SR-1</v>
      </c>
    </row>
    <row r="16" spans="1:6">
      <c r="A16" s="2" t="str">
        <f ca="1">Exhibit!F2</f>
        <v>Work Papers/[BGUOC 2020 Rate Case - Schedule SR1.xlsx]Exhibit</v>
      </c>
    </row>
    <row r="21" spans="1:4">
      <c r="A21" s="6"/>
    </row>
    <row r="22" spans="1:4">
      <c r="A22" s="32"/>
      <c r="D22" s="32"/>
    </row>
    <row r="23" spans="1:4">
      <c r="D23" s="32"/>
    </row>
  </sheetData>
  <printOptions horizontalCentered="1" verticalCentered="1"/>
  <pageMargins left="0.75" right="0.75" top="0.75" bottom="0.75" header="0.3" footer="0.3"/>
  <pageSetup orientation="landscape" blackAndWhite="1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F955E8F06CBD48B7814246FB9E203E" ma:contentTypeVersion="12" ma:contentTypeDescription="Create a new document." ma:contentTypeScope="" ma:versionID="ad274f5c268e6443438abf6ac2aab579">
  <xsd:schema xmlns:xsd="http://www.w3.org/2001/XMLSchema" xmlns:xs="http://www.w3.org/2001/XMLSchema" xmlns:p="http://schemas.microsoft.com/office/2006/metadata/properties" xmlns:ns2="cc29f954-72e5-4988-94c8-6074c4013efb" xmlns:ns3="219c5758-d311-4f49-8eb7-a0c37216249c" targetNamespace="http://schemas.microsoft.com/office/2006/metadata/properties" ma:root="true" ma:fieldsID="b35f0d760f0b69f295c070a8c3c1d2fa" ns2:_="" ns3:_="">
    <xsd:import namespace="cc29f954-72e5-4988-94c8-6074c4013efb"/>
    <xsd:import namespace="219c5758-d311-4f49-8eb7-a0c37216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9f954-72e5-4988-94c8-6074c4013e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c5758-d311-4f49-8eb7-a0c37216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99A7AB-C0AA-4DD0-B048-76BEEF92ACD4}"/>
</file>

<file path=customXml/itemProps2.xml><?xml version="1.0" encoding="utf-8"?>
<ds:datastoreItem xmlns:ds="http://schemas.openxmlformats.org/officeDocument/2006/customXml" ds:itemID="{03219933-5836-48C3-9F90-04A12F9A81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C8E17E-40B5-4682-888D-55C435C0FAC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c29f954-72e5-4988-94c8-6074c4013efb"/>
    <ds:schemaRef ds:uri="http://purl.org/dc/elements/1.1/"/>
    <ds:schemaRef ds:uri="http://schemas.microsoft.com/office/2006/metadata/properties"/>
    <ds:schemaRef ds:uri="219c5758-d311-4f49-8eb7-a0c37216249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Ref In</vt:lpstr>
      <vt:lpstr>Exhibit</vt:lpstr>
      <vt:lpstr>Summary by Account</vt:lpstr>
      <vt:lpstr>Base &amp; Forecast Detail</vt:lpstr>
      <vt:lpstr>Workpaper 1</vt:lpstr>
      <vt:lpstr>Notes</vt:lpstr>
      <vt:lpstr>Ref Out</vt:lpstr>
      <vt:lpstr>'Workpaper 1'!Print_Area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Duncan; Brent Thies; weckbat</dc:creator>
  <cp:keywords/>
  <dc:description/>
  <cp:lastModifiedBy>Mike Duncan</cp:lastModifiedBy>
  <cp:revision/>
  <dcterms:created xsi:type="dcterms:W3CDTF">2012-08-27T14:54:09Z</dcterms:created>
  <dcterms:modified xsi:type="dcterms:W3CDTF">2020-09-25T20:56:06Z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{E0AAF783-A250-47D2-A146-8492355D9AC9}</vt:lpwstr>
  </property>
  <property fmtid="{D5CDD505-2E9C-101B-9397-08002B2CF9AE}" pid="3" name="ContentTypeId">
    <vt:lpwstr>0x01010035F955E8F06CBD48B7814246FB9E203E</vt:lpwstr>
  </property>
</Properties>
</file>