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kyunker/Documents/Bluegrass Water UOC, LLC (24337)/2020-00290 Rate and Construction Case/2022-01-26 rev'd Confidential filings/"/>
    </mc:Choice>
  </mc:AlternateContent>
  <xr:revisionPtr revIDLastSave="0" documentId="13_ncr:1_{A3194D96-B585-744D-AA5A-B1D560251063}" xr6:coauthVersionLast="47" xr6:coauthVersionMax="47" xr10:uidLastSave="{00000000-0000-0000-0000-000000000000}"/>
  <bookViews>
    <workbookView xWindow="0" yWindow="500" windowWidth="23260" windowHeight="12580" xr2:uid="{630D2151-B63E-4767-90DA-1CC6736B923C}"/>
  </bookViews>
  <sheets>
    <sheet name="OHA" sheetId="1" r:id="rId1"/>
  </sheets>
  <definedNames>
    <definedName name="_xlnm.Print_Area" localSheetId="0">OHA!$B$1:$O$50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1" l="1"/>
  <c r="K33" i="1" s="1"/>
  <c r="E50" i="1" l="1"/>
  <c r="K31" i="1"/>
  <c r="L27" i="1" s="1"/>
  <c r="F45" i="1" l="1"/>
  <c r="F46" i="1"/>
  <c r="L20" i="1"/>
  <c r="L26" i="1"/>
  <c r="F47" i="1"/>
  <c r="F39" i="1"/>
  <c r="F48" i="1"/>
  <c r="F49" i="1"/>
  <c r="E31" i="1" l="1"/>
  <c r="F26" i="1" l="1"/>
  <c r="L45" i="1" s="1"/>
  <c r="K45" i="1" s="1"/>
  <c r="N45" i="1" s="1"/>
  <c r="F27" i="1"/>
  <c r="L46" i="1" s="1"/>
  <c r="K46" i="1" s="1"/>
  <c r="N46" i="1" s="1"/>
  <c r="F30" i="1"/>
  <c r="F20" i="1"/>
  <c r="L39" i="1" s="1"/>
  <c r="K39" i="1" s="1"/>
  <c r="N39" i="1" s="1"/>
  <c r="F29" i="1"/>
  <c r="F28" i="1"/>
  <c r="F50" i="1" l="1"/>
  <c r="F31" i="1"/>
  <c r="L31" i="1" l="1"/>
  <c r="L50" i="1" s="1"/>
  <c r="L29" i="1"/>
  <c r="L48" i="1" s="1"/>
  <c r="L30" i="1"/>
  <c r="L49" i="1" s="1"/>
  <c r="L28" i="1"/>
  <c r="L47" i="1" s="1"/>
  <c r="F23" i="1"/>
  <c r="F18" i="1"/>
  <c r="F19" i="1"/>
  <c r="F15" i="1"/>
  <c r="F24" i="1"/>
  <c r="F34" i="1"/>
  <c r="F38" i="1"/>
  <c r="F43" i="1"/>
  <c r="F37" i="1"/>
  <c r="F16" i="1"/>
  <c r="F21" i="1"/>
  <c r="F25" i="1"/>
  <c r="F35" i="1"/>
  <c r="F40" i="1"/>
  <c r="F44" i="1"/>
  <c r="F42" i="1"/>
  <c r="F17" i="1"/>
  <c r="F22" i="1"/>
  <c r="F36" i="1"/>
  <c r="F41" i="1"/>
  <c r="L21" i="1"/>
  <c r="L25" i="1"/>
  <c r="L22" i="1"/>
  <c r="L16" i="1"/>
  <c r="L17" i="1"/>
  <c r="L18" i="1"/>
  <c r="L23" i="1"/>
  <c r="L15" i="1"/>
  <c r="L19" i="1"/>
  <c r="L24" i="1"/>
  <c r="L43" i="1" l="1"/>
  <c r="K47" i="1"/>
  <c r="N47" i="1" s="1"/>
  <c r="L40" i="1"/>
  <c r="K49" i="1"/>
  <c r="N49" i="1" s="1"/>
  <c r="K48" i="1"/>
  <c r="N48" i="1" s="1"/>
  <c r="L38" i="1"/>
  <c r="L35" i="1"/>
  <c r="K35" i="1" s="1"/>
  <c r="N35" i="1" s="1"/>
  <c r="L42" i="1"/>
  <c r="L41" i="1"/>
  <c r="K41" i="1" s="1"/>
  <c r="L37" i="1"/>
  <c r="K37" i="1" s="1"/>
  <c r="L36" i="1"/>
  <c r="K36" i="1" s="1"/>
  <c r="N36" i="1" s="1"/>
  <c r="L44" i="1"/>
  <c r="L34" i="1"/>
  <c r="K34" i="1" s="1"/>
  <c r="K40" i="1" l="1"/>
  <c r="K38" i="1"/>
  <c r="N38" i="1" s="1"/>
  <c r="N34" i="1"/>
  <c r="K43" i="1"/>
  <c r="N43" i="1" s="1"/>
  <c r="K44" i="1"/>
  <c r="N44" i="1" s="1"/>
  <c r="K42" i="1"/>
  <c r="N42" i="1" s="1"/>
  <c r="N41" i="1"/>
  <c r="N37" i="1"/>
  <c r="K50" i="1" l="1"/>
  <c r="N40" i="1"/>
  <c r="N50" i="1" l="1"/>
</calcChain>
</file>

<file path=xl/sharedStrings.xml><?xml version="1.0" encoding="utf-8"?>
<sst xmlns="http://schemas.openxmlformats.org/spreadsheetml/2006/main" count="89" uniqueCount="36">
  <si>
    <t>CSWR, LLC</t>
  </si>
  <si>
    <t>Overhead Allocation</t>
  </si>
  <si>
    <t>Values as of 3/31/2021</t>
  </si>
  <si>
    <t>Premise:</t>
  </si>
  <si>
    <t xml:space="preserve">The Mass Method is employed when no direct cost benefit relationship is readily available among multiple product lines or services (i.e., UOCs).  In this case, the weighted average of the primary drivers of the business are calculated and used to allocate administrative and general expenses. </t>
  </si>
  <si>
    <t>A. Utility Plant in Service</t>
  </si>
  <si>
    <t xml:space="preserve">The cost drivers are defined as: </t>
  </si>
  <si>
    <t>B. Revenue</t>
  </si>
  <si>
    <t>C. Direct Labor</t>
  </si>
  <si>
    <t>Overhead to UOCs</t>
  </si>
  <si>
    <t>Total SG&amp;A Budget</t>
  </si>
  <si>
    <t>Less: BD expenses</t>
  </si>
  <si>
    <t>Utility Plant in Service</t>
  </si>
  <si>
    <t>Amount</t>
  </si>
  <si>
    <t>Percent</t>
  </si>
  <si>
    <t>Revenue</t>
  </si>
  <si>
    <t>Hillcrest</t>
  </si>
  <si>
    <t>Raccoon Creek</t>
  </si>
  <si>
    <t>Indian Hills</t>
  </si>
  <si>
    <t>Elm Hills</t>
  </si>
  <si>
    <t>Confluence Rivers</t>
  </si>
  <si>
    <t>Osage</t>
  </si>
  <si>
    <t>Hayden's Place</t>
  </si>
  <si>
    <t>St. Joseph's Glen</t>
  </si>
  <si>
    <t>Sebastian Lake</t>
  </si>
  <si>
    <t>Eagle Ridge</t>
  </si>
  <si>
    <t>Oak Hill</t>
  </si>
  <si>
    <t>CSWR-Texas</t>
  </si>
  <si>
    <t>Limestone</t>
  </si>
  <si>
    <t>Flushing Meadows</t>
  </si>
  <si>
    <t>Magnolia</t>
  </si>
  <si>
    <t>Bluegrass</t>
  </si>
  <si>
    <t>CSWR</t>
  </si>
  <si>
    <t>Direct Labor</t>
  </si>
  <si>
    <t>Allocation</t>
  </si>
  <si>
    <t>Total Overhead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</si>
</sst>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8">
    <font>
      <sz val="9"/>
      <color theme="1"/>
      <name val="Century Gothic"/>
      <family val="2"/>
    </font>
    <font>
      <sz val="9"/>
      <color theme="1"/>
      <name val="Century Gothic"/>
      <family val="2"/>
    </font>
    <font>
      <sz val="9"/>
      <color theme="1"/>
      <name val="Calibri  "/>
    </font>
    <font>
      <sz val="8"/>
      <color theme="1"/>
      <name val="Calibri  "/>
    </font>
    <font>
      <b/>
      <sz val="9"/>
      <color theme="1"/>
      <name val="Calibri  "/>
    </font>
    <font>
      <b/>
      <u/>
      <sz val="9"/>
      <color theme="1"/>
      <name val="Calibri  "/>
    </font>
    <font>
      <b/>
      <sz val="8"/>
      <color theme="1"/>
      <name val="Calibri  "/>
    </font>
    <font>
      <sz val="8"/>
      <color rgb="FF0070C0"/>
      <name val="Calibri  "/>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164" fontId="3" fillId="0" borderId="0" xfId="1" applyNumberFormat="1" applyFont="1" applyFill="1"/>
    <xf numFmtId="0" fontId="4" fillId="0" borderId="0" xfId="0" applyFont="1"/>
    <xf numFmtId="0" fontId="3" fillId="0" borderId="0" xfId="0" applyFont="1"/>
    <xf numFmtId="0" fontId="2" fillId="0" borderId="0" xfId="0" applyFont="1"/>
    <xf numFmtId="0" fontId="4" fillId="0" borderId="0" xfId="0" applyFont="1" applyAlignment="1">
      <alignment horizontal="right" indent="1"/>
    </xf>
    <xf numFmtId="0" fontId="2" fillId="0" borderId="0" xfId="0" applyFont="1" applyAlignment="1">
      <alignment horizontal="left" vertical="top" wrapText="1"/>
    </xf>
    <xf numFmtId="0" fontId="5" fillId="0" borderId="0" xfId="0" applyFont="1"/>
    <xf numFmtId="0" fontId="2" fillId="0" borderId="0" xfId="0" applyFont="1" applyAlignment="1">
      <alignment horizontal="right" vertical="top" wrapText="1" indent="1"/>
    </xf>
    <xf numFmtId="0" fontId="2" fillId="0" borderId="0" xfId="0" applyFont="1" applyAlignment="1">
      <alignment horizontal="right" indent="1"/>
    </xf>
    <xf numFmtId="0" fontId="2" fillId="0" borderId="0" xfId="0" applyFont="1" applyAlignment="1">
      <alignment horizontal="left"/>
    </xf>
    <xf numFmtId="0" fontId="6" fillId="0" borderId="2" xfId="0" applyFont="1" applyBorder="1"/>
    <xf numFmtId="0" fontId="3" fillId="0" borderId="0" xfId="0" applyFont="1" applyAlignment="1">
      <alignment horizontal="right" vertical="top" wrapText="1" indent="1"/>
    </xf>
    <xf numFmtId="0" fontId="3" fillId="0" borderId="0" xfId="0" applyFont="1" applyAlignment="1">
      <alignment horizontal="left" vertical="top" wrapText="1"/>
    </xf>
    <xf numFmtId="0" fontId="3" fillId="0" borderId="0" xfId="0" applyFont="1" applyAlignment="1">
      <alignment horizontal="right"/>
    </xf>
    <xf numFmtId="41" fontId="3" fillId="0" borderId="0" xfId="0" applyNumberFormat="1" applyFont="1"/>
    <xf numFmtId="0" fontId="3" fillId="0" borderId="2" xfId="0" applyFont="1" applyBorder="1"/>
    <xf numFmtId="0" fontId="6" fillId="0" borderId="2" xfId="0" applyFont="1" applyBorder="1" applyAlignment="1">
      <alignment horizontal="center"/>
    </xf>
    <xf numFmtId="41" fontId="3" fillId="0" borderId="1" xfId="0" applyNumberFormat="1" applyFont="1" applyBorder="1"/>
    <xf numFmtId="0" fontId="3" fillId="0" borderId="0" xfId="0" applyFont="1" applyAlignment="1">
      <alignment horizontal="left" indent="2"/>
    </xf>
    <xf numFmtId="10" fontId="3" fillId="0" borderId="0" xfId="2" applyNumberFormat="1" applyFont="1" applyFill="1" applyAlignment="1">
      <alignment horizontal="right" indent="2"/>
    </xf>
    <xf numFmtId="0" fontId="3" fillId="0" borderId="1" xfId="0" applyFont="1" applyBorder="1"/>
    <xf numFmtId="164" fontId="3" fillId="0" borderId="1" xfId="0" applyNumberFormat="1" applyFont="1" applyBorder="1"/>
    <xf numFmtId="10" fontId="3" fillId="0" borderId="1" xfId="2" applyNumberFormat="1" applyFont="1" applyFill="1" applyBorder="1" applyAlignment="1">
      <alignment horizontal="right" indent="2"/>
    </xf>
    <xf numFmtId="0" fontId="3" fillId="0" borderId="1" xfId="0" applyFont="1" applyBorder="1" applyAlignment="1">
      <alignment horizontal="center"/>
    </xf>
    <xf numFmtId="0" fontId="6" fillId="0" borderId="0" xfId="0" applyFont="1" applyAlignment="1">
      <alignment horizontal="center"/>
    </xf>
    <xf numFmtId="164" fontId="7" fillId="0" borderId="2" xfId="1" applyNumberFormat="1" applyFont="1" applyFill="1" applyBorder="1"/>
    <xf numFmtId="164" fontId="3" fillId="0" borderId="2" xfId="1" applyNumberFormat="1" applyFont="1" applyFill="1" applyBorder="1" applyAlignment="1">
      <alignment horizontal="center"/>
    </xf>
    <xf numFmtId="164" fontId="2" fillId="0" borderId="0" xfId="0" applyNumberFormat="1" applyFont="1"/>
    <xf numFmtId="43" fontId="6" fillId="0" borderId="0" xfId="0" applyNumberFormat="1" applyFont="1"/>
    <xf numFmtId="43" fontId="3" fillId="0" borderId="0" xfId="0" applyNumberFormat="1" applyFont="1"/>
    <xf numFmtId="0" fontId="6" fillId="0" borderId="1" xfId="0" applyFont="1" applyBorder="1"/>
    <xf numFmtId="164" fontId="7" fillId="0" borderId="1" xfId="0" applyNumberFormat="1" applyFont="1" applyBorder="1"/>
    <xf numFmtId="164" fontId="3" fillId="0" borderId="1" xfId="1" applyNumberFormat="1" applyFont="1" applyFill="1" applyBorder="1"/>
    <xf numFmtId="164" fontId="3" fillId="0" borderId="0" xfId="0" applyNumberFormat="1" applyFont="1"/>
    <xf numFmtId="0" fontId="2"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F051-38B9-4760-B654-D1B7BE68AAAC}">
  <sheetPr>
    <pageSetUpPr fitToPage="1"/>
  </sheetPr>
  <dimension ref="B1:R53"/>
  <sheetViews>
    <sheetView showGridLines="0" tabSelected="1" zoomScale="159" zoomScaleNormal="159" workbookViewId="0">
      <selection activeCell="G4" sqref="G4"/>
    </sheetView>
  </sheetViews>
  <sheetFormatPr baseColWidth="10" defaultColWidth="8.796875" defaultRowHeight="12"/>
  <cols>
    <col min="1" max="1" width="2.19921875" style="4" customWidth="1"/>
    <col min="2" max="2" width="15.19921875" style="4" customWidth="1"/>
    <col min="3" max="4" width="8.796875" style="4"/>
    <col min="5" max="5" width="10.796875" style="4" customWidth="1"/>
    <col min="6" max="6" width="20.19921875" style="4" bestFit="1" customWidth="1"/>
    <col min="7" max="7" width="1.59765625" style="4" customWidth="1"/>
    <col min="8" max="8" width="14" style="4" customWidth="1"/>
    <col min="9" max="9" width="9.796875" style="4" customWidth="1"/>
    <col min="10" max="10" width="8.796875" style="4"/>
    <col min="11" max="11" width="10.796875" style="4" bestFit="1" customWidth="1"/>
    <col min="12" max="12" width="14.19921875" style="4" bestFit="1" customWidth="1"/>
    <col min="13" max="13" width="1.59765625" style="4" customWidth="1"/>
    <col min="14" max="14" width="9.796875" style="4" bestFit="1" customWidth="1"/>
    <col min="15" max="15" width="11.19921875" style="4" customWidth="1"/>
    <col min="16" max="16" width="10.19921875" style="4" bestFit="1" customWidth="1"/>
    <col min="17" max="17" width="11.796875" style="4" bestFit="1" customWidth="1"/>
    <col min="18" max="18" width="9.3984375" style="4" bestFit="1" customWidth="1"/>
    <col min="19" max="16384" width="8.796875" style="4"/>
  </cols>
  <sheetData>
    <row r="1" spans="2:18">
      <c r="B1" s="2" t="s">
        <v>0</v>
      </c>
      <c r="C1" s="3"/>
      <c r="D1" s="3"/>
      <c r="E1" s="3"/>
      <c r="F1" s="3"/>
      <c r="G1" s="3"/>
      <c r="H1" s="3"/>
      <c r="I1" s="3"/>
      <c r="J1" s="3"/>
      <c r="K1" s="3"/>
      <c r="L1" s="3"/>
      <c r="M1" s="3"/>
      <c r="N1" s="3"/>
    </row>
    <row r="2" spans="2:18">
      <c r="B2" s="4" t="s">
        <v>1</v>
      </c>
      <c r="C2" s="3"/>
      <c r="D2" s="3"/>
      <c r="E2" s="3"/>
      <c r="F2" s="3"/>
      <c r="G2" s="3"/>
      <c r="H2" s="3"/>
      <c r="I2" s="3"/>
      <c r="J2" s="3"/>
      <c r="K2" s="3"/>
      <c r="L2" s="3"/>
      <c r="M2" s="3"/>
      <c r="N2" s="3"/>
    </row>
    <row r="3" spans="2:18">
      <c r="B3" s="4" t="s">
        <v>2</v>
      </c>
      <c r="C3" s="3"/>
      <c r="D3" s="3"/>
      <c r="E3" s="3"/>
      <c r="F3" s="3"/>
      <c r="G3" s="3"/>
      <c r="H3" s="3"/>
      <c r="I3" s="3"/>
      <c r="J3" s="3"/>
      <c r="K3" s="3"/>
      <c r="L3" s="3"/>
      <c r="M3" s="3"/>
      <c r="N3" s="3"/>
    </row>
    <row r="4" spans="2:18">
      <c r="B4" s="3"/>
      <c r="C4" s="3"/>
      <c r="D4" s="3"/>
      <c r="E4" s="3"/>
      <c r="F4" s="3"/>
      <c r="G4" s="3"/>
      <c r="H4" s="3"/>
      <c r="I4" s="3"/>
      <c r="J4" s="3"/>
      <c r="K4" s="3"/>
      <c r="L4" s="3"/>
      <c r="M4" s="3"/>
      <c r="N4" s="3"/>
    </row>
    <row r="5" spans="2:18">
      <c r="B5" s="3"/>
      <c r="C5" s="3"/>
      <c r="D5" s="3"/>
      <c r="E5" s="3"/>
      <c r="F5" s="3"/>
      <c r="G5" s="3"/>
      <c r="H5" s="3"/>
      <c r="I5" s="3"/>
      <c r="J5" s="3"/>
      <c r="K5" s="3"/>
      <c r="L5" s="3"/>
      <c r="M5" s="3"/>
      <c r="N5" s="3"/>
    </row>
    <row r="6" spans="2:18" ht="14.25" customHeight="1">
      <c r="B6" s="5" t="s">
        <v>3</v>
      </c>
      <c r="C6" s="35" t="s">
        <v>4</v>
      </c>
      <c r="D6" s="35"/>
      <c r="E6" s="35"/>
      <c r="F6" s="35"/>
      <c r="G6" s="35"/>
      <c r="H6" s="35"/>
      <c r="I6" s="35"/>
      <c r="J6" s="35"/>
      <c r="K6" s="35"/>
      <c r="L6" s="35"/>
      <c r="M6" s="35"/>
      <c r="N6" s="35"/>
      <c r="Q6" s="7"/>
    </row>
    <row r="7" spans="2:18">
      <c r="B7" s="8"/>
      <c r="C7" s="35"/>
      <c r="D7" s="35"/>
      <c r="E7" s="35"/>
      <c r="F7" s="35"/>
      <c r="G7" s="35"/>
      <c r="H7" s="35"/>
      <c r="I7" s="35"/>
      <c r="J7" s="35"/>
      <c r="K7" s="35"/>
      <c r="L7" s="35"/>
      <c r="M7" s="35"/>
      <c r="N7" s="35"/>
    </row>
    <row r="8" spans="2:18">
      <c r="B8" s="8"/>
      <c r="C8" s="6"/>
      <c r="D8" s="6"/>
      <c r="E8" s="6"/>
      <c r="F8" s="6"/>
      <c r="G8" s="6"/>
      <c r="H8" s="6"/>
      <c r="I8" s="6"/>
      <c r="J8" s="6"/>
      <c r="K8" s="6"/>
      <c r="L8" s="6"/>
    </row>
    <row r="9" spans="2:18">
      <c r="B9" s="9"/>
      <c r="F9" s="10" t="s">
        <v>5</v>
      </c>
    </row>
    <row r="10" spans="2:18">
      <c r="B10" s="9"/>
      <c r="C10" s="10" t="s">
        <v>6</v>
      </c>
      <c r="F10" s="10" t="s">
        <v>7</v>
      </c>
    </row>
    <row r="11" spans="2:18">
      <c r="B11" s="9"/>
      <c r="F11" s="10" t="s">
        <v>8</v>
      </c>
      <c r="O11" s="11" t="s">
        <v>9</v>
      </c>
      <c r="P11" s="11"/>
      <c r="Q11" s="3"/>
      <c r="R11" s="3"/>
    </row>
    <row r="12" spans="2:18">
      <c r="B12" s="12"/>
      <c r="C12" s="13"/>
      <c r="D12" s="13"/>
      <c r="E12" s="13"/>
      <c r="F12" s="13"/>
      <c r="G12" s="13"/>
      <c r="H12" s="13"/>
      <c r="I12" s="13"/>
      <c r="J12" s="13"/>
      <c r="K12" s="3"/>
      <c r="L12" s="3"/>
      <c r="M12" s="3"/>
      <c r="N12" s="3"/>
      <c r="O12" s="14" t="s">
        <v>10</v>
      </c>
      <c r="P12" s="15">
        <v>7976342</v>
      </c>
      <c r="Q12" s="3"/>
      <c r="R12" s="3"/>
    </row>
    <row r="13" spans="2:18">
      <c r="B13" s="3"/>
      <c r="C13" s="3"/>
      <c r="D13" s="3"/>
      <c r="E13" s="3"/>
      <c r="F13" s="3"/>
      <c r="G13" s="3"/>
      <c r="H13" s="3"/>
      <c r="I13" s="3"/>
      <c r="J13" s="3"/>
      <c r="K13" s="3"/>
      <c r="L13" s="3"/>
      <c r="M13" s="3"/>
      <c r="N13" s="3"/>
      <c r="O13" s="14" t="s">
        <v>11</v>
      </c>
      <c r="P13" s="15">
        <v>-1194774</v>
      </c>
      <c r="Q13" s="3"/>
      <c r="R13" s="3"/>
    </row>
    <row r="14" spans="2:18">
      <c r="B14" s="11" t="s">
        <v>12</v>
      </c>
      <c r="C14" s="16"/>
      <c r="D14" s="16"/>
      <c r="E14" s="17" t="s">
        <v>13</v>
      </c>
      <c r="F14" s="17" t="s">
        <v>14</v>
      </c>
      <c r="G14" s="3"/>
      <c r="H14" s="11" t="s">
        <v>15</v>
      </c>
      <c r="I14" s="16"/>
      <c r="J14" s="16"/>
      <c r="K14" s="17" t="s">
        <v>13</v>
      </c>
      <c r="L14" s="17" t="s">
        <v>14</v>
      </c>
      <c r="M14" s="3"/>
      <c r="N14" s="3"/>
      <c r="O14" s="3"/>
      <c r="P14" s="18">
        <f>SUM(P12:P13)</f>
        <v>6781568</v>
      </c>
      <c r="Q14" s="3"/>
      <c r="R14" s="3"/>
    </row>
    <row r="15" spans="2:18" s="3" customFormat="1" ht="11">
      <c r="B15" s="19" t="s">
        <v>16</v>
      </c>
      <c r="E15" s="1">
        <v>1190699</v>
      </c>
      <c r="F15" s="20">
        <f t="shared" ref="F15:F31" si="0">E15/E$31</f>
        <v>1.28693332598951E-2</v>
      </c>
      <c r="H15" s="19" t="s">
        <v>16</v>
      </c>
      <c r="K15" s="1">
        <v>433000</v>
      </c>
      <c r="L15" s="20">
        <f t="shared" ref="L15:L31" si="1">K15/K$31</f>
        <v>2.2678468548682763E-2</v>
      </c>
    </row>
    <row r="16" spans="2:18" s="3" customFormat="1" ht="11">
      <c r="B16" s="19" t="s">
        <v>17</v>
      </c>
      <c r="E16" s="1">
        <v>1765560</v>
      </c>
      <c r="F16" s="20">
        <f t="shared" si="0"/>
        <v>1.9082555734354689E-2</v>
      </c>
      <c r="H16" s="19" t="s">
        <v>17</v>
      </c>
      <c r="K16" s="1">
        <v>545000</v>
      </c>
      <c r="L16" s="20">
        <f t="shared" si="1"/>
        <v>2.8544492746032577E-2</v>
      </c>
    </row>
    <row r="17" spans="2:17" s="3" customFormat="1" ht="11">
      <c r="B17" s="19" t="s">
        <v>18</v>
      </c>
      <c r="E17" s="1">
        <v>1894408</v>
      </c>
      <c r="F17" s="20">
        <f t="shared" si="0"/>
        <v>2.0475172887699879E-2</v>
      </c>
      <c r="H17" s="19" t="s">
        <v>18</v>
      </c>
      <c r="K17" s="1">
        <v>493000</v>
      </c>
      <c r="L17" s="20">
        <f t="shared" si="1"/>
        <v>2.5820981511548734E-2</v>
      </c>
    </row>
    <row r="18" spans="2:17" s="3" customFormat="1" ht="11">
      <c r="B18" s="19" t="s">
        <v>19</v>
      </c>
      <c r="E18" s="1">
        <v>2980852</v>
      </c>
      <c r="F18" s="20">
        <f t="shared" si="0"/>
        <v>3.2217695476711439E-2</v>
      </c>
      <c r="H18" s="19" t="s">
        <v>19</v>
      </c>
      <c r="K18" s="1">
        <v>669000</v>
      </c>
      <c r="L18" s="20">
        <f t="shared" si="1"/>
        <v>3.5039019535955583E-2</v>
      </c>
    </row>
    <row r="19" spans="2:17" s="3" customFormat="1" ht="11">
      <c r="B19" s="19" t="s">
        <v>20</v>
      </c>
      <c r="E19" s="1">
        <v>7175706</v>
      </c>
      <c r="F19" s="20">
        <f t="shared" si="0"/>
        <v>7.7556588095756218E-2</v>
      </c>
      <c r="H19" s="19" t="s">
        <v>20</v>
      </c>
      <c r="K19" s="1">
        <v>2052000</v>
      </c>
      <c r="L19" s="20">
        <f t="shared" si="1"/>
        <v>0.10747394333001624</v>
      </c>
    </row>
    <row r="20" spans="2:17" s="3" customFormat="1" ht="11">
      <c r="B20" s="19" t="s">
        <v>21</v>
      </c>
      <c r="E20" s="1">
        <v>785973</v>
      </c>
      <c r="F20" s="20">
        <f t="shared" si="0"/>
        <v>8.4949667970490722E-3</v>
      </c>
      <c r="H20" s="19" t="s">
        <v>21</v>
      </c>
      <c r="K20" s="1">
        <v>254000</v>
      </c>
      <c r="L20" s="20">
        <f t="shared" si="1"/>
        <v>1.3303304876132615E-2</v>
      </c>
    </row>
    <row r="21" spans="2:17" s="3" customFormat="1" ht="11">
      <c r="B21" s="19" t="s">
        <v>22</v>
      </c>
      <c r="E21" s="1">
        <v>299259</v>
      </c>
      <c r="F21" s="20">
        <f t="shared" si="0"/>
        <v>3.2344562328707324E-3</v>
      </c>
      <c r="H21" s="19" t="s">
        <v>22</v>
      </c>
      <c r="K21" s="1">
        <v>81000</v>
      </c>
      <c r="L21" s="20">
        <f t="shared" si="1"/>
        <v>4.2423924998690622E-3</v>
      </c>
    </row>
    <row r="22" spans="2:17" s="3" customFormat="1" ht="11">
      <c r="B22" s="19" t="s">
        <v>23</v>
      </c>
      <c r="E22" s="1">
        <v>1025246</v>
      </c>
      <c r="F22" s="20">
        <f t="shared" si="0"/>
        <v>1.108108132061454E-2</v>
      </c>
      <c r="H22" s="19" t="s">
        <v>23</v>
      </c>
      <c r="K22" s="1">
        <v>238000</v>
      </c>
      <c r="L22" s="20">
        <f t="shared" si="1"/>
        <v>1.2465301419368354E-2</v>
      </c>
    </row>
    <row r="23" spans="2:17" s="3" customFormat="1" ht="11">
      <c r="B23" s="19" t="s">
        <v>24</v>
      </c>
      <c r="E23" s="1">
        <v>446645</v>
      </c>
      <c r="F23" s="20">
        <f t="shared" si="0"/>
        <v>4.8274361143041591E-3</v>
      </c>
      <c r="H23" s="19" t="s">
        <v>24</v>
      </c>
      <c r="K23" s="1">
        <v>137000</v>
      </c>
      <c r="L23" s="20">
        <f t="shared" si="1"/>
        <v>7.1754045985439694E-3</v>
      </c>
    </row>
    <row r="24" spans="2:17" s="3" customFormat="1" ht="11">
      <c r="B24" s="19" t="s">
        <v>25</v>
      </c>
      <c r="E24" s="1">
        <v>603184</v>
      </c>
      <c r="F24" s="20">
        <f t="shared" si="0"/>
        <v>6.5193436066013043E-3</v>
      </c>
      <c r="H24" s="19" t="s">
        <v>25</v>
      </c>
      <c r="K24" s="1">
        <v>197000</v>
      </c>
      <c r="L24" s="20">
        <f t="shared" si="1"/>
        <v>1.031791756140994E-2</v>
      </c>
    </row>
    <row r="25" spans="2:17" s="3" customFormat="1" ht="11">
      <c r="B25" s="19" t="s">
        <v>26</v>
      </c>
      <c r="E25" s="1">
        <v>507994</v>
      </c>
      <c r="F25" s="20">
        <f t="shared" si="0"/>
        <v>5.4905094234791096E-3</v>
      </c>
      <c r="H25" s="19" t="s">
        <v>26</v>
      </c>
      <c r="K25" s="1">
        <v>143000</v>
      </c>
      <c r="L25" s="20">
        <f t="shared" si="1"/>
        <v>7.489655894830566E-3</v>
      </c>
    </row>
    <row r="26" spans="2:17" s="3" customFormat="1" ht="11">
      <c r="B26" s="19" t="s">
        <v>27</v>
      </c>
      <c r="E26" s="1">
        <v>2980950</v>
      </c>
      <c r="F26" s="20">
        <f t="shared" si="0"/>
        <v>3.2218754681984534E-2</v>
      </c>
      <c r="H26" s="19" t="s">
        <v>27</v>
      </c>
      <c r="K26" s="1">
        <v>1440000</v>
      </c>
      <c r="L26" s="20">
        <f t="shared" si="1"/>
        <v>7.5420311108783319E-2</v>
      </c>
    </row>
    <row r="27" spans="2:17" s="3" customFormat="1" ht="11">
      <c r="B27" s="19" t="s">
        <v>28</v>
      </c>
      <c r="E27" s="1">
        <v>2269725</v>
      </c>
      <c r="F27" s="20">
        <f t="shared" si="0"/>
        <v>2.453168049466356E-2</v>
      </c>
      <c r="H27" s="19" t="s">
        <v>28</v>
      </c>
      <c r="K27" s="1">
        <v>216000</v>
      </c>
      <c r="L27" s="20">
        <f t="shared" si="1"/>
        <v>1.1313046666317498E-2</v>
      </c>
    </row>
    <row r="28" spans="2:17" s="3" customFormat="1" ht="11">
      <c r="B28" s="19" t="s">
        <v>29</v>
      </c>
      <c r="E28" s="1">
        <v>551620</v>
      </c>
      <c r="F28" s="20">
        <f t="shared" si="0"/>
        <v>5.9620287014798328E-3</v>
      </c>
      <c r="H28" s="19" t="s">
        <v>29</v>
      </c>
      <c r="K28" s="1">
        <v>206000</v>
      </c>
      <c r="L28" s="20">
        <f t="shared" si="1"/>
        <v>1.0789294505839837E-2</v>
      </c>
    </row>
    <row r="29" spans="2:17" s="3" customFormat="1" ht="11">
      <c r="B29" s="19" t="s">
        <v>30</v>
      </c>
      <c r="E29" s="1">
        <v>63030719</v>
      </c>
      <c r="F29" s="20">
        <f t="shared" si="0"/>
        <v>0.68124969318173789</v>
      </c>
      <c r="H29" s="19" t="s">
        <v>30</v>
      </c>
      <c r="K29" s="1">
        <v>10839000</v>
      </c>
      <c r="L29" s="20">
        <f t="shared" si="1"/>
        <v>0.56769496674173781</v>
      </c>
    </row>
    <row r="30" spans="2:17" s="3" customFormat="1" ht="11">
      <c r="B30" s="19" t="s">
        <v>31</v>
      </c>
      <c r="E30" s="1">
        <v>5013658</v>
      </c>
      <c r="F30" s="20">
        <f t="shared" si="0"/>
        <v>5.4188703990797969E-2</v>
      </c>
      <c r="H30" s="19" t="s">
        <v>31</v>
      </c>
      <c r="K30" s="1">
        <v>1150000</v>
      </c>
      <c r="L30" s="20">
        <f t="shared" si="1"/>
        <v>6.0231498454931129E-2</v>
      </c>
    </row>
    <row r="31" spans="2:17" s="3" customFormat="1" ht="11">
      <c r="B31" s="21"/>
      <c r="C31" s="21"/>
      <c r="D31" s="21"/>
      <c r="E31" s="22">
        <f>SUM(E15:E30)</f>
        <v>92522198</v>
      </c>
      <c r="F31" s="23">
        <f t="shared" si="0"/>
        <v>1</v>
      </c>
      <c r="H31" s="21"/>
      <c r="I31" s="21"/>
      <c r="J31" s="21"/>
      <c r="K31" s="22">
        <f>SUM(K15:K30)</f>
        <v>19093000</v>
      </c>
      <c r="L31" s="23">
        <f t="shared" si="1"/>
        <v>1</v>
      </c>
    </row>
    <row r="32" spans="2:17">
      <c r="B32" s="3"/>
      <c r="C32" s="3"/>
      <c r="D32" s="3"/>
      <c r="E32" s="3"/>
      <c r="F32" s="3"/>
      <c r="G32" s="3"/>
      <c r="H32" s="3"/>
      <c r="I32" s="3"/>
      <c r="J32" s="3"/>
      <c r="K32" s="3"/>
      <c r="L32" s="3"/>
      <c r="M32" s="3"/>
      <c r="N32" s="24" t="s">
        <v>32</v>
      </c>
      <c r="O32" s="25"/>
      <c r="Q32" s="3"/>
    </row>
    <row r="33" spans="2:18">
      <c r="B33" s="11" t="s">
        <v>33</v>
      </c>
      <c r="C33" s="16"/>
      <c r="D33" s="16"/>
      <c r="E33" s="17" t="s">
        <v>13</v>
      </c>
      <c r="F33" s="17" t="s">
        <v>14</v>
      </c>
      <c r="G33" s="3"/>
      <c r="H33" s="11" t="s">
        <v>1</v>
      </c>
      <c r="I33" s="16"/>
      <c r="J33" s="16"/>
      <c r="K33" s="26">
        <f>P14</f>
        <v>6781568</v>
      </c>
      <c r="L33" s="16"/>
      <c r="M33" s="3"/>
      <c r="N33" s="27" t="s">
        <v>34</v>
      </c>
      <c r="O33" s="25"/>
      <c r="P33" s="28"/>
      <c r="Q33" s="3"/>
    </row>
    <row r="34" spans="2:18" s="3" customFormat="1" ht="11">
      <c r="B34" s="19" t="s">
        <v>16</v>
      </c>
      <c r="E34" s="1">
        <v>32880</v>
      </c>
      <c r="F34" s="20">
        <f t="shared" ref="F34:F50" si="2">E34/E$50</f>
        <v>3.7721246641311901E-3</v>
      </c>
      <c r="H34" s="19" t="s">
        <v>16</v>
      </c>
      <c r="K34" s="1">
        <f t="shared" ref="K34:K49" si="3">L34*K$33</f>
        <v>88883.585043225525</v>
      </c>
      <c r="L34" s="20">
        <f t="shared" ref="L34:L50" si="4">SUM(F15,L15,F34)/3</f>
        <v>1.3106642157569683E-2</v>
      </c>
      <c r="N34" s="1">
        <f>K34/12</f>
        <v>7406.9654202687934</v>
      </c>
      <c r="O34" s="29"/>
    </row>
    <row r="35" spans="2:18" s="3" customFormat="1" ht="11">
      <c r="B35" s="19" t="s">
        <v>17</v>
      </c>
      <c r="E35" s="1">
        <v>61158</v>
      </c>
      <c r="F35" s="20">
        <f t="shared" si="2"/>
        <v>7.0162895440673764E-3</v>
      </c>
      <c r="H35" s="19" t="s">
        <v>17</v>
      </c>
      <c r="K35" s="1">
        <f t="shared" si="3"/>
        <v>123522.50418660828</v>
      </c>
      <c r="L35" s="20">
        <f t="shared" si="4"/>
        <v>1.8214446008151548E-2</v>
      </c>
      <c r="N35" s="1">
        <f t="shared" ref="N35:N49" si="5">K35/12</f>
        <v>10293.542015550689</v>
      </c>
      <c r="O35" s="29"/>
    </row>
    <row r="36" spans="2:18" s="3" customFormat="1" ht="11">
      <c r="B36" s="19" t="s">
        <v>18</v>
      </c>
      <c r="E36" s="1">
        <v>57000</v>
      </c>
      <c r="F36" s="20">
        <f t="shared" si="2"/>
        <v>6.5392672097164791E-3</v>
      </c>
      <c r="H36" s="19" t="s">
        <v>18</v>
      </c>
      <c r="K36" s="1">
        <f t="shared" si="3"/>
        <v>119435.66814995541</v>
      </c>
      <c r="L36" s="20">
        <f t="shared" si="4"/>
        <v>1.7611807202988366E-2</v>
      </c>
      <c r="N36" s="1">
        <f t="shared" si="5"/>
        <v>9952.9723458296176</v>
      </c>
      <c r="O36" s="29"/>
    </row>
    <row r="37" spans="2:18" s="3" customFormat="1" ht="11">
      <c r="B37" s="19" t="s">
        <v>19</v>
      </c>
      <c r="E37" s="1">
        <v>216660</v>
      </c>
      <c r="F37" s="20">
        <f t="shared" si="2"/>
        <v>2.4856098836090742E-2</v>
      </c>
      <c r="H37" s="19" t="s">
        <v>19</v>
      </c>
      <c r="K37" s="1">
        <f>L37*K$33</f>
        <v>208223.1035955642</v>
      </c>
      <c r="L37" s="20">
        <f t="shared" si="4"/>
        <v>3.0704271282919259E-2</v>
      </c>
      <c r="N37" s="1">
        <f t="shared" si="5"/>
        <v>17351.925299630351</v>
      </c>
      <c r="O37" s="29"/>
    </row>
    <row r="38" spans="2:18" s="3" customFormat="1" ht="11">
      <c r="B38" s="19" t="s">
        <v>20</v>
      </c>
      <c r="E38" s="1">
        <v>800000</v>
      </c>
      <c r="F38" s="20">
        <f t="shared" si="2"/>
        <v>9.1779188908301459E-2</v>
      </c>
      <c r="H38" s="19" t="s">
        <v>20</v>
      </c>
      <c r="K38" s="1">
        <f t="shared" si="3"/>
        <v>625734.64716883504</v>
      </c>
      <c r="L38" s="20">
        <f t="shared" si="4"/>
        <v>9.2269906778024643E-2</v>
      </c>
      <c r="N38" s="1">
        <f t="shared" si="5"/>
        <v>52144.553930736256</v>
      </c>
      <c r="O38" s="29"/>
    </row>
    <row r="39" spans="2:18" s="3" customFormat="1" ht="11">
      <c r="B39" s="19" t="s">
        <v>21</v>
      </c>
      <c r="E39" s="1">
        <v>206400</v>
      </c>
      <c r="F39" s="20">
        <f t="shared" si="2"/>
        <v>2.3679030738341777E-2</v>
      </c>
      <c r="H39" s="19" t="s">
        <v>21</v>
      </c>
      <c r="K39" s="1">
        <f t="shared" si="3"/>
        <v>102802.47292010345</v>
      </c>
      <c r="L39" s="20">
        <f t="shared" si="4"/>
        <v>1.5159100803841155E-2</v>
      </c>
      <c r="N39" s="1">
        <f t="shared" si="5"/>
        <v>8566.8727433419535</v>
      </c>
      <c r="O39" s="29"/>
    </row>
    <row r="40" spans="2:18" s="3" customFormat="1" ht="11">
      <c r="B40" s="19" t="s">
        <v>22</v>
      </c>
      <c r="E40" s="1">
        <v>21000</v>
      </c>
      <c r="F40" s="20">
        <f t="shared" si="2"/>
        <v>2.4092037088429136E-3</v>
      </c>
      <c r="H40" s="19" t="s">
        <v>22</v>
      </c>
      <c r="K40" s="1">
        <f t="shared" si="3"/>
        <v>22347.645628053055</v>
      </c>
      <c r="L40" s="20">
        <f t="shared" si="4"/>
        <v>3.2953508138609026E-3</v>
      </c>
      <c r="N40" s="1">
        <f>K40/12</f>
        <v>1862.3038023377546</v>
      </c>
      <c r="O40" s="29"/>
    </row>
    <row r="41" spans="2:18" s="3" customFormat="1" ht="11">
      <c r="B41" s="19" t="s">
        <v>23</v>
      </c>
      <c r="E41" s="1">
        <v>94059</v>
      </c>
      <c r="F41" s="20">
        <f t="shared" si="2"/>
        <v>1.0790823411907409E-2</v>
      </c>
      <c r="H41" s="19" t="s">
        <v>23</v>
      </c>
      <c r="K41" s="1">
        <f>L41*K$33</f>
        <v>77620.032816354142</v>
      </c>
      <c r="L41" s="20">
        <f t="shared" si="4"/>
        <v>1.1445735383963434E-2</v>
      </c>
      <c r="N41" s="1">
        <f t="shared" si="5"/>
        <v>6468.3360680295118</v>
      </c>
      <c r="O41" s="29"/>
    </row>
    <row r="42" spans="2:18" s="3" customFormat="1" ht="11">
      <c r="B42" s="19" t="s">
        <v>24</v>
      </c>
      <c r="E42" s="1">
        <v>60000</v>
      </c>
      <c r="F42" s="20">
        <f t="shared" si="2"/>
        <v>6.8834391681226095E-3</v>
      </c>
      <c r="H42" s="19" t="s">
        <v>24</v>
      </c>
      <c r="K42" s="1">
        <f t="shared" si="3"/>
        <v>42692.863759944994</v>
      </c>
      <c r="L42" s="20">
        <f t="shared" si="4"/>
        <v>6.2954266269902468E-3</v>
      </c>
      <c r="N42" s="1">
        <f t="shared" si="5"/>
        <v>3557.7386466620828</v>
      </c>
      <c r="O42" s="29"/>
    </row>
    <row r="43" spans="2:18" s="3" customFormat="1" ht="11">
      <c r="B43" s="19" t="s">
        <v>25</v>
      </c>
      <c r="E43" s="1">
        <v>100200</v>
      </c>
      <c r="F43" s="20">
        <f t="shared" si="2"/>
        <v>1.1495343410764759E-2</v>
      </c>
      <c r="H43" s="19" t="s">
        <v>25</v>
      </c>
      <c r="K43" s="1">
        <f t="shared" si="3"/>
        <v>64046.49485602694</v>
      </c>
      <c r="L43" s="20">
        <f t="shared" si="4"/>
        <v>9.4442015262586679E-3</v>
      </c>
      <c r="N43" s="1">
        <f t="shared" si="5"/>
        <v>5337.2079046689114</v>
      </c>
      <c r="O43" s="29"/>
    </row>
    <row r="44" spans="2:18" s="3" customFormat="1" ht="11">
      <c r="B44" s="19" t="s">
        <v>26</v>
      </c>
      <c r="E44" s="1">
        <v>42000</v>
      </c>
      <c r="F44" s="20">
        <f t="shared" si="2"/>
        <v>4.8184074176858271E-3</v>
      </c>
      <c r="H44" s="19" t="s">
        <v>26</v>
      </c>
      <c r="K44" s="1">
        <f t="shared" si="3"/>
        <v>40234.077104033182</v>
      </c>
      <c r="L44" s="20">
        <f t="shared" si="4"/>
        <v>5.9328575786651676E-3</v>
      </c>
      <c r="N44" s="1">
        <f t="shared" si="5"/>
        <v>3352.8397586694318</v>
      </c>
      <c r="O44" s="29"/>
    </row>
    <row r="45" spans="2:18" s="3" customFormat="1" ht="11">
      <c r="B45" s="19" t="s">
        <v>27</v>
      </c>
      <c r="E45" s="1">
        <v>310000</v>
      </c>
      <c r="F45" s="20">
        <f t="shared" si="2"/>
        <v>3.5564435701966816E-2</v>
      </c>
      <c r="H45" s="19" t="s">
        <v>27</v>
      </c>
      <c r="K45" s="1">
        <f t="shared" ref="K45:K46" si="6">L45*K$33</f>
        <v>323714.76107036055</v>
      </c>
      <c r="L45" s="20">
        <f t="shared" si="4"/>
        <v>4.7734500497578221E-2</v>
      </c>
      <c r="N45" s="1">
        <f t="shared" ref="N45:N46" si="7">K45/12</f>
        <v>26976.230089196713</v>
      </c>
      <c r="O45" s="29"/>
    </row>
    <row r="46" spans="2:18" s="3" customFormat="1" ht="11">
      <c r="B46" s="19" t="s">
        <v>28</v>
      </c>
      <c r="E46" s="1">
        <v>129000</v>
      </c>
      <c r="F46" s="20">
        <f t="shared" si="2"/>
        <v>1.4799394211463611E-2</v>
      </c>
      <c r="H46" s="19" t="s">
        <v>28</v>
      </c>
      <c r="K46" s="1">
        <f t="shared" si="6"/>
        <v>114482.18429582893</v>
      </c>
      <c r="L46" s="20">
        <f t="shared" si="4"/>
        <v>1.6881373790814887E-2</v>
      </c>
      <c r="N46" s="1">
        <f t="shared" si="7"/>
        <v>9540.1820246524112</v>
      </c>
      <c r="O46" s="29"/>
    </row>
    <row r="47" spans="2:18" s="3" customFormat="1" ht="11">
      <c r="B47" s="19" t="s">
        <v>29</v>
      </c>
      <c r="E47" s="1">
        <v>60000</v>
      </c>
      <c r="F47" s="20">
        <f t="shared" si="2"/>
        <v>6.8834391681226095E-3</v>
      </c>
      <c r="H47" s="19" t="s">
        <v>29</v>
      </c>
      <c r="K47" s="1">
        <f t="shared" si="3"/>
        <v>53426.916070967782</v>
      </c>
      <c r="L47" s="20">
        <f t="shared" si="4"/>
        <v>7.8782541251474266E-3</v>
      </c>
      <c r="N47" s="1">
        <f t="shared" si="5"/>
        <v>4452.2430059139815</v>
      </c>
      <c r="O47" s="29"/>
      <c r="R47" s="30"/>
    </row>
    <row r="48" spans="2:18" s="3" customFormat="1" ht="11">
      <c r="B48" s="19" t="s">
        <v>30</v>
      </c>
      <c r="E48" s="1">
        <v>5604561</v>
      </c>
      <c r="F48" s="20">
        <f t="shared" si="2"/>
        <v>0.64297757845887371</v>
      </c>
      <c r="H48" s="19" t="s">
        <v>30</v>
      </c>
      <c r="K48" s="1">
        <f t="shared" si="3"/>
        <v>4276733.1034340374</v>
      </c>
      <c r="L48" s="20">
        <f t="shared" si="4"/>
        <v>0.6306407461274498</v>
      </c>
      <c r="N48" s="1">
        <f t="shared" si="5"/>
        <v>356394.4252861698</v>
      </c>
      <c r="O48" s="29"/>
      <c r="P48" s="30"/>
    </row>
    <row r="49" spans="2:17" s="3" customFormat="1" ht="11">
      <c r="B49" s="19" t="s">
        <v>31</v>
      </c>
      <c r="E49" s="1">
        <v>921655</v>
      </c>
      <c r="F49" s="20">
        <f t="shared" si="2"/>
        <v>0.10573593544160073</v>
      </c>
      <c r="H49" s="19" t="s">
        <v>31</v>
      </c>
      <c r="K49" s="1">
        <f t="shared" si="3"/>
        <v>497667.93990010122</v>
      </c>
      <c r="L49" s="20">
        <f t="shared" si="4"/>
        <v>7.3385379295776612E-2</v>
      </c>
      <c r="N49" s="1">
        <f t="shared" si="5"/>
        <v>41472.328325008435</v>
      </c>
      <c r="O49" s="29"/>
    </row>
    <row r="50" spans="2:17" s="3" customFormat="1" ht="11">
      <c r="B50" s="21"/>
      <c r="C50" s="21"/>
      <c r="D50" s="21"/>
      <c r="E50" s="22">
        <f>SUM(E34:E49)</f>
        <v>8716573</v>
      </c>
      <c r="F50" s="23">
        <f t="shared" si="2"/>
        <v>1</v>
      </c>
      <c r="H50" s="31" t="s">
        <v>35</v>
      </c>
      <c r="I50" s="21"/>
      <c r="J50" s="21"/>
      <c r="K50" s="32">
        <f>SUM(K34:K49)</f>
        <v>6781568</v>
      </c>
      <c r="L50" s="23">
        <f t="shared" si="4"/>
        <v>1</v>
      </c>
      <c r="N50" s="33">
        <f>SUM(N34:N49)</f>
        <v>565130.66666666663</v>
      </c>
      <c r="O50" s="29"/>
      <c r="Q50" s="30"/>
    </row>
    <row r="51" spans="2:17">
      <c r="B51" s="3"/>
      <c r="C51" s="3"/>
      <c r="D51" s="3"/>
      <c r="E51" s="3"/>
      <c r="F51" s="3"/>
      <c r="G51" s="3"/>
      <c r="H51" s="3"/>
      <c r="I51" s="3"/>
      <c r="J51" s="3"/>
      <c r="K51" s="3"/>
      <c r="L51" s="3"/>
      <c r="M51" s="3"/>
      <c r="N51" s="3"/>
    </row>
    <row r="52" spans="2:17">
      <c r="B52" s="3"/>
      <c r="C52" s="3"/>
      <c r="D52" s="3"/>
      <c r="E52" s="3"/>
      <c r="F52" s="3"/>
      <c r="G52" s="3"/>
      <c r="H52" s="3"/>
      <c r="I52" s="3"/>
      <c r="J52" s="3"/>
      <c r="K52" s="30"/>
      <c r="L52" s="3"/>
      <c r="M52" s="3"/>
      <c r="N52" s="3"/>
    </row>
    <row r="53" spans="2:17">
      <c r="K53" s="34"/>
      <c r="L53" s="3"/>
      <c r="M53" s="3"/>
      <c r="N53" s="3"/>
    </row>
  </sheetData>
  <mergeCells count="1">
    <mergeCell ref="C6:N7"/>
  </mergeCells>
  <pageMargins left="0.5" right="0.5" top="0.5" bottom="0.55000000000000004" header="0.3" footer="0.3"/>
  <pageSetup scale="85" fitToHeight="0" orientation="landscape" r:id="rId1"/>
  <headerFooter>
    <oddFooter>&amp;L&amp;8&amp;Z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19c5758-d311-4f49-8eb7-a0c37216249c">
      <UserInfo>
        <DisplayName>Daniel Janowiak</DisplayName>
        <AccountId>24</AccountId>
        <AccountType/>
      </UserInfo>
      <UserInfo>
        <DisplayName>Brent Thies</DisplayName>
        <AccountId>22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203EF-1E28-4FD7-8951-1A4C569E5EE6}">
  <ds:schemaRefs>
    <ds:schemaRef ds:uri="http://schemas.microsoft.com/office/2006/metadata/properties"/>
    <ds:schemaRef ds:uri="http://schemas.microsoft.com/office/infopath/2007/PartnerControls"/>
    <ds:schemaRef ds:uri="219c5758-d311-4f49-8eb7-a0c37216249c"/>
  </ds:schemaRefs>
</ds:datastoreItem>
</file>

<file path=customXml/itemProps2.xml><?xml version="1.0" encoding="utf-8"?>
<ds:datastoreItem xmlns:ds="http://schemas.openxmlformats.org/officeDocument/2006/customXml" ds:itemID="{818805C4-02D7-45FA-B641-F159FF3AB490}">
  <ds:schemaRefs>
    <ds:schemaRef ds:uri="http://schemas.microsoft.com/sharepoint/v3/contenttype/forms"/>
  </ds:schemaRefs>
</ds:datastoreItem>
</file>

<file path=customXml/itemProps3.xml><?xml version="1.0" encoding="utf-8"?>
<ds:datastoreItem xmlns:ds="http://schemas.openxmlformats.org/officeDocument/2006/customXml" ds:itemID="{0C1557BA-90F4-495F-B2D0-2C30E21E4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9f954-72e5-4988-94c8-6074c4013efb"/>
    <ds:schemaRef ds:uri="219c5758-d311-4f49-8eb7-a0c372162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OHA</vt:lpstr>
      <vt:lpstr>OHA!Print_Area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Pwm</dc:creator>
  <cp:keywords/>
  <dc:description/>
  <cp:lastModifiedBy>Katie Yunker</cp:lastModifiedBy>
  <cp:revision/>
  <dcterms:created xsi:type="dcterms:W3CDTF">2019-07-17T18:42:02Z</dcterms:created>
  <dcterms:modified xsi:type="dcterms:W3CDTF">2022-01-25T23:48:27Z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ies>
</file>