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swrgroup.sharepoint.com/Accounting/Accounting/Rate Case WIP/Rate Case - Bluegrass 2020/"/>
    </mc:Choice>
  </mc:AlternateContent>
  <xr:revisionPtr revIDLastSave="164" documentId="8_{B2CA5D18-C689-4918-9020-6E8EB08E0F74}" xr6:coauthVersionLast="46" xr6:coauthVersionMax="46" xr10:uidLastSave="{EE335576-0346-4203-A4B8-52F30C33A0DF}"/>
  <bookViews>
    <workbookView xWindow="40920" yWindow="-120" windowWidth="29040" windowHeight="15840" xr2:uid="{630D2151-B63E-4767-90DA-1CC6736B923C}"/>
  </bookViews>
  <sheets>
    <sheet name="OHA - Q2 2021" sheetId="17" r:id="rId1"/>
    <sheet name="OHA - Q3 2021" sheetId="18" r:id="rId2"/>
    <sheet name="OHA - Q1 2022" sheetId="1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19" l="1"/>
  <c r="K37" i="19" s="1"/>
  <c r="K35" i="19" l="1"/>
  <c r="L25" i="19" s="1"/>
  <c r="E35" i="19"/>
  <c r="E58" i="19"/>
  <c r="F43" i="19" s="1"/>
  <c r="L15" i="19" l="1"/>
  <c r="L31" i="19"/>
  <c r="F48" i="19"/>
  <c r="F45" i="19"/>
  <c r="F53" i="19"/>
  <c r="F47" i="19"/>
  <c r="F40" i="19"/>
  <c r="F57" i="19"/>
  <c r="F50" i="19"/>
  <c r="F58" i="19"/>
  <c r="F52" i="19"/>
  <c r="F41" i="19"/>
  <c r="F24" i="19"/>
  <c r="F19" i="19"/>
  <c r="F17" i="19"/>
  <c r="F32" i="19"/>
  <c r="F27" i="19"/>
  <c r="F21" i="19"/>
  <c r="F23" i="19"/>
  <c r="F31" i="19"/>
  <c r="F16" i="19"/>
  <c r="F35" i="19"/>
  <c r="F22" i="19"/>
  <c r="F15" i="19"/>
  <c r="F29" i="19"/>
  <c r="F25" i="19"/>
  <c r="L27" i="19"/>
  <c r="L24" i="19"/>
  <c r="L23" i="19"/>
  <c r="L17" i="19"/>
  <c r="F46" i="19"/>
  <c r="F18" i="19"/>
  <c r="F56" i="19"/>
  <c r="F20" i="19"/>
  <c r="F51" i="19"/>
  <c r="L34" i="19"/>
  <c r="L32" i="19"/>
  <c r="L35" i="19"/>
  <c r="L30" i="19"/>
  <c r="L28" i="19"/>
  <c r="L26" i="19"/>
  <c r="L21" i="19"/>
  <c r="L16" i="19"/>
  <c r="F44" i="19"/>
  <c r="F42" i="19"/>
  <c r="F55" i="19"/>
  <c r="F34" i="19"/>
  <c r="L20" i="19"/>
  <c r="F38" i="19"/>
  <c r="F30" i="19"/>
  <c r="L33" i="19"/>
  <c r="F26" i="19"/>
  <c r="L19" i="19"/>
  <c r="F49" i="19"/>
  <c r="L18" i="19"/>
  <c r="F28" i="19"/>
  <c r="F33" i="19"/>
  <c r="L22" i="19"/>
  <c r="F39" i="19"/>
  <c r="L29" i="19"/>
  <c r="F54" i="19"/>
  <c r="L53" i="19" l="1"/>
  <c r="K53" i="19" s="1"/>
  <c r="N53" i="19" s="1"/>
  <c r="L41" i="19"/>
  <c r="K41" i="19" s="1"/>
  <c r="N41" i="19" s="1"/>
  <c r="L40" i="19"/>
  <c r="K40" i="19" s="1"/>
  <c r="N40" i="19" s="1"/>
  <c r="L43" i="19"/>
  <c r="K43" i="19" s="1"/>
  <c r="N43" i="19" s="1"/>
  <c r="L56" i="19"/>
  <c r="K56" i="19" s="1"/>
  <c r="N56" i="19" s="1"/>
  <c r="L50" i="19"/>
  <c r="K50" i="19" s="1"/>
  <c r="N50" i="19" s="1"/>
  <c r="L52" i="19"/>
  <c r="K52" i="19" s="1"/>
  <c r="N52" i="19" s="1"/>
  <c r="L48" i="19"/>
  <c r="K48" i="19" s="1"/>
  <c r="N48" i="19" s="1"/>
  <c r="L51" i="19"/>
  <c r="K51" i="19" s="1"/>
  <c r="N51" i="19" s="1"/>
  <c r="L55" i="19"/>
  <c r="K55" i="19" s="1"/>
  <c r="N55" i="19" s="1"/>
  <c r="L54" i="19"/>
  <c r="K54" i="19" s="1"/>
  <c r="N54" i="19" s="1"/>
  <c r="L49" i="19"/>
  <c r="K49" i="19" s="1"/>
  <c r="N49" i="19" s="1"/>
  <c r="L46" i="19"/>
  <c r="K46" i="19" s="1"/>
  <c r="N46" i="19" s="1"/>
  <c r="L44" i="19"/>
  <c r="K44" i="19" s="1"/>
  <c r="N44" i="19" s="1"/>
  <c r="L38" i="19"/>
  <c r="K38" i="19" s="1"/>
  <c r="L57" i="19"/>
  <c r="K57" i="19" s="1"/>
  <c r="N57" i="19" s="1"/>
  <c r="L45" i="19"/>
  <c r="K45" i="19" s="1"/>
  <c r="N45" i="19" s="1"/>
  <c r="L58" i="19"/>
  <c r="L42" i="19"/>
  <c r="K42" i="19" s="1"/>
  <c r="N42" i="19" s="1"/>
  <c r="L39" i="19"/>
  <c r="K39" i="19" s="1"/>
  <c r="N39" i="19" s="1"/>
  <c r="L47" i="19"/>
  <c r="K47" i="19" s="1"/>
  <c r="N47" i="19" s="1"/>
  <c r="K58" i="19" l="1"/>
  <c r="N38" i="19"/>
  <c r="N58" i="19" l="1"/>
  <c r="R14" i="18" l="1"/>
  <c r="K37" i="18" s="1"/>
  <c r="E35" i="18" l="1"/>
  <c r="F15" i="18" s="1"/>
  <c r="K35" i="18"/>
  <c r="L19" i="18" s="1"/>
  <c r="E58" i="18"/>
  <c r="F39" i="18" s="1"/>
  <c r="L34" i="18" l="1"/>
  <c r="L31" i="18"/>
  <c r="L22" i="18"/>
  <c r="L26" i="18"/>
  <c r="L33" i="18"/>
  <c r="L21" i="18"/>
  <c r="L16" i="18"/>
  <c r="F28" i="18"/>
  <c r="F30" i="18"/>
  <c r="F19" i="18"/>
  <c r="F18" i="18"/>
  <c r="F27" i="18"/>
  <c r="F33" i="18"/>
  <c r="F20" i="18"/>
  <c r="F26" i="18"/>
  <c r="F21" i="18"/>
  <c r="F17" i="18"/>
  <c r="F24" i="18"/>
  <c r="F35" i="18"/>
  <c r="F25" i="18"/>
  <c r="F22" i="18"/>
  <c r="F29" i="18"/>
  <c r="F31" i="18"/>
  <c r="L54" i="18" s="1"/>
  <c r="K54" i="18" s="1"/>
  <c r="N54" i="18" s="1"/>
  <c r="F16" i="18"/>
  <c r="F23" i="18"/>
  <c r="F32" i="18"/>
  <c r="F34" i="18"/>
  <c r="L29" i="18"/>
  <c r="L18" i="18"/>
  <c r="L17" i="18"/>
  <c r="L24" i="18"/>
  <c r="L25" i="18"/>
  <c r="L28" i="18"/>
  <c r="L27" i="18"/>
  <c r="L30" i="18"/>
  <c r="L32" i="18"/>
  <c r="L23" i="18"/>
  <c r="L35" i="18"/>
  <c r="F45" i="18"/>
  <c r="F55" i="18"/>
  <c r="L55" i="18" s="1"/>
  <c r="K55" i="18" s="1"/>
  <c r="N55" i="18" s="1"/>
  <c r="L20" i="18"/>
  <c r="L15" i="18"/>
  <c r="F42" i="18"/>
  <c r="L42" i="18" s="1"/>
  <c r="K42" i="18" s="1"/>
  <c r="N42" i="18" s="1"/>
  <c r="F53" i="18"/>
  <c r="F54" i="18"/>
  <c r="F43" i="18"/>
  <c r="F38" i="18"/>
  <c r="F57" i="18"/>
  <c r="L57" i="18" s="1"/>
  <c r="K57" i="18" s="1"/>
  <c r="N57" i="18" s="1"/>
  <c r="F50" i="18"/>
  <c r="F40" i="18"/>
  <c r="F58" i="18"/>
  <c r="F47" i="18"/>
  <c r="F52" i="18"/>
  <c r="L52" i="18" s="1"/>
  <c r="K52" i="18" s="1"/>
  <c r="N52" i="18" s="1"/>
  <c r="L39" i="18"/>
  <c r="K39" i="18" s="1"/>
  <c r="N39" i="18" s="1"/>
  <c r="F44" i="18"/>
  <c r="L44" i="18" s="1"/>
  <c r="K44" i="18" s="1"/>
  <c r="N44" i="18" s="1"/>
  <c r="F56" i="18"/>
  <c r="F51" i="18"/>
  <c r="F49" i="18"/>
  <c r="F48" i="18"/>
  <c r="F46" i="18"/>
  <c r="F41" i="18"/>
  <c r="L41" i="18" s="1"/>
  <c r="K41" i="18" s="1"/>
  <c r="N41" i="18" s="1"/>
  <c r="L48" i="18" l="1"/>
  <c r="K48" i="18" s="1"/>
  <c r="N48" i="18" s="1"/>
  <c r="L58" i="18"/>
  <c r="L45" i="18"/>
  <c r="K45" i="18" s="1"/>
  <c r="N45" i="18" s="1"/>
  <c r="L50" i="18"/>
  <c r="K50" i="18" s="1"/>
  <c r="N50" i="18" s="1"/>
  <c r="L40" i="18"/>
  <c r="K40" i="18" s="1"/>
  <c r="N40" i="18" s="1"/>
  <c r="L49" i="18"/>
  <c r="K49" i="18" s="1"/>
  <c r="N49" i="18" s="1"/>
  <c r="L56" i="18"/>
  <c r="K56" i="18" s="1"/>
  <c r="N56" i="18" s="1"/>
  <c r="L43" i="18"/>
  <c r="K43" i="18" s="1"/>
  <c r="N43" i="18" s="1"/>
  <c r="L47" i="18"/>
  <c r="K47" i="18" s="1"/>
  <c r="N47" i="18" s="1"/>
  <c r="L51" i="18"/>
  <c r="K51" i="18" s="1"/>
  <c r="N51" i="18" s="1"/>
  <c r="L38" i="18"/>
  <c r="K38" i="18" s="1"/>
  <c r="N38" i="18" s="1"/>
  <c r="L53" i="18"/>
  <c r="K53" i="18" s="1"/>
  <c r="N53" i="18" s="1"/>
  <c r="L46" i="18"/>
  <c r="K46" i="18" s="1"/>
  <c r="N46" i="18" s="1"/>
  <c r="K58" i="18" l="1"/>
  <c r="N58" i="18"/>
  <c r="R14" i="17" l="1"/>
  <c r="K37" i="17" s="1"/>
  <c r="E58" i="17" l="1"/>
  <c r="F54" i="17" s="1"/>
  <c r="E35" i="17"/>
  <c r="F20" i="17" s="1"/>
  <c r="K35" i="17"/>
  <c r="L32" i="17" s="1"/>
  <c r="F18" i="17" l="1"/>
  <c r="F38" i="17"/>
  <c r="F55" i="17"/>
  <c r="F58" i="17"/>
  <c r="F57" i="17"/>
  <c r="F42" i="17"/>
  <c r="F48" i="17"/>
  <c r="F50" i="17"/>
  <c r="F40" i="17"/>
  <c r="F47" i="17"/>
  <c r="F45" i="17"/>
  <c r="F39" i="17"/>
  <c r="F52" i="17"/>
  <c r="F46" i="17"/>
  <c r="F44" i="17"/>
  <c r="F51" i="17"/>
  <c r="F43" i="17"/>
  <c r="F49" i="17"/>
  <c r="F41" i="17"/>
  <c r="F53" i="17"/>
  <c r="F56" i="17"/>
  <c r="L33" i="17"/>
  <c r="F30" i="17"/>
  <c r="L18" i="17"/>
  <c r="L41" i="17" s="1"/>
  <c r="K41" i="17" s="1"/>
  <c r="N41" i="17" s="1"/>
  <c r="L24" i="17"/>
  <c r="L35" i="17"/>
  <c r="L26" i="17"/>
  <c r="L21" i="17"/>
  <c r="L30" i="17"/>
  <c r="F28" i="17"/>
  <c r="F29" i="17"/>
  <c r="F16" i="17"/>
  <c r="F27" i="17"/>
  <c r="F22" i="17"/>
  <c r="F32" i="17"/>
  <c r="L55" i="17" s="1"/>
  <c r="K55" i="17" s="1"/>
  <c r="N55" i="17" s="1"/>
  <c r="F25" i="17"/>
  <c r="F31" i="17"/>
  <c r="F15" i="17"/>
  <c r="F35" i="17"/>
  <c r="F33" i="17"/>
  <c r="L56" i="17" s="1"/>
  <c r="K56" i="17" s="1"/>
  <c r="N56" i="17" s="1"/>
  <c r="F24" i="17"/>
  <c r="L47" i="17" s="1"/>
  <c r="K47" i="17" s="1"/>
  <c r="N47" i="17" s="1"/>
  <c r="F19" i="17"/>
  <c r="F17" i="17"/>
  <c r="F23" i="17"/>
  <c r="F21" i="17"/>
  <c r="L17" i="17"/>
  <c r="F26" i="17"/>
  <c r="F34" i="17"/>
  <c r="L28" i="17"/>
  <c r="L31" i="17"/>
  <c r="L19" i="17"/>
  <c r="L29" i="17"/>
  <c r="L16" i="17"/>
  <c r="L27" i="17"/>
  <c r="L22" i="17"/>
  <c r="L15" i="17"/>
  <c r="L20" i="17"/>
  <c r="L34" i="17"/>
  <c r="L23" i="17"/>
  <c r="L25" i="17"/>
  <c r="L40" i="17" l="1"/>
  <c r="K40" i="17" s="1"/>
  <c r="N40" i="17" s="1"/>
  <c r="L45" i="17"/>
  <c r="K45" i="17" s="1"/>
  <c r="N45" i="17" s="1"/>
  <c r="L53" i="17"/>
  <c r="K53" i="17" s="1"/>
  <c r="N53" i="17" s="1"/>
  <c r="L43" i="17"/>
  <c r="K43" i="17" s="1"/>
  <c r="N43" i="17" s="1"/>
  <c r="L50" i="17"/>
  <c r="K50" i="17" s="1"/>
  <c r="N50" i="17" s="1"/>
  <c r="L42" i="17"/>
  <c r="K42" i="17" s="1"/>
  <c r="N42" i="17" s="1"/>
  <c r="L39" i="17"/>
  <c r="K39" i="17" s="1"/>
  <c r="N39" i="17" s="1"/>
  <c r="L49" i="17"/>
  <c r="K49" i="17" s="1"/>
  <c r="N49" i="17" s="1"/>
  <c r="L46" i="17"/>
  <c r="K46" i="17" s="1"/>
  <c r="N46" i="17" s="1"/>
  <c r="L48" i="17"/>
  <c r="K48" i="17" s="1"/>
  <c r="N48" i="17" s="1"/>
  <c r="L57" i="17"/>
  <c r="K57" i="17" s="1"/>
  <c r="N57" i="17" s="1"/>
  <c r="L58" i="17"/>
  <c r="L52" i="17"/>
  <c r="K52" i="17" s="1"/>
  <c r="N52" i="17" s="1"/>
  <c r="L38" i="17"/>
  <c r="K38" i="17" s="1"/>
  <c r="L51" i="17"/>
  <c r="K51" i="17" s="1"/>
  <c r="N51" i="17" s="1"/>
  <c r="L44" i="17"/>
  <c r="K44" i="17" s="1"/>
  <c r="N44" i="17" s="1"/>
  <c r="L54" i="17"/>
  <c r="K54" i="17" s="1"/>
  <c r="N54" i="17" s="1"/>
  <c r="K58" i="17" l="1"/>
  <c r="N38" i="17"/>
  <c r="N58" i="17" l="1"/>
</calcChain>
</file>

<file path=xl/sharedStrings.xml><?xml version="1.0" encoding="utf-8"?>
<sst xmlns="http://schemas.openxmlformats.org/spreadsheetml/2006/main" count="318" uniqueCount="43">
  <si>
    <t>CSWR, LLC</t>
  </si>
  <si>
    <t>Overhead Allocation</t>
  </si>
  <si>
    <t>Premise:</t>
  </si>
  <si>
    <t xml:space="preserve">The Mass Method is employed when no direct cost benefit relationship is readily available among multiple product lines or services (i.e., UOCs).  In this case, the weighted average of the primary drivers of the business are calculated and used to allocate administrative and general expenses. </t>
  </si>
  <si>
    <t>A. Utility Plant in Service</t>
  </si>
  <si>
    <t xml:space="preserve">The cost drivers are defined as: </t>
  </si>
  <si>
    <t>B. Revenue</t>
  </si>
  <si>
    <t>C. Direct Labor</t>
  </si>
  <si>
    <t>Overhead to UOCs</t>
  </si>
  <si>
    <t>Total SG&amp;A Budget</t>
  </si>
  <si>
    <t>Less: BD expenses</t>
  </si>
  <si>
    <t>*Employee &amp; Travel expense</t>
  </si>
  <si>
    <t>Utility Plant in Service</t>
  </si>
  <si>
    <t>Amount</t>
  </si>
  <si>
    <t>Percent</t>
  </si>
  <si>
    <t>Revenue</t>
  </si>
  <si>
    <t>Hillcrest</t>
  </si>
  <si>
    <t>Raccoon Creek</t>
  </si>
  <si>
    <t>Indian Hills</t>
  </si>
  <si>
    <t>Elm Hills</t>
  </si>
  <si>
    <t>Confluence Rivers</t>
  </si>
  <si>
    <t>Hayden's Place</t>
  </si>
  <si>
    <t>St. Joseph's Glen</t>
  </si>
  <si>
    <t>Sebastian Lake</t>
  </si>
  <si>
    <t>Eagle Ridge</t>
  </si>
  <si>
    <t>Oak Hill</t>
  </si>
  <si>
    <t>Flushing Meadows</t>
  </si>
  <si>
    <t>Magnolia</t>
  </si>
  <si>
    <t>Bluegrass</t>
  </si>
  <si>
    <t>CSWR</t>
  </si>
  <si>
    <t>Direct Labor</t>
  </si>
  <si>
    <t>Allocation</t>
  </si>
  <si>
    <t>Total Overhead Allocation</t>
  </si>
  <si>
    <t>Osage</t>
  </si>
  <si>
    <t>CSWR-Texas</t>
  </si>
  <si>
    <t>Cactus</t>
  </si>
  <si>
    <t>Florida</t>
  </si>
  <si>
    <t>Great River</t>
  </si>
  <si>
    <t>Red Bird</t>
  </si>
  <si>
    <t>Limestone</t>
  </si>
  <si>
    <t>Values as of 6/30/2021</t>
  </si>
  <si>
    <t>Values as of 9/30/2021</t>
  </si>
  <si>
    <t>Values as of 3/31/2022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</si>
</sst>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0">
    <font>
      <sz val="9"/>
      <color theme="1"/>
      <name val="Century Gothic"/>
      <family val="2"/>
    </font>
    <font>
      <sz val="9"/>
      <color theme="1"/>
      <name val="Century Gothic"/>
      <family val="2"/>
    </font>
    <font>
      <sz val="9"/>
      <color theme="1"/>
      <name val="Calibri  "/>
    </font>
    <font>
      <sz val="8"/>
      <color theme="1"/>
      <name val="Calibri  "/>
    </font>
    <font>
      <b/>
      <sz val="9"/>
      <color theme="1"/>
      <name val="Calibri  "/>
    </font>
    <font>
      <b/>
      <u/>
      <sz val="9"/>
      <color theme="1"/>
      <name val="Calibri  "/>
    </font>
    <font>
      <b/>
      <sz val="8"/>
      <color theme="1"/>
      <name val="Calibri  "/>
    </font>
    <font>
      <sz val="8"/>
      <color rgb="FF0070C0"/>
      <name val="Calibri  "/>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3" fillId="2" borderId="0" xfId="0" applyFont="1" applyFill="1"/>
    <xf numFmtId="0" fontId="2" fillId="2" borderId="0" xfId="0" applyFont="1" applyFill="1"/>
    <xf numFmtId="43" fontId="3" fillId="2" borderId="0" xfId="0" applyNumberFormat="1" applyFont="1" applyFill="1"/>
    <xf numFmtId="0" fontId="4" fillId="2" borderId="0" xfId="0" applyFont="1" applyFill="1"/>
    <xf numFmtId="0" fontId="4" fillId="2" borderId="0" xfId="0" applyFont="1" applyFill="1" applyAlignment="1">
      <alignment horizontal="right" indent="1"/>
    </xf>
    <xf numFmtId="0" fontId="5" fillId="2" borderId="0" xfId="0" applyFont="1" applyFill="1"/>
    <xf numFmtId="0" fontId="2" fillId="2" borderId="0" xfId="0" applyFont="1" applyFill="1" applyAlignment="1">
      <alignment horizontal="right" vertical="top" wrapText="1" indent="1"/>
    </xf>
    <xf numFmtId="0" fontId="2" fillId="2" borderId="0" xfId="0" applyFont="1" applyFill="1" applyAlignment="1">
      <alignment horizontal="right" indent="1"/>
    </xf>
    <xf numFmtId="0" fontId="2" fillId="2" borderId="0" xfId="0" applyFont="1" applyFill="1" applyAlignment="1">
      <alignment horizontal="left"/>
    </xf>
    <xf numFmtId="0" fontId="6" fillId="2" borderId="2" xfId="0" applyFont="1" applyFill="1" applyBorder="1"/>
    <xf numFmtId="0" fontId="3" fillId="2" borderId="0" xfId="0" applyFont="1" applyFill="1" applyAlignment="1">
      <alignment horizontal="right" vertical="top" wrapText="1" indent="1"/>
    </xf>
    <xf numFmtId="0" fontId="3" fillId="2" borderId="0" xfId="0" applyFont="1" applyFill="1" applyAlignment="1">
      <alignment horizontal="left" vertical="top" wrapText="1"/>
    </xf>
    <xf numFmtId="0" fontId="3" fillId="2" borderId="0" xfId="0" applyFont="1" applyFill="1" applyAlignment="1">
      <alignment horizontal="right"/>
    </xf>
    <xf numFmtId="41" fontId="3" fillId="2" borderId="0" xfId="0" applyNumberFormat="1" applyFont="1" applyFill="1"/>
    <xf numFmtId="0" fontId="3" fillId="2" borderId="2" xfId="0" applyFont="1" applyFill="1" applyBorder="1"/>
    <xf numFmtId="0" fontId="6" fillId="2" borderId="2" xfId="0" applyFont="1" applyFill="1" applyBorder="1" applyAlignment="1">
      <alignment horizontal="center"/>
    </xf>
    <xf numFmtId="41" fontId="3" fillId="2" borderId="1" xfId="0" applyNumberFormat="1" applyFont="1" applyFill="1" applyBorder="1"/>
    <xf numFmtId="0" fontId="3" fillId="2" borderId="0" xfId="0" applyFont="1" applyFill="1" applyAlignment="1">
      <alignment horizontal="left" indent="2"/>
    </xf>
    <xf numFmtId="164" fontId="3" fillId="2" borderId="0" xfId="1" applyNumberFormat="1" applyFont="1" applyFill="1"/>
    <xf numFmtId="10" fontId="3" fillId="2" borderId="0" xfId="2" applyNumberFormat="1" applyFont="1" applyFill="1" applyAlignment="1">
      <alignment horizontal="right" indent="2"/>
    </xf>
    <xf numFmtId="0" fontId="3" fillId="2" borderId="1" xfId="0" applyFont="1" applyFill="1" applyBorder="1"/>
    <xf numFmtId="164" fontId="3" fillId="2" borderId="1" xfId="0" applyNumberFormat="1" applyFont="1" applyFill="1" applyBorder="1"/>
    <xf numFmtId="10" fontId="3" fillId="2" borderId="1" xfId="2" applyNumberFormat="1" applyFont="1" applyFill="1" applyBorder="1" applyAlignment="1">
      <alignment horizontal="right" indent="2"/>
    </xf>
    <xf numFmtId="0" fontId="3" fillId="2" borderId="1" xfId="0" applyFont="1" applyFill="1" applyBorder="1" applyAlignment="1">
      <alignment horizontal="center"/>
    </xf>
    <xf numFmtId="164" fontId="7" fillId="2" borderId="2" xfId="1" applyNumberFormat="1" applyFont="1" applyFill="1" applyBorder="1"/>
    <xf numFmtId="164" fontId="3" fillId="2" borderId="2" xfId="1" applyNumberFormat="1" applyFont="1" applyFill="1" applyBorder="1" applyAlignment="1">
      <alignment horizontal="center"/>
    </xf>
    <xf numFmtId="0" fontId="6" fillId="2" borderId="1" xfId="0" applyFont="1" applyFill="1" applyBorder="1"/>
    <xf numFmtId="164" fontId="7" fillId="2" borderId="1" xfId="0" applyNumberFormat="1" applyFont="1" applyFill="1" applyBorder="1"/>
    <xf numFmtId="164" fontId="3" fillId="2" borderId="1" xfId="1" applyNumberFormat="1" applyFont="1" applyFill="1" applyBorder="1"/>
    <xf numFmtId="164" fontId="3" fillId="2" borderId="0" xfId="0" applyNumberFormat="1" applyFont="1" applyFill="1"/>
    <xf numFmtId="0" fontId="2"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2" xfId="0" applyFont="1" applyFill="1" applyBorder="1"/>
    <xf numFmtId="0" fontId="9" fillId="2" borderId="0" xfId="0" applyFont="1" applyFill="1" applyAlignment="1">
      <alignment horizontal="left" indent="2"/>
    </xf>
    <xf numFmtId="0" fontId="8" fillId="2" borderId="0" xfId="0" applyFont="1" applyFill="1" applyBorder="1"/>
    <xf numFmtId="0" fontId="9" fillId="2" borderId="0" xfId="0" applyFont="1" applyFill="1" applyBorder="1" applyAlignment="1">
      <alignment horizontal="left" indent="2"/>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D42B1-9DBC-47EC-B08E-9F96C0F1C7E8}">
  <dimension ref="B1:T61"/>
  <sheetViews>
    <sheetView tabSelected="1" topLeftCell="A10" workbookViewId="0">
      <selection activeCell="F24" sqref="F24"/>
    </sheetView>
  </sheetViews>
  <sheetFormatPr defaultColWidth="8.69140625" defaultRowHeight="11.65"/>
  <cols>
    <col min="1" max="1" width="2.3046875" style="2" customWidth="1"/>
    <col min="2" max="2" width="14" style="2" customWidth="1"/>
    <col min="3" max="4" width="8.69140625" style="2"/>
    <col min="5" max="5" width="14.3046875" style="2" customWidth="1"/>
    <col min="6" max="6" width="20.3046875" style="2" bestFit="1" customWidth="1"/>
    <col min="7" max="7" width="1.53515625" style="2" customWidth="1"/>
    <col min="8" max="8" width="14" style="2" customWidth="1"/>
    <col min="9" max="9" width="9.69140625" style="2" customWidth="1"/>
    <col min="10" max="10" width="8.69140625" style="2"/>
    <col min="11" max="11" width="10.3046875" style="2" bestFit="1" customWidth="1"/>
    <col min="12" max="12" width="14.3046875" style="2" bestFit="1" customWidth="1"/>
    <col min="13" max="13" width="1.53515625" style="2" customWidth="1"/>
    <col min="14" max="14" width="9.69140625" style="2" bestFit="1" customWidth="1"/>
    <col min="15" max="15" width="11.3046875" style="2" bestFit="1" customWidth="1"/>
    <col min="16" max="16" width="12.3046875" style="2" bestFit="1" customWidth="1"/>
    <col min="17" max="17" width="11.3046875" style="2" customWidth="1"/>
    <col min="18" max="18" width="10.3046875" style="2" bestFit="1" customWidth="1"/>
    <col min="19" max="19" width="8.69140625" style="2"/>
    <col min="20" max="20" width="9.3828125" style="2" bestFit="1" customWidth="1"/>
    <col min="21" max="16384" width="8.69140625" style="2"/>
  </cols>
  <sheetData>
    <row r="1" spans="2:20">
      <c r="B1" s="4" t="s">
        <v>0</v>
      </c>
      <c r="C1" s="1"/>
      <c r="D1" s="1"/>
      <c r="E1" s="1"/>
      <c r="F1" s="1"/>
      <c r="G1" s="1"/>
      <c r="H1" s="1"/>
      <c r="I1" s="1"/>
      <c r="J1" s="1"/>
      <c r="K1" s="1"/>
      <c r="L1" s="1"/>
      <c r="M1" s="1"/>
      <c r="N1" s="1"/>
    </row>
    <row r="2" spans="2:20">
      <c r="B2" s="2" t="s">
        <v>1</v>
      </c>
      <c r="C2" s="1"/>
      <c r="D2" s="1"/>
      <c r="E2" s="1"/>
      <c r="F2" s="1"/>
      <c r="G2" s="1"/>
      <c r="H2" s="1"/>
      <c r="I2" s="1"/>
      <c r="J2" s="1"/>
      <c r="K2" s="1"/>
      <c r="L2" s="1"/>
      <c r="M2" s="1"/>
      <c r="N2" s="1"/>
    </row>
    <row r="3" spans="2:20">
      <c r="B3" s="2" t="s">
        <v>40</v>
      </c>
      <c r="C3" s="1"/>
      <c r="D3" s="1"/>
      <c r="E3" s="1"/>
      <c r="F3" s="1"/>
      <c r="G3" s="1"/>
      <c r="H3" s="1"/>
      <c r="I3" s="1"/>
      <c r="J3" s="1"/>
      <c r="K3" s="1"/>
      <c r="L3" s="1"/>
      <c r="M3" s="1"/>
      <c r="N3" s="1"/>
    </row>
    <row r="4" spans="2:20">
      <c r="B4" s="1"/>
      <c r="C4" s="1"/>
      <c r="D4" s="1"/>
      <c r="E4" s="1"/>
      <c r="F4" s="1"/>
      <c r="G4" s="1"/>
      <c r="H4" s="1"/>
      <c r="I4" s="1"/>
      <c r="J4" s="1"/>
      <c r="K4" s="1"/>
      <c r="L4" s="1"/>
      <c r="M4" s="1"/>
      <c r="N4" s="1"/>
    </row>
    <row r="5" spans="2:20">
      <c r="B5" s="1"/>
      <c r="C5" s="1"/>
      <c r="D5" s="1"/>
      <c r="E5" s="1"/>
      <c r="F5" s="1"/>
      <c r="G5" s="1"/>
      <c r="H5" s="1"/>
      <c r="I5" s="1"/>
      <c r="J5" s="1"/>
      <c r="K5" s="1"/>
      <c r="L5" s="1"/>
      <c r="M5" s="1"/>
      <c r="N5" s="1"/>
    </row>
    <row r="6" spans="2:20" ht="14.25" customHeight="1">
      <c r="B6" s="5" t="s">
        <v>2</v>
      </c>
      <c r="C6" s="32" t="s">
        <v>3</v>
      </c>
      <c r="D6" s="32"/>
      <c r="E6" s="32"/>
      <c r="F6" s="32"/>
      <c r="G6" s="32"/>
      <c r="H6" s="32"/>
      <c r="I6" s="32"/>
      <c r="J6" s="32"/>
      <c r="K6" s="32"/>
      <c r="L6" s="32"/>
      <c r="M6" s="32"/>
      <c r="N6" s="32"/>
      <c r="O6" s="32"/>
      <c r="S6" s="6"/>
    </row>
    <row r="7" spans="2:20">
      <c r="B7" s="7"/>
      <c r="C7" s="32"/>
      <c r="D7" s="32"/>
      <c r="E7" s="32"/>
      <c r="F7" s="32"/>
      <c r="G7" s="32"/>
      <c r="H7" s="32"/>
      <c r="I7" s="32"/>
      <c r="J7" s="32"/>
      <c r="K7" s="32"/>
      <c r="L7" s="32"/>
      <c r="M7" s="32"/>
      <c r="N7" s="32"/>
      <c r="O7" s="32"/>
    </row>
    <row r="8" spans="2:20">
      <c r="B8" s="7"/>
      <c r="C8" s="31"/>
      <c r="D8" s="31"/>
      <c r="E8" s="31"/>
      <c r="F8" s="31"/>
      <c r="G8" s="31"/>
      <c r="H8" s="31"/>
      <c r="I8" s="31"/>
      <c r="J8" s="31"/>
      <c r="K8" s="31"/>
      <c r="L8" s="31"/>
    </row>
    <row r="9" spans="2:20">
      <c r="B9" s="8"/>
      <c r="F9" s="9" t="s">
        <v>4</v>
      </c>
    </row>
    <row r="10" spans="2:20">
      <c r="B10" s="8"/>
      <c r="C10" s="9" t="s">
        <v>5</v>
      </c>
      <c r="F10" s="9" t="s">
        <v>6</v>
      </c>
    </row>
    <row r="11" spans="2:20">
      <c r="B11" s="8"/>
      <c r="F11" s="9" t="s">
        <v>7</v>
      </c>
      <c r="P11" s="1"/>
      <c r="Q11" s="10" t="s">
        <v>8</v>
      </c>
      <c r="R11" s="10"/>
      <c r="S11" s="1"/>
      <c r="T11" s="1"/>
    </row>
    <row r="12" spans="2:20">
      <c r="B12" s="11"/>
      <c r="C12" s="12"/>
      <c r="D12" s="12"/>
      <c r="E12" s="12"/>
      <c r="F12" s="12"/>
      <c r="G12" s="12"/>
      <c r="H12" s="12"/>
      <c r="I12" s="12"/>
      <c r="J12" s="12"/>
      <c r="K12" s="1"/>
      <c r="L12" s="1"/>
      <c r="M12" s="1"/>
      <c r="N12" s="1"/>
      <c r="P12" s="1"/>
      <c r="Q12" s="13" t="s">
        <v>9</v>
      </c>
      <c r="R12" s="14">
        <v>7976342</v>
      </c>
      <c r="S12" s="1"/>
      <c r="T12" s="1"/>
    </row>
    <row r="13" spans="2:20">
      <c r="B13" s="1"/>
      <c r="C13" s="1"/>
      <c r="D13" s="1"/>
      <c r="E13" s="1"/>
      <c r="F13" s="1"/>
      <c r="G13" s="1"/>
      <c r="H13" s="1"/>
      <c r="I13" s="1"/>
      <c r="J13" s="1"/>
      <c r="K13" s="1"/>
      <c r="L13" s="1"/>
      <c r="M13" s="1"/>
      <c r="N13" s="1"/>
      <c r="P13" s="1"/>
      <c r="Q13" s="13" t="s">
        <v>10</v>
      </c>
      <c r="R13" s="14">
        <v>-1194774</v>
      </c>
      <c r="S13" s="1" t="s">
        <v>11</v>
      </c>
      <c r="T13" s="1"/>
    </row>
    <row r="14" spans="2:20">
      <c r="B14" s="10" t="s">
        <v>12</v>
      </c>
      <c r="C14" s="15"/>
      <c r="D14" s="15"/>
      <c r="E14" s="16" t="s">
        <v>13</v>
      </c>
      <c r="F14" s="16" t="s">
        <v>14</v>
      </c>
      <c r="G14" s="1"/>
      <c r="H14" s="10" t="s">
        <v>15</v>
      </c>
      <c r="I14" s="15"/>
      <c r="J14" s="15"/>
      <c r="K14" s="16" t="s">
        <v>13</v>
      </c>
      <c r="L14" s="16" t="s">
        <v>14</v>
      </c>
      <c r="M14" s="1"/>
      <c r="N14" s="1"/>
      <c r="P14" s="1"/>
      <c r="Q14" s="1"/>
      <c r="R14" s="17">
        <f>SUM(R12:R13)</f>
        <v>6781568</v>
      </c>
      <c r="S14" s="1"/>
      <c r="T14" s="1"/>
    </row>
    <row r="15" spans="2:20" s="1" customFormat="1" ht="10.25" customHeight="1">
      <c r="B15" s="18" t="s">
        <v>16</v>
      </c>
      <c r="E15" s="19">
        <v>1190699</v>
      </c>
      <c r="F15" s="20">
        <f t="shared" ref="F15:F31" si="0">E15/E$35</f>
        <v>9.5020531847502931E-3</v>
      </c>
      <c r="H15" s="18" t="s">
        <v>16</v>
      </c>
      <c r="K15" s="19">
        <v>433000</v>
      </c>
      <c r="L15" s="20">
        <f t="shared" ref="L15:L31" si="1">K15/K$35</f>
        <v>2.1775393604069031E-2</v>
      </c>
    </row>
    <row r="16" spans="2:20" s="1" customFormat="1" ht="10.25" customHeight="1">
      <c r="B16" s="18" t="s">
        <v>17</v>
      </c>
      <c r="E16" s="19">
        <v>1765560</v>
      </c>
      <c r="F16" s="20">
        <f t="shared" si="0"/>
        <v>1.4089576812332695E-2</v>
      </c>
      <c r="H16" s="18" t="s">
        <v>17</v>
      </c>
      <c r="K16" s="19">
        <v>545000</v>
      </c>
      <c r="L16" s="20">
        <f t="shared" si="1"/>
        <v>2.7407827977407904E-2</v>
      </c>
      <c r="Q16" s="35"/>
    </row>
    <row r="17" spans="2:17" s="1" customFormat="1" ht="10.25" customHeight="1">
      <c r="B17" s="18" t="s">
        <v>18</v>
      </c>
      <c r="E17" s="19">
        <v>1894408</v>
      </c>
      <c r="F17" s="20">
        <f t="shared" si="0"/>
        <v>1.5117813628479098E-2</v>
      </c>
      <c r="H17" s="18" t="s">
        <v>18</v>
      </c>
      <c r="K17" s="19">
        <v>493000</v>
      </c>
      <c r="L17" s="20">
        <f t="shared" si="1"/>
        <v>2.4792769161214857E-2</v>
      </c>
      <c r="Q17" s="36"/>
    </row>
    <row r="18" spans="2:17" s="1" customFormat="1" ht="10.25" customHeight="1">
      <c r="B18" s="18" t="s">
        <v>19</v>
      </c>
      <c r="E18" s="19">
        <v>3390944</v>
      </c>
      <c r="F18" s="20">
        <f t="shared" si="0"/>
        <v>2.7060516750673256E-2</v>
      </c>
      <c r="H18" s="18" t="s">
        <v>19</v>
      </c>
      <c r="K18" s="19">
        <v>555833</v>
      </c>
      <c r="L18" s="20">
        <f t="shared" si="1"/>
        <v>2.7952615134250583E-2</v>
      </c>
      <c r="Q18" s="34"/>
    </row>
    <row r="19" spans="2:17" s="1" customFormat="1" ht="10.25" customHeight="1">
      <c r="B19" s="18" t="s">
        <v>20</v>
      </c>
      <c r="E19" s="19">
        <v>7979629.8959999997</v>
      </c>
      <c r="F19" s="20">
        <f t="shared" si="0"/>
        <v>6.3679290623755838E-2</v>
      </c>
      <c r="H19" s="18" t="s">
        <v>20</v>
      </c>
      <c r="K19" s="19">
        <v>2069412</v>
      </c>
      <c r="L19" s="20">
        <f t="shared" si="1"/>
        <v>0.1040698864410709</v>
      </c>
      <c r="Q19" s="34"/>
    </row>
    <row r="20" spans="2:17" s="1" customFormat="1" ht="10.25" customHeight="1">
      <c r="B20" s="18" t="s">
        <v>33</v>
      </c>
      <c r="E20" s="19">
        <v>2111583.333333333</v>
      </c>
      <c r="F20" s="20">
        <f t="shared" si="0"/>
        <v>1.6850922976642826E-2</v>
      </c>
      <c r="H20" s="18" t="s">
        <v>33</v>
      </c>
      <c r="K20" s="19">
        <v>254000</v>
      </c>
      <c r="L20" s="20">
        <f t="shared" si="1"/>
        <v>1.2773556525250656E-2</v>
      </c>
      <c r="Q20" s="34"/>
    </row>
    <row r="21" spans="2:17" s="1" customFormat="1" ht="10.25" customHeight="1">
      <c r="B21" s="18" t="s">
        <v>21</v>
      </c>
      <c r="E21" s="19">
        <v>352623</v>
      </c>
      <c r="F21" s="20">
        <f t="shared" si="0"/>
        <v>2.8140130294610163E-3</v>
      </c>
      <c r="H21" s="18" t="s">
        <v>21</v>
      </c>
      <c r="K21" s="19">
        <v>81000</v>
      </c>
      <c r="L21" s="20">
        <f t="shared" si="1"/>
        <v>4.0734570021468625E-3</v>
      </c>
      <c r="Q21" s="34"/>
    </row>
    <row r="22" spans="2:17" s="1" customFormat="1" ht="10.25" customHeight="1">
      <c r="B22" s="18" t="s">
        <v>22</v>
      </c>
      <c r="E22" s="19">
        <v>2489297.3333333335</v>
      </c>
      <c r="F22" s="20">
        <f t="shared" si="0"/>
        <v>1.9865167984511965E-2</v>
      </c>
      <c r="H22" s="18" t="s">
        <v>22</v>
      </c>
      <c r="K22" s="19">
        <v>238000</v>
      </c>
      <c r="L22" s="20">
        <f t="shared" si="1"/>
        <v>1.1968923043345103E-2</v>
      </c>
      <c r="Q22" s="34"/>
    </row>
    <row r="23" spans="2:17" s="1" customFormat="1" ht="10.25" customHeight="1">
      <c r="B23" s="18" t="s">
        <v>23</v>
      </c>
      <c r="E23" s="19">
        <v>399685</v>
      </c>
      <c r="F23" s="20">
        <f t="shared" si="0"/>
        <v>3.1895786652604233E-3</v>
      </c>
      <c r="H23" s="18" t="s">
        <v>23</v>
      </c>
      <c r="K23" s="19">
        <v>137000</v>
      </c>
      <c r="L23" s="20">
        <f t="shared" si="1"/>
        <v>6.8896741888162987E-3</v>
      </c>
      <c r="Q23" s="34"/>
    </row>
    <row r="24" spans="2:17" s="1" customFormat="1" ht="10.25" customHeight="1">
      <c r="B24" s="18" t="s">
        <v>24</v>
      </c>
      <c r="E24" s="19">
        <v>559157</v>
      </c>
      <c r="F24" s="20">
        <f t="shared" si="0"/>
        <v>4.4622020784643472E-3</v>
      </c>
      <c r="H24" s="18" t="s">
        <v>24</v>
      </c>
      <c r="K24" s="19">
        <v>197000</v>
      </c>
      <c r="L24" s="20">
        <f t="shared" si="1"/>
        <v>9.907049745962123E-3</v>
      </c>
      <c r="Q24" s="34"/>
    </row>
    <row r="25" spans="2:17" s="1" customFormat="1" ht="10.25" customHeight="1">
      <c r="B25" s="18" t="s">
        <v>25</v>
      </c>
      <c r="E25" s="19">
        <v>491648</v>
      </c>
      <c r="F25" s="20">
        <f t="shared" si="0"/>
        <v>3.9234646574626431E-3</v>
      </c>
      <c r="H25" s="18" t="s">
        <v>25</v>
      </c>
      <c r="K25" s="19">
        <v>143000</v>
      </c>
      <c r="L25" s="20">
        <f t="shared" si="1"/>
        <v>7.1914117445308814E-3</v>
      </c>
      <c r="Q25" s="34"/>
    </row>
    <row r="26" spans="2:17" s="1" customFormat="1" ht="10.25" customHeight="1">
      <c r="B26" s="18" t="s">
        <v>34</v>
      </c>
      <c r="E26" s="19">
        <v>5411268.3333333302</v>
      </c>
      <c r="F26" s="20">
        <f t="shared" si="0"/>
        <v>4.3183171817804816E-2</v>
      </c>
      <c r="H26" s="18" t="s">
        <v>34</v>
      </c>
      <c r="K26" s="19">
        <v>1300615</v>
      </c>
      <c r="L26" s="20">
        <f t="shared" si="1"/>
        <v>6.5407398504286937E-2</v>
      </c>
      <c r="Q26" s="34"/>
    </row>
    <row r="27" spans="2:17" s="1" customFormat="1" ht="10.25" customHeight="1">
      <c r="B27" s="18" t="s">
        <v>35</v>
      </c>
      <c r="E27" s="19">
        <v>0</v>
      </c>
      <c r="F27" s="20">
        <f t="shared" si="0"/>
        <v>0</v>
      </c>
      <c r="H27" s="18" t="s">
        <v>35</v>
      </c>
      <c r="K27" s="19">
        <v>0</v>
      </c>
      <c r="L27" s="20">
        <f t="shared" si="1"/>
        <v>0</v>
      </c>
      <c r="Q27" s="34"/>
    </row>
    <row r="28" spans="2:17" s="1" customFormat="1" ht="10.25" customHeight="1">
      <c r="B28" s="18" t="s">
        <v>36</v>
      </c>
      <c r="E28" s="19">
        <v>0</v>
      </c>
      <c r="F28" s="20">
        <f t="shared" si="0"/>
        <v>0</v>
      </c>
      <c r="H28" s="18" t="s">
        <v>36</v>
      </c>
      <c r="K28" s="19">
        <v>0</v>
      </c>
      <c r="L28" s="20">
        <f t="shared" si="1"/>
        <v>0</v>
      </c>
      <c r="Q28" s="34"/>
    </row>
    <row r="29" spans="2:17" s="1" customFormat="1" ht="10.25" customHeight="1">
      <c r="B29" s="18" t="s">
        <v>37</v>
      </c>
      <c r="E29" s="19">
        <v>9274937.9333333336</v>
      </c>
      <c r="F29" s="20">
        <f t="shared" si="0"/>
        <v>7.4016148101066104E-2</v>
      </c>
      <c r="H29" s="18" t="s">
        <v>37</v>
      </c>
      <c r="K29" s="19">
        <v>1522235</v>
      </c>
      <c r="L29" s="20">
        <f t="shared" si="1"/>
        <v>7.6552578020531226E-2</v>
      </c>
      <c r="Q29" s="34"/>
    </row>
    <row r="30" spans="2:17" s="1" customFormat="1" ht="10.25" customHeight="1">
      <c r="B30" s="18" t="s">
        <v>38</v>
      </c>
      <c r="E30" s="19">
        <v>0</v>
      </c>
      <c r="F30" s="20">
        <f t="shared" si="0"/>
        <v>0</v>
      </c>
      <c r="H30" s="18" t="s">
        <v>38</v>
      </c>
      <c r="K30" s="19">
        <v>0</v>
      </c>
      <c r="L30" s="20">
        <f t="shared" si="1"/>
        <v>0</v>
      </c>
      <c r="Q30" s="34"/>
    </row>
    <row r="31" spans="2:17" s="1" customFormat="1" ht="10.25" customHeight="1">
      <c r="B31" s="18" t="s">
        <v>39</v>
      </c>
      <c r="E31" s="19">
        <v>2287266.6666666665</v>
      </c>
      <c r="F31" s="20">
        <f t="shared" si="0"/>
        <v>1.8252916576207073E-2</v>
      </c>
      <c r="H31" s="18" t="s">
        <v>39</v>
      </c>
      <c r="K31" s="19">
        <v>216735</v>
      </c>
      <c r="L31" s="20">
        <f t="shared" si="1"/>
        <v>1.0899514856300004E-2</v>
      </c>
      <c r="Q31" s="34"/>
    </row>
    <row r="32" spans="2:17" s="1" customFormat="1" ht="10.25" customHeight="1">
      <c r="B32" s="18" t="s">
        <v>26</v>
      </c>
      <c r="E32" s="19">
        <v>663350</v>
      </c>
      <c r="F32" s="20">
        <f>E32/E$35</f>
        <v>5.2936862969601107E-3</v>
      </c>
      <c r="H32" s="18" t="s">
        <v>26</v>
      </c>
      <c r="K32" s="19">
        <v>206000</v>
      </c>
      <c r="L32" s="20">
        <f>K32/K$35</f>
        <v>1.0359656079533996E-2</v>
      </c>
      <c r="Q32" s="34"/>
    </row>
    <row r="33" spans="2:17" s="1" customFormat="1" ht="10.25" customHeight="1">
      <c r="B33" s="18" t="s">
        <v>27</v>
      </c>
      <c r="E33" s="19">
        <v>77039733.75</v>
      </c>
      <c r="F33" s="20">
        <f>E33/E$35</f>
        <v>0.61479487883293937</v>
      </c>
      <c r="H33" s="18" t="s">
        <v>27</v>
      </c>
      <c r="K33" s="19">
        <v>10343000</v>
      </c>
      <c r="L33" s="20">
        <f>K33/K$35</f>
        <v>0.52014525645932097</v>
      </c>
      <c r="Q33" s="34"/>
    </row>
    <row r="34" spans="2:17" s="1" customFormat="1" ht="10.25" customHeight="1">
      <c r="B34" s="18" t="s">
        <v>28</v>
      </c>
      <c r="E34" s="19">
        <v>8007863.083333334</v>
      </c>
      <c r="F34" s="20">
        <f>E34/E$35</f>
        <v>6.3904597983228173E-2</v>
      </c>
      <c r="H34" s="18" t="s">
        <v>28</v>
      </c>
      <c r="K34" s="19">
        <v>1150000</v>
      </c>
      <c r="L34" s="20">
        <f>K34/K$35</f>
        <v>5.7833031511961633E-2</v>
      </c>
      <c r="Q34" s="34"/>
    </row>
    <row r="35" spans="2:17" s="1" customFormat="1" ht="13.15">
      <c r="B35" s="21"/>
      <c r="C35" s="21"/>
      <c r="D35" s="21"/>
      <c r="E35" s="22">
        <f>SUM(E15:E34)</f>
        <v>125309654.32933332</v>
      </c>
      <c r="F35" s="23">
        <f>E35/E$35</f>
        <v>1</v>
      </c>
      <c r="H35" s="21"/>
      <c r="I35" s="21"/>
      <c r="J35" s="21"/>
      <c r="K35" s="22">
        <f>SUM(K15:K34)</f>
        <v>19884830</v>
      </c>
      <c r="L35" s="23">
        <f>K35/K$35</f>
        <v>1</v>
      </c>
      <c r="Q35" s="34"/>
    </row>
    <row r="36" spans="2:17" ht="13.15">
      <c r="B36" s="1"/>
      <c r="C36" s="1"/>
      <c r="D36" s="1"/>
      <c r="E36" s="1"/>
      <c r="F36" s="1"/>
      <c r="G36" s="1"/>
      <c r="H36" s="1"/>
      <c r="I36" s="1"/>
      <c r="J36" s="1"/>
      <c r="K36" s="1"/>
      <c r="L36" s="1"/>
      <c r="M36" s="1"/>
      <c r="N36" s="24" t="s">
        <v>29</v>
      </c>
      <c r="O36" s="1"/>
      <c r="Q36" s="34"/>
    </row>
    <row r="37" spans="2:17">
      <c r="B37" s="10" t="s">
        <v>30</v>
      </c>
      <c r="C37" s="15"/>
      <c r="D37" s="15"/>
      <c r="E37" s="16" t="s">
        <v>13</v>
      </c>
      <c r="F37" s="16" t="s">
        <v>14</v>
      </c>
      <c r="G37" s="1"/>
      <c r="H37" s="10" t="s">
        <v>1</v>
      </c>
      <c r="I37" s="15"/>
      <c r="J37" s="15"/>
      <c r="K37" s="25">
        <f>R14</f>
        <v>6781568</v>
      </c>
      <c r="L37" s="15"/>
      <c r="M37" s="1"/>
      <c r="N37" s="26" t="s">
        <v>31</v>
      </c>
      <c r="O37" s="1"/>
    </row>
    <row r="38" spans="2:17" s="1" customFormat="1" ht="10.15">
      <c r="B38" s="18" t="s">
        <v>16</v>
      </c>
      <c r="E38" s="19">
        <v>32880</v>
      </c>
      <c r="F38" s="20">
        <f t="shared" ref="F38:F54" si="2">E38/E$58</f>
        <v>3.1803773041775532E-3</v>
      </c>
      <c r="H38" s="18" t="s">
        <v>16</v>
      </c>
      <c r="K38" s="19">
        <f t="shared" ref="K38:K57" si="3">L38*K$37</f>
        <v>77892.692406232221</v>
      </c>
      <c r="L38" s="20">
        <f t="shared" ref="L38:L54" si="4">SUM(F15,L15,F38)/3</f>
        <v>1.1485941364332293E-2</v>
      </c>
      <c r="N38" s="19">
        <f>K38/12</f>
        <v>6491.0577005193518</v>
      </c>
    </row>
    <row r="39" spans="2:17" s="1" customFormat="1" ht="10.15">
      <c r="B39" s="18" t="s">
        <v>17</v>
      </c>
      <c r="E39" s="19">
        <v>61158</v>
      </c>
      <c r="F39" s="20">
        <f t="shared" si="2"/>
        <v>5.9156178579346354E-3</v>
      </c>
      <c r="H39" s="18" t="s">
        <v>17</v>
      </c>
      <c r="K39" s="19">
        <f t="shared" si="3"/>
        <v>107178.21239024989</v>
      </c>
      <c r="L39" s="20">
        <f t="shared" si="4"/>
        <v>1.5804340882558412E-2</v>
      </c>
      <c r="N39" s="19">
        <f t="shared" ref="N39:N57" si="5">K39/12</f>
        <v>8931.5176991874905</v>
      </c>
    </row>
    <row r="40" spans="2:17" s="1" customFormat="1" ht="10.15">
      <c r="B40" s="18" t="s">
        <v>18</v>
      </c>
      <c r="E40" s="19">
        <v>57000</v>
      </c>
      <c r="F40" s="20">
        <f t="shared" si="2"/>
        <v>5.5134278083369993E-3</v>
      </c>
      <c r="H40" s="18" t="s">
        <v>18</v>
      </c>
      <c r="K40" s="19">
        <f t="shared" si="3"/>
        <v>102682.00556775587</v>
      </c>
      <c r="L40" s="20">
        <f t="shared" si="4"/>
        <v>1.5141336866010319E-2</v>
      </c>
      <c r="N40" s="19">
        <f t="shared" si="5"/>
        <v>8556.8337973129892</v>
      </c>
    </row>
    <row r="41" spans="2:17" s="1" customFormat="1" ht="10.15">
      <c r="B41" s="18" t="s">
        <v>19</v>
      </c>
      <c r="E41" s="19">
        <v>216660</v>
      </c>
      <c r="F41" s="20">
        <f t="shared" si="2"/>
        <v>2.0956829279899898E-2</v>
      </c>
      <c r="H41" s="18" t="s">
        <v>19</v>
      </c>
      <c r="K41" s="19">
        <f>L41*K$37</f>
        <v>171731.81919887045</v>
      </c>
      <c r="L41" s="20">
        <f t="shared" si="4"/>
        <v>2.5323320388274579E-2</v>
      </c>
      <c r="N41" s="19">
        <f t="shared" si="5"/>
        <v>14310.984933239204</v>
      </c>
    </row>
    <row r="42" spans="2:17" s="1" customFormat="1" ht="10.15">
      <c r="B42" s="18" t="s">
        <v>20</v>
      </c>
      <c r="E42" s="19">
        <v>1035000</v>
      </c>
      <c r="F42" s="20">
        <f t="shared" si="2"/>
        <v>0.1001122417829613</v>
      </c>
      <c r="H42" s="18" t="s">
        <v>20</v>
      </c>
      <c r="K42" s="19">
        <f t="shared" si="3"/>
        <v>605506.80883091863</v>
      </c>
      <c r="L42" s="20">
        <f t="shared" si="4"/>
        <v>8.9287139615929337E-2</v>
      </c>
      <c r="N42" s="19">
        <f t="shared" si="5"/>
        <v>50458.900735909883</v>
      </c>
    </row>
    <row r="43" spans="2:17" s="1" customFormat="1" ht="10.15">
      <c r="B43" s="18" t="s">
        <v>33</v>
      </c>
      <c r="E43" s="19">
        <v>206400</v>
      </c>
      <c r="F43" s="20">
        <f t="shared" si="2"/>
        <v>1.996441227439924E-2</v>
      </c>
      <c r="H43" s="18" t="s">
        <v>33</v>
      </c>
      <c r="K43" s="19">
        <f t="shared" si="3"/>
        <v>112096.81387518995</v>
      </c>
      <c r="L43" s="20">
        <f t="shared" si="4"/>
        <v>1.6529630592097572E-2</v>
      </c>
      <c r="N43" s="19">
        <f t="shared" si="5"/>
        <v>9341.4011562658288</v>
      </c>
    </row>
    <row r="44" spans="2:17" s="1" customFormat="1" ht="10.15">
      <c r="B44" s="18" t="s">
        <v>21</v>
      </c>
      <c r="E44" s="19">
        <v>21000</v>
      </c>
      <c r="F44" s="20">
        <f t="shared" si="2"/>
        <v>2.0312628767557364E-3</v>
      </c>
      <c r="H44" s="18" t="s">
        <v>21</v>
      </c>
      <c r="K44" s="19">
        <f t="shared" si="3"/>
        <v>20160.997897301873</v>
      </c>
      <c r="L44" s="20">
        <f t="shared" si="4"/>
        <v>2.9729109694545384E-3</v>
      </c>
      <c r="N44" s="19">
        <f>K44/12</f>
        <v>1680.0831581084894</v>
      </c>
    </row>
    <row r="45" spans="2:17" s="1" customFormat="1" ht="10.15">
      <c r="B45" s="18" t="s">
        <v>22</v>
      </c>
      <c r="E45" s="19">
        <v>94059</v>
      </c>
      <c r="F45" s="20">
        <f t="shared" si="2"/>
        <v>9.0980264249889437E-3</v>
      </c>
      <c r="H45" s="18" t="s">
        <v>22</v>
      </c>
      <c r="K45" s="19">
        <f>L45*K$37</f>
        <v>92527.97929682066</v>
      </c>
      <c r="L45" s="20">
        <f t="shared" si="4"/>
        <v>1.3644039150948669E-2</v>
      </c>
      <c r="N45" s="19">
        <f t="shared" si="5"/>
        <v>7710.664941401722</v>
      </c>
    </row>
    <row r="46" spans="2:17" s="1" customFormat="1" ht="10.15">
      <c r="B46" s="18" t="s">
        <v>23</v>
      </c>
      <c r="E46" s="19">
        <v>60000</v>
      </c>
      <c r="F46" s="20">
        <f t="shared" si="2"/>
        <v>5.8036082193021043E-3</v>
      </c>
      <c r="H46" s="18" t="s">
        <v>23</v>
      </c>
      <c r="K46" s="19">
        <f t="shared" si="3"/>
        <v>35903.567467890505</v>
      </c>
      <c r="L46" s="20">
        <f t="shared" si="4"/>
        <v>5.2942870244596096E-3</v>
      </c>
      <c r="N46" s="19">
        <f t="shared" si="5"/>
        <v>2991.9639556575421</v>
      </c>
    </row>
    <row r="47" spans="2:17" s="1" customFormat="1" ht="10.15">
      <c r="B47" s="18" t="s">
        <v>24</v>
      </c>
      <c r="E47" s="19">
        <v>100200</v>
      </c>
      <c r="F47" s="20">
        <f t="shared" si="2"/>
        <v>9.6920257262345152E-3</v>
      </c>
      <c r="H47" s="18" t="s">
        <v>24</v>
      </c>
      <c r="K47" s="19">
        <f t="shared" si="3"/>
        <v>54391.06329222698</v>
      </c>
      <c r="L47" s="20">
        <f t="shared" si="4"/>
        <v>8.0204258502203293E-3</v>
      </c>
      <c r="N47" s="19">
        <f t="shared" si="5"/>
        <v>4532.5886076855813</v>
      </c>
    </row>
    <row r="48" spans="2:17" s="1" customFormat="1" ht="10.15">
      <c r="B48" s="18" t="s">
        <v>25</v>
      </c>
      <c r="E48" s="19">
        <v>42000</v>
      </c>
      <c r="F48" s="20">
        <f t="shared" si="2"/>
        <v>4.0625257535114728E-3</v>
      </c>
      <c r="H48" s="18" t="s">
        <v>25</v>
      </c>
      <c r="K48" s="19">
        <f t="shared" si="3"/>
        <v>34308.861593634567</v>
      </c>
      <c r="L48" s="20">
        <f t="shared" si="4"/>
        <v>5.0591340518349988E-3</v>
      </c>
      <c r="N48" s="19">
        <f t="shared" si="5"/>
        <v>2859.0717994695474</v>
      </c>
    </row>
    <row r="49" spans="2:16" s="1" customFormat="1" ht="10.15">
      <c r="B49" s="18" t="s">
        <v>34</v>
      </c>
      <c r="E49" s="19">
        <v>600417</v>
      </c>
      <c r="F49" s="20">
        <f t="shared" si="2"/>
        <v>5.8076417270145196E-2</v>
      </c>
      <c r="H49" s="18" t="s">
        <v>34</v>
      </c>
      <c r="K49" s="19">
        <f t="shared" si="3"/>
        <v>376754.5032373037</v>
      </c>
      <c r="L49" s="20">
        <f t="shared" si="4"/>
        <v>5.5555662530745648E-2</v>
      </c>
      <c r="N49" s="19">
        <f t="shared" si="5"/>
        <v>31396.20860310864</v>
      </c>
    </row>
    <row r="50" spans="2:16" s="1" customFormat="1" ht="10.15">
      <c r="B50" s="18" t="s">
        <v>35</v>
      </c>
      <c r="E50" s="19">
        <v>0</v>
      </c>
      <c r="F50" s="20">
        <f t="shared" si="2"/>
        <v>0</v>
      </c>
      <c r="H50" s="18" t="s">
        <v>35</v>
      </c>
      <c r="K50" s="19">
        <f t="shared" si="3"/>
        <v>0</v>
      </c>
      <c r="L50" s="20">
        <f t="shared" si="4"/>
        <v>0</v>
      </c>
      <c r="N50" s="19">
        <f t="shared" si="5"/>
        <v>0</v>
      </c>
    </row>
    <row r="51" spans="2:16" s="1" customFormat="1" ht="10.15">
      <c r="B51" s="18" t="s">
        <v>36</v>
      </c>
      <c r="E51" s="19">
        <v>0</v>
      </c>
      <c r="F51" s="20">
        <f t="shared" si="2"/>
        <v>0</v>
      </c>
      <c r="H51" s="18" t="s">
        <v>36</v>
      </c>
      <c r="K51" s="19">
        <f t="shared" si="3"/>
        <v>0</v>
      </c>
      <c r="L51" s="20">
        <f t="shared" si="4"/>
        <v>0</v>
      </c>
      <c r="N51" s="19">
        <f t="shared" si="5"/>
        <v>0</v>
      </c>
    </row>
    <row r="52" spans="2:16" s="1" customFormat="1" ht="10.15">
      <c r="B52" s="18" t="s">
        <v>37</v>
      </c>
      <c r="E52" s="19">
        <v>1112458</v>
      </c>
      <c r="F52" s="20">
        <f t="shared" si="2"/>
        <v>0.10760450654047302</v>
      </c>
      <c r="H52" s="18" t="s">
        <v>37</v>
      </c>
      <c r="K52" s="19">
        <f t="shared" si="3"/>
        <v>583606.44435921707</v>
      </c>
      <c r="L52" s="20">
        <f t="shared" si="4"/>
        <v>8.6057744220690124E-2</v>
      </c>
      <c r="N52" s="19">
        <f t="shared" si="5"/>
        <v>48633.870363268092</v>
      </c>
    </row>
    <row r="53" spans="2:16" s="1" customFormat="1" ht="10.15">
      <c r="B53" s="18" t="s">
        <v>38</v>
      </c>
      <c r="E53" s="19">
        <v>0</v>
      </c>
      <c r="F53" s="20">
        <f t="shared" si="2"/>
        <v>0</v>
      </c>
      <c r="H53" s="18" t="s">
        <v>38</v>
      </c>
      <c r="K53" s="19">
        <f t="shared" si="3"/>
        <v>0</v>
      </c>
      <c r="L53" s="20">
        <f t="shared" si="4"/>
        <v>0</v>
      </c>
      <c r="N53" s="19">
        <f t="shared" si="5"/>
        <v>0</v>
      </c>
    </row>
    <row r="54" spans="2:16" s="1" customFormat="1" ht="10.15">
      <c r="B54" s="18" t="s">
        <v>39</v>
      </c>
      <c r="E54" s="19">
        <v>112948</v>
      </c>
      <c r="F54" s="20">
        <f t="shared" si="2"/>
        <v>1.0925099019228902E-2</v>
      </c>
      <c r="H54" s="18" t="s">
        <v>39</v>
      </c>
      <c r="K54" s="19">
        <f t="shared" si="3"/>
        <v>90596.166010172761</v>
      </c>
      <c r="L54" s="20">
        <f t="shared" si="4"/>
        <v>1.3359176817245327E-2</v>
      </c>
      <c r="N54" s="19">
        <f t="shared" si="5"/>
        <v>7549.6805008477304</v>
      </c>
    </row>
    <row r="55" spans="2:16" s="1" customFormat="1" ht="10.15">
      <c r="B55" s="18" t="s">
        <v>26</v>
      </c>
      <c r="E55" s="19">
        <v>60000</v>
      </c>
      <c r="F55" s="20">
        <f>E55/E$58</f>
        <v>5.8036082193021043E-3</v>
      </c>
      <c r="H55" s="18" t="s">
        <v>26</v>
      </c>
      <c r="K55" s="19">
        <f t="shared" si="3"/>
        <v>48503.92317934418</v>
      </c>
      <c r="L55" s="20">
        <f>SUM(F32,L32,F55)/3</f>
        <v>7.1523168652654042E-3</v>
      </c>
      <c r="N55" s="19">
        <f t="shared" si="5"/>
        <v>4041.9935982786815</v>
      </c>
      <c r="P55" s="3"/>
    </row>
    <row r="56" spans="2:16" s="1" customFormat="1" ht="10.15">
      <c r="B56" s="18" t="s">
        <v>27</v>
      </c>
      <c r="E56" s="19">
        <v>5604561</v>
      </c>
      <c r="F56" s="20">
        <f>E56/E$58</f>
        <v>0.54211127141966708</v>
      </c>
      <c r="H56" s="18" t="s">
        <v>27</v>
      </c>
      <c r="K56" s="19">
        <f t="shared" si="3"/>
        <v>3791012.7180375308</v>
      </c>
      <c r="L56" s="20">
        <f>SUM(F33,L33,F56)/3</f>
        <v>0.55901713557064248</v>
      </c>
      <c r="N56" s="19">
        <f t="shared" si="5"/>
        <v>315917.72650312755</v>
      </c>
    </row>
    <row r="57" spans="2:16" s="1" customFormat="1" ht="10.15">
      <c r="B57" s="18" t="s">
        <v>28</v>
      </c>
      <c r="E57" s="19">
        <v>921655</v>
      </c>
      <c r="F57" s="20">
        <f>E57/E$58</f>
        <v>8.9148742222681349E-2</v>
      </c>
      <c r="H57" s="18" t="s">
        <v>28</v>
      </c>
      <c r="K57" s="19">
        <f t="shared" si="3"/>
        <v>476713.42335934</v>
      </c>
      <c r="L57" s="20">
        <f>SUM(F34,L34,F57)/3</f>
        <v>7.0295457239290385E-2</v>
      </c>
      <c r="N57" s="19">
        <f t="shared" si="5"/>
        <v>39726.118613278333</v>
      </c>
    </row>
    <row r="58" spans="2:16" s="1" customFormat="1" ht="10.15">
      <c r="B58" s="21"/>
      <c r="C58" s="21"/>
      <c r="D58" s="21"/>
      <c r="E58" s="22">
        <f>SUM(E38:E57)</f>
        <v>10338396</v>
      </c>
      <c r="F58" s="23">
        <f>E58/E$58</f>
        <v>1</v>
      </c>
      <c r="H58" s="27" t="s">
        <v>32</v>
      </c>
      <c r="I58" s="21"/>
      <c r="J58" s="21"/>
      <c r="K58" s="28">
        <f>SUM(K38:K57)</f>
        <v>6781568</v>
      </c>
      <c r="L58" s="23">
        <f t="shared" ref="L58" si="6">SUM(F35,L35,F58)/3</f>
        <v>1</v>
      </c>
      <c r="N58" s="29">
        <f>SUM(N38:N57)</f>
        <v>565130.66666666663</v>
      </c>
    </row>
    <row r="59" spans="2:16">
      <c r="B59" s="1"/>
      <c r="C59" s="1"/>
      <c r="D59" s="1"/>
      <c r="E59" s="1"/>
      <c r="F59" s="1"/>
      <c r="G59" s="1"/>
      <c r="H59" s="1"/>
      <c r="I59" s="1"/>
      <c r="J59" s="1"/>
      <c r="K59" s="1"/>
      <c r="L59" s="1"/>
      <c r="M59" s="1"/>
      <c r="N59" s="1"/>
    </row>
    <row r="60" spans="2:16">
      <c r="B60" s="1"/>
      <c r="C60" s="1"/>
      <c r="D60" s="1"/>
      <c r="E60" s="1"/>
      <c r="F60" s="1"/>
      <c r="G60" s="1"/>
      <c r="H60" s="1"/>
      <c r="I60" s="1"/>
      <c r="J60" s="1"/>
      <c r="K60" s="3"/>
      <c r="L60" s="1"/>
      <c r="M60" s="1"/>
      <c r="N60" s="1"/>
      <c r="O60" s="1"/>
      <c r="P60" s="1"/>
    </row>
    <row r="61" spans="2:16">
      <c r="K61" s="30"/>
      <c r="L61" s="1"/>
      <c r="M61" s="1"/>
      <c r="N61" s="1"/>
      <c r="O61" s="1"/>
      <c r="P61" s="1"/>
    </row>
  </sheetData>
  <mergeCells count="1">
    <mergeCell ref="C6:O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A0427-E430-45D9-AF58-85D94E3A8F22}">
  <dimension ref="B1:T61"/>
  <sheetViews>
    <sheetView topLeftCell="A11" workbookViewId="0">
      <selection activeCell="L49" sqref="L49"/>
    </sheetView>
  </sheetViews>
  <sheetFormatPr defaultColWidth="8.69140625" defaultRowHeight="11.65"/>
  <cols>
    <col min="1" max="1" width="2.3046875" style="2" customWidth="1"/>
    <col min="2" max="2" width="14" style="2" customWidth="1"/>
    <col min="3" max="4" width="8.69140625" style="2"/>
    <col min="5" max="5" width="12.15234375" style="2" customWidth="1"/>
    <col min="6" max="6" width="20.3046875" style="2" bestFit="1" customWidth="1"/>
    <col min="7" max="7" width="1.53515625" style="2" customWidth="1"/>
    <col min="8" max="8" width="14" style="2" customWidth="1"/>
    <col min="9" max="9" width="9.69140625" style="2" customWidth="1"/>
    <col min="10" max="10" width="8.69140625" style="2"/>
    <col min="11" max="11" width="10.3046875" style="2" bestFit="1" customWidth="1"/>
    <col min="12" max="12" width="14.3046875" style="2" bestFit="1" customWidth="1"/>
    <col min="13" max="13" width="1.53515625" style="2" customWidth="1"/>
    <col min="14" max="14" width="9.69140625" style="2" bestFit="1" customWidth="1"/>
    <col min="15" max="15" width="11.3046875" style="2" bestFit="1" customWidth="1"/>
    <col min="16" max="16" width="12.3046875" style="2" bestFit="1" customWidth="1"/>
    <col min="17" max="17" width="11.3046875" style="2" customWidth="1"/>
    <col min="18" max="18" width="10.3046875" style="2" bestFit="1" customWidth="1"/>
    <col min="19" max="19" width="8.69140625" style="2"/>
    <col min="20" max="20" width="9.3828125" style="2" bestFit="1" customWidth="1"/>
    <col min="21" max="16384" width="8.69140625" style="2"/>
  </cols>
  <sheetData>
    <row r="1" spans="2:20">
      <c r="B1" s="4" t="s">
        <v>0</v>
      </c>
      <c r="C1" s="1"/>
      <c r="D1" s="1"/>
      <c r="E1" s="1"/>
      <c r="F1" s="1"/>
      <c r="G1" s="1"/>
      <c r="H1" s="1"/>
      <c r="I1" s="1"/>
      <c r="J1" s="1"/>
      <c r="K1" s="1"/>
      <c r="L1" s="1"/>
      <c r="M1" s="1"/>
      <c r="N1" s="1"/>
    </row>
    <row r="2" spans="2:20">
      <c r="B2" s="2" t="s">
        <v>1</v>
      </c>
      <c r="C2" s="1"/>
      <c r="D2" s="1"/>
      <c r="E2" s="1"/>
      <c r="F2" s="1"/>
      <c r="G2" s="1"/>
      <c r="H2" s="1"/>
      <c r="I2" s="1"/>
      <c r="J2" s="1"/>
      <c r="K2" s="1"/>
      <c r="L2" s="1"/>
      <c r="M2" s="1"/>
      <c r="N2" s="1"/>
    </row>
    <row r="3" spans="2:20">
      <c r="B3" s="2" t="s">
        <v>41</v>
      </c>
      <c r="C3" s="1"/>
      <c r="D3" s="1"/>
      <c r="E3" s="1"/>
      <c r="F3" s="1"/>
      <c r="G3" s="1"/>
      <c r="H3" s="1"/>
      <c r="I3" s="1"/>
      <c r="J3" s="1"/>
      <c r="K3" s="1"/>
      <c r="L3" s="1"/>
      <c r="M3" s="1"/>
      <c r="N3" s="1"/>
    </row>
    <row r="4" spans="2:20">
      <c r="B4" s="1"/>
      <c r="C4" s="1"/>
      <c r="D4" s="1"/>
      <c r="E4" s="1"/>
      <c r="F4" s="1"/>
      <c r="G4" s="1"/>
      <c r="H4" s="1"/>
      <c r="I4" s="1"/>
      <c r="J4" s="1"/>
      <c r="K4" s="1"/>
      <c r="L4" s="1"/>
      <c r="M4" s="1"/>
      <c r="N4" s="1"/>
    </row>
    <row r="5" spans="2:20">
      <c r="B5" s="1"/>
      <c r="C5" s="1"/>
      <c r="D5" s="1"/>
      <c r="E5" s="1"/>
      <c r="F5" s="1"/>
      <c r="G5" s="1"/>
      <c r="H5" s="1"/>
      <c r="I5" s="1"/>
      <c r="J5" s="1"/>
      <c r="K5" s="1"/>
      <c r="L5" s="1"/>
      <c r="M5" s="1"/>
      <c r="N5" s="1"/>
    </row>
    <row r="6" spans="2:20" ht="14.25" customHeight="1">
      <c r="B6" s="5" t="s">
        <v>2</v>
      </c>
      <c r="C6" s="32" t="s">
        <v>3</v>
      </c>
      <c r="D6" s="32"/>
      <c r="E6" s="32"/>
      <c r="F6" s="32"/>
      <c r="G6" s="32"/>
      <c r="H6" s="32"/>
      <c r="I6" s="32"/>
      <c r="J6" s="32"/>
      <c r="K6" s="32"/>
      <c r="L6" s="32"/>
      <c r="M6" s="32"/>
      <c r="N6" s="32"/>
      <c r="O6" s="32"/>
      <c r="S6" s="6"/>
    </row>
    <row r="7" spans="2:20">
      <c r="B7" s="7"/>
      <c r="C7" s="32"/>
      <c r="D7" s="32"/>
      <c r="E7" s="32"/>
      <c r="F7" s="32"/>
      <c r="G7" s="32"/>
      <c r="H7" s="32"/>
      <c r="I7" s="32"/>
      <c r="J7" s="32"/>
      <c r="K7" s="32"/>
      <c r="L7" s="32"/>
      <c r="M7" s="32"/>
      <c r="N7" s="32"/>
      <c r="O7" s="32"/>
    </row>
    <row r="8" spans="2:20">
      <c r="B8" s="7"/>
      <c r="C8" s="31"/>
      <c r="D8" s="31"/>
      <c r="E8" s="31"/>
      <c r="F8" s="31"/>
      <c r="G8" s="31"/>
      <c r="H8" s="31"/>
      <c r="I8" s="31"/>
      <c r="J8" s="31"/>
      <c r="K8" s="31"/>
      <c r="L8" s="31"/>
    </row>
    <row r="9" spans="2:20">
      <c r="B9" s="8"/>
      <c r="F9" s="9" t="s">
        <v>4</v>
      </c>
    </row>
    <row r="10" spans="2:20">
      <c r="B10" s="8"/>
      <c r="C10" s="9" t="s">
        <v>5</v>
      </c>
      <c r="F10" s="9" t="s">
        <v>6</v>
      </c>
    </row>
    <row r="11" spans="2:20">
      <c r="B11" s="8"/>
      <c r="F11" s="9" t="s">
        <v>7</v>
      </c>
      <c r="P11" s="1"/>
      <c r="Q11" s="10" t="s">
        <v>8</v>
      </c>
      <c r="R11" s="10"/>
      <c r="S11" s="1"/>
      <c r="T11" s="1"/>
    </row>
    <row r="12" spans="2:20">
      <c r="B12" s="11"/>
      <c r="C12" s="12"/>
      <c r="D12" s="12"/>
      <c r="E12" s="12"/>
      <c r="F12" s="12"/>
      <c r="G12" s="12"/>
      <c r="H12" s="12"/>
      <c r="I12" s="12"/>
      <c r="J12" s="12"/>
      <c r="K12" s="1"/>
      <c r="L12" s="1"/>
      <c r="M12" s="1"/>
      <c r="N12" s="1"/>
      <c r="P12" s="1"/>
      <c r="Q12" s="13" t="s">
        <v>9</v>
      </c>
      <c r="R12" s="14">
        <v>7976342</v>
      </c>
      <c r="S12" s="1"/>
      <c r="T12" s="1"/>
    </row>
    <row r="13" spans="2:20">
      <c r="B13" s="1"/>
      <c r="C13" s="1"/>
      <c r="D13" s="1"/>
      <c r="E13" s="1"/>
      <c r="F13" s="1"/>
      <c r="G13" s="1"/>
      <c r="H13" s="1"/>
      <c r="I13" s="1"/>
      <c r="J13" s="1"/>
      <c r="K13" s="1"/>
      <c r="L13" s="1"/>
      <c r="M13" s="1"/>
      <c r="N13" s="1"/>
      <c r="P13" s="1"/>
      <c r="Q13" s="13" t="s">
        <v>10</v>
      </c>
      <c r="R13" s="14">
        <v>-1194774</v>
      </c>
      <c r="S13" s="1" t="s">
        <v>11</v>
      </c>
      <c r="T13" s="1"/>
    </row>
    <row r="14" spans="2:20">
      <c r="B14" s="10" t="s">
        <v>12</v>
      </c>
      <c r="C14" s="15"/>
      <c r="D14" s="15"/>
      <c r="E14" s="16" t="s">
        <v>13</v>
      </c>
      <c r="F14" s="16" t="s">
        <v>14</v>
      </c>
      <c r="G14" s="1"/>
      <c r="H14" s="10" t="s">
        <v>15</v>
      </c>
      <c r="I14" s="15"/>
      <c r="J14" s="15"/>
      <c r="K14" s="16" t="s">
        <v>13</v>
      </c>
      <c r="L14" s="16" t="s">
        <v>14</v>
      </c>
      <c r="M14" s="1"/>
      <c r="N14" s="1"/>
      <c r="P14" s="1"/>
      <c r="Q14" s="1"/>
      <c r="R14" s="17">
        <f>SUM(R12:R13)</f>
        <v>6781568</v>
      </c>
      <c r="S14" s="1"/>
      <c r="T14" s="1"/>
    </row>
    <row r="15" spans="2:20" s="1" customFormat="1" ht="10.25" customHeight="1">
      <c r="B15" s="18" t="s">
        <v>16</v>
      </c>
      <c r="E15" s="19">
        <v>1190699</v>
      </c>
      <c r="F15" s="20">
        <f t="shared" ref="F15:F31" si="0">E15/E$35</f>
        <v>7.615928293156873E-3</v>
      </c>
      <c r="H15" s="18" t="s">
        <v>16</v>
      </c>
      <c r="K15" s="19">
        <v>433000</v>
      </c>
      <c r="L15" s="20">
        <f t="shared" ref="L15:L31" si="1">K15/K$35</f>
        <v>1.7100273118611561E-2</v>
      </c>
    </row>
    <row r="16" spans="2:20" s="1" customFormat="1" ht="10.25" customHeight="1">
      <c r="B16" s="18" t="s">
        <v>17</v>
      </c>
      <c r="E16" s="19">
        <v>1765560</v>
      </c>
      <c r="F16" s="20">
        <f t="shared" si="0"/>
        <v>1.1292844251373394E-2</v>
      </c>
      <c r="H16" s="18" t="s">
        <v>17</v>
      </c>
      <c r="K16" s="19">
        <v>545000</v>
      </c>
      <c r="L16" s="20">
        <f t="shared" si="1"/>
        <v>2.1523438451832105E-2</v>
      </c>
      <c r="Q16" s="33"/>
    </row>
    <row r="17" spans="2:17" s="1" customFormat="1" ht="10.25" customHeight="1">
      <c r="B17" s="18" t="s">
        <v>18</v>
      </c>
      <c r="E17" s="19">
        <v>1894408</v>
      </c>
      <c r="F17" s="20">
        <f t="shared" si="0"/>
        <v>1.2116979594324616E-2</v>
      </c>
      <c r="H17" s="18" t="s">
        <v>18</v>
      </c>
      <c r="K17" s="19">
        <v>493000</v>
      </c>
      <c r="L17" s="20">
        <f t="shared" si="1"/>
        <v>1.9469825975693994E-2</v>
      </c>
      <c r="Q17" s="34"/>
    </row>
    <row r="18" spans="2:17" s="1" customFormat="1" ht="10.25" customHeight="1">
      <c r="B18" s="18" t="s">
        <v>19</v>
      </c>
      <c r="E18" s="19">
        <v>3605594</v>
      </c>
      <c r="F18" s="20">
        <f t="shared" si="0"/>
        <v>2.3062037809922289E-2</v>
      </c>
      <c r="H18" s="18" t="s">
        <v>19</v>
      </c>
      <c r="K18" s="19">
        <v>555833</v>
      </c>
      <c r="L18" s="20">
        <f t="shared" si="1"/>
        <v>2.1951261220178337E-2</v>
      </c>
      <c r="Q18" s="34"/>
    </row>
    <row r="19" spans="2:17" s="1" customFormat="1" ht="10.25" customHeight="1">
      <c r="B19" s="18" t="s">
        <v>20</v>
      </c>
      <c r="E19" s="19">
        <v>8648354.8958000001</v>
      </c>
      <c r="F19" s="20">
        <f t="shared" si="0"/>
        <v>5.5316457593552172E-2</v>
      </c>
      <c r="H19" s="18" t="s">
        <v>20</v>
      </c>
      <c r="K19" s="19">
        <v>2069412</v>
      </c>
      <c r="L19" s="20">
        <f t="shared" si="1"/>
        <v>8.1726351951344547E-2</v>
      </c>
      <c r="Q19" s="34"/>
    </row>
    <row r="20" spans="2:17" s="1" customFormat="1" ht="10.25" customHeight="1">
      <c r="B20" s="18" t="s">
        <v>33</v>
      </c>
      <c r="E20" s="19">
        <v>2440850</v>
      </c>
      <c r="F20" s="20">
        <f t="shared" si="0"/>
        <v>1.5612122437620215E-2</v>
      </c>
      <c r="H20" s="18" t="s">
        <v>33</v>
      </c>
      <c r="K20" s="19">
        <v>493788</v>
      </c>
      <c r="L20" s="20">
        <f t="shared" si="1"/>
        <v>1.9500946103217013E-2</v>
      </c>
      <c r="Q20" s="34"/>
    </row>
    <row r="21" spans="2:17" s="1" customFormat="1" ht="10.25" customHeight="1">
      <c r="B21" s="18" t="s">
        <v>21</v>
      </c>
      <c r="E21" s="19">
        <v>393966</v>
      </c>
      <c r="F21" s="20">
        <f t="shared" si="0"/>
        <v>2.5198784965317351E-3</v>
      </c>
      <c r="H21" s="18" t="s">
        <v>21</v>
      </c>
      <c r="K21" s="19">
        <v>81000</v>
      </c>
      <c r="L21" s="20">
        <f t="shared" si="1"/>
        <v>3.1988963570612852E-3</v>
      </c>
      <c r="Q21" s="34"/>
    </row>
    <row r="22" spans="2:17" s="1" customFormat="1" ht="10.25" customHeight="1">
      <c r="B22" s="18" t="s">
        <v>22</v>
      </c>
      <c r="E22" s="19">
        <v>2843630.6666666665</v>
      </c>
      <c r="F22" s="20">
        <f t="shared" si="0"/>
        <v>1.8188381152209925E-2</v>
      </c>
      <c r="H22" s="18" t="s">
        <v>22</v>
      </c>
      <c r="K22" s="19">
        <v>671904</v>
      </c>
      <c r="L22" s="20">
        <f t="shared" si="1"/>
        <v>2.6535200714751923E-2</v>
      </c>
      <c r="Q22" s="34"/>
    </row>
    <row r="23" spans="2:17" s="1" customFormat="1" ht="10.25" customHeight="1">
      <c r="B23" s="18" t="s">
        <v>23</v>
      </c>
      <c r="E23" s="19">
        <v>468514</v>
      </c>
      <c r="F23" s="20">
        <f t="shared" si="0"/>
        <v>2.9967011212238348E-3</v>
      </c>
      <c r="H23" s="18" t="s">
        <v>23</v>
      </c>
      <c r="K23" s="19">
        <v>137000</v>
      </c>
      <c r="L23" s="20">
        <f t="shared" si="1"/>
        <v>5.4104790236715562E-3</v>
      </c>
      <c r="Q23" s="34"/>
    </row>
    <row r="24" spans="2:17" s="1" customFormat="1" ht="10.25" customHeight="1">
      <c r="B24" s="18" t="s">
        <v>24</v>
      </c>
      <c r="E24" s="19">
        <v>676754</v>
      </c>
      <c r="F24" s="20">
        <f t="shared" si="0"/>
        <v>4.3286421976562392E-3</v>
      </c>
      <c r="H24" s="18" t="s">
        <v>24</v>
      </c>
      <c r="K24" s="19">
        <v>197000</v>
      </c>
      <c r="L24" s="20">
        <f t="shared" si="1"/>
        <v>7.7800318807539903E-3</v>
      </c>
      <c r="Q24" s="34"/>
    </row>
    <row r="25" spans="2:17" s="1" customFormat="1" ht="10.25" customHeight="1">
      <c r="B25" s="18" t="s">
        <v>25</v>
      </c>
      <c r="E25" s="19">
        <v>551750</v>
      </c>
      <c r="F25" s="20">
        <f t="shared" si="0"/>
        <v>3.5290937808373944E-3</v>
      </c>
      <c r="H25" s="18" t="s">
        <v>25</v>
      </c>
      <c r="K25" s="19">
        <v>143000</v>
      </c>
      <c r="L25" s="20">
        <f t="shared" si="1"/>
        <v>5.6474343093798002E-3</v>
      </c>
      <c r="Q25" s="34"/>
    </row>
    <row r="26" spans="2:17" s="1" customFormat="1" ht="10.25" customHeight="1">
      <c r="B26" s="18" t="s">
        <v>34</v>
      </c>
      <c r="E26" s="19">
        <v>8455805</v>
      </c>
      <c r="F26" s="20">
        <f t="shared" si="0"/>
        <v>5.4084873289485719E-2</v>
      </c>
      <c r="H26" s="18" t="s">
        <v>34</v>
      </c>
      <c r="K26" s="19">
        <v>1790495</v>
      </c>
      <c r="L26" s="20">
        <f t="shared" si="1"/>
        <v>7.0711209047363527E-2</v>
      </c>
      <c r="Q26" s="34"/>
    </row>
    <row r="27" spans="2:17" s="1" customFormat="1" ht="10.25" customHeight="1">
      <c r="B27" s="18" t="s">
        <v>35</v>
      </c>
      <c r="E27" s="19">
        <v>0</v>
      </c>
      <c r="F27" s="20">
        <f t="shared" si="0"/>
        <v>0</v>
      </c>
      <c r="H27" s="18" t="s">
        <v>35</v>
      </c>
      <c r="K27" s="19">
        <v>0</v>
      </c>
      <c r="L27" s="20">
        <f t="shared" si="1"/>
        <v>0</v>
      </c>
      <c r="Q27" s="34"/>
    </row>
    <row r="28" spans="2:17" s="1" customFormat="1" ht="10.25" customHeight="1">
      <c r="B28" s="18" t="s">
        <v>36</v>
      </c>
      <c r="E28" s="19">
        <v>0</v>
      </c>
      <c r="F28" s="20">
        <f t="shared" si="0"/>
        <v>0</v>
      </c>
      <c r="H28" s="18" t="s">
        <v>36</v>
      </c>
      <c r="K28" s="19">
        <v>0</v>
      </c>
      <c r="L28" s="20">
        <f t="shared" si="1"/>
        <v>0</v>
      </c>
      <c r="Q28" s="34"/>
    </row>
    <row r="29" spans="2:17" s="1" customFormat="1" ht="10.25" customHeight="1">
      <c r="B29" s="18" t="s">
        <v>37</v>
      </c>
      <c r="E29" s="19">
        <v>10896133.333333334</v>
      </c>
      <c r="F29" s="20">
        <f t="shared" si="0"/>
        <v>6.9693659051820026E-2</v>
      </c>
      <c r="H29" s="18" t="s">
        <v>37</v>
      </c>
      <c r="K29" s="19">
        <v>1522235</v>
      </c>
      <c r="L29" s="20">
        <f t="shared" si="1"/>
        <v>6.0116938223347974E-2</v>
      </c>
      <c r="Q29" s="34"/>
    </row>
    <row r="30" spans="2:17" s="1" customFormat="1" ht="10.25" customHeight="1">
      <c r="B30" s="18" t="s">
        <v>38</v>
      </c>
      <c r="E30" s="19">
        <v>14578943.666666666</v>
      </c>
      <c r="F30" s="20">
        <f t="shared" si="0"/>
        <v>9.3249586633823378E-2</v>
      </c>
      <c r="H30" s="18" t="s">
        <v>38</v>
      </c>
      <c r="K30" s="19">
        <v>3175471</v>
      </c>
      <c r="L30" s="20">
        <f t="shared" si="1"/>
        <v>0.12540743967720688</v>
      </c>
      <c r="Q30" s="34"/>
    </row>
    <row r="31" spans="2:17" s="1" customFormat="1" ht="10.25" customHeight="1">
      <c r="B31" s="18" t="s">
        <v>39</v>
      </c>
      <c r="E31" s="19">
        <v>3353196.6666666665</v>
      </c>
      <c r="F31" s="20">
        <f t="shared" si="0"/>
        <v>2.1447658363856845E-2</v>
      </c>
      <c r="H31" s="18" t="s">
        <v>39</v>
      </c>
      <c r="K31" s="19">
        <v>349881</v>
      </c>
      <c r="L31" s="20">
        <f t="shared" si="1"/>
        <v>1.3817692053147649E-2</v>
      </c>
      <c r="Q31" s="34"/>
    </row>
    <row r="32" spans="2:17" s="1" customFormat="1" ht="10.25" customHeight="1">
      <c r="B32" s="18" t="s">
        <v>26</v>
      </c>
      <c r="E32" s="19">
        <v>794825</v>
      </c>
      <c r="F32" s="20">
        <f>E32/E$35</f>
        <v>5.0838458801161432E-3</v>
      </c>
      <c r="H32" s="18" t="s">
        <v>26</v>
      </c>
      <c r="K32" s="19">
        <v>206000</v>
      </c>
      <c r="L32" s="20">
        <f>K32/K$35</f>
        <v>8.1354648093163555E-3</v>
      </c>
      <c r="Q32" s="34"/>
    </row>
    <row r="33" spans="2:17" s="1" customFormat="1" ht="10.25" customHeight="1">
      <c r="B33" s="18" t="s">
        <v>27</v>
      </c>
      <c r="E33" s="19">
        <v>85192411.5</v>
      </c>
      <c r="F33" s="20">
        <f>E33/E$35</f>
        <v>0.54490622491923901</v>
      </c>
      <c r="H33" s="18" t="s">
        <v>27</v>
      </c>
      <c r="K33" s="19">
        <v>10463000</v>
      </c>
      <c r="L33" s="20">
        <f>K33/K$35</f>
        <v>0.41321052572755834</v>
      </c>
      <c r="Q33" s="34"/>
    </row>
    <row r="34" spans="2:17" s="1" customFormat="1" ht="10.25" customHeight="1">
      <c r="B34" s="18" t="s">
        <v>28</v>
      </c>
      <c r="E34" s="19">
        <v>8591856.75</v>
      </c>
      <c r="F34" s="20">
        <f>E34/E$35</f>
        <v>5.4955085133250182E-2</v>
      </c>
      <c r="H34" s="18" t="s">
        <v>28</v>
      </c>
      <c r="K34" s="19">
        <v>1994214</v>
      </c>
      <c r="L34" s="20">
        <f>K34/K$35</f>
        <v>7.8756591355563135E-2</v>
      </c>
      <c r="Q34" s="34"/>
    </row>
    <row r="35" spans="2:17" s="1" customFormat="1" ht="10.25" customHeight="1">
      <c r="B35" s="21"/>
      <c r="C35" s="21"/>
      <c r="D35" s="21"/>
      <c r="E35" s="22">
        <f>SUM(E15:E34)</f>
        <v>156343252.47913334</v>
      </c>
      <c r="F35" s="23">
        <f>E35/E$35</f>
        <v>1</v>
      </c>
      <c r="H35" s="21"/>
      <c r="I35" s="21"/>
      <c r="J35" s="21"/>
      <c r="K35" s="22">
        <f>SUM(K15:K34)</f>
        <v>25321233</v>
      </c>
      <c r="L35" s="23">
        <f>K35/K$35</f>
        <v>1</v>
      </c>
      <c r="Q35" s="34"/>
    </row>
    <row r="36" spans="2:17" ht="13.15">
      <c r="B36" s="1"/>
      <c r="C36" s="1"/>
      <c r="D36" s="1"/>
      <c r="E36" s="1"/>
      <c r="F36" s="1"/>
      <c r="G36" s="1"/>
      <c r="H36" s="1"/>
      <c r="I36" s="1"/>
      <c r="J36" s="1"/>
      <c r="K36" s="1"/>
      <c r="L36" s="1"/>
      <c r="M36" s="1"/>
      <c r="N36" s="24" t="s">
        <v>29</v>
      </c>
      <c r="O36" s="1"/>
      <c r="Q36" s="34"/>
    </row>
    <row r="37" spans="2:17">
      <c r="B37" s="10" t="s">
        <v>30</v>
      </c>
      <c r="C37" s="15"/>
      <c r="D37" s="15"/>
      <c r="E37" s="16" t="s">
        <v>13</v>
      </c>
      <c r="F37" s="16" t="s">
        <v>14</v>
      </c>
      <c r="G37" s="1"/>
      <c r="H37" s="10" t="s">
        <v>1</v>
      </c>
      <c r="I37" s="15"/>
      <c r="J37" s="15"/>
      <c r="K37" s="25">
        <f>R14</f>
        <v>6781568</v>
      </c>
      <c r="L37" s="15"/>
      <c r="M37" s="1"/>
      <c r="N37" s="26" t="s">
        <v>31</v>
      </c>
      <c r="O37" s="1"/>
    </row>
    <row r="38" spans="2:17" s="1" customFormat="1" ht="10.15">
      <c r="B38" s="18" t="s">
        <v>16</v>
      </c>
      <c r="E38" s="19">
        <v>32880</v>
      </c>
      <c r="F38" s="20">
        <f t="shared" ref="F38:F54" si="2">E38/E$58</f>
        <v>2.7056849254591211E-3</v>
      </c>
      <c r="H38" s="18" t="s">
        <v>16</v>
      </c>
      <c r="K38" s="19">
        <f t="shared" ref="K38:K57" si="3">L38*K$37</f>
        <v>61987.795628059866</v>
      </c>
      <c r="L38" s="20">
        <f t="shared" ref="L38:L54" si="4">SUM(F15,L15,F38)/3</f>
        <v>9.140628779075852E-3</v>
      </c>
      <c r="N38" s="19">
        <f>K38/12</f>
        <v>5165.6496356716552</v>
      </c>
    </row>
    <row r="39" spans="2:17" s="1" customFormat="1" ht="10.15">
      <c r="B39" s="18" t="s">
        <v>17</v>
      </c>
      <c r="E39" s="19">
        <v>61158</v>
      </c>
      <c r="F39" s="20">
        <f t="shared" si="2"/>
        <v>5.0326727089789816E-3</v>
      </c>
      <c r="H39" s="18" t="s">
        <v>17</v>
      </c>
      <c r="K39" s="19">
        <f t="shared" si="3"/>
        <v>85558.421618899025</v>
      </c>
      <c r="L39" s="20">
        <f t="shared" si="4"/>
        <v>1.2616318470728159E-2</v>
      </c>
      <c r="N39" s="19">
        <f t="shared" ref="N39:N57" si="5">K39/12</f>
        <v>7129.8684682415851</v>
      </c>
    </row>
    <row r="40" spans="2:17" s="1" customFormat="1" ht="10.15">
      <c r="B40" s="18" t="s">
        <v>18</v>
      </c>
      <c r="E40" s="19">
        <v>57000</v>
      </c>
      <c r="F40" s="20">
        <f t="shared" si="2"/>
        <v>4.6905121882959214E-3</v>
      </c>
      <c r="H40" s="18" t="s">
        <v>18</v>
      </c>
      <c r="K40" s="19">
        <f t="shared" si="3"/>
        <v>82005.699078539183</v>
      </c>
      <c r="L40" s="20">
        <f t="shared" si="4"/>
        <v>1.209243925277151E-2</v>
      </c>
      <c r="N40" s="19">
        <f t="shared" si="5"/>
        <v>6833.8082565449322</v>
      </c>
    </row>
    <row r="41" spans="2:17" s="1" customFormat="1" ht="10.15">
      <c r="B41" s="18" t="s">
        <v>19</v>
      </c>
      <c r="E41" s="19">
        <v>216660</v>
      </c>
      <c r="F41" s="20">
        <f t="shared" si="2"/>
        <v>1.7828883696775339E-2</v>
      </c>
      <c r="H41" s="18" t="s">
        <v>19</v>
      </c>
      <c r="K41" s="19">
        <f>L41*K$37</f>
        <v>142056.17847691159</v>
      </c>
      <c r="L41" s="20">
        <f t="shared" si="4"/>
        <v>2.0947394242291986E-2</v>
      </c>
      <c r="N41" s="19">
        <f t="shared" si="5"/>
        <v>11838.014873075967</v>
      </c>
    </row>
    <row r="42" spans="2:17" s="1" customFormat="1" ht="10.15">
      <c r="B42" s="18" t="s">
        <v>20</v>
      </c>
      <c r="E42" s="19">
        <v>1035000</v>
      </c>
      <c r="F42" s="20">
        <f t="shared" si="2"/>
        <v>8.5169826576952254E-2</v>
      </c>
      <c r="H42" s="18" t="s">
        <v>20</v>
      </c>
      <c r="K42" s="19">
        <f t="shared" si="3"/>
        <v>502316.70077319175</v>
      </c>
      <c r="L42" s="20">
        <f t="shared" si="4"/>
        <v>7.4070878707283003E-2</v>
      </c>
      <c r="N42" s="19">
        <f t="shared" si="5"/>
        <v>41859.725064432649</v>
      </c>
    </row>
    <row r="43" spans="2:17" s="1" customFormat="1" ht="10.15">
      <c r="B43" s="18" t="s">
        <v>33</v>
      </c>
      <c r="E43" s="19">
        <v>206400</v>
      </c>
      <c r="F43" s="20">
        <f t="shared" si="2"/>
        <v>1.6984591502882073E-2</v>
      </c>
      <c r="H43" s="18" t="s">
        <v>33</v>
      </c>
      <c r="K43" s="19">
        <f t="shared" si="3"/>
        <v>117767.94140912181</v>
      </c>
      <c r="L43" s="20">
        <f t="shared" si="4"/>
        <v>1.7365886681239767E-2</v>
      </c>
      <c r="N43" s="19">
        <f t="shared" si="5"/>
        <v>9813.9951174268172</v>
      </c>
    </row>
    <row r="44" spans="2:17" s="1" customFormat="1" ht="10.15">
      <c r="B44" s="18" t="s">
        <v>21</v>
      </c>
      <c r="E44" s="19">
        <v>21000</v>
      </c>
      <c r="F44" s="20">
        <f t="shared" si="2"/>
        <v>1.7280834377932342E-3</v>
      </c>
      <c r="H44" s="18" t="s">
        <v>21</v>
      </c>
      <c r="K44" s="19">
        <f t="shared" si="3"/>
        <v>16833.791963133233</v>
      </c>
      <c r="L44" s="20">
        <f t="shared" si="4"/>
        <v>2.4822860971287514E-3</v>
      </c>
      <c r="N44" s="19">
        <f>K44/12</f>
        <v>1402.8159969277694</v>
      </c>
    </row>
    <row r="45" spans="2:17" s="1" customFormat="1" ht="10.15">
      <c r="B45" s="18" t="s">
        <v>22</v>
      </c>
      <c r="E45" s="19">
        <v>265763</v>
      </c>
      <c r="F45" s="20">
        <f t="shared" si="2"/>
        <v>2.186955422277349E-2</v>
      </c>
      <c r="H45" s="18" t="s">
        <v>22</v>
      </c>
      <c r="K45" s="19">
        <f>L45*K$37</f>
        <v>150535.29357526478</v>
      </c>
      <c r="L45" s="20">
        <f t="shared" si="4"/>
        <v>2.2197712029911779E-2</v>
      </c>
      <c r="N45" s="19">
        <f t="shared" si="5"/>
        <v>12544.607797938732</v>
      </c>
    </row>
    <row r="46" spans="2:17" s="1" customFormat="1" ht="10.15">
      <c r="B46" s="18" t="s">
        <v>23</v>
      </c>
      <c r="E46" s="19">
        <v>60000</v>
      </c>
      <c r="F46" s="20">
        <f t="shared" si="2"/>
        <v>4.9373812508378117E-3</v>
      </c>
      <c r="H46" s="18" t="s">
        <v>23</v>
      </c>
      <c r="K46" s="19">
        <f t="shared" si="3"/>
        <v>30165.683511779873</v>
      </c>
      <c r="L46" s="20">
        <f t="shared" si="4"/>
        <v>4.4481871319110673E-3</v>
      </c>
      <c r="N46" s="19">
        <f t="shared" si="5"/>
        <v>2513.8069593149894</v>
      </c>
    </row>
    <row r="47" spans="2:17" s="1" customFormat="1" ht="10.15">
      <c r="B47" s="18" t="s">
        <v>24</v>
      </c>
      <c r="E47" s="19">
        <v>100200</v>
      </c>
      <c r="F47" s="20">
        <f t="shared" si="2"/>
        <v>8.2454266888991462E-3</v>
      </c>
      <c r="H47" s="18" t="s">
        <v>24</v>
      </c>
      <c r="K47" s="19">
        <f t="shared" si="3"/>
        <v>46010.906144120236</v>
      </c>
      <c r="L47" s="20">
        <f t="shared" si="4"/>
        <v>6.7847002557697919E-3</v>
      </c>
      <c r="N47" s="19">
        <f t="shared" si="5"/>
        <v>3834.2421786766863</v>
      </c>
    </row>
    <row r="48" spans="2:17" s="1" customFormat="1" ht="10.15">
      <c r="B48" s="18" t="s">
        <v>25</v>
      </c>
      <c r="E48" s="19">
        <v>42000</v>
      </c>
      <c r="F48" s="20">
        <f t="shared" si="2"/>
        <v>3.4561668755864684E-3</v>
      </c>
      <c r="H48" s="18" t="s">
        <v>25</v>
      </c>
      <c r="K48" s="19">
        <f t="shared" si="3"/>
        <v>28556.49331128507</v>
      </c>
      <c r="L48" s="20">
        <f t="shared" si="4"/>
        <v>4.2108983219345539E-3</v>
      </c>
      <c r="N48" s="19">
        <f t="shared" si="5"/>
        <v>2379.7077759404224</v>
      </c>
    </row>
    <row r="49" spans="2:16" s="1" customFormat="1" ht="10.15">
      <c r="B49" s="18" t="s">
        <v>34</v>
      </c>
      <c r="E49" s="19">
        <v>795499</v>
      </c>
      <c r="F49" s="20">
        <f t="shared" si="2"/>
        <v>6.5461364127670479E-2</v>
      </c>
      <c r="H49" s="18" t="s">
        <v>34</v>
      </c>
      <c r="K49" s="19">
        <f t="shared" si="3"/>
        <v>430081.27023516671</v>
      </c>
      <c r="L49" s="20">
        <f t="shared" si="4"/>
        <v>6.341914882150658E-2</v>
      </c>
      <c r="N49" s="19">
        <f t="shared" si="5"/>
        <v>35840.105852930559</v>
      </c>
    </row>
    <row r="50" spans="2:16" s="1" customFormat="1" ht="10.15">
      <c r="B50" s="18" t="s">
        <v>35</v>
      </c>
      <c r="E50" s="19">
        <v>0</v>
      </c>
      <c r="F50" s="20">
        <f t="shared" si="2"/>
        <v>0</v>
      </c>
      <c r="H50" s="18" t="s">
        <v>35</v>
      </c>
      <c r="K50" s="19">
        <f t="shared" si="3"/>
        <v>0</v>
      </c>
      <c r="L50" s="20">
        <f t="shared" si="4"/>
        <v>0</v>
      </c>
      <c r="N50" s="19">
        <f t="shared" si="5"/>
        <v>0</v>
      </c>
    </row>
    <row r="51" spans="2:16" s="1" customFormat="1" ht="10.15">
      <c r="B51" s="18" t="s">
        <v>36</v>
      </c>
      <c r="E51" s="19">
        <v>0</v>
      </c>
      <c r="F51" s="20">
        <f t="shared" si="2"/>
        <v>0</v>
      </c>
      <c r="H51" s="18" t="s">
        <v>36</v>
      </c>
      <c r="K51" s="19">
        <f t="shared" si="3"/>
        <v>0</v>
      </c>
      <c r="L51" s="20">
        <f t="shared" si="4"/>
        <v>0</v>
      </c>
      <c r="N51" s="19">
        <f t="shared" si="5"/>
        <v>0</v>
      </c>
    </row>
    <row r="52" spans="2:16" s="1" customFormat="1" ht="10.15">
      <c r="B52" s="18" t="s">
        <v>37</v>
      </c>
      <c r="E52" s="19">
        <v>1112458</v>
      </c>
      <c r="F52" s="20">
        <f t="shared" si="2"/>
        <v>9.1543821192408836E-2</v>
      </c>
      <c r="H52" s="18" t="s">
        <v>37</v>
      </c>
      <c r="K52" s="19">
        <f t="shared" si="3"/>
        <v>500376.68031277601</v>
      </c>
      <c r="L52" s="20">
        <f t="shared" si="4"/>
        <v>7.3784806155858945E-2</v>
      </c>
      <c r="N52" s="19">
        <f t="shared" si="5"/>
        <v>41698.056692731334</v>
      </c>
    </row>
    <row r="53" spans="2:16" s="1" customFormat="1" ht="10.15">
      <c r="B53" s="18" t="s">
        <v>38</v>
      </c>
      <c r="E53" s="19">
        <v>1369516</v>
      </c>
      <c r="F53" s="20">
        <f t="shared" si="2"/>
        <v>0.11269704368537328</v>
      </c>
      <c r="H53" s="18" t="s">
        <v>38</v>
      </c>
      <c r="K53" s="19">
        <f t="shared" si="3"/>
        <v>749033.38591912342</v>
      </c>
      <c r="L53" s="20">
        <f t="shared" si="4"/>
        <v>0.11045135666546785</v>
      </c>
      <c r="N53" s="19">
        <f t="shared" si="5"/>
        <v>62419.448826593616</v>
      </c>
    </row>
    <row r="54" spans="2:16" s="1" customFormat="1" ht="10.15">
      <c r="B54" s="18" t="s">
        <v>39</v>
      </c>
      <c r="E54" s="19">
        <v>190441</v>
      </c>
      <c r="F54" s="20">
        <f t="shared" si="2"/>
        <v>1.5671330379846728E-2</v>
      </c>
      <c r="H54" s="18" t="s">
        <v>39</v>
      </c>
      <c r="K54" s="19">
        <f t="shared" si="3"/>
        <v>115143.52150604692</v>
      </c>
      <c r="L54" s="20">
        <f t="shared" si="4"/>
        <v>1.6978893598950408E-2</v>
      </c>
      <c r="N54" s="19">
        <f t="shared" si="5"/>
        <v>9595.2934588372427</v>
      </c>
    </row>
    <row r="55" spans="2:16" s="1" customFormat="1" ht="10.15">
      <c r="B55" s="18" t="s">
        <v>26</v>
      </c>
      <c r="E55" s="19">
        <v>60000</v>
      </c>
      <c r="F55" s="20">
        <f>E55/E$58</f>
        <v>4.9373812508378117E-3</v>
      </c>
      <c r="H55" s="18" t="s">
        <v>26</v>
      </c>
      <c r="K55" s="19">
        <f t="shared" si="3"/>
        <v>41043.613682665011</v>
      </c>
      <c r="L55" s="20">
        <f>SUM(F32,L32,F55)/3</f>
        <v>6.0522306467567693E-3</v>
      </c>
      <c r="N55" s="19">
        <f t="shared" si="5"/>
        <v>3420.3011402220841</v>
      </c>
      <c r="P55" s="3"/>
    </row>
    <row r="56" spans="2:16" s="1" customFormat="1" ht="10.15">
      <c r="B56" s="18" t="s">
        <v>27</v>
      </c>
      <c r="E56" s="19">
        <v>5604561</v>
      </c>
      <c r="F56" s="20">
        <f>E56/E$58</f>
        <v>0.46119757334294698</v>
      </c>
      <c r="H56" s="18" t="s">
        <v>27</v>
      </c>
      <c r="K56" s="19">
        <f t="shared" si="3"/>
        <v>3208392.2005034941</v>
      </c>
      <c r="L56" s="20">
        <f>SUM(F33,L33,F56)/3</f>
        <v>0.47310477466324813</v>
      </c>
      <c r="N56" s="19">
        <f t="shared" si="5"/>
        <v>267366.01670862449</v>
      </c>
    </row>
    <row r="57" spans="2:16" s="1" customFormat="1" ht="10.15">
      <c r="B57" s="18" t="s">
        <v>28</v>
      </c>
      <c r="E57" s="19">
        <v>921655</v>
      </c>
      <c r="F57" s="20">
        <f>E57/E$58</f>
        <v>7.5842701945682059E-2</v>
      </c>
      <c r="H57" s="18" t="s">
        <v>28</v>
      </c>
      <c r="K57" s="19">
        <f t="shared" si="3"/>
        <v>473702.42235042132</v>
      </c>
      <c r="L57" s="20">
        <f>SUM(F34,L34,F57)/3</f>
        <v>6.9851459478165123E-2</v>
      </c>
      <c r="N57" s="19">
        <f t="shared" si="5"/>
        <v>39475.201862535112</v>
      </c>
    </row>
    <row r="58" spans="2:16" s="1" customFormat="1" ht="10.15">
      <c r="B58" s="21"/>
      <c r="C58" s="21"/>
      <c r="D58" s="21"/>
      <c r="E58" s="22">
        <f>SUM(E38:E57)</f>
        <v>12152191</v>
      </c>
      <c r="F58" s="23">
        <f>E58/E$58</f>
        <v>1</v>
      </c>
      <c r="H58" s="27" t="s">
        <v>32</v>
      </c>
      <c r="I58" s="21"/>
      <c r="J58" s="21"/>
      <c r="K58" s="28">
        <f>SUM(K38:K57)</f>
        <v>6781568</v>
      </c>
      <c r="L58" s="23">
        <f t="shared" ref="L58" si="6">SUM(F35,L35,F58)/3</f>
        <v>1</v>
      </c>
      <c r="N58" s="29">
        <f>SUM(N38:N57)</f>
        <v>565130.66666666663</v>
      </c>
    </row>
    <row r="59" spans="2:16">
      <c r="B59" s="1"/>
      <c r="C59" s="1"/>
      <c r="D59" s="1"/>
      <c r="E59" s="1"/>
      <c r="F59" s="1"/>
      <c r="G59" s="1"/>
      <c r="H59" s="1"/>
      <c r="I59" s="1"/>
      <c r="J59" s="1"/>
      <c r="K59" s="1"/>
      <c r="L59" s="1"/>
      <c r="M59" s="1"/>
      <c r="N59" s="1"/>
    </row>
    <row r="60" spans="2:16">
      <c r="B60" s="1"/>
      <c r="C60" s="1"/>
      <c r="D60" s="1"/>
      <c r="E60" s="1"/>
      <c r="F60" s="1"/>
      <c r="G60" s="1"/>
      <c r="H60" s="1"/>
      <c r="I60" s="1"/>
      <c r="J60" s="1"/>
      <c r="K60" s="3"/>
      <c r="L60" s="1"/>
      <c r="M60" s="1"/>
      <c r="N60" s="1"/>
      <c r="O60" s="1"/>
      <c r="P60" s="1"/>
    </row>
    <row r="61" spans="2:16">
      <c r="K61" s="30"/>
      <c r="L61" s="1"/>
      <c r="M61" s="1"/>
      <c r="N61" s="1"/>
      <c r="O61" s="1"/>
      <c r="P61" s="1"/>
    </row>
  </sheetData>
  <mergeCells count="1">
    <mergeCell ref="C6:O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92D56-3770-48E1-8BDF-5EE3F7E18B42}">
  <dimension ref="B1:T61"/>
  <sheetViews>
    <sheetView topLeftCell="A13" workbookViewId="0">
      <selection activeCell="K59" sqref="K59"/>
    </sheetView>
  </sheetViews>
  <sheetFormatPr defaultColWidth="8.69140625" defaultRowHeight="11.65"/>
  <cols>
    <col min="1" max="1" width="2.3046875" style="2" customWidth="1"/>
    <col min="2" max="2" width="14" style="2" customWidth="1"/>
    <col min="3" max="4" width="8.69140625" style="2"/>
    <col min="5" max="5" width="12.69140625" style="2" customWidth="1"/>
    <col min="6" max="6" width="20.3046875" style="2" bestFit="1" customWidth="1"/>
    <col min="7" max="7" width="1.53515625" style="2" customWidth="1"/>
    <col min="8" max="8" width="14" style="2" customWidth="1"/>
    <col min="9" max="9" width="9.69140625" style="2" customWidth="1"/>
    <col min="10" max="10" width="8.69140625" style="2"/>
    <col min="11" max="11" width="10.3046875" style="2" bestFit="1" customWidth="1"/>
    <col min="12" max="12" width="14.3046875" style="2" bestFit="1" customWidth="1"/>
    <col min="13" max="13" width="1.53515625" style="2" customWidth="1"/>
    <col min="14" max="14" width="9.69140625" style="2" bestFit="1" customWidth="1"/>
    <col min="15" max="15" width="11.3046875" style="2" bestFit="1" customWidth="1"/>
    <col min="16" max="16" width="12.3046875" style="2" bestFit="1" customWidth="1"/>
    <col min="17" max="17" width="11.3046875" style="2" customWidth="1"/>
    <col min="18" max="18" width="10.3046875" style="2" bestFit="1" customWidth="1"/>
    <col min="19" max="19" width="8.69140625" style="2"/>
    <col min="20" max="20" width="9.3828125" style="2" bestFit="1" customWidth="1"/>
    <col min="21" max="16384" width="8.69140625" style="2"/>
  </cols>
  <sheetData>
    <row r="1" spans="2:20">
      <c r="B1" s="4" t="s">
        <v>0</v>
      </c>
      <c r="C1" s="1"/>
      <c r="D1" s="1"/>
      <c r="E1" s="1"/>
      <c r="F1" s="1"/>
      <c r="G1" s="1"/>
      <c r="H1" s="1"/>
      <c r="I1" s="1"/>
      <c r="J1" s="1"/>
      <c r="K1" s="1"/>
      <c r="L1" s="1"/>
      <c r="M1" s="1"/>
      <c r="N1" s="1"/>
    </row>
    <row r="2" spans="2:20">
      <c r="B2" s="2" t="s">
        <v>1</v>
      </c>
      <c r="C2" s="1"/>
      <c r="D2" s="1"/>
      <c r="E2" s="1"/>
      <c r="F2" s="1"/>
      <c r="G2" s="1"/>
      <c r="H2" s="1"/>
      <c r="I2" s="1"/>
      <c r="J2" s="1"/>
      <c r="K2" s="1"/>
      <c r="L2" s="1"/>
      <c r="M2" s="1"/>
      <c r="N2" s="1"/>
    </row>
    <row r="3" spans="2:20">
      <c r="B3" s="2" t="s">
        <v>42</v>
      </c>
      <c r="C3" s="1"/>
      <c r="D3" s="1"/>
      <c r="E3" s="1"/>
      <c r="F3" s="1"/>
      <c r="G3" s="1"/>
      <c r="H3" s="1"/>
      <c r="I3" s="1"/>
      <c r="J3" s="1"/>
      <c r="K3" s="1"/>
      <c r="L3" s="1"/>
      <c r="M3" s="1"/>
      <c r="N3" s="1"/>
    </row>
    <row r="4" spans="2:20">
      <c r="B4" s="1"/>
      <c r="C4" s="1"/>
      <c r="D4" s="1"/>
      <c r="E4" s="1"/>
      <c r="F4" s="1"/>
      <c r="G4" s="1"/>
      <c r="H4" s="1"/>
      <c r="I4" s="1"/>
      <c r="J4" s="1"/>
      <c r="K4" s="1"/>
      <c r="L4" s="1"/>
      <c r="M4" s="1"/>
      <c r="N4" s="1"/>
    </row>
    <row r="5" spans="2:20">
      <c r="B5" s="1"/>
      <c r="C5" s="1"/>
      <c r="D5" s="1"/>
      <c r="E5" s="1"/>
      <c r="F5" s="1"/>
      <c r="G5" s="1"/>
      <c r="H5" s="1"/>
      <c r="I5" s="1"/>
      <c r="J5" s="1"/>
      <c r="K5" s="1"/>
      <c r="L5" s="1"/>
      <c r="M5" s="1"/>
      <c r="N5" s="1"/>
    </row>
    <row r="6" spans="2:20" ht="14.25" customHeight="1">
      <c r="B6" s="5" t="s">
        <v>2</v>
      </c>
      <c r="C6" s="32" t="s">
        <v>3</v>
      </c>
      <c r="D6" s="32"/>
      <c r="E6" s="32"/>
      <c r="F6" s="32"/>
      <c r="G6" s="32"/>
      <c r="H6" s="32"/>
      <c r="I6" s="32"/>
      <c r="J6" s="32"/>
      <c r="K6" s="32"/>
      <c r="L6" s="32"/>
      <c r="M6" s="32"/>
      <c r="N6" s="32"/>
      <c r="O6" s="32"/>
      <c r="S6" s="6"/>
    </row>
    <row r="7" spans="2:20">
      <c r="B7" s="7"/>
      <c r="C7" s="32"/>
      <c r="D7" s="32"/>
      <c r="E7" s="32"/>
      <c r="F7" s="32"/>
      <c r="G7" s="32"/>
      <c r="H7" s="32"/>
      <c r="I7" s="32"/>
      <c r="J7" s="32"/>
      <c r="K7" s="32"/>
      <c r="L7" s="32"/>
      <c r="M7" s="32"/>
      <c r="N7" s="32"/>
      <c r="O7" s="32"/>
    </row>
    <row r="8" spans="2:20">
      <c r="B8" s="7"/>
      <c r="C8" s="31"/>
      <c r="D8" s="31"/>
      <c r="E8" s="31"/>
      <c r="F8" s="31"/>
      <c r="G8" s="31"/>
      <c r="H8" s="31"/>
      <c r="I8" s="31"/>
      <c r="J8" s="31"/>
      <c r="K8" s="31"/>
      <c r="L8" s="31"/>
    </row>
    <row r="9" spans="2:20">
      <c r="B9" s="8"/>
      <c r="F9" s="9" t="s">
        <v>4</v>
      </c>
    </row>
    <row r="10" spans="2:20">
      <c r="B10" s="8"/>
      <c r="C10" s="9" t="s">
        <v>5</v>
      </c>
      <c r="F10" s="9" t="s">
        <v>6</v>
      </c>
    </row>
    <row r="11" spans="2:20">
      <c r="B11" s="8"/>
      <c r="F11" s="9" t="s">
        <v>7</v>
      </c>
      <c r="P11" s="1"/>
      <c r="Q11" s="10" t="s">
        <v>8</v>
      </c>
      <c r="R11" s="10"/>
      <c r="S11" s="1"/>
      <c r="T11" s="1"/>
    </row>
    <row r="12" spans="2:20">
      <c r="B12" s="11"/>
      <c r="C12" s="12"/>
      <c r="D12" s="12"/>
      <c r="E12" s="12"/>
      <c r="F12" s="12"/>
      <c r="G12" s="12"/>
      <c r="H12" s="12"/>
      <c r="I12" s="12"/>
      <c r="J12" s="12"/>
      <c r="K12" s="1"/>
      <c r="L12" s="1"/>
      <c r="M12" s="1"/>
      <c r="N12" s="1"/>
      <c r="P12" s="1"/>
      <c r="Q12" s="13" t="s">
        <v>9</v>
      </c>
      <c r="R12" s="14">
        <v>11173000</v>
      </c>
      <c r="S12" s="1"/>
      <c r="T12" s="1"/>
    </row>
    <row r="13" spans="2:20">
      <c r="B13" s="1"/>
      <c r="C13" s="1"/>
      <c r="D13" s="1"/>
      <c r="E13" s="1"/>
      <c r="F13" s="1"/>
      <c r="G13" s="1"/>
      <c r="H13" s="1"/>
      <c r="I13" s="1"/>
      <c r="J13" s="1"/>
      <c r="K13" s="1"/>
      <c r="L13" s="1"/>
      <c r="M13" s="1"/>
      <c r="N13" s="1"/>
      <c r="P13" s="1"/>
      <c r="Q13" s="13" t="s">
        <v>10</v>
      </c>
      <c r="R13" s="14">
        <v>-4771831.5</v>
      </c>
      <c r="S13" s="1" t="s">
        <v>11</v>
      </c>
      <c r="T13" s="1"/>
    </row>
    <row r="14" spans="2:20">
      <c r="B14" s="10" t="s">
        <v>12</v>
      </c>
      <c r="C14" s="15"/>
      <c r="D14" s="15"/>
      <c r="E14" s="16" t="s">
        <v>13</v>
      </c>
      <c r="F14" s="16" t="s">
        <v>14</v>
      </c>
      <c r="G14" s="1"/>
      <c r="H14" s="10" t="s">
        <v>15</v>
      </c>
      <c r="I14" s="15"/>
      <c r="J14" s="15"/>
      <c r="K14" s="16" t="s">
        <v>13</v>
      </c>
      <c r="L14" s="16" t="s">
        <v>14</v>
      </c>
      <c r="M14" s="1"/>
      <c r="N14" s="1"/>
      <c r="P14" s="1"/>
      <c r="Q14" s="1"/>
      <c r="R14" s="17">
        <f>SUM(R12:R13)</f>
        <v>6401168.5</v>
      </c>
      <c r="S14" s="1"/>
      <c r="T14" s="1"/>
    </row>
    <row r="15" spans="2:20" s="1" customFormat="1" ht="10.25" customHeight="1">
      <c r="B15" s="18" t="s">
        <v>16</v>
      </c>
      <c r="E15" s="19">
        <v>1190699</v>
      </c>
      <c r="F15" s="20">
        <f t="shared" ref="F15:F31" si="0">E15/E$35</f>
        <v>5.0773330069353428E-3</v>
      </c>
      <c r="H15" s="18" t="s">
        <v>16</v>
      </c>
      <c r="K15" s="19">
        <v>433000</v>
      </c>
      <c r="L15" s="20">
        <f t="shared" ref="L15:L31" si="1">K15/K$35</f>
        <v>8.9617307192399465E-3</v>
      </c>
    </row>
    <row r="16" spans="2:20" s="1" customFormat="1" ht="10.25" customHeight="1">
      <c r="B16" s="18" t="s">
        <v>17</v>
      </c>
      <c r="E16" s="19">
        <v>1765560</v>
      </c>
      <c r="F16" s="20">
        <f t="shared" si="0"/>
        <v>7.5286332345326267E-3</v>
      </c>
      <c r="H16" s="18" t="s">
        <v>17</v>
      </c>
      <c r="K16" s="19">
        <v>545000</v>
      </c>
      <c r="L16" s="20">
        <f t="shared" si="1"/>
        <v>1.1279776540382843E-2</v>
      </c>
      <c r="Q16" s="33"/>
    </row>
    <row r="17" spans="2:17" s="1" customFormat="1" ht="10.25" customHeight="1">
      <c r="B17" s="18" t="s">
        <v>18</v>
      </c>
      <c r="E17" s="19">
        <v>1894408</v>
      </c>
      <c r="F17" s="20">
        <f t="shared" si="0"/>
        <v>8.0780619342103836E-3</v>
      </c>
      <c r="H17" s="18" t="s">
        <v>18</v>
      </c>
      <c r="K17" s="19">
        <v>493000</v>
      </c>
      <c r="L17" s="20">
        <f t="shared" si="1"/>
        <v>1.0203540980566497E-2</v>
      </c>
      <c r="Q17" s="34"/>
    </row>
    <row r="18" spans="2:17" s="1" customFormat="1" ht="10.25" customHeight="1">
      <c r="B18" s="18" t="s">
        <v>19</v>
      </c>
      <c r="E18" s="19">
        <v>5816798.333333334</v>
      </c>
      <c r="F18" s="20">
        <f t="shared" si="0"/>
        <v>2.4803768351631963E-2</v>
      </c>
      <c r="H18" s="18" t="s">
        <v>19</v>
      </c>
      <c r="K18" s="19">
        <v>725681</v>
      </c>
      <c r="L18" s="20">
        <f t="shared" si="1"/>
        <v>1.5019301870828552E-2</v>
      </c>
      <c r="Q18" s="34"/>
    </row>
    <row r="19" spans="2:17" s="1" customFormat="1" ht="10.25" customHeight="1">
      <c r="B19" s="18" t="s">
        <v>20</v>
      </c>
      <c r="E19" s="19">
        <v>9922984.8956666663</v>
      </c>
      <c r="F19" s="20">
        <f t="shared" si="0"/>
        <v>4.2313211599312027E-2</v>
      </c>
      <c r="H19" s="18" t="s">
        <v>20</v>
      </c>
      <c r="K19" s="19">
        <v>2069412</v>
      </c>
      <c r="L19" s="20">
        <f t="shared" si="1"/>
        <v>4.2830284275205022E-2</v>
      </c>
      <c r="Q19" s="34"/>
    </row>
    <row r="20" spans="2:17" s="1" customFormat="1" ht="10.25" customHeight="1">
      <c r="B20" s="18" t="s">
        <v>33</v>
      </c>
      <c r="E20" s="19">
        <v>2560850</v>
      </c>
      <c r="F20" s="20">
        <f t="shared" si="0"/>
        <v>1.091987834944883E-2</v>
      </c>
      <c r="H20" s="18" t="s">
        <v>33</v>
      </c>
      <c r="K20" s="19">
        <v>493788</v>
      </c>
      <c r="L20" s="20">
        <f t="shared" si="1"/>
        <v>1.0219850088665253E-2</v>
      </c>
      <c r="Q20" s="34"/>
    </row>
    <row r="21" spans="2:17" s="1" customFormat="1" ht="10.25" customHeight="1">
      <c r="B21" s="18" t="s">
        <v>21</v>
      </c>
      <c r="E21" s="19">
        <v>393966</v>
      </c>
      <c r="F21" s="20">
        <f t="shared" si="0"/>
        <v>1.6799347067649249E-3</v>
      </c>
      <c r="H21" s="18" t="s">
        <v>21</v>
      </c>
      <c r="K21" s="19">
        <v>81000</v>
      </c>
      <c r="L21" s="20">
        <f t="shared" si="1"/>
        <v>1.6764438527908444E-3</v>
      </c>
      <c r="Q21" s="34"/>
    </row>
    <row r="22" spans="2:17" s="1" customFormat="1" ht="10.25" customHeight="1">
      <c r="B22" s="18" t="s">
        <v>22</v>
      </c>
      <c r="E22" s="19">
        <v>3515630.6666666665</v>
      </c>
      <c r="F22" s="20">
        <f t="shared" si="0"/>
        <v>1.4991217447953488E-2</v>
      </c>
      <c r="H22" s="18" t="s">
        <v>22</v>
      </c>
      <c r="K22" s="19">
        <v>1196064</v>
      </c>
      <c r="L22" s="20">
        <f t="shared" si="1"/>
        <v>2.4754742473388006E-2</v>
      </c>
      <c r="Q22" s="34"/>
    </row>
    <row r="23" spans="2:17" s="1" customFormat="1" ht="10.25" customHeight="1">
      <c r="B23" s="18" t="s">
        <v>23</v>
      </c>
      <c r="E23" s="19">
        <v>468514</v>
      </c>
      <c r="F23" s="20">
        <f t="shared" si="0"/>
        <v>1.9978194291011457E-3</v>
      </c>
      <c r="H23" s="18" t="s">
        <v>23</v>
      </c>
      <c r="K23" s="19">
        <v>137000</v>
      </c>
      <c r="L23" s="20">
        <f t="shared" si="1"/>
        <v>2.8354667633622922E-3</v>
      </c>
      <c r="Q23" s="34"/>
    </row>
    <row r="24" spans="2:17" s="1" customFormat="1" ht="10.25" customHeight="1">
      <c r="B24" s="18" t="s">
        <v>24</v>
      </c>
      <c r="E24" s="19">
        <v>833550</v>
      </c>
      <c r="F24" s="20">
        <f t="shared" si="0"/>
        <v>3.5543919394666118E-3</v>
      </c>
      <c r="H24" s="18" t="s">
        <v>24</v>
      </c>
      <c r="K24" s="19">
        <v>197000</v>
      </c>
      <c r="L24" s="20">
        <f t="shared" si="1"/>
        <v>4.0772770246888437E-3</v>
      </c>
      <c r="Q24" s="34"/>
    </row>
    <row r="25" spans="2:17" s="1" customFormat="1" ht="10.25" customHeight="1">
      <c r="B25" s="18" t="s">
        <v>25</v>
      </c>
      <c r="E25" s="19">
        <v>551750</v>
      </c>
      <c r="F25" s="20">
        <f t="shared" si="0"/>
        <v>2.3527511878120126E-3</v>
      </c>
      <c r="H25" s="18" t="s">
        <v>25</v>
      </c>
      <c r="K25" s="19">
        <v>143000</v>
      </c>
      <c r="L25" s="20">
        <f t="shared" si="1"/>
        <v>2.9596477894949474E-3</v>
      </c>
      <c r="Q25" s="34"/>
    </row>
    <row r="26" spans="2:17" s="1" customFormat="1" ht="10.25" customHeight="1">
      <c r="B26" s="18" t="s">
        <v>34</v>
      </c>
      <c r="E26" s="19">
        <v>29135045.833333336</v>
      </c>
      <c r="F26" s="20">
        <f t="shared" si="0"/>
        <v>0.12423654497749421</v>
      </c>
      <c r="H26" s="18" t="s">
        <v>34</v>
      </c>
      <c r="K26" s="19">
        <v>5153690</v>
      </c>
      <c r="L26" s="20">
        <f t="shared" si="1"/>
        <v>0.10666508542826725</v>
      </c>
      <c r="Q26" s="34"/>
    </row>
    <row r="27" spans="2:17" s="1" customFormat="1" ht="10.25" customHeight="1">
      <c r="B27" s="18" t="s">
        <v>35</v>
      </c>
      <c r="E27" s="19">
        <v>9552945.4899999984</v>
      </c>
      <c r="F27" s="20">
        <f t="shared" si="0"/>
        <v>4.0735303758406713E-2</v>
      </c>
      <c r="H27" s="18" t="s">
        <v>35</v>
      </c>
      <c r="K27" s="19">
        <v>1612863</v>
      </c>
      <c r="L27" s="20">
        <f t="shared" si="1"/>
        <v>3.3381163725232095E-2</v>
      </c>
      <c r="Q27" s="34"/>
    </row>
    <row r="28" spans="2:17" s="1" customFormat="1" ht="10.25" customHeight="1">
      <c r="B28" s="18" t="s">
        <v>36</v>
      </c>
      <c r="E28" s="19">
        <v>16642780</v>
      </c>
      <c r="F28" s="20">
        <f t="shared" si="0"/>
        <v>7.0967504147700963E-2</v>
      </c>
      <c r="H28" s="18" t="s">
        <v>36</v>
      </c>
      <c r="K28" s="19">
        <v>2296276</v>
      </c>
      <c r="L28" s="20">
        <f t="shared" si="1"/>
        <v>4.7525651660631468E-2</v>
      </c>
      <c r="Q28" s="34"/>
    </row>
    <row r="29" spans="2:17" s="1" customFormat="1" ht="10.25" customHeight="1">
      <c r="B29" s="18" t="s">
        <v>37</v>
      </c>
      <c r="E29" s="19">
        <v>23915170.966666669</v>
      </c>
      <c r="F29" s="20">
        <f t="shared" si="0"/>
        <v>0.10197815477762096</v>
      </c>
      <c r="H29" s="18" t="s">
        <v>37</v>
      </c>
      <c r="K29" s="19">
        <v>2137575</v>
      </c>
      <c r="L29" s="20">
        <f t="shared" si="1"/>
        <v>4.424104282258505E-2</v>
      </c>
      <c r="Q29" s="34"/>
    </row>
    <row r="30" spans="2:17" s="1" customFormat="1" ht="10.25" customHeight="1">
      <c r="B30" s="18" t="s">
        <v>38</v>
      </c>
      <c r="E30" s="19">
        <v>18157861.333333332</v>
      </c>
      <c r="F30" s="20">
        <f t="shared" si="0"/>
        <v>7.7428055858859646E-2</v>
      </c>
      <c r="H30" s="18" t="s">
        <v>38</v>
      </c>
      <c r="K30" s="19">
        <v>4319176</v>
      </c>
      <c r="L30" s="20">
        <f t="shared" si="1"/>
        <v>8.9393284621256147E-2</v>
      </c>
      <c r="Q30" s="34"/>
    </row>
    <row r="31" spans="2:17" s="1" customFormat="1" ht="10.25" customHeight="1">
      <c r="B31" s="18" t="s">
        <v>39</v>
      </c>
      <c r="E31" s="19">
        <v>5806790</v>
      </c>
      <c r="F31" s="20">
        <f t="shared" si="0"/>
        <v>2.4761091200498263E-2</v>
      </c>
      <c r="H31" s="18" t="s">
        <v>39</v>
      </c>
      <c r="K31" s="19">
        <v>649509</v>
      </c>
      <c r="L31" s="20">
        <f t="shared" si="1"/>
        <v>1.3442782350399118E-2</v>
      </c>
      <c r="Q31" s="34"/>
    </row>
    <row r="32" spans="2:17" s="1" customFormat="1" ht="10.25" customHeight="1">
      <c r="B32" s="18" t="s">
        <v>26</v>
      </c>
      <c r="E32" s="19">
        <v>838650</v>
      </c>
      <c r="F32" s="20">
        <f>E32/E$35</f>
        <v>3.5761391638578057E-3</v>
      </c>
      <c r="H32" s="18" t="s">
        <v>26</v>
      </c>
      <c r="K32" s="19">
        <v>206000</v>
      </c>
      <c r="L32" s="20">
        <f>K32/K$35</f>
        <v>4.2635485638878269E-3</v>
      </c>
      <c r="Q32" s="34"/>
    </row>
    <row r="33" spans="2:17" s="1" customFormat="1" ht="10.25" customHeight="1">
      <c r="B33" s="18" t="s">
        <v>27</v>
      </c>
      <c r="E33" s="19">
        <v>92012326.5</v>
      </c>
      <c r="F33" s="20">
        <f>E33/E$35</f>
        <v>0.39235543355907881</v>
      </c>
      <c r="H33" s="18" t="s">
        <v>27</v>
      </c>
      <c r="K33" s="19">
        <v>23433312</v>
      </c>
      <c r="L33" s="20">
        <f>K33/K$35</f>
        <v>0.48499545497444352</v>
      </c>
      <c r="Q33" s="34"/>
    </row>
    <row r="34" spans="2:17" s="1" customFormat="1" ht="10.25" customHeight="1">
      <c r="B34" s="18" t="s">
        <v>28</v>
      </c>
      <c r="E34" s="19">
        <v>9536404.7499999981</v>
      </c>
      <c r="F34" s="20">
        <f>E34/E$35</f>
        <v>4.0664771369313304E-2</v>
      </c>
      <c r="H34" s="18" t="s">
        <v>28</v>
      </c>
      <c r="K34" s="19">
        <v>1994214</v>
      </c>
      <c r="L34" s="20">
        <f>K34/K$35</f>
        <v>4.1273923474684455E-2</v>
      </c>
      <c r="Q34" s="34"/>
    </row>
    <row r="35" spans="2:17" s="1" customFormat="1" ht="10.25" customHeight="1">
      <c r="B35" s="21"/>
      <c r="C35" s="21"/>
      <c r="D35" s="21"/>
      <c r="E35" s="22">
        <f>SUM(E15:E34)</f>
        <v>234512685.76899999</v>
      </c>
      <c r="F35" s="23">
        <f>E35/E$35</f>
        <v>1</v>
      </c>
      <c r="H35" s="21"/>
      <c r="I35" s="21"/>
      <c r="J35" s="21"/>
      <c r="K35" s="22">
        <f>SUM(K15:K34)</f>
        <v>48316560</v>
      </c>
      <c r="L35" s="23">
        <f>K35/K$35</f>
        <v>1</v>
      </c>
      <c r="Q35" s="34"/>
    </row>
    <row r="36" spans="2:17" ht="13.15">
      <c r="B36" s="1"/>
      <c r="C36" s="1"/>
      <c r="D36" s="1"/>
      <c r="E36" s="1"/>
      <c r="F36" s="1"/>
      <c r="G36" s="1"/>
      <c r="H36" s="1"/>
      <c r="I36" s="1"/>
      <c r="J36" s="1"/>
      <c r="K36" s="1"/>
      <c r="L36" s="1"/>
      <c r="M36" s="1"/>
      <c r="N36" s="24" t="s">
        <v>29</v>
      </c>
      <c r="O36" s="1"/>
      <c r="Q36" s="34"/>
    </row>
    <row r="37" spans="2:17">
      <c r="B37" s="10" t="s">
        <v>30</v>
      </c>
      <c r="C37" s="15"/>
      <c r="D37" s="15"/>
      <c r="E37" s="16" t="s">
        <v>13</v>
      </c>
      <c r="F37" s="16" t="s">
        <v>14</v>
      </c>
      <c r="G37" s="1"/>
      <c r="H37" s="10" t="s">
        <v>1</v>
      </c>
      <c r="I37" s="15"/>
      <c r="J37" s="15"/>
      <c r="K37" s="25">
        <f>R14</f>
        <v>6401168.5</v>
      </c>
      <c r="L37" s="15"/>
      <c r="M37" s="1"/>
      <c r="N37" s="26" t="s">
        <v>31</v>
      </c>
      <c r="O37" s="1"/>
    </row>
    <row r="38" spans="2:17" s="1" customFormat="1" ht="10.15">
      <c r="B38" s="18" t="s">
        <v>16</v>
      </c>
      <c r="E38" s="19">
        <v>32880</v>
      </c>
      <c r="F38" s="20">
        <f t="shared" ref="F38:F54" si="2">E38/E$58</f>
        <v>1.7989415789345254E-3</v>
      </c>
      <c r="H38" s="18" t="s">
        <v>16</v>
      </c>
      <c r="K38" s="19">
        <f t="shared" ref="K38:K57" si="3">L38*K$37</f>
        <v>33793.913553967279</v>
      </c>
      <c r="L38" s="20">
        <f t="shared" ref="L38:L54" si="4">SUM(F15,L15,F38)/3</f>
        <v>5.2793351017032713E-3</v>
      </c>
      <c r="N38" s="19">
        <f>K38/12</f>
        <v>2816.1594628306066</v>
      </c>
    </row>
    <row r="39" spans="2:17" s="1" customFormat="1" ht="10.15">
      <c r="B39" s="18" t="s">
        <v>17</v>
      </c>
      <c r="E39" s="19">
        <v>61158</v>
      </c>
      <c r="F39" s="20">
        <f t="shared" si="2"/>
        <v>3.3460969916203681E-3</v>
      </c>
      <c r="H39" s="18" t="s">
        <v>17</v>
      </c>
      <c r="K39" s="19">
        <f t="shared" si="3"/>
        <v>47271.57694899536</v>
      </c>
      <c r="L39" s="20">
        <f t="shared" si="4"/>
        <v>7.38483558884528E-3</v>
      </c>
      <c r="N39" s="19">
        <f t="shared" ref="N39:N57" si="5">K39/12</f>
        <v>3939.2980790829465</v>
      </c>
    </row>
    <row r="40" spans="2:17" s="1" customFormat="1" ht="10.15">
      <c r="B40" s="18" t="s">
        <v>18</v>
      </c>
      <c r="E40" s="19">
        <v>57000</v>
      </c>
      <c r="F40" s="20">
        <f t="shared" si="2"/>
        <v>3.1186031021675168E-3</v>
      </c>
      <c r="H40" s="18" t="s">
        <v>18</v>
      </c>
      <c r="K40" s="19">
        <f t="shared" si="3"/>
        <v>45662.108216391644</v>
      </c>
      <c r="L40" s="20">
        <f t="shared" si="4"/>
        <v>7.1334020056481318E-3</v>
      </c>
      <c r="N40" s="19">
        <f t="shared" si="5"/>
        <v>3805.1756846993035</v>
      </c>
    </row>
    <row r="41" spans="2:17" s="1" customFormat="1" ht="10.25" customHeight="1">
      <c r="B41" s="18" t="s">
        <v>19</v>
      </c>
      <c r="E41" s="19">
        <v>395397</v>
      </c>
      <c r="F41" s="20">
        <f t="shared" si="2"/>
        <v>2.1633093171714555E-2</v>
      </c>
      <c r="H41" s="18" t="s">
        <v>19</v>
      </c>
      <c r="K41" s="19">
        <f>L41*K$37</f>
        <v>131130.41908321553</v>
      </c>
      <c r="L41" s="20">
        <f t="shared" si="4"/>
        <v>2.048538779805836E-2</v>
      </c>
      <c r="N41" s="19">
        <f t="shared" si="5"/>
        <v>10927.534923601293</v>
      </c>
    </row>
    <row r="42" spans="2:17" s="1" customFormat="1" ht="10.15">
      <c r="B42" s="18" t="s">
        <v>20</v>
      </c>
      <c r="E42" s="19">
        <v>1035000</v>
      </c>
      <c r="F42" s="20">
        <f t="shared" si="2"/>
        <v>5.6627266855147011E-2</v>
      </c>
      <c r="H42" s="18" t="s">
        <v>20</v>
      </c>
      <c r="K42" s="19">
        <f t="shared" si="3"/>
        <v>302499.51353536657</v>
      </c>
      <c r="L42" s="20">
        <f t="shared" si="4"/>
        <v>4.7256920909888027E-2</v>
      </c>
      <c r="N42" s="19">
        <f t="shared" si="5"/>
        <v>25208.292794613881</v>
      </c>
    </row>
    <row r="43" spans="2:17" s="1" customFormat="1" ht="10.15">
      <c r="B43" s="18" t="s">
        <v>33</v>
      </c>
      <c r="E43" s="19">
        <v>206400</v>
      </c>
      <c r="F43" s="20">
        <f t="shared" si="2"/>
        <v>1.1292625969953955E-2</v>
      </c>
      <c r="H43" s="18" t="s">
        <v>33</v>
      </c>
      <c r="K43" s="19">
        <f t="shared" si="3"/>
        <v>69201.655139253751</v>
      </c>
      <c r="L43" s="20">
        <f t="shared" si="4"/>
        <v>1.0810784802689344E-2</v>
      </c>
      <c r="N43" s="19">
        <f t="shared" si="5"/>
        <v>5766.8045949378129</v>
      </c>
    </row>
    <row r="44" spans="2:17" s="1" customFormat="1" ht="10.15">
      <c r="B44" s="18" t="s">
        <v>21</v>
      </c>
      <c r="E44" s="19">
        <v>21000</v>
      </c>
      <c r="F44" s="20">
        <f t="shared" si="2"/>
        <v>1.148959037640664E-3</v>
      </c>
      <c r="H44" s="18" t="s">
        <v>21</v>
      </c>
      <c r="K44" s="19">
        <f t="shared" si="3"/>
        <v>9613.1417030131652</v>
      </c>
      <c r="L44" s="20">
        <f t="shared" si="4"/>
        <v>1.5017791990654776E-3</v>
      </c>
      <c r="N44" s="19">
        <f>K44/12</f>
        <v>801.09514191776373</v>
      </c>
    </row>
    <row r="45" spans="2:17" s="1" customFormat="1" ht="10.15">
      <c r="B45" s="18" t="s">
        <v>22</v>
      </c>
      <c r="E45" s="19">
        <v>265763</v>
      </c>
      <c r="F45" s="20">
        <f t="shared" si="2"/>
        <v>1.4540514320023609E-2</v>
      </c>
      <c r="H45" s="18" t="s">
        <v>22</v>
      </c>
      <c r="K45" s="19">
        <f>L45*K$37</f>
        <v>115832.28962996256</v>
      </c>
      <c r="L45" s="20">
        <f t="shared" si="4"/>
        <v>1.8095491413788366E-2</v>
      </c>
      <c r="N45" s="19">
        <f t="shared" si="5"/>
        <v>9652.6908024968798</v>
      </c>
    </row>
    <row r="46" spans="2:17" s="1" customFormat="1" ht="10.15">
      <c r="B46" s="18" t="s">
        <v>23</v>
      </c>
      <c r="E46" s="19">
        <v>60000</v>
      </c>
      <c r="F46" s="20">
        <f t="shared" si="2"/>
        <v>3.2827401075447545E-3</v>
      </c>
      <c r="H46" s="18" t="s">
        <v>23</v>
      </c>
      <c r="K46" s="19">
        <f t="shared" si="3"/>
        <v>17317.350632261332</v>
      </c>
      <c r="L46" s="20">
        <f t="shared" si="4"/>
        <v>2.7053421000027313E-3</v>
      </c>
      <c r="N46" s="19">
        <f t="shared" si="5"/>
        <v>1443.1125526884443</v>
      </c>
    </row>
    <row r="47" spans="2:17" s="1" customFormat="1" ht="10.15">
      <c r="B47" s="18" t="s">
        <v>24</v>
      </c>
      <c r="E47" s="19">
        <v>100200</v>
      </c>
      <c r="F47" s="20">
        <f t="shared" si="2"/>
        <v>5.4821759795997396E-3</v>
      </c>
      <c r="H47" s="18" t="s">
        <v>24</v>
      </c>
      <c r="K47" s="19">
        <f t="shared" si="3"/>
        <v>27981.310389283339</v>
      </c>
      <c r="L47" s="20">
        <f t="shared" si="4"/>
        <v>4.3712816479183981E-3</v>
      </c>
      <c r="N47" s="19">
        <f t="shared" si="5"/>
        <v>2331.7758657736117</v>
      </c>
    </row>
    <row r="48" spans="2:17" s="1" customFormat="1" ht="10.15">
      <c r="B48" s="18" t="s">
        <v>25</v>
      </c>
      <c r="E48" s="19">
        <v>42000</v>
      </c>
      <c r="F48" s="20">
        <f t="shared" si="2"/>
        <v>2.297918075281328E-3</v>
      </c>
      <c r="H48" s="18" t="s">
        <v>25</v>
      </c>
      <c r="K48" s="19">
        <f t="shared" si="3"/>
        <v>16238.307264013663</v>
      </c>
      <c r="L48" s="20">
        <f t="shared" si="4"/>
        <v>2.5367723508627625E-3</v>
      </c>
      <c r="N48" s="19">
        <f t="shared" si="5"/>
        <v>1353.1922720011387</v>
      </c>
    </row>
    <row r="49" spans="2:16" s="1" customFormat="1" ht="10.15">
      <c r="B49" s="18" t="s">
        <v>34</v>
      </c>
      <c r="E49" s="19">
        <v>2124896</v>
      </c>
      <c r="F49" s="20">
        <f t="shared" si="2"/>
        <v>0.11625802205935698</v>
      </c>
      <c r="H49" s="18" t="s">
        <v>34</v>
      </c>
      <c r="K49" s="19">
        <f t="shared" si="3"/>
        <v>740742.47727688786</v>
      </c>
      <c r="L49" s="20">
        <f t="shared" si="4"/>
        <v>0.11571988415503948</v>
      </c>
      <c r="N49" s="19">
        <f t="shared" si="5"/>
        <v>61728.539773073986</v>
      </c>
    </row>
    <row r="50" spans="2:16" s="1" customFormat="1" ht="10.15">
      <c r="B50" s="18" t="s">
        <v>35</v>
      </c>
      <c r="E50" s="19">
        <v>979181</v>
      </c>
      <c r="F50" s="20">
        <f t="shared" si="2"/>
        <v>5.3573279020763004E-2</v>
      </c>
      <c r="H50" s="18" t="s">
        <v>35</v>
      </c>
      <c r="K50" s="19">
        <f t="shared" si="3"/>
        <v>272454.52769898734</v>
      </c>
      <c r="L50" s="20">
        <f t="shared" si="4"/>
        <v>4.2563248834800609E-2</v>
      </c>
      <c r="N50" s="19">
        <f t="shared" si="5"/>
        <v>22704.54397491561</v>
      </c>
    </row>
    <row r="51" spans="2:16" s="1" customFormat="1" ht="10.15">
      <c r="B51" s="18" t="s">
        <v>36</v>
      </c>
      <c r="E51" s="19">
        <v>1378848</v>
      </c>
      <c r="F51" s="20">
        <f t="shared" si="2"/>
        <v>7.5439993863464491E-2</v>
      </c>
      <c r="H51" s="18" t="s">
        <v>36</v>
      </c>
      <c r="K51" s="19">
        <f t="shared" si="3"/>
        <v>413799.58959496388</v>
      </c>
      <c r="L51" s="20">
        <f t="shared" si="4"/>
        <v>6.4644383223932303E-2</v>
      </c>
      <c r="N51" s="19">
        <f t="shared" si="5"/>
        <v>34483.299132913657</v>
      </c>
    </row>
    <row r="52" spans="2:16" s="1" customFormat="1" ht="10.15">
      <c r="B52" s="18" t="s">
        <v>37</v>
      </c>
      <c r="E52" s="19">
        <v>1562152</v>
      </c>
      <c r="F52" s="20">
        <f t="shared" si="2"/>
        <v>8.5468983741354226E-2</v>
      </c>
      <c r="H52" s="18" t="s">
        <v>37</v>
      </c>
      <c r="K52" s="19">
        <f t="shared" si="3"/>
        <v>494358.36274196109</v>
      </c>
      <c r="L52" s="20">
        <f t="shared" si="4"/>
        <v>7.7229393780520086E-2</v>
      </c>
      <c r="N52" s="19">
        <f t="shared" si="5"/>
        <v>41196.530228496755</v>
      </c>
    </row>
    <row r="53" spans="2:16" s="1" customFormat="1" ht="10.15">
      <c r="B53" s="18" t="s">
        <v>38</v>
      </c>
      <c r="E53" s="19">
        <v>1817569</v>
      </c>
      <c r="F53" s="20">
        <f t="shared" si="2"/>
        <v>9.9443444242166862E-2</v>
      </c>
      <c r="H53" s="18" t="s">
        <v>38</v>
      </c>
      <c r="K53" s="19">
        <f t="shared" si="3"/>
        <v>568135.250874519</v>
      </c>
      <c r="L53" s="20">
        <f t="shared" si="4"/>
        <v>8.875492824076088E-2</v>
      </c>
      <c r="N53" s="19">
        <f t="shared" si="5"/>
        <v>47344.604239543252</v>
      </c>
    </row>
    <row r="54" spans="2:16" s="1" customFormat="1" ht="10.15">
      <c r="B54" s="18" t="s">
        <v>39</v>
      </c>
      <c r="E54" s="19">
        <v>368315</v>
      </c>
      <c r="F54" s="20">
        <f t="shared" si="2"/>
        <v>2.0151373711839105E-2</v>
      </c>
      <c r="H54" s="18" t="s">
        <v>39</v>
      </c>
      <c r="K54" s="19">
        <f t="shared" si="3"/>
        <v>124513.92352931332</v>
      </c>
      <c r="L54" s="20">
        <f t="shared" si="4"/>
        <v>1.9451749087578827E-2</v>
      </c>
      <c r="N54" s="19">
        <f t="shared" si="5"/>
        <v>10376.160294109444</v>
      </c>
    </row>
    <row r="55" spans="2:16" s="1" customFormat="1" ht="10.15">
      <c r="B55" s="18" t="s">
        <v>26</v>
      </c>
      <c r="E55" s="19">
        <v>60000</v>
      </c>
      <c r="F55" s="20">
        <f>E55/E$58</f>
        <v>3.2827401075447545E-3</v>
      </c>
      <c r="H55" s="18" t="s">
        <v>26</v>
      </c>
      <c r="K55" s="19">
        <f t="shared" si="3"/>
        <v>23732.178234261337</v>
      </c>
      <c r="L55" s="20">
        <f>SUM(F32,L32,F55)/3</f>
        <v>3.7074759450967955E-3</v>
      </c>
      <c r="N55" s="19">
        <f t="shared" si="5"/>
        <v>1977.681519521778</v>
      </c>
      <c r="P55" s="3"/>
    </row>
    <row r="56" spans="2:16" s="1" customFormat="1" ht="10.15">
      <c r="B56" s="18" t="s">
        <v>27</v>
      </c>
      <c r="E56" s="19">
        <v>6788000</v>
      </c>
      <c r="F56" s="20">
        <f>E56/E$58</f>
        <v>0.37138733083356323</v>
      </c>
      <c r="H56" s="18" t="s">
        <v>27</v>
      </c>
      <c r="K56" s="19">
        <f t="shared" si="3"/>
        <v>2664461.2515195594</v>
      </c>
      <c r="L56" s="20">
        <f>SUM(F33,L33,F56)/3</f>
        <v>0.41624607312236189</v>
      </c>
      <c r="N56" s="19">
        <f t="shared" si="5"/>
        <v>222038.43762662995</v>
      </c>
    </row>
    <row r="57" spans="2:16" s="1" customFormat="1" ht="10.15">
      <c r="B57" s="18" t="s">
        <v>28</v>
      </c>
      <c r="E57" s="19">
        <v>921655</v>
      </c>
      <c r="F57" s="20">
        <f>E57/E$58</f>
        <v>5.0425897230319344E-2</v>
      </c>
      <c r="H57" s="18" t="s">
        <v>28</v>
      </c>
      <c r="K57" s="19">
        <f t="shared" si="3"/>
        <v>282429.35243382276</v>
      </c>
      <c r="L57" s="20">
        <f>SUM(F34,L34,F57)/3</f>
        <v>4.4121530691439037E-2</v>
      </c>
      <c r="N57" s="19">
        <f t="shared" si="5"/>
        <v>23535.77936948523</v>
      </c>
    </row>
    <row r="58" spans="2:16" s="1" customFormat="1" ht="10.15">
      <c r="B58" s="21"/>
      <c r="C58" s="21"/>
      <c r="D58" s="21"/>
      <c r="E58" s="22">
        <f>SUM(E38:E57)</f>
        <v>18277414</v>
      </c>
      <c r="F58" s="23">
        <f>E58/E$58</f>
        <v>1</v>
      </c>
      <c r="H58" s="27" t="s">
        <v>32</v>
      </c>
      <c r="I58" s="21"/>
      <c r="J58" s="21"/>
      <c r="K58" s="28">
        <f>SUM(K38:K57)</f>
        <v>6401168.5</v>
      </c>
      <c r="L58" s="23">
        <f t="shared" ref="L58" si="6">SUM(F35,L35,F58)/3</f>
        <v>1</v>
      </c>
      <c r="N58" s="29">
        <f>SUM(N38:N57)</f>
        <v>533430.70833333337</v>
      </c>
    </row>
    <row r="59" spans="2:16">
      <c r="B59" s="1"/>
      <c r="C59" s="1"/>
      <c r="D59" s="1"/>
      <c r="E59" s="1"/>
      <c r="F59" s="1"/>
      <c r="G59" s="1"/>
      <c r="H59" s="1"/>
      <c r="I59" s="1"/>
      <c r="J59" s="1"/>
      <c r="K59" s="1"/>
      <c r="L59" s="1"/>
      <c r="M59" s="1"/>
      <c r="N59" s="1"/>
    </row>
    <row r="60" spans="2:16">
      <c r="B60" s="1"/>
      <c r="C60" s="1"/>
      <c r="D60" s="1"/>
      <c r="E60" s="1"/>
      <c r="F60" s="1"/>
      <c r="G60" s="1"/>
      <c r="H60" s="1"/>
      <c r="I60" s="1"/>
      <c r="J60" s="1"/>
      <c r="K60" s="3"/>
      <c r="L60" s="1"/>
      <c r="M60" s="1"/>
      <c r="N60" s="1"/>
      <c r="O60" s="1"/>
      <c r="P60" s="1"/>
    </row>
    <row r="61" spans="2:16">
      <c r="K61" s="30"/>
      <c r="L61" s="1"/>
      <c r="M61" s="1"/>
      <c r="N61" s="1"/>
      <c r="O61" s="1"/>
      <c r="P61" s="1"/>
    </row>
  </sheetData>
  <mergeCells count="1">
    <mergeCell ref="C6:O7"/>
  </mergeCells>
  <pageMargins left="0.7" right="0.7" top="0.75" bottom="0.75" header="0.3" footer="0.3"/>
  <customProperties>
    <customPr name="Sheet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F955E8F06CBD48B7814246FB9E203E" ma:contentTypeVersion="12" ma:contentTypeDescription="Create a new document." ma:contentTypeScope="" ma:versionID="ad274f5c268e6443438abf6ac2aab579">
  <xsd:schema xmlns:xsd="http://www.w3.org/2001/XMLSchema" xmlns:xs="http://www.w3.org/2001/XMLSchema" xmlns:p="http://schemas.microsoft.com/office/2006/metadata/properties" xmlns:ns2="cc29f954-72e5-4988-94c8-6074c4013efb" xmlns:ns3="219c5758-d311-4f49-8eb7-a0c37216249c" targetNamespace="http://schemas.microsoft.com/office/2006/metadata/properties" ma:root="true" ma:fieldsID="b35f0d760f0b69f295c070a8c3c1d2fa" ns2:_="" ns3:_="">
    <xsd:import namespace="cc29f954-72e5-4988-94c8-6074c4013efb"/>
    <xsd:import namespace="219c5758-d311-4f49-8eb7-a0c3721624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9f954-72e5-4988-94c8-6074c4013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9c5758-d311-4f49-8eb7-a0c3721624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6203EF-1E28-4FD7-8951-1A4C569E5EE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18805C4-02D7-45FA-B641-F159FF3AB490}">
  <ds:schemaRefs>
    <ds:schemaRef ds:uri="http://schemas.microsoft.com/sharepoint/v3/contenttype/forms"/>
  </ds:schemaRefs>
</ds:datastoreItem>
</file>

<file path=customXml/itemProps3.xml><?xml version="1.0" encoding="utf-8"?>
<ds:datastoreItem xmlns:ds="http://schemas.openxmlformats.org/officeDocument/2006/customXml" ds:itemID="{4E9AD7A3-1E51-43AC-A35E-A648502A2C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OHA - Q2 2021</vt:lpstr>
      <vt:lpstr>OHA - Q3 2021</vt:lpstr>
      <vt:lpstr>OHA - Q1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dc:creator>
  <cp:keywords/>
  <dc:description/>
  <cp:lastModifiedBy>Brent Thies</cp:lastModifiedBy>
  <cp:revision/>
  <dcterms:created xsi:type="dcterms:W3CDTF">2019-07-17T18:42:02Z</dcterms:created>
  <dcterms:modified xsi:type="dcterms:W3CDTF">2021-03-26T15:50:48Z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0x01010035F955E8F06CBD48B7814246FB9E203E</vt:lpwstr>
  </property>
</Properties>
</file>