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Financial Exhibit 21 - BY Update/Work Papers/"/>
    </mc:Choice>
  </mc:AlternateContent>
  <xr:revisionPtr revIDLastSave="55" documentId="8_{BBEA26E0-FD69-4513-B26F-DA4B9006D98A}" xr6:coauthVersionLast="46" xr6:coauthVersionMax="46" xr10:uidLastSave="{20DF332C-A882-4075-8C44-A84CF163F844}"/>
  <bookViews>
    <workbookView xWindow="-98" yWindow="-98" windowWidth="20715" windowHeight="13276" activeTab="1" xr2:uid="{5BC06564-E41A-41C5-ABE0-44C06A5046FE}"/>
  </bookViews>
  <sheets>
    <sheet name="Link in" sheetId="1" r:id="rId1"/>
    <sheet name="Bill Comparison" sheetId="3" r:id="rId2"/>
  </sheets>
  <externalReferences>
    <externalReference r:id="rId3"/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'Bill Comparison'!$A$1:$F$45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40" i="3"/>
  <c r="D40" i="3" s="1"/>
  <c r="E40" i="3" s="1"/>
  <c r="F7" i="3" l="1"/>
  <c r="D24" i="3"/>
  <c r="F24" i="3" s="1"/>
  <c r="D25" i="3"/>
  <c r="F25" i="3" s="1"/>
  <c r="D26" i="3"/>
  <c r="F26" i="3" s="1"/>
  <c r="D27" i="3"/>
  <c r="E27" i="3" s="1"/>
  <c r="D28" i="3"/>
  <c r="F28" i="3" s="1"/>
  <c r="D29" i="3"/>
  <c r="F29" i="3" s="1"/>
  <c r="D30" i="3"/>
  <c r="F30" i="3" s="1"/>
  <c r="D31" i="3"/>
  <c r="F31" i="3" s="1"/>
  <c r="E31" i="3" l="1"/>
  <c r="F27" i="3"/>
  <c r="E30" i="3"/>
  <c r="E26" i="3"/>
  <c r="E29" i="3"/>
  <c r="E25" i="3"/>
  <c r="E28" i="3"/>
  <c r="E24" i="3"/>
  <c r="D43" i="3" l="1"/>
  <c r="F43" i="3" s="1"/>
  <c r="E43" i="3" l="1"/>
  <c r="D37" i="3" l="1"/>
  <c r="F37" i="3" s="1"/>
  <c r="D34" i="3"/>
  <c r="D20" i="3" l="1"/>
  <c r="D23" i="3"/>
  <c r="D22" i="3"/>
  <c r="D14" i="3"/>
  <c r="D17" i="3"/>
  <c r="D13" i="3"/>
  <c r="D18" i="3"/>
  <c r="D16" i="3"/>
  <c r="D21" i="3"/>
  <c r="D15" i="3"/>
  <c r="D19" i="3"/>
  <c r="E34" i="3"/>
  <c r="F34" i="3"/>
  <c r="F19" i="3" l="1"/>
  <c r="E19" i="3"/>
  <c r="F18" i="3"/>
  <c r="E18" i="3"/>
  <c r="F22" i="3"/>
  <c r="E22" i="3"/>
  <c r="F13" i="3"/>
  <c r="E13" i="3"/>
  <c r="F23" i="3"/>
  <c r="E23" i="3"/>
  <c r="F16" i="3"/>
  <c r="E16" i="3"/>
  <c r="E14" i="3"/>
  <c r="F14" i="3"/>
  <c r="F15" i="3"/>
  <c r="E15" i="3"/>
  <c r="E21" i="3"/>
  <c r="F21" i="3"/>
  <c r="E17" i="3"/>
  <c r="F17" i="3"/>
  <c r="F20" i="3"/>
  <c r="E20" i="3"/>
</calcChain>
</file>

<file path=xl/sharedStrings.xml><?xml version="1.0" encoding="utf-8"?>
<sst xmlns="http://schemas.openxmlformats.org/spreadsheetml/2006/main" count="86" uniqueCount="56">
  <si>
    <t>Type of Charge</t>
  </si>
  <si>
    <t>Service Area</t>
  </si>
  <si>
    <t>Airview Estates</t>
  </si>
  <si>
    <t>Fox Run Estates</t>
  </si>
  <si>
    <t>Total Monthly Water Bill - Residential</t>
  </si>
  <si>
    <t>Center Ridge</t>
  </si>
  <si>
    <t>Current Rates (per month)</t>
  </si>
  <si>
    <t>Proposed Rates (per month)</t>
  </si>
  <si>
    <t>Change Requested</t>
  </si>
  <si>
    <t>$</t>
  </si>
  <si>
    <t>%</t>
  </si>
  <si>
    <t xml:space="preserve"> </t>
  </si>
  <si>
    <t xml:space="preserve">Brocklyn Subdivision- Single Family </t>
  </si>
  <si>
    <t>Brocklyn Subdivision – Multi Family</t>
  </si>
  <si>
    <t>Great Oaks Subdivision</t>
  </si>
  <si>
    <t>Golden Acres Subdivision</t>
  </si>
  <si>
    <t>Kingswood Development</t>
  </si>
  <si>
    <t>Lake Columbia Estates</t>
  </si>
  <si>
    <t xml:space="preserve"> Longview and Homestead Subdivisions</t>
  </si>
  <si>
    <t>Persimmon Ridge Subdivision</t>
  </si>
  <si>
    <t>City of River Bluff and environs</t>
  </si>
  <si>
    <t>Timberland Subdivision</t>
  </si>
  <si>
    <t xml:space="preserve">Total Monthly Sewer Bill – Commercial </t>
  </si>
  <si>
    <t>$35.00 per residential equivalent of 12,000 gallons</t>
  </si>
  <si>
    <t>Service</t>
  </si>
  <si>
    <t>Type</t>
  </si>
  <si>
    <t>Sewer</t>
  </si>
  <si>
    <t>Single Residential</t>
  </si>
  <si>
    <t xml:space="preserve">Multi Residential </t>
  </si>
  <si>
    <t>Commercial (Flat)</t>
  </si>
  <si>
    <t>Commercial/Industrial (Metered)</t>
  </si>
  <si>
    <t>Water</t>
  </si>
  <si>
    <t>Residential (Flat)</t>
  </si>
  <si>
    <t>Proposed Monthly Rate</t>
  </si>
  <si>
    <t>Total Monthly Sewer – 
Single Residential per unit</t>
  </si>
  <si>
    <t>Total Monthly Sewer – 
Mulit Residential per unit</t>
  </si>
  <si>
    <t>Flat Rate</t>
  </si>
  <si>
    <r>
      <t xml:space="preserve">Data: </t>
    </r>
    <r>
      <rPr>
        <u/>
        <sz val="11"/>
        <color indexed="8"/>
        <rFont val="Calibri"/>
        <family val="2"/>
        <scheme val="minor"/>
      </rPr>
      <t xml:space="preserve">X </t>
    </r>
    <r>
      <rPr>
        <sz val="11"/>
        <color indexed="8"/>
        <rFont val="Calibri"/>
        <family val="2"/>
        <scheme val="minor"/>
      </rPr>
      <t xml:space="preserve">Base Period  </t>
    </r>
    <r>
      <rPr>
        <u/>
        <sz val="11"/>
        <color indexed="8"/>
        <rFont val="Calibri"/>
        <family val="2"/>
      </rPr>
      <t xml:space="preserve">X </t>
    </r>
    <r>
      <rPr>
        <sz val="11"/>
        <color indexed="8"/>
        <rFont val="Calibri"/>
        <family val="2"/>
        <scheme val="minor"/>
      </rPr>
      <t>Forecast Period</t>
    </r>
  </si>
  <si>
    <t>Witness: B. Thies</t>
  </si>
  <si>
    <t>Bluegrass Water Utility Operating Company, LLC</t>
  </si>
  <si>
    <t>Case No. 2020-00290</t>
  </si>
  <si>
    <t>Typical Bill Comparison</t>
  </si>
  <si>
    <t>Exhibit 21, Schedule N</t>
  </si>
  <si>
    <t>Arcadia Pines Subdivision</t>
  </si>
  <si>
    <t>Carriage Park Subdivision</t>
  </si>
  <si>
    <t>Marshall Ridge Subdivision</t>
  </si>
  <si>
    <t>Randview Subdivision</t>
  </si>
  <si>
    <t>I-75 &amp; Delaplain Road interchange area  (Scott County)</t>
  </si>
  <si>
    <t>Herrington Haven and Woodland Estates</t>
  </si>
  <si>
    <t>Springcrest Sewer (Jessamine County)</t>
  </si>
  <si>
    <t>Woodland Acres</t>
  </si>
  <si>
    <t>Total Monthly Sewer – Industrial/Commercial (Metered)</t>
  </si>
  <si>
    <r>
      <t xml:space="preserve">Version: _ Original _ Updated </t>
    </r>
    <r>
      <rPr>
        <u/>
        <sz val="11"/>
        <rFont val="Calibri"/>
        <family val="2"/>
        <scheme val="minor"/>
      </rPr>
      <t xml:space="preserve">X </t>
    </r>
    <r>
      <rPr>
        <sz val="11"/>
        <rFont val="Calibri"/>
        <family val="2"/>
        <scheme val="minor"/>
      </rPr>
      <t>Revised</t>
    </r>
  </si>
  <si>
    <t>Randview Subdivision - Duplex</t>
  </si>
  <si>
    <r>
      <t xml:space="preserve">Persimmon Ridge Subdivision </t>
    </r>
    <r>
      <rPr>
        <vertAlign val="superscript"/>
        <sz val="9"/>
        <color rgb="FF000000"/>
        <rFont val="Calibri"/>
        <family val="2"/>
        <scheme val="minor"/>
      </rPr>
      <t>1</t>
    </r>
  </si>
  <si>
    <r>
      <rPr>
        <vertAlign val="superscript"/>
        <sz val="9"/>
        <color rgb="FF000000"/>
        <rFont val="Calibri"/>
        <family val="2"/>
        <scheme val="minor"/>
      </rPr>
      <t>1</t>
    </r>
    <r>
      <rPr>
        <sz val="9"/>
        <color rgb="FF000000"/>
        <rFont val="Calibri"/>
        <family val="2"/>
        <scheme val="minor"/>
      </rPr>
      <t xml:space="preserve"> Persimmon Ridge Current Average Bill is $35/month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</si>
</sst>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indexed="8"/>
      <name val="Calibri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imes New Roman"/>
      <family val="2"/>
    </font>
    <font>
      <u/>
      <sz val="11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3" fontId="4" fillId="0" borderId="0"/>
  </cellStyleXfs>
  <cellXfs count="26">
    <xf numFmtId="0" fontId="0" fillId="0" borderId="0" xfId="0"/>
    <xf numFmtId="0" fontId="3" fillId="0" borderId="0" xfId="2" applyFont="1" applyAlignment="1">
      <alignment horizontal="left"/>
    </xf>
    <xf numFmtId="0" fontId="1" fillId="0" borderId="0" xfId="0" applyFont="1"/>
    <xf numFmtId="7" fontId="0" fillId="0" borderId="0" xfId="0" applyNumberFormat="1"/>
    <xf numFmtId="3" fontId="6" fillId="0" borderId="0" xfId="3" applyFont="1"/>
    <xf numFmtId="3" fontId="5" fillId="0" borderId="0" xfId="3" applyFont="1" applyAlignment="1">
      <alignment horizontal="center" vertical="top"/>
    </xf>
    <xf numFmtId="3" fontId="5" fillId="0" borderId="0" xfId="3" applyFont="1" applyAlignment="1">
      <alignment horizontal="center" vertical="top" wrapText="1"/>
    </xf>
    <xf numFmtId="3" fontId="5" fillId="0" borderId="0" xfId="3" applyFont="1" applyAlignment="1">
      <alignment horizontal="left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8" fontId="9" fillId="0" borderId="0" xfId="0" applyNumberFormat="1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7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4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3" fontId="5" fillId="0" borderId="0" xfId="3" applyFont="1" applyAlignment="1">
      <alignment horizontal="center" vertical="top"/>
    </xf>
  </cellXfs>
  <cellStyles count="4">
    <cellStyle name="Normal" xfId="0" builtinId="0"/>
    <cellStyle name="Normal 4" xfId="2" xr:uid="{80EA3183-A621-443A-961A-24A5E03BAF92}"/>
    <cellStyle name="Normal_Exhibits" xfId="3" xr:uid="{65BDD6AB-C135-4E59-B1CF-6AF827A88E6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Revenue%20Requirement%20and%20Conversion%20Factor%20(Sewer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GUOC%202020%20Rate%20Case%20-%20Revenue%20Requirement%20and%20Conversion%20Factor%20(Wate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Rev Requirement - SCH A"/>
      <sheetName val="Rev Conversion Factor - SCH H"/>
      <sheetName val="FY Billing Analysis - SCH M-1"/>
      <sheetName val="BY Billing Analysis - SCH M-2"/>
      <sheetName val="Proposed Rate Adjustments"/>
    </sheetNames>
    <sheetDataSet>
      <sheetData sheetId="0"/>
      <sheetData sheetId="1">
        <row r="20">
          <cell r="B20">
            <v>95.464401645861514</v>
          </cell>
        </row>
        <row r="21">
          <cell r="B21">
            <v>71.598301234396132</v>
          </cell>
        </row>
        <row r="22">
          <cell r="B22">
            <v>238.66100411465376</v>
          </cell>
        </row>
        <row r="23">
          <cell r="B23">
            <v>2238.686405700214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Rev Requirement - SCH A"/>
      <sheetName val="Rev Conversion Factor - SCH H"/>
      <sheetName val="Billing Analysis - FY SCH M-1"/>
      <sheetName val="Billing Analysis - BY SCH M-2"/>
      <sheetName val="Proposed Rate Adjustments"/>
    </sheetNames>
    <sheetDataSet>
      <sheetData sheetId="0" refreshError="1"/>
      <sheetData sheetId="1">
        <row r="19">
          <cell r="B19">
            <v>108.27020444695931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015F-737B-4A86-B454-6892FFFBF7E4}">
  <dimension ref="A3:C8"/>
  <sheetViews>
    <sheetView workbookViewId="0">
      <selection activeCell="C8" sqref="C8"/>
    </sheetView>
  </sheetViews>
  <sheetFormatPr defaultRowHeight="14.25" x14ac:dyDescent="0.45"/>
  <cols>
    <col min="1" max="1" width="10" bestFit="1" customWidth="1"/>
    <col min="2" max="2" width="29" bestFit="1" customWidth="1"/>
    <col min="3" max="3" width="20.1328125" customWidth="1"/>
  </cols>
  <sheetData>
    <row r="3" spans="1:3" x14ac:dyDescent="0.45">
      <c r="A3" t="s">
        <v>24</v>
      </c>
      <c r="B3" t="s">
        <v>25</v>
      </c>
      <c r="C3" t="s">
        <v>33</v>
      </c>
    </row>
    <row r="4" spans="1:3" x14ac:dyDescent="0.45">
      <c r="A4" t="s">
        <v>26</v>
      </c>
      <c r="B4" s="1" t="s">
        <v>27</v>
      </c>
      <c r="C4" s="3">
        <f>'[1]Link Out'!$B20</f>
        <v>95.464401645861514</v>
      </c>
    </row>
    <row r="5" spans="1:3" x14ac:dyDescent="0.45">
      <c r="A5" t="s">
        <v>26</v>
      </c>
      <c r="B5" s="2" t="s">
        <v>28</v>
      </c>
      <c r="C5" s="3">
        <f>'[1]Link Out'!$B21</f>
        <v>71.598301234396132</v>
      </c>
    </row>
    <row r="6" spans="1:3" x14ac:dyDescent="0.45">
      <c r="A6" t="s">
        <v>26</v>
      </c>
      <c r="B6" s="1" t="s">
        <v>29</v>
      </c>
      <c r="C6" s="3">
        <f>'[1]Link Out'!$B22</f>
        <v>238.66100411465376</v>
      </c>
    </row>
    <row r="7" spans="1:3" x14ac:dyDescent="0.45">
      <c r="A7" t="s">
        <v>26</v>
      </c>
      <c r="B7" s="1" t="s">
        <v>30</v>
      </c>
      <c r="C7" s="3">
        <f>'[1]Link Out'!$B23</f>
        <v>2238.686405700214</v>
      </c>
    </row>
    <row r="8" spans="1:3" x14ac:dyDescent="0.45">
      <c r="A8" t="s">
        <v>31</v>
      </c>
      <c r="B8" s="1" t="s">
        <v>32</v>
      </c>
      <c r="C8" s="3">
        <f>'[2]Link Out'!$B$19</f>
        <v>108.27020444695931</v>
      </c>
    </row>
  </sheetData>
  <pageMargins left="0.7" right="0.7" top="0.75" bottom="0.75" header="0.3" footer="0.3"/>
  <pageSetup orientation="portrait" horizontalDpi="1200" verticalDpi="1200" r:id="rId1"/>
  <customProperties>
    <customPr name="Sheet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2D05-B12B-49DA-BB16-5BCB84473DA9}">
  <sheetPr>
    <pageSetUpPr fitToPage="1"/>
  </sheetPr>
  <dimension ref="A1:I45"/>
  <sheetViews>
    <sheetView tabSelected="1" view="pageBreakPreview" topLeftCell="A34" zoomScale="115" zoomScaleNormal="100" zoomScaleSheetLayoutView="115" workbookViewId="0">
      <selection activeCell="D43" sqref="D43"/>
    </sheetView>
  </sheetViews>
  <sheetFormatPr defaultRowHeight="14.25" x14ac:dyDescent="0.45"/>
  <cols>
    <col min="1" max="2" width="24.1328125" customWidth="1"/>
    <col min="3" max="4" width="13.86328125" customWidth="1"/>
    <col min="6" max="6" width="10" bestFit="1" customWidth="1"/>
  </cols>
  <sheetData>
    <row r="1" spans="1:9" x14ac:dyDescent="0.45">
      <c r="A1" s="25" t="s">
        <v>39</v>
      </c>
      <c r="B1" s="25"/>
      <c r="C1" s="25"/>
      <c r="D1" s="25"/>
      <c r="E1" s="25"/>
      <c r="F1" s="25"/>
      <c r="G1" s="5"/>
      <c r="H1" s="5"/>
      <c r="I1" s="5"/>
    </row>
    <row r="2" spans="1:9" x14ac:dyDescent="0.45">
      <c r="A2" s="25" t="s">
        <v>40</v>
      </c>
      <c r="B2" s="25"/>
      <c r="C2" s="25"/>
      <c r="D2" s="25"/>
      <c r="E2" s="25"/>
      <c r="F2" s="25"/>
      <c r="G2" s="5"/>
      <c r="H2" s="5"/>
      <c r="I2" s="5"/>
    </row>
    <row r="3" spans="1:9" x14ac:dyDescent="0.45">
      <c r="A3" s="25" t="s">
        <v>41</v>
      </c>
      <c r="B3" s="25"/>
      <c r="C3" s="25"/>
      <c r="D3" s="25"/>
      <c r="E3" s="25"/>
      <c r="F3" s="25"/>
      <c r="G3" s="5"/>
      <c r="H3" s="5"/>
      <c r="I3" s="5"/>
    </row>
    <row r="4" spans="1:9" x14ac:dyDescent="0.45">
      <c r="A4" s="25"/>
      <c r="B4" s="25"/>
      <c r="C4" s="25"/>
      <c r="D4" s="25"/>
      <c r="E4" s="25"/>
      <c r="F4" s="25"/>
      <c r="G4" s="5"/>
      <c r="H4" s="5"/>
      <c r="I4" s="5"/>
    </row>
    <row r="5" spans="1:9" x14ac:dyDescent="0.45">
      <c r="A5" s="25"/>
      <c r="B5" s="25"/>
      <c r="C5" s="25"/>
      <c r="D5" s="25"/>
      <c r="E5" s="25"/>
      <c r="F5" s="25"/>
      <c r="G5" s="25"/>
      <c r="H5" s="25"/>
      <c r="I5" s="25"/>
    </row>
    <row r="6" spans="1:9" x14ac:dyDescent="0.45">
      <c r="A6" s="4" t="s">
        <v>37</v>
      </c>
      <c r="B6" s="5"/>
      <c r="C6" s="6"/>
      <c r="D6" s="5"/>
      <c r="E6" s="5"/>
      <c r="F6" s="8" t="s">
        <v>42</v>
      </c>
      <c r="G6" s="5"/>
      <c r="H6" s="7"/>
    </row>
    <row r="7" spans="1:9" x14ac:dyDescent="0.45">
      <c r="A7" s="9" t="s">
        <v>52</v>
      </c>
      <c r="B7" s="5"/>
      <c r="C7" s="6"/>
      <c r="D7" s="5"/>
      <c r="E7" s="5"/>
      <c r="F7" s="18" t="e">
        <f ca="1">RIGHT(CELL("filename",$A$1),LEN(CELL("filename",$A$1))-SEARCH("/Deficiencies",CELL("filename",$A$1),1))</f>
        <v>#VALUE!</v>
      </c>
      <c r="G7" s="5"/>
      <c r="H7" s="7"/>
    </row>
    <row r="8" spans="1:9" x14ac:dyDescent="0.45">
      <c r="A8" s="9"/>
      <c r="B8" s="5"/>
      <c r="C8" s="6"/>
      <c r="D8" s="5"/>
      <c r="E8" s="5"/>
      <c r="F8" s="10" t="s">
        <v>38</v>
      </c>
      <c r="G8" s="5"/>
      <c r="H8" s="7"/>
    </row>
    <row r="9" spans="1:9" x14ac:dyDescent="0.45">
      <c r="A9" s="9"/>
      <c r="B9" s="5"/>
      <c r="C9" s="6"/>
      <c r="D9" s="5"/>
      <c r="E9" s="5"/>
      <c r="F9" s="10"/>
      <c r="G9" s="5"/>
      <c r="H9" s="7"/>
    </row>
    <row r="10" spans="1:9" x14ac:dyDescent="0.45">
      <c r="A10" s="24" t="s">
        <v>0</v>
      </c>
      <c r="B10" s="24" t="s">
        <v>1</v>
      </c>
      <c r="C10" s="24" t="s">
        <v>6</v>
      </c>
      <c r="D10" s="24" t="s">
        <v>7</v>
      </c>
      <c r="E10" s="24" t="s">
        <v>8</v>
      </c>
      <c r="F10" s="24"/>
    </row>
    <row r="11" spans="1:9" x14ac:dyDescent="0.45">
      <c r="A11" s="24"/>
      <c r="B11" s="24"/>
      <c r="C11" s="24"/>
      <c r="D11" s="24"/>
      <c r="E11" s="19" t="s">
        <v>9</v>
      </c>
      <c r="F11" s="19" t="s">
        <v>10</v>
      </c>
    </row>
    <row r="12" spans="1:9" ht="23.25" x14ac:dyDescent="0.45">
      <c r="A12" s="11" t="s">
        <v>34</v>
      </c>
      <c r="B12" s="11" t="s">
        <v>11</v>
      </c>
      <c r="C12" s="11" t="s">
        <v>11</v>
      </c>
      <c r="D12" s="11" t="s">
        <v>11</v>
      </c>
      <c r="E12" s="11" t="s">
        <v>11</v>
      </c>
      <c r="F12" s="11"/>
    </row>
    <row r="13" spans="1:9" x14ac:dyDescent="0.45">
      <c r="A13" s="11" t="s">
        <v>11</v>
      </c>
      <c r="B13" s="11" t="s">
        <v>2</v>
      </c>
      <c r="C13" s="12">
        <v>41.36</v>
      </c>
      <c r="D13" s="12">
        <f>'Link in'!$C$4</f>
        <v>95.464401645861514</v>
      </c>
      <c r="E13" s="12">
        <f>D13-C13</f>
        <v>54.104401645861515</v>
      </c>
      <c r="F13" s="13">
        <f>(D13-C13)/C13</f>
        <v>1.3081335020759555</v>
      </c>
    </row>
    <row r="14" spans="1:9" x14ac:dyDescent="0.45">
      <c r="A14" s="11" t="s">
        <v>11</v>
      </c>
      <c r="B14" s="11" t="s">
        <v>12</v>
      </c>
      <c r="C14" s="12">
        <v>40</v>
      </c>
      <c r="D14" s="12">
        <f>'Link in'!$C$4</f>
        <v>95.464401645861514</v>
      </c>
      <c r="E14" s="12">
        <f t="shared" ref="E14:E31" si="0">D14-C14</f>
        <v>55.464401645861514</v>
      </c>
      <c r="F14" s="13">
        <f t="shared" ref="F14:F31" si="1">(D14-C14)/C14</f>
        <v>1.3866100411465379</v>
      </c>
    </row>
    <row r="15" spans="1:9" x14ac:dyDescent="0.45">
      <c r="A15" s="11" t="s">
        <v>11</v>
      </c>
      <c r="B15" s="11" t="s">
        <v>3</v>
      </c>
      <c r="C15" s="12">
        <v>55.85</v>
      </c>
      <c r="D15" s="12">
        <f>'Link in'!$C$4</f>
        <v>95.464401645861514</v>
      </c>
      <c r="E15" s="12">
        <f t="shared" si="0"/>
        <v>39.614401645861513</v>
      </c>
      <c r="F15" s="13">
        <f t="shared" si="1"/>
        <v>0.70929993994380502</v>
      </c>
    </row>
    <row r="16" spans="1:9" x14ac:dyDescent="0.45">
      <c r="A16" s="11" t="s">
        <v>11</v>
      </c>
      <c r="B16" s="11" t="s">
        <v>14</v>
      </c>
      <c r="C16" s="12">
        <v>28.84</v>
      </c>
      <c r="D16" s="12">
        <f>'Link in'!$C$4</f>
        <v>95.464401645861514</v>
      </c>
      <c r="E16" s="12">
        <f t="shared" si="0"/>
        <v>66.624401645861511</v>
      </c>
      <c r="F16" s="13">
        <f t="shared" si="1"/>
        <v>2.3101387533239079</v>
      </c>
    </row>
    <row r="17" spans="1:6" x14ac:dyDescent="0.45">
      <c r="A17" s="11" t="s">
        <v>11</v>
      </c>
      <c r="B17" s="11" t="s">
        <v>15</v>
      </c>
      <c r="C17" s="12">
        <v>39.57</v>
      </c>
      <c r="D17" s="12">
        <f>'Link in'!$C$4</f>
        <v>95.464401645861514</v>
      </c>
      <c r="E17" s="12">
        <f t="shared" si="0"/>
        <v>55.894401645861514</v>
      </c>
      <c r="F17" s="13">
        <f t="shared" si="1"/>
        <v>1.4125448988087317</v>
      </c>
    </row>
    <row r="18" spans="1:6" x14ac:dyDescent="0.45">
      <c r="A18" s="11" t="s">
        <v>11</v>
      </c>
      <c r="B18" s="11" t="s">
        <v>16</v>
      </c>
      <c r="C18" s="12">
        <v>38.840000000000003</v>
      </c>
      <c r="D18" s="12">
        <f>'Link in'!$C$4</f>
        <v>95.464401645861514</v>
      </c>
      <c r="E18" s="12">
        <f t="shared" si="0"/>
        <v>56.624401645861511</v>
      </c>
      <c r="F18" s="13">
        <f t="shared" si="1"/>
        <v>1.4578888168347452</v>
      </c>
    </row>
    <row r="19" spans="1:6" x14ac:dyDescent="0.45">
      <c r="A19" s="11" t="s">
        <v>11</v>
      </c>
      <c r="B19" s="11" t="s">
        <v>17</v>
      </c>
      <c r="C19" s="12">
        <v>50.32</v>
      </c>
      <c r="D19" s="12">
        <f>'Link in'!$C$4</f>
        <v>95.464401645861514</v>
      </c>
      <c r="E19" s="12">
        <f t="shared" si="0"/>
        <v>45.144401645861514</v>
      </c>
      <c r="F19" s="13">
        <f t="shared" si="1"/>
        <v>0.89714629661886947</v>
      </c>
    </row>
    <row r="20" spans="1:6" ht="23.25" x14ac:dyDescent="0.45">
      <c r="A20" s="11" t="s">
        <v>11</v>
      </c>
      <c r="B20" s="11" t="s">
        <v>18</v>
      </c>
      <c r="C20" s="12">
        <v>30</v>
      </c>
      <c r="D20" s="12">
        <f>'Link in'!$C$4</f>
        <v>95.464401645861514</v>
      </c>
      <c r="E20" s="12">
        <f t="shared" si="0"/>
        <v>65.464401645861514</v>
      </c>
      <c r="F20" s="13">
        <f t="shared" si="1"/>
        <v>2.1821467215287171</v>
      </c>
    </row>
    <row r="21" spans="1:6" x14ac:dyDescent="0.45">
      <c r="A21" s="11" t="s">
        <v>11</v>
      </c>
      <c r="B21" s="11" t="s">
        <v>19</v>
      </c>
      <c r="C21" s="12">
        <v>35</v>
      </c>
      <c r="D21" s="12">
        <f>'Link in'!$C$4</f>
        <v>95.464401645861514</v>
      </c>
      <c r="E21" s="12">
        <f t="shared" si="0"/>
        <v>60.464401645861514</v>
      </c>
      <c r="F21" s="13">
        <f t="shared" si="1"/>
        <v>1.7275543327389005</v>
      </c>
    </row>
    <row r="22" spans="1:6" x14ac:dyDescent="0.45">
      <c r="A22" s="11" t="s">
        <v>11</v>
      </c>
      <c r="B22" s="11" t="s">
        <v>20</v>
      </c>
      <c r="C22" s="12">
        <v>58.16</v>
      </c>
      <c r="D22" s="12">
        <f>'Link in'!$C$4</f>
        <v>95.464401645861514</v>
      </c>
      <c r="E22" s="12">
        <f t="shared" si="0"/>
        <v>37.304401645861518</v>
      </c>
      <c r="F22" s="13">
        <f t="shared" si="1"/>
        <v>0.64140993201274965</v>
      </c>
    </row>
    <row r="23" spans="1:6" x14ac:dyDescent="0.45">
      <c r="A23" s="11" t="s">
        <v>11</v>
      </c>
      <c r="B23" s="11" t="s">
        <v>21</v>
      </c>
      <c r="C23" s="12">
        <v>34.71</v>
      </c>
      <c r="D23" s="12">
        <f>'Link in'!$C$4</f>
        <v>95.464401645861514</v>
      </c>
      <c r="E23" s="12">
        <f t="shared" si="0"/>
        <v>60.754401645861513</v>
      </c>
      <c r="F23" s="13">
        <f t="shared" si="1"/>
        <v>1.7503428880974219</v>
      </c>
    </row>
    <row r="24" spans="1:6" x14ac:dyDescent="0.45">
      <c r="A24" s="11"/>
      <c r="B24" s="11" t="s">
        <v>43</v>
      </c>
      <c r="C24" s="12">
        <v>25</v>
      </c>
      <c r="D24" s="12">
        <f>'Link in'!$C$4</f>
        <v>95.464401645861514</v>
      </c>
      <c r="E24" s="12">
        <f t="shared" si="0"/>
        <v>70.464401645861514</v>
      </c>
      <c r="F24" s="13">
        <f t="shared" si="1"/>
        <v>2.8185760658344607</v>
      </c>
    </row>
    <row r="25" spans="1:6" x14ac:dyDescent="0.45">
      <c r="A25" s="11"/>
      <c r="B25" s="11" t="s">
        <v>44</v>
      </c>
      <c r="C25" s="12">
        <v>16</v>
      </c>
      <c r="D25" s="12">
        <f>'Link in'!$C$4</f>
        <v>95.464401645861514</v>
      </c>
      <c r="E25" s="12">
        <f t="shared" si="0"/>
        <v>79.464401645861514</v>
      </c>
      <c r="F25" s="13">
        <f t="shared" si="1"/>
        <v>4.9665251028663446</v>
      </c>
    </row>
    <row r="26" spans="1:6" x14ac:dyDescent="0.45">
      <c r="A26" s="11"/>
      <c r="B26" s="11" t="s">
        <v>45</v>
      </c>
      <c r="C26" s="12">
        <v>15</v>
      </c>
      <c r="D26" s="12">
        <f>'Link in'!$C$4</f>
        <v>95.464401645861514</v>
      </c>
      <c r="E26" s="12">
        <f t="shared" si="0"/>
        <v>80.464401645861514</v>
      </c>
      <c r="F26" s="13">
        <f t="shared" si="1"/>
        <v>5.3642934430574343</v>
      </c>
    </row>
    <row r="27" spans="1:6" x14ac:dyDescent="0.45">
      <c r="A27" s="11"/>
      <c r="B27" s="11" t="s">
        <v>46</v>
      </c>
      <c r="C27" s="12">
        <v>25</v>
      </c>
      <c r="D27" s="12">
        <f>'Link in'!$C$4</f>
        <v>95.464401645861514</v>
      </c>
      <c r="E27" s="12">
        <f t="shared" si="0"/>
        <v>70.464401645861514</v>
      </c>
      <c r="F27" s="13">
        <f t="shared" si="1"/>
        <v>2.8185760658344607</v>
      </c>
    </row>
    <row r="28" spans="1:6" ht="23.25" x14ac:dyDescent="0.45">
      <c r="A28" s="11"/>
      <c r="B28" s="11" t="s">
        <v>47</v>
      </c>
      <c r="C28" s="12">
        <v>12.5</v>
      </c>
      <c r="D28" s="12">
        <f>'Link in'!$C$4</f>
        <v>95.464401645861514</v>
      </c>
      <c r="E28" s="12">
        <f t="shared" si="0"/>
        <v>82.964401645861514</v>
      </c>
      <c r="F28" s="13">
        <f t="shared" si="1"/>
        <v>6.6371521316689215</v>
      </c>
    </row>
    <row r="29" spans="1:6" ht="23.25" x14ac:dyDescent="0.45">
      <c r="A29" s="11"/>
      <c r="B29" s="11" t="s">
        <v>48</v>
      </c>
      <c r="C29" s="12">
        <v>49.66</v>
      </c>
      <c r="D29" s="12">
        <f>'Link in'!$C$4</f>
        <v>95.464401645861514</v>
      </c>
      <c r="E29" s="12">
        <f t="shared" si="0"/>
        <v>45.804401645861518</v>
      </c>
      <c r="F29" s="13">
        <f t="shared" si="1"/>
        <v>0.92236008147123483</v>
      </c>
    </row>
    <row r="30" spans="1:6" ht="23.25" x14ac:dyDescent="0.45">
      <c r="A30" s="11"/>
      <c r="B30" s="11" t="s">
        <v>49</v>
      </c>
      <c r="C30" s="12">
        <v>27.43</v>
      </c>
      <c r="D30" s="12">
        <f>'Link in'!$C$4</f>
        <v>95.464401645861514</v>
      </c>
      <c r="E30" s="12">
        <f t="shared" si="0"/>
        <v>68.034401645861522</v>
      </c>
      <c r="F30" s="13">
        <f t="shared" si="1"/>
        <v>2.4802917114787286</v>
      </c>
    </row>
    <row r="31" spans="1:6" x14ac:dyDescent="0.45">
      <c r="A31" s="11"/>
      <c r="B31" s="11" t="s">
        <v>50</v>
      </c>
      <c r="C31" s="12">
        <v>19.47</v>
      </c>
      <c r="D31" s="12">
        <f>'Link in'!$C$4</f>
        <v>95.464401645861514</v>
      </c>
      <c r="E31" s="12">
        <f t="shared" si="0"/>
        <v>75.994401645861515</v>
      </c>
      <c r="F31" s="13">
        <f t="shared" si="1"/>
        <v>3.9031536541274536</v>
      </c>
    </row>
    <row r="32" spans="1:6" x14ac:dyDescent="0.45">
      <c r="A32" s="11"/>
      <c r="B32" s="11"/>
      <c r="C32" s="12"/>
      <c r="D32" s="12"/>
      <c r="E32" s="12"/>
      <c r="F32" s="13"/>
    </row>
    <row r="33" spans="1:7" ht="23.25" x14ac:dyDescent="0.45">
      <c r="A33" s="11" t="s">
        <v>35</v>
      </c>
      <c r="B33" s="11"/>
      <c r="C33" s="12"/>
      <c r="D33" s="12"/>
      <c r="E33" s="12"/>
      <c r="F33" s="13"/>
    </row>
    <row r="34" spans="1:7" x14ac:dyDescent="0.45">
      <c r="A34" s="11" t="s">
        <v>11</v>
      </c>
      <c r="B34" s="11" t="s">
        <v>13</v>
      </c>
      <c r="C34" s="12">
        <v>30.4</v>
      </c>
      <c r="D34" s="12">
        <f>'Link in'!C5</f>
        <v>71.598301234396132</v>
      </c>
      <c r="E34" s="12">
        <f>D34-C34</f>
        <v>41.198301234396133</v>
      </c>
      <c r="F34" s="13">
        <f>(D34-C34)/C34</f>
        <v>1.3552072774472412</v>
      </c>
    </row>
    <row r="35" spans="1:7" x14ac:dyDescent="0.45">
      <c r="A35" s="11"/>
      <c r="B35" s="11" t="s">
        <v>53</v>
      </c>
      <c r="C35" s="12">
        <v>25</v>
      </c>
      <c r="D35" s="12">
        <v>72.11</v>
      </c>
      <c r="E35" s="12">
        <v>47.11</v>
      </c>
      <c r="F35" s="13">
        <v>1.8844000000000001</v>
      </c>
    </row>
    <row r="36" spans="1:7" ht="23.25" x14ac:dyDescent="0.45">
      <c r="A36" s="11" t="s">
        <v>22</v>
      </c>
      <c r="B36" s="11" t="s">
        <v>11</v>
      </c>
      <c r="C36" s="11" t="s">
        <v>11</v>
      </c>
      <c r="D36" s="11" t="s">
        <v>11</v>
      </c>
      <c r="E36" s="11" t="s">
        <v>11</v>
      </c>
      <c r="F36" s="11"/>
    </row>
    <row r="37" spans="1:7" ht="46.5" x14ac:dyDescent="0.45">
      <c r="A37" s="11" t="s">
        <v>36</v>
      </c>
      <c r="B37" s="14" t="s">
        <v>54</v>
      </c>
      <c r="C37" s="14" t="s">
        <v>23</v>
      </c>
      <c r="D37" s="16">
        <f>'Link in'!C6</f>
        <v>238.66100411465376</v>
      </c>
      <c r="E37" s="12">
        <v>205.35637407915814</v>
      </c>
      <c r="F37" s="13">
        <f>E37/(D37-E37)</f>
        <v>6.166000759062392</v>
      </c>
    </row>
    <row r="38" spans="1:7" x14ac:dyDescent="0.45">
      <c r="A38" s="11" t="s">
        <v>11</v>
      </c>
      <c r="B38" s="14" t="s">
        <v>46</v>
      </c>
      <c r="C38" s="15">
        <v>25</v>
      </c>
      <c r="D38" s="16">
        <v>240.36</v>
      </c>
      <c r="E38" s="12">
        <v>215.36</v>
      </c>
      <c r="F38" s="13">
        <v>8.6143999999999998</v>
      </c>
    </row>
    <row r="39" spans="1:7" ht="23.25" x14ac:dyDescent="0.45">
      <c r="A39" s="11" t="s">
        <v>51</v>
      </c>
      <c r="B39" s="11"/>
      <c r="C39" s="20"/>
      <c r="D39" s="20"/>
      <c r="E39" s="20"/>
      <c r="F39" s="13"/>
      <c r="G39" s="21"/>
    </row>
    <row r="40" spans="1:7" ht="23.25" x14ac:dyDescent="0.45">
      <c r="A40" s="11"/>
      <c r="B40" s="11" t="s">
        <v>47</v>
      </c>
      <c r="C40" s="12">
        <f>308175/12/34</f>
        <v>755.33088235294122</v>
      </c>
      <c r="D40" s="16">
        <f>C40*F40+C40</f>
        <v>2179.2806617647057</v>
      </c>
      <c r="E40" s="12">
        <f>D40-C40</f>
        <v>1423.9497794117644</v>
      </c>
      <c r="F40" s="13">
        <v>1.8852</v>
      </c>
      <c r="G40" s="22"/>
    </row>
    <row r="41" spans="1:7" x14ac:dyDescent="0.45">
      <c r="A41" s="11"/>
      <c r="B41" s="11"/>
      <c r="C41" s="14"/>
      <c r="D41" s="16"/>
      <c r="E41" s="12"/>
      <c r="F41" s="13"/>
    </row>
    <row r="42" spans="1:7" ht="23.25" x14ac:dyDescent="0.45">
      <c r="A42" s="17" t="s">
        <v>4</v>
      </c>
      <c r="B42" s="17" t="s">
        <v>11</v>
      </c>
      <c r="C42" s="17" t="s">
        <v>11</v>
      </c>
      <c r="D42" s="17" t="s">
        <v>11</v>
      </c>
      <c r="E42" s="17" t="s">
        <v>11</v>
      </c>
      <c r="F42" s="17"/>
    </row>
    <row r="43" spans="1:7" x14ac:dyDescent="0.45">
      <c r="A43" s="17" t="s">
        <v>11</v>
      </c>
      <c r="B43" s="11" t="s">
        <v>5</v>
      </c>
      <c r="C43" s="12">
        <v>22.79</v>
      </c>
      <c r="D43" s="16">
        <f>'Link in'!C8</f>
        <v>108.27020444695931</v>
      </c>
      <c r="E43" s="12">
        <f t="shared" ref="E43" si="2">D43-C43</f>
        <v>85.480204446959306</v>
      </c>
      <c r="F43" s="13">
        <f>(D43-C43)/C43</f>
        <v>3.7507768515559152</v>
      </c>
    </row>
    <row r="45" spans="1:7" x14ac:dyDescent="0.45">
      <c r="A45" s="23" t="s">
        <v>55</v>
      </c>
    </row>
  </sheetData>
  <mergeCells count="10">
    <mergeCell ref="A5:I5"/>
    <mergeCell ref="A1:F1"/>
    <mergeCell ref="A2:F2"/>
    <mergeCell ref="A3:F3"/>
    <mergeCell ref="A4:F4"/>
    <mergeCell ref="A10:A11"/>
    <mergeCell ref="B10:B11"/>
    <mergeCell ref="C10:C11"/>
    <mergeCell ref="D10:D11"/>
    <mergeCell ref="E10:F10"/>
  </mergeCells>
  <pageMargins left="0.7" right="0.7" top="0.75" bottom="0.75" header="0.3" footer="0.3"/>
  <pageSetup scale="88" orientation="portrait" horizontalDpi="1200" verticalDpi="1200" r:id="rId1"/>
  <customProperties>
    <customPr name="Sheet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9FAC6-E9E6-4363-B5B5-458AA796F6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8B0BC5-565C-4A0D-95C6-CB1F58527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946680-515A-43D8-BB71-A72B691D05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Link in</vt:lpstr>
      <vt:lpstr>Bill Comparison</vt:lpstr>
      <vt:lpstr>'Bill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Silas</dc:creator>
  <cp:lastModifiedBy>Mike Duncan</cp:lastModifiedBy>
  <cp:lastPrinted>2021-03-19T13:13:01Z</cp:lastPrinted>
  <dcterms:created xsi:type="dcterms:W3CDTF">2020-09-02T16:39:27Z</dcterms:created>
  <dcterms:modified xsi:type="dcterms:W3CDTF">2021-03-19T13:13:27Z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{A44787D4-0540-4523-9961-78E4036D8C6D}">
    <vt:lpwstr>{7C4A5433-BF25-4A2F-BB67-E4B8F27E1140}</vt:lpwstr>
  </property>
</Properties>
</file>