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Work Papers/"/>
    </mc:Choice>
  </mc:AlternateContent>
  <xr:revisionPtr revIDLastSave="620" documentId="8_{FDBFF750-FF71-4A1E-8EB4-1B8F6843CFEE}" xr6:coauthVersionLast="46" xr6:coauthVersionMax="46" xr10:uidLastSave="{3CF1E15F-1376-4370-BAAC-3C46D0460AAB}"/>
  <bookViews>
    <workbookView xWindow="21525" yWindow="-16320" windowWidth="29040" windowHeight="15840" xr2:uid="{6D8A5359-DB78-4B10-AAC9-B4031E7FDF14}"/>
  </bookViews>
  <sheets>
    <sheet name="Monthly P&amp;L" sheetId="1" r:id="rId1"/>
  </sheets>
  <externalReferences>
    <externalReference r:id="rId2"/>
    <externalReference r:id="rId3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S32" i="1" l="1"/>
  <c r="S21" i="1" l="1"/>
  <c r="G31" i="1"/>
  <c r="H31" i="1"/>
  <c r="I31" i="1"/>
  <c r="J31" i="1"/>
  <c r="K31" i="1"/>
  <c r="L31" i="1"/>
  <c r="M31" i="1"/>
  <c r="N31" i="1"/>
  <c r="O31" i="1"/>
  <c r="P31" i="1"/>
  <c r="Q31" i="1"/>
  <c r="F31" i="1"/>
  <c r="S7" i="1" l="1"/>
  <c r="G7" i="1" s="1"/>
  <c r="F17" i="1"/>
  <c r="G17" i="1"/>
  <c r="H17" i="1"/>
  <c r="I17" i="1"/>
  <c r="J17" i="1"/>
  <c r="K17" i="1"/>
  <c r="L17" i="1"/>
  <c r="N17" i="1"/>
  <c r="O17" i="1"/>
  <c r="P17" i="1"/>
  <c r="Q17" i="1"/>
  <c r="F18" i="1"/>
  <c r="G18" i="1"/>
  <c r="H18" i="1"/>
  <c r="I18" i="1"/>
  <c r="J18" i="1"/>
  <c r="K18" i="1"/>
  <c r="L18" i="1"/>
  <c r="M18" i="1"/>
  <c r="N18" i="1"/>
  <c r="O18" i="1"/>
  <c r="P18" i="1"/>
  <c r="Q18" i="1"/>
  <c r="F19" i="1"/>
  <c r="G19" i="1"/>
  <c r="H19" i="1"/>
  <c r="I19" i="1"/>
  <c r="J19" i="1"/>
  <c r="K19" i="1"/>
  <c r="L19" i="1"/>
  <c r="M19" i="1"/>
  <c r="N19" i="1"/>
  <c r="O19" i="1"/>
  <c r="P19" i="1"/>
  <c r="Q19" i="1"/>
  <c r="F21" i="1"/>
  <c r="G21" i="1"/>
  <c r="H21" i="1"/>
  <c r="I21" i="1"/>
  <c r="J21" i="1"/>
  <c r="K21" i="1"/>
  <c r="L21" i="1"/>
  <c r="M21" i="1"/>
  <c r="N21" i="1"/>
  <c r="O21" i="1"/>
  <c r="P21" i="1"/>
  <c r="Q21" i="1"/>
  <c r="F22" i="1"/>
  <c r="G22" i="1"/>
  <c r="H22" i="1"/>
  <c r="I22" i="1"/>
  <c r="J22" i="1"/>
  <c r="K22" i="1"/>
  <c r="L22" i="1"/>
  <c r="M22" i="1"/>
  <c r="N22" i="1"/>
  <c r="O22" i="1"/>
  <c r="P22" i="1"/>
  <c r="Q22" i="1"/>
  <c r="F23" i="1"/>
  <c r="G23" i="1"/>
  <c r="H23" i="1"/>
  <c r="I23" i="1"/>
  <c r="J23" i="1"/>
  <c r="K23" i="1"/>
  <c r="L23" i="1"/>
  <c r="M23" i="1"/>
  <c r="N23" i="1"/>
  <c r="O23" i="1"/>
  <c r="P23" i="1"/>
  <c r="Q23" i="1"/>
  <c r="F24" i="1"/>
  <c r="G24" i="1"/>
  <c r="H24" i="1"/>
  <c r="I24" i="1"/>
  <c r="J24" i="1"/>
  <c r="K24" i="1"/>
  <c r="L24" i="1"/>
  <c r="M24" i="1"/>
  <c r="N24" i="1"/>
  <c r="O24" i="1"/>
  <c r="P24" i="1"/>
  <c r="Q24" i="1"/>
  <c r="F25" i="1"/>
  <c r="G25" i="1"/>
  <c r="H25" i="1"/>
  <c r="I25" i="1"/>
  <c r="J25" i="1"/>
  <c r="K25" i="1"/>
  <c r="L25" i="1"/>
  <c r="M25" i="1"/>
  <c r="N25" i="1"/>
  <c r="O25" i="1"/>
  <c r="P25" i="1"/>
  <c r="Q25" i="1"/>
  <c r="F26" i="1"/>
  <c r="G26" i="1"/>
  <c r="H26" i="1"/>
  <c r="I26" i="1"/>
  <c r="J26" i="1"/>
  <c r="K26" i="1"/>
  <c r="L26" i="1"/>
  <c r="M26" i="1"/>
  <c r="N26" i="1"/>
  <c r="O26" i="1"/>
  <c r="P26" i="1"/>
  <c r="Q26" i="1"/>
  <c r="F27" i="1"/>
  <c r="G27" i="1"/>
  <c r="H27" i="1"/>
  <c r="I27" i="1"/>
  <c r="J27" i="1"/>
  <c r="K27" i="1"/>
  <c r="L27" i="1"/>
  <c r="M27" i="1"/>
  <c r="N27" i="1"/>
  <c r="O27" i="1"/>
  <c r="P27" i="1"/>
  <c r="Q27" i="1"/>
  <c r="F32" i="1"/>
  <c r="G32" i="1"/>
  <c r="H32" i="1"/>
  <c r="I32" i="1"/>
  <c r="J32" i="1"/>
  <c r="K32" i="1"/>
  <c r="L32" i="1"/>
  <c r="M32" i="1"/>
  <c r="N32" i="1"/>
  <c r="O32" i="1"/>
  <c r="P32" i="1"/>
  <c r="Q32" i="1"/>
  <c r="F33" i="1"/>
  <c r="G33" i="1"/>
  <c r="H33" i="1"/>
  <c r="I33" i="1"/>
  <c r="J33" i="1"/>
  <c r="K33" i="1"/>
  <c r="L33" i="1"/>
  <c r="M33" i="1"/>
  <c r="N33" i="1"/>
  <c r="O33" i="1"/>
  <c r="P33" i="1"/>
  <c r="Q33" i="1"/>
  <c r="F34" i="1"/>
  <c r="G34" i="1"/>
  <c r="H34" i="1"/>
  <c r="I34" i="1"/>
  <c r="J34" i="1"/>
  <c r="K34" i="1"/>
  <c r="L34" i="1"/>
  <c r="M34" i="1"/>
  <c r="N34" i="1"/>
  <c r="O34" i="1"/>
  <c r="P34" i="1"/>
  <c r="Q34" i="1"/>
  <c r="F35" i="1"/>
  <c r="G35" i="1"/>
  <c r="H35" i="1"/>
  <c r="I35" i="1"/>
  <c r="J35" i="1"/>
  <c r="K35" i="1"/>
  <c r="L35" i="1"/>
  <c r="M35" i="1"/>
  <c r="N35" i="1"/>
  <c r="O35" i="1"/>
  <c r="P35" i="1"/>
  <c r="Q35" i="1"/>
  <c r="F36" i="1"/>
  <c r="G36" i="1"/>
  <c r="H36" i="1"/>
  <c r="I36" i="1"/>
  <c r="J36" i="1"/>
  <c r="K36" i="1"/>
  <c r="L36" i="1"/>
  <c r="M36" i="1"/>
  <c r="N36" i="1"/>
  <c r="O36" i="1"/>
  <c r="P36" i="1"/>
  <c r="Q36" i="1"/>
  <c r="F37" i="1"/>
  <c r="G37" i="1"/>
  <c r="H37" i="1"/>
  <c r="I37" i="1"/>
  <c r="J37" i="1"/>
  <c r="K37" i="1"/>
  <c r="L37" i="1"/>
  <c r="M37" i="1"/>
  <c r="N37" i="1"/>
  <c r="O37" i="1"/>
  <c r="P37" i="1"/>
  <c r="Q37" i="1"/>
  <c r="F38" i="1"/>
  <c r="G38" i="1"/>
  <c r="H38" i="1"/>
  <c r="I38" i="1"/>
  <c r="J38" i="1"/>
  <c r="K38" i="1"/>
  <c r="L38" i="1"/>
  <c r="M38" i="1"/>
  <c r="N38" i="1"/>
  <c r="O38" i="1"/>
  <c r="P38" i="1"/>
  <c r="Q38" i="1"/>
  <c r="F39" i="1"/>
  <c r="G39" i="1"/>
  <c r="H39" i="1"/>
  <c r="I39" i="1"/>
  <c r="J39" i="1"/>
  <c r="K39" i="1"/>
  <c r="L39" i="1"/>
  <c r="M39" i="1"/>
  <c r="N39" i="1"/>
  <c r="O39" i="1"/>
  <c r="P39" i="1"/>
  <c r="Q39" i="1"/>
  <c r="F40" i="1"/>
  <c r="G40" i="1"/>
  <c r="H40" i="1"/>
  <c r="I40" i="1"/>
  <c r="J40" i="1"/>
  <c r="K40" i="1"/>
  <c r="L40" i="1"/>
  <c r="M40" i="1"/>
  <c r="N40" i="1"/>
  <c r="O40" i="1"/>
  <c r="P40" i="1"/>
  <c r="Q40" i="1"/>
  <c r="S31" i="1"/>
  <c r="P7" i="1" l="1"/>
  <c r="N7" i="1"/>
  <c r="L7" i="1"/>
  <c r="J7" i="1"/>
  <c r="H7" i="1"/>
  <c r="F7" i="1"/>
  <c r="Q7" i="1"/>
  <c r="O7" i="1"/>
  <c r="M7" i="1"/>
  <c r="K7" i="1"/>
  <c r="I7" i="1"/>
  <c r="Q41" i="1"/>
  <c r="P41" i="1"/>
  <c r="O41" i="1"/>
  <c r="M41" i="1"/>
  <c r="L41" i="1"/>
  <c r="K41" i="1"/>
  <c r="J41" i="1"/>
  <c r="I41" i="1"/>
  <c r="H41" i="1"/>
  <c r="G41" i="1"/>
  <c r="F41" i="1"/>
  <c r="N41" i="1"/>
  <c r="Q46" i="1" l="1"/>
  <c r="P46" i="1"/>
  <c r="O46" i="1"/>
  <c r="N46" i="1"/>
  <c r="M46" i="1"/>
  <c r="N10" i="1"/>
  <c r="N12" i="1" s="1"/>
  <c r="M10" i="1"/>
  <c r="M12" i="1" s="1"/>
  <c r="Q10" i="1"/>
  <c r="Q12" i="1" s="1"/>
  <c r="P10" i="1"/>
  <c r="P12" i="1" s="1"/>
  <c r="O10" i="1"/>
  <c r="O12" i="1" s="1"/>
  <c r="D33" i="1" l="1"/>
  <c r="C33" i="1"/>
  <c r="C32" i="1"/>
  <c r="D32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G5" i="1" l="1"/>
  <c r="H5" i="1" s="1"/>
  <c r="I5" i="1" s="1"/>
  <c r="J5" i="1" s="1"/>
  <c r="K5" i="1" s="1"/>
  <c r="L5" i="1" s="1"/>
  <c r="M5" i="1" s="1"/>
  <c r="N5" i="1" s="1"/>
  <c r="O5" i="1" s="1"/>
  <c r="P5" i="1" s="1"/>
  <c r="Q5" i="1" s="1"/>
  <c r="S44" i="1" l="1"/>
  <c r="S46" i="1" s="1"/>
  <c r="S9" i="1"/>
  <c r="S8" i="1"/>
  <c r="C44" i="1"/>
  <c r="C40" i="1"/>
  <c r="C39" i="1"/>
  <c r="C38" i="1"/>
  <c r="C37" i="1"/>
  <c r="C36" i="1"/>
  <c r="C35" i="1"/>
  <c r="C34" i="1"/>
  <c r="C31" i="1"/>
  <c r="C27" i="1"/>
  <c r="C26" i="1"/>
  <c r="C25" i="1"/>
  <c r="C24" i="1"/>
  <c r="C23" i="1"/>
  <c r="C22" i="1"/>
  <c r="C21" i="1"/>
  <c r="C20" i="1"/>
  <c r="C19" i="1"/>
  <c r="C18" i="1"/>
  <c r="C17" i="1"/>
  <c r="C9" i="1"/>
  <c r="C8" i="1"/>
  <c r="C7" i="1"/>
  <c r="S10" i="1" l="1"/>
  <c r="S12" i="1" s="1"/>
  <c r="S20" i="1" s="1"/>
  <c r="S28" i="1" s="1"/>
  <c r="S41" i="1"/>
  <c r="L46" i="1"/>
  <c r="K46" i="1"/>
  <c r="J46" i="1"/>
  <c r="I46" i="1"/>
  <c r="H46" i="1"/>
  <c r="G46" i="1"/>
  <c r="F46" i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2" i="1"/>
  <c r="F20" i="1" l="1"/>
  <c r="F28" i="1" s="1"/>
  <c r="H20" i="1"/>
  <c r="H28" i="1" s="1"/>
  <c r="J20" i="1"/>
  <c r="J28" i="1" s="1"/>
  <c r="L20" i="1"/>
  <c r="L28" i="1" s="1"/>
  <c r="N20" i="1"/>
  <c r="N28" i="1" s="1"/>
  <c r="P20" i="1"/>
  <c r="P28" i="1" s="1"/>
  <c r="G20" i="1"/>
  <c r="G28" i="1" s="1"/>
  <c r="I20" i="1"/>
  <c r="I28" i="1" s="1"/>
  <c r="K20" i="1"/>
  <c r="K28" i="1" s="1"/>
  <c r="M20" i="1"/>
  <c r="M28" i="1" s="1"/>
  <c r="O20" i="1"/>
  <c r="O28" i="1" s="1"/>
  <c r="Q20" i="1"/>
  <c r="Q28" i="1" s="1"/>
  <c r="S48" i="1"/>
  <c r="S50" i="1" s="1"/>
  <c r="H48" i="1"/>
  <c r="K48" i="1" l="1"/>
  <c r="G48" i="1"/>
  <c r="F48" i="1"/>
  <c r="H50" i="1"/>
  <c r="P48" i="1"/>
  <c r="N48" i="1"/>
  <c r="Q48" i="1"/>
  <c r="L48" i="1"/>
  <c r="O48" i="1"/>
  <c r="J48" i="1"/>
  <c r="I48" i="1"/>
  <c r="M48" i="1"/>
  <c r="K50" i="1" l="1"/>
  <c r="O50" i="1"/>
  <c r="P50" i="1"/>
  <c r="I50" i="1"/>
  <c r="F50" i="1"/>
  <c r="J50" i="1"/>
  <c r="N50" i="1"/>
  <c r="G50" i="1"/>
  <c r="M50" i="1"/>
  <c r="L50" i="1"/>
  <c r="Q50" i="1"/>
</calcChain>
</file>

<file path=xl/sharedStrings.xml><?xml version="1.0" encoding="utf-8"?>
<sst xmlns="http://schemas.openxmlformats.org/spreadsheetml/2006/main" count="110" uniqueCount="72">
  <si>
    <t>Bluegrass Water Utility Operating Company, LLC</t>
  </si>
  <si>
    <t>2020 P&amp;L - Monthly</t>
  </si>
  <si>
    <t>July 31, 2020</t>
  </si>
  <si>
    <t>Budget</t>
  </si>
  <si>
    <t>WS Ref</t>
  </si>
  <si>
    <t>Description</t>
  </si>
  <si>
    <t>NARUC Acct.</t>
  </si>
  <si>
    <t>Account Name</t>
  </si>
  <si>
    <t>Total</t>
  </si>
  <si>
    <t>Op Rev - Operating Revenue</t>
  </si>
  <si>
    <t>SR1</t>
  </si>
  <si>
    <t>Sewer Revenue</t>
  </si>
  <si>
    <t>521.000-04-012 - Revenue   Sewer (KY, Bluegra)</t>
  </si>
  <si>
    <t>532.000-04-012 - Late Fees   Sewer (KY, Bluegra)</t>
  </si>
  <si>
    <t>536.000-04-012 - Miscellaneous Service Revenues (KY, Bluegra)</t>
  </si>
  <si>
    <t>Total Op Rev - Operating Revenue</t>
  </si>
  <si>
    <t>Total Revenues</t>
  </si>
  <si>
    <t>Expense - Expense</t>
  </si>
  <si>
    <t>G&amp;A - General &amp; Admin</t>
  </si>
  <si>
    <t>CE1</t>
  </si>
  <si>
    <t>CE2</t>
  </si>
  <si>
    <t>CE7</t>
  </si>
  <si>
    <t>CE3</t>
  </si>
  <si>
    <t>CE4</t>
  </si>
  <si>
    <t>CE5</t>
  </si>
  <si>
    <t>CE6</t>
  </si>
  <si>
    <t>Total G&amp;A - General &amp; Admin</t>
  </si>
  <si>
    <t>Ops &amp; Maint - Operations &amp; Maintenance</t>
  </si>
  <si>
    <t>SE1</t>
  </si>
  <si>
    <t>Sewer - Contract Operations</t>
  </si>
  <si>
    <t>701.000-04-012 - Sewer - O&amp;M - Operations Labor and Expense (KY, Bluegra)</t>
  </si>
  <si>
    <t>701.100-04-012 - Sewer - O&amp;M - Testing Expense (KY, Bluegra)</t>
  </si>
  <si>
    <t>701.200-04-012 - Sewer - O&amp;M - Sludge Removal (KY, Bluegra)</t>
  </si>
  <si>
    <t>SE2</t>
  </si>
  <si>
    <t>Sewer - Other Operations</t>
  </si>
  <si>
    <t>703.000-04-012 - Sewer - O&amp;M - Fuel &amp; Power for Pumping and Treatment (KY, Bluegra)</t>
  </si>
  <si>
    <t>704.000-04-012 - Sewer - O&amp;M - Chemicals (KY, Bluegra)</t>
  </si>
  <si>
    <t>SE3</t>
  </si>
  <si>
    <t>Sewer - Maintenance</t>
  </si>
  <si>
    <t>711.000-04-012 - Sewer - O&amp;M - Maintenance Structures and Improvements (KY, Bluegra)</t>
  </si>
  <si>
    <t>712.000-04-012 - Sewer - O&amp;M - Maintenance of Collection Sewer System (KY, Bluegra)</t>
  </si>
  <si>
    <t>714.000-04-012 - Sewer - O&amp;M - Maintenance of Treatment &amp; Disposal Plant (KY, Bluegra)</t>
  </si>
  <si>
    <t>713.001-04-012 - Sewer - O&amp;M - Maintenance of Pumping System (KY, Bluegra )</t>
  </si>
  <si>
    <t>705.000-04-012 - Sewer - O&amp;M - Miscellaneous Supplies (KY, Bluegra )</t>
  </si>
  <si>
    <t>Total Ops &amp; Maint - Operations &amp; Maintenance</t>
  </si>
  <si>
    <t>Depr &amp; Amort - Depreciation &amp; Amortization</t>
  </si>
  <si>
    <t>DE1</t>
  </si>
  <si>
    <t>Sewer - Depreciation</t>
  </si>
  <si>
    <t>403.000-04-012 - Depreciation Expense (KY, Bluegra)</t>
  </si>
  <si>
    <t>DE2</t>
  </si>
  <si>
    <t>Water - Depreciation</t>
  </si>
  <si>
    <t>Total Depr &amp; Amort - Depreciation &amp; Amortization</t>
  </si>
  <si>
    <t>Total Expense - Expense</t>
  </si>
  <si>
    <t>Profit Period</t>
  </si>
  <si>
    <t>Property Insurance - Sewer</t>
  </si>
  <si>
    <t>924.400-04-012 - Sewer Property Insurance   Commercial (KY, Bluegra)</t>
  </si>
  <si>
    <t>928.100-04-012 - Sewer Regulatory Expense   DNR (KY, Bluegra)</t>
  </si>
  <si>
    <t>928.200-04-012 - Sewer Regulatory Expense   PSC (KY, Bluegra)</t>
  </si>
  <si>
    <t>922.000-04-012 - Sewer Administrative Expenses Transferred (KY, Bluegra)</t>
  </si>
  <si>
    <t>Regulatory Expense and Permits - Sewer</t>
  </si>
  <si>
    <t>Allocated Overhead - Sewer</t>
  </si>
  <si>
    <t>Property Taxes - Sewer</t>
  </si>
  <si>
    <t>Customer Billing Expense - Sewer</t>
  </si>
  <si>
    <t>Administrative Services - Sewer</t>
  </si>
  <si>
    <t>923.400-04-012 - Sewer OutsideService (Legal Fees) (KY, Bluegra)</t>
  </si>
  <si>
    <t>923.600-04-012 - Sewer OutsideService (Manage Consult) (KY, Bluegra)</t>
  </si>
  <si>
    <t>923.900-04-012 - Sewer Outside Services (IT) (KY, Bluegra)</t>
  </si>
  <si>
    <t>Uncollectible Accounts Expense - Sewer</t>
  </si>
  <si>
    <t>904.000-04-012 - Sewer Uncollectible Accounts (KY, Bluegra)</t>
  </si>
  <si>
    <t>408.160-04-012 - Taxes  Sewer Property (KY, Bluegra)</t>
  </si>
  <si>
    <t>903.100-04-012 - Sewer Cust Record Collect (Billing) (KY, Bluegra)</t>
  </si>
  <si>
    <t>903.280-04-012 - Sewer Cust Record Collect (Bank Fees) (KY, Bluegra)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</si>
</sst>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quotePrefix="1"/>
    <xf numFmtId="0" fontId="2" fillId="0" borderId="0" xfId="0" applyFont="1" applyAlignment="1">
      <alignment horizontal="center"/>
    </xf>
    <xf numFmtId="8" fontId="0" fillId="0" borderId="0" xfId="0" applyNumberFormat="1"/>
    <xf numFmtId="0" fontId="0" fillId="0" borderId="0" xfId="0" applyAlignment="1">
      <alignment horizontal="left" indent="1"/>
    </xf>
    <xf numFmtId="8" fontId="0" fillId="0" borderId="1" xfId="0" applyNumberFormat="1" applyBorder="1"/>
    <xf numFmtId="8" fontId="1" fillId="0" borderId="2" xfId="0" applyNumberFormat="1" applyFont="1" applyBorder="1"/>
    <xf numFmtId="8" fontId="1" fillId="0" borderId="3" xfId="0" applyNumberFormat="1" applyFont="1" applyBorder="1"/>
    <xf numFmtId="0" fontId="3" fillId="0" borderId="4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2" borderId="0" xfId="0" applyFill="1"/>
    <xf numFmtId="0" fontId="0" fillId="0" borderId="0" xfId="0" applyBorder="1"/>
    <xf numFmtId="8" fontId="0" fillId="0" borderId="0" xfId="0" applyNumberFormat="1" applyBorder="1"/>
    <xf numFmtId="8" fontId="0" fillId="2" borderId="0" xfId="0" applyNumberFormat="1" applyFill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quisition/$%20Funding/2020%20Q3%20Funding%20Notice/Final%20Pro%20Formas/Pro%20Forma%20-%20Bluegrass%20Q3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OH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Community Analysis"/>
      <sheetName val="Financials"/>
      <sheetName val="Rate Derivation"/>
      <sheetName val="Investment Table"/>
      <sheetName val="Inputs&gt;&gt;"/>
      <sheetName val="Utility Data"/>
      <sheetName val="Assumptions"/>
      <sheetName val="Cap Ex Data"/>
      <sheetName val="Financial Data"/>
      <sheetName val="Funding Data"/>
      <sheetName val="Rate Case Data"/>
      <sheetName val="Cash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L25">
            <v>90000</v>
          </cell>
        </row>
        <row r="26">
          <cell r="L26">
            <v>30867.428571428572</v>
          </cell>
        </row>
        <row r="27">
          <cell r="L27">
            <v>30867.428571428572</v>
          </cell>
        </row>
        <row r="28">
          <cell r="L28">
            <v>30867.428571428572</v>
          </cell>
        </row>
      </sheetData>
      <sheetData sheetId="8"/>
      <sheetData sheetId="9"/>
      <sheetData sheetId="10">
        <row r="12">
          <cell r="T12">
            <v>41805</v>
          </cell>
          <cell r="U12">
            <v>11068</v>
          </cell>
          <cell r="V12">
            <v>13824</v>
          </cell>
          <cell r="W12">
            <v>24224</v>
          </cell>
        </row>
        <row r="13">
          <cell r="T13">
            <v>308175</v>
          </cell>
          <cell r="U13"/>
          <cell r="V13"/>
          <cell r="W13"/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3-2020"/>
      <sheetName val="Q4-2021"/>
    </sheetNames>
    <sheetDataSet>
      <sheetData sheetId="0"/>
      <sheetData sheetId="1">
        <row r="39">
          <cell r="T39">
            <v>293476.03108500416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9109F-00C7-432A-A128-AFAB4FF5E40C}">
  <dimension ref="A1:S51"/>
  <sheetViews>
    <sheetView tabSelected="1" zoomScale="70" zoomScaleNormal="70" workbookViewId="0">
      <selection activeCell="J32" sqref="J32"/>
    </sheetView>
  </sheetViews>
  <sheetFormatPr defaultRowHeight="14.25" outlineLevelCol="1" x14ac:dyDescent="0.45"/>
  <cols>
    <col min="2" max="2" width="28.3984375" bestFit="1" customWidth="1"/>
    <col min="3" max="3" width="10.73046875" hidden="1" customWidth="1" outlineLevel="1"/>
    <col min="4" max="4" width="33.73046875" style="12" hidden="1" customWidth="1" outlineLevel="1"/>
    <col min="5" max="5" width="75.86328125" hidden="1" customWidth="1" outlineLevel="1"/>
    <col min="6" max="6" width="15.59765625" customWidth="1" collapsed="1"/>
    <col min="7" max="17" width="15.59765625" customWidth="1"/>
    <col min="18" max="18" width="3.265625" customWidth="1"/>
    <col min="19" max="19" width="16.86328125" bestFit="1" customWidth="1"/>
  </cols>
  <sheetData>
    <row r="1" spans="1:19" x14ac:dyDescent="0.45">
      <c r="C1" s="1"/>
      <c r="D1" s="11"/>
      <c r="E1" s="1" t="s">
        <v>0</v>
      </c>
    </row>
    <row r="2" spans="1:19" x14ac:dyDescent="0.45">
      <c r="E2" t="s">
        <v>1</v>
      </c>
    </row>
    <row r="3" spans="1:19" x14ac:dyDescent="0.45">
      <c r="C3" s="2"/>
      <c r="D3" s="13"/>
      <c r="E3" s="2" t="s">
        <v>2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3</v>
      </c>
      <c r="K3" s="18" t="s">
        <v>3</v>
      </c>
      <c r="L3" s="18" t="s">
        <v>3</v>
      </c>
      <c r="M3" s="18" t="s">
        <v>3</v>
      </c>
      <c r="N3" s="18" t="s">
        <v>3</v>
      </c>
      <c r="O3" s="18" t="s">
        <v>3</v>
      </c>
      <c r="P3" s="18" t="s">
        <v>3</v>
      </c>
      <c r="Q3" s="18" t="s">
        <v>3</v>
      </c>
    </row>
    <row r="5" spans="1:19" x14ac:dyDescent="0.45">
      <c r="A5" t="s">
        <v>4</v>
      </c>
      <c r="B5" t="s">
        <v>5</v>
      </c>
      <c r="C5" t="s">
        <v>6</v>
      </c>
      <c r="D5" s="12" t="s">
        <v>7</v>
      </c>
      <c r="E5" s="9" t="s">
        <v>7</v>
      </c>
      <c r="F5" s="10">
        <v>44347</v>
      </c>
      <c r="G5" s="10">
        <f>EOMONTH(F5,1)</f>
        <v>44377</v>
      </c>
      <c r="H5" s="10">
        <f t="shared" ref="H5:Q5" si="0">EOMONTH(G5,1)</f>
        <v>44408</v>
      </c>
      <c r="I5" s="10">
        <f t="shared" si="0"/>
        <v>44439</v>
      </c>
      <c r="J5" s="10">
        <f t="shared" si="0"/>
        <v>44469</v>
      </c>
      <c r="K5" s="10">
        <f t="shared" si="0"/>
        <v>44500</v>
      </c>
      <c r="L5" s="10">
        <f t="shared" si="0"/>
        <v>44530</v>
      </c>
      <c r="M5" s="10">
        <f t="shared" si="0"/>
        <v>44561</v>
      </c>
      <c r="N5" s="10">
        <f t="shared" si="0"/>
        <v>44592</v>
      </c>
      <c r="O5" s="10">
        <f t="shared" si="0"/>
        <v>44620</v>
      </c>
      <c r="P5" s="10">
        <f t="shared" si="0"/>
        <v>44651</v>
      </c>
      <c r="Q5" s="10">
        <f t="shared" si="0"/>
        <v>44681</v>
      </c>
      <c r="S5" s="3" t="s">
        <v>8</v>
      </c>
    </row>
    <row r="6" spans="1:19" x14ac:dyDescent="0.45">
      <c r="C6" s="1"/>
      <c r="D6" s="11"/>
      <c r="E6" s="1" t="s">
        <v>9</v>
      </c>
      <c r="F6" s="4"/>
      <c r="G6" s="4"/>
      <c r="H6" s="4"/>
      <c r="I6" s="4"/>
      <c r="J6" s="4"/>
      <c r="K6" s="4"/>
      <c r="L6" s="4"/>
      <c r="S6" s="4"/>
    </row>
    <row r="7" spans="1:19" x14ac:dyDescent="0.45">
      <c r="A7" t="s">
        <v>10</v>
      </c>
      <c r="B7" t="s">
        <v>11</v>
      </c>
      <c r="C7" s="12" t="str">
        <f>LEFT(E7,7)</f>
        <v>521.000</v>
      </c>
      <c r="D7" s="12" t="str">
        <f t="shared" ref="D7:D50" si="1">IFERROR(RIGHT(E7,LEN(E7)-SEARCH(" - ",E7)-2),"")</f>
        <v>Revenue   Sewer (KY, Bluegra)</v>
      </c>
      <c r="E7" s="5" t="s">
        <v>12</v>
      </c>
      <c r="F7" s="4">
        <f t="shared" ref="F7:Q7" si="2">$S$7/12</f>
        <v>33258</v>
      </c>
      <c r="G7" s="4">
        <f t="shared" si="2"/>
        <v>33258</v>
      </c>
      <c r="H7" s="4">
        <f t="shared" si="2"/>
        <v>33258</v>
      </c>
      <c r="I7" s="4">
        <f t="shared" si="2"/>
        <v>33258</v>
      </c>
      <c r="J7" s="4">
        <f t="shared" si="2"/>
        <v>33258</v>
      </c>
      <c r="K7" s="4">
        <f t="shared" si="2"/>
        <v>33258</v>
      </c>
      <c r="L7" s="4">
        <f t="shared" si="2"/>
        <v>33258</v>
      </c>
      <c r="M7" s="4">
        <f t="shared" si="2"/>
        <v>33258</v>
      </c>
      <c r="N7" s="4">
        <f t="shared" si="2"/>
        <v>33258</v>
      </c>
      <c r="O7" s="4">
        <f t="shared" si="2"/>
        <v>33258</v>
      </c>
      <c r="P7" s="4">
        <f t="shared" si="2"/>
        <v>33258</v>
      </c>
      <c r="Q7" s="4">
        <f t="shared" si="2"/>
        <v>33258</v>
      </c>
      <c r="S7" s="4">
        <f>SUM('[1]Financial Data'!$T$12:$W$13)</f>
        <v>399096</v>
      </c>
    </row>
    <row r="8" spans="1:19" x14ac:dyDescent="0.45">
      <c r="A8" t="s">
        <v>10</v>
      </c>
      <c r="B8" t="s">
        <v>11</v>
      </c>
      <c r="C8" s="12" t="str">
        <f>LEFT(E8,7)</f>
        <v>532.000</v>
      </c>
      <c r="D8" s="12" t="str">
        <f t="shared" si="1"/>
        <v>Late Fees   Sewer (KY, Bluegra)</v>
      </c>
      <c r="E8" s="5" t="s">
        <v>13</v>
      </c>
      <c r="F8" s="4"/>
      <c r="G8" s="4"/>
      <c r="H8" s="4"/>
      <c r="I8" s="4"/>
      <c r="J8" s="4"/>
      <c r="S8" s="4">
        <f t="shared" ref="S8:S9" si="3">SUM(F8:Q8)</f>
        <v>0</v>
      </c>
    </row>
    <row r="9" spans="1:19" x14ac:dyDescent="0.45">
      <c r="A9" t="s">
        <v>10</v>
      </c>
      <c r="B9" t="s">
        <v>11</v>
      </c>
      <c r="C9" s="12" t="str">
        <f>LEFT(E9,7)</f>
        <v>536.000</v>
      </c>
      <c r="D9" s="12" t="str">
        <f t="shared" si="1"/>
        <v>Miscellaneous Service Revenues (KY, Bluegra)</v>
      </c>
      <c r="E9" s="5" t="s">
        <v>14</v>
      </c>
      <c r="G9" s="4"/>
      <c r="K9" s="4"/>
      <c r="S9" s="4">
        <f t="shared" si="3"/>
        <v>0</v>
      </c>
    </row>
    <row r="10" spans="1:19" x14ac:dyDescent="0.45">
      <c r="C10" s="12"/>
      <c r="D10" s="12" t="str">
        <f t="shared" si="1"/>
        <v>Operating Revenue</v>
      </c>
      <c r="E10" t="s">
        <v>15</v>
      </c>
      <c r="F10" s="6">
        <f t="shared" ref="F10:Q10" si="4">SUM(F7:F9)</f>
        <v>33258</v>
      </c>
      <c r="G10" s="6">
        <f t="shared" si="4"/>
        <v>33258</v>
      </c>
      <c r="H10" s="6">
        <f t="shared" si="4"/>
        <v>33258</v>
      </c>
      <c r="I10" s="6">
        <f t="shared" si="4"/>
        <v>33258</v>
      </c>
      <c r="J10" s="6">
        <f t="shared" si="4"/>
        <v>33258</v>
      </c>
      <c r="K10" s="6">
        <f t="shared" si="4"/>
        <v>33258</v>
      </c>
      <c r="L10" s="6">
        <f t="shared" si="4"/>
        <v>33258</v>
      </c>
      <c r="M10" s="6">
        <f t="shared" si="4"/>
        <v>33258</v>
      </c>
      <c r="N10" s="6">
        <f t="shared" si="4"/>
        <v>33258</v>
      </c>
      <c r="O10" s="6">
        <f t="shared" si="4"/>
        <v>33258</v>
      </c>
      <c r="P10" s="6">
        <f t="shared" si="4"/>
        <v>33258</v>
      </c>
      <c r="Q10" s="6">
        <f t="shared" si="4"/>
        <v>33258</v>
      </c>
      <c r="S10" s="6">
        <f>SUM(S7:S9)</f>
        <v>399096</v>
      </c>
    </row>
    <row r="11" spans="1:19" x14ac:dyDescent="0.45">
      <c r="C11" s="12"/>
      <c r="D11" s="12" t="str">
        <f t="shared" si="1"/>
        <v/>
      </c>
    </row>
    <row r="12" spans="1:19" s="1" customFormat="1" x14ac:dyDescent="0.45">
      <c r="C12" s="11"/>
      <c r="D12" s="12" t="str">
        <f t="shared" si="1"/>
        <v/>
      </c>
      <c r="E12" s="1" t="s">
        <v>16</v>
      </c>
      <c r="F12" s="7">
        <f t="shared" ref="F12:S12" si="5">F10</f>
        <v>33258</v>
      </c>
      <c r="G12" s="7">
        <f t="shared" si="5"/>
        <v>33258</v>
      </c>
      <c r="H12" s="7">
        <f t="shared" si="5"/>
        <v>33258</v>
      </c>
      <c r="I12" s="7">
        <f t="shared" si="5"/>
        <v>33258</v>
      </c>
      <c r="J12" s="7">
        <f t="shared" si="5"/>
        <v>33258</v>
      </c>
      <c r="K12" s="7">
        <f t="shared" si="5"/>
        <v>33258</v>
      </c>
      <c r="L12" s="7">
        <f t="shared" si="5"/>
        <v>33258</v>
      </c>
      <c r="M12" s="7">
        <f t="shared" si="5"/>
        <v>33258</v>
      </c>
      <c r="N12" s="7">
        <f t="shared" si="5"/>
        <v>33258</v>
      </c>
      <c r="O12" s="7">
        <f t="shared" si="5"/>
        <v>33258</v>
      </c>
      <c r="P12" s="7">
        <f t="shared" si="5"/>
        <v>33258</v>
      </c>
      <c r="Q12" s="7">
        <f t="shared" si="5"/>
        <v>33258</v>
      </c>
      <c r="S12" s="7">
        <f t="shared" si="5"/>
        <v>399096</v>
      </c>
    </row>
    <row r="13" spans="1:19" x14ac:dyDescent="0.45">
      <c r="C13" s="12"/>
      <c r="D13" s="12" t="str">
        <f t="shared" si="1"/>
        <v/>
      </c>
    </row>
    <row r="14" spans="1:19" x14ac:dyDescent="0.45">
      <c r="C14" s="11"/>
      <c r="D14" s="12" t="str">
        <f t="shared" si="1"/>
        <v>Expense</v>
      </c>
      <c r="E14" s="1" t="s">
        <v>17</v>
      </c>
      <c r="F14" s="4"/>
      <c r="G14" s="4"/>
      <c r="H14" s="4"/>
      <c r="I14" s="4"/>
      <c r="J14" s="4"/>
      <c r="K14" s="4"/>
      <c r="L14" s="4"/>
      <c r="S14" s="4"/>
    </row>
    <row r="15" spans="1:19" x14ac:dyDescent="0.45">
      <c r="C15" s="12"/>
      <c r="D15" s="12" t="str">
        <f t="shared" si="1"/>
        <v/>
      </c>
    </row>
    <row r="16" spans="1:19" x14ac:dyDescent="0.45">
      <c r="C16" s="12"/>
      <c r="D16" s="12" t="str">
        <f t="shared" si="1"/>
        <v>General &amp; Admin</v>
      </c>
      <c r="E16" t="s">
        <v>18</v>
      </c>
      <c r="F16" s="4"/>
      <c r="G16" s="4"/>
      <c r="H16" s="4"/>
      <c r="I16" s="4"/>
      <c r="J16" s="4"/>
      <c r="K16" s="4"/>
      <c r="L16" s="4"/>
      <c r="S16" s="4"/>
    </row>
    <row r="17" spans="1:19" x14ac:dyDescent="0.45">
      <c r="A17" t="s">
        <v>19</v>
      </c>
      <c r="B17" t="s">
        <v>61</v>
      </c>
      <c r="C17" s="12" t="str">
        <f t="shared" ref="C17:C27" si="6">LEFT(E17,7)</f>
        <v>408.160</v>
      </c>
      <c r="D17" s="12" t="str">
        <f t="shared" si="1"/>
        <v>Taxes  Sewer Property (KY, Bluegra)</v>
      </c>
      <c r="E17" s="5" t="s">
        <v>69</v>
      </c>
      <c r="F17" s="4">
        <f t="shared" ref="F17:L27" si="7">$S17/12</f>
        <v>0</v>
      </c>
      <c r="G17" s="4">
        <f t="shared" si="7"/>
        <v>0</v>
      </c>
      <c r="H17" s="4">
        <f t="shared" si="7"/>
        <v>0</v>
      </c>
      <c r="I17" s="4">
        <f t="shared" si="7"/>
        <v>0</v>
      </c>
      <c r="J17" s="4">
        <f t="shared" si="7"/>
        <v>0</v>
      </c>
      <c r="K17" s="4">
        <f t="shared" si="7"/>
        <v>0</v>
      </c>
      <c r="L17" s="4">
        <f t="shared" si="7"/>
        <v>0</v>
      </c>
      <c r="M17" s="4">
        <v>-11180</v>
      </c>
      <c r="N17" s="4">
        <f t="shared" ref="N17:Q27" si="8">$S17/12</f>
        <v>0</v>
      </c>
      <c r="O17" s="4">
        <f t="shared" si="8"/>
        <v>0</v>
      </c>
      <c r="P17" s="4">
        <f t="shared" si="8"/>
        <v>0</v>
      </c>
      <c r="Q17" s="4">
        <f t="shared" si="8"/>
        <v>0</v>
      </c>
      <c r="S17" s="4">
        <v>0</v>
      </c>
    </row>
    <row r="18" spans="1:19" x14ac:dyDescent="0.45">
      <c r="A18" t="s">
        <v>20</v>
      </c>
      <c r="B18" t="s">
        <v>62</v>
      </c>
      <c r="C18" s="12" t="str">
        <f t="shared" si="6"/>
        <v>903.100</v>
      </c>
      <c r="D18" s="12" t="str">
        <f t="shared" si="1"/>
        <v>Sewer Cust Record Collect (Billing) (KY, Bluegra)</v>
      </c>
      <c r="E18" s="5" t="s">
        <v>70</v>
      </c>
      <c r="F18" s="4">
        <f t="shared" si="7"/>
        <v>-692</v>
      </c>
      <c r="G18" s="4">
        <f t="shared" si="7"/>
        <v>-692</v>
      </c>
      <c r="H18" s="4">
        <f t="shared" si="7"/>
        <v>-692</v>
      </c>
      <c r="I18" s="4">
        <f t="shared" si="7"/>
        <v>-692</v>
      </c>
      <c r="J18" s="4">
        <f t="shared" si="7"/>
        <v>-692</v>
      </c>
      <c r="K18" s="4">
        <f t="shared" si="7"/>
        <v>-692</v>
      </c>
      <c r="L18" s="4">
        <f t="shared" si="7"/>
        <v>-692</v>
      </c>
      <c r="M18" s="4">
        <f t="shared" ref="M18:M27" si="9">$S18/12</f>
        <v>-692</v>
      </c>
      <c r="N18" s="4">
        <f t="shared" si="8"/>
        <v>-692</v>
      </c>
      <c r="O18" s="4">
        <f t="shared" si="8"/>
        <v>-692</v>
      </c>
      <c r="P18" s="4">
        <f t="shared" si="8"/>
        <v>-692</v>
      </c>
      <c r="Q18" s="4">
        <f t="shared" si="8"/>
        <v>-692</v>
      </c>
      <c r="S18" s="4">
        <v>-8304</v>
      </c>
    </row>
    <row r="19" spans="1:19" x14ac:dyDescent="0.45">
      <c r="A19" t="s">
        <v>20</v>
      </c>
      <c r="B19" t="s">
        <v>62</v>
      </c>
      <c r="C19" s="12" t="str">
        <f t="shared" si="6"/>
        <v>903.280</v>
      </c>
      <c r="D19" s="12" t="str">
        <f t="shared" si="1"/>
        <v>Sewer Cust Record Collect (Bank Fees) (KY, Bluegra)</v>
      </c>
      <c r="E19" s="5" t="s">
        <v>71</v>
      </c>
      <c r="F19" s="4">
        <f t="shared" si="7"/>
        <v>-300</v>
      </c>
      <c r="G19" s="4">
        <f t="shared" si="7"/>
        <v>-300</v>
      </c>
      <c r="H19" s="4">
        <f t="shared" si="7"/>
        <v>-300</v>
      </c>
      <c r="I19" s="4">
        <f t="shared" si="7"/>
        <v>-300</v>
      </c>
      <c r="J19" s="4">
        <f t="shared" si="7"/>
        <v>-300</v>
      </c>
      <c r="K19" s="4">
        <f t="shared" si="7"/>
        <v>-300</v>
      </c>
      <c r="L19" s="4">
        <f t="shared" si="7"/>
        <v>-300</v>
      </c>
      <c r="M19" s="4">
        <f t="shared" si="9"/>
        <v>-300</v>
      </c>
      <c r="N19" s="4">
        <f t="shared" si="8"/>
        <v>-300</v>
      </c>
      <c r="O19" s="4">
        <f t="shared" si="8"/>
        <v>-300</v>
      </c>
      <c r="P19" s="4">
        <f t="shared" si="8"/>
        <v>-300</v>
      </c>
      <c r="Q19" s="4">
        <f t="shared" si="8"/>
        <v>-300</v>
      </c>
      <c r="S19" s="4">
        <v>-3600</v>
      </c>
    </row>
    <row r="20" spans="1:19" x14ac:dyDescent="0.45">
      <c r="A20" t="s">
        <v>21</v>
      </c>
      <c r="B20" t="s">
        <v>67</v>
      </c>
      <c r="C20" s="12" t="str">
        <f t="shared" si="6"/>
        <v>904.000</v>
      </c>
      <c r="D20" s="12" t="str">
        <f t="shared" si="1"/>
        <v>Sewer Uncollectible Accounts (KY, Bluegra)</v>
      </c>
      <c r="E20" s="5" t="s">
        <v>68</v>
      </c>
      <c r="F20" s="4">
        <f t="shared" si="7"/>
        <v>-249.43499999999997</v>
      </c>
      <c r="G20" s="4">
        <f t="shared" si="7"/>
        <v>-249.43499999999997</v>
      </c>
      <c r="H20" s="4">
        <f t="shared" si="7"/>
        <v>-249.43499999999997</v>
      </c>
      <c r="I20" s="4">
        <f t="shared" si="7"/>
        <v>-249.43499999999997</v>
      </c>
      <c r="J20" s="4">
        <f t="shared" si="7"/>
        <v>-249.43499999999997</v>
      </c>
      <c r="K20" s="4">
        <f t="shared" si="7"/>
        <v>-249.43499999999997</v>
      </c>
      <c r="L20" s="4">
        <f t="shared" si="7"/>
        <v>-249.43499999999997</v>
      </c>
      <c r="M20" s="4">
        <f t="shared" si="9"/>
        <v>-249.43499999999997</v>
      </c>
      <c r="N20" s="4">
        <f t="shared" si="8"/>
        <v>-249.43499999999997</v>
      </c>
      <c r="O20" s="4">
        <f t="shared" si="8"/>
        <v>-249.43499999999997</v>
      </c>
      <c r="P20" s="4">
        <f t="shared" si="8"/>
        <v>-249.43499999999997</v>
      </c>
      <c r="Q20" s="4">
        <f t="shared" si="8"/>
        <v>-249.43499999999997</v>
      </c>
      <c r="S20" s="4">
        <f>-S12*0.0075</f>
        <v>-2993.22</v>
      </c>
    </row>
    <row r="21" spans="1:19" x14ac:dyDescent="0.45">
      <c r="A21" t="s">
        <v>22</v>
      </c>
      <c r="B21" t="s">
        <v>60</v>
      </c>
      <c r="C21" s="12" t="str">
        <f t="shared" si="6"/>
        <v>922.000</v>
      </c>
      <c r="D21" s="12" t="str">
        <f t="shared" si="1"/>
        <v>Sewer Administrative Expenses Transferred (KY, Bluegra)</v>
      </c>
      <c r="E21" s="5" t="s">
        <v>58</v>
      </c>
      <c r="F21" s="4">
        <f t="shared" si="7"/>
        <v>-24456.335923750346</v>
      </c>
      <c r="G21" s="4">
        <f t="shared" si="7"/>
        <v>-24456.335923750346</v>
      </c>
      <c r="H21" s="4">
        <f t="shared" si="7"/>
        <v>-24456.335923750346</v>
      </c>
      <c r="I21" s="4">
        <f t="shared" si="7"/>
        <v>-24456.335923750346</v>
      </c>
      <c r="J21" s="4">
        <f t="shared" si="7"/>
        <v>-24456.335923750346</v>
      </c>
      <c r="K21" s="4">
        <f t="shared" si="7"/>
        <v>-24456.335923750346</v>
      </c>
      <c r="L21" s="4">
        <f t="shared" si="7"/>
        <v>-24456.335923750346</v>
      </c>
      <c r="M21" s="4">
        <f t="shared" si="9"/>
        <v>-24456.335923750346</v>
      </c>
      <c r="N21" s="4">
        <f t="shared" si="8"/>
        <v>-24456.335923750346</v>
      </c>
      <c r="O21" s="4">
        <f t="shared" si="8"/>
        <v>-24456.335923750346</v>
      </c>
      <c r="P21" s="4">
        <f t="shared" si="8"/>
        <v>-24456.335923750346</v>
      </c>
      <c r="Q21" s="4">
        <f t="shared" si="8"/>
        <v>-24456.335923750346</v>
      </c>
      <c r="S21" s="4">
        <f>-'[2]Q4-2021'!$T$39</f>
        <v>-293476.03108500416</v>
      </c>
    </row>
    <row r="22" spans="1:19" x14ac:dyDescent="0.45">
      <c r="A22" t="s">
        <v>23</v>
      </c>
      <c r="B22" t="s">
        <v>63</v>
      </c>
      <c r="C22" s="12" t="str">
        <f t="shared" si="6"/>
        <v>923.400</v>
      </c>
      <c r="D22" s="12" t="str">
        <f t="shared" si="1"/>
        <v>Sewer OutsideService (Legal Fees) (KY, Bluegra)</v>
      </c>
      <c r="E22" s="5" t="s">
        <v>64</v>
      </c>
      <c r="F22" s="4">
        <f t="shared" si="7"/>
        <v>0</v>
      </c>
      <c r="G22" s="4">
        <f t="shared" si="7"/>
        <v>0</v>
      </c>
      <c r="H22" s="4">
        <f t="shared" si="7"/>
        <v>0</v>
      </c>
      <c r="I22" s="4">
        <f t="shared" si="7"/>
        <v>0</v>
      </c>
      <c r="J22" s="4">
        <f t="shared" si="7"/>
        <v>0</v>
      </c>
      <c r="K22" s="4">
        <f t="shared" si="7"/>
        <v>0</v>
      </c>
      <c r="L22" s="4">
        <f t="shared" si="7"/>
        <v>0</v>
      </c>
      <c r="M22" s="4">
        <f t="shared" si="9"/>
        <v>0</v>
      </c>
      <c r="N22" s="4">
        <f t="shared" si="8"/>
        <v>0</v>
      </c>
      <c r="O22" s="4">
        <f t="shared" si="8"/>
        <v>0</v>
      </c>
      <c r="P22" s="4">
        <f t="shared" si="8"/>
        <v>0</v>
      </c>
      <c r="Q22" s="4">
        <f t="shared" si="8"/>
        <v>0</v>
      </c>
      <c r="S22" s="4">
        <v>0</v>
      </c>
    </row>
    <row r="23" spans="1:19" x14ac:dyDescent="0.45">
      <c r="A23" t="s">
        <v>23</v>
      </c>
      <c r="B23" t="s">
        <v>63</v>
      </c>
      <c r="C23" s="12" t="str">
        <f t="shared" si="6"/>
        <v>923.600</v>
      </c>
      <c r="D23" s="12" t="str">
        <f t="shared" si="1"/>
        <v>Sewer OutsideService (Manage Consult) (KY, Bluegra)</v>
      </c>
      <c r="E23" s="5" t="s">
        <v>65</v>
      </c>
      <c r="F23" s="4">
        <f t="shared" si="7"/>
        <v>0</v>
      </c>
      <c r="G23" s="4">
        <f t="shared" si="7"/>
        <v>0</v>
      </c>
      <c r="H23" s="4">
        <f t="shared" si="7"/>
        <v>0</v>
      </c>
      <c r="I23" s="4">
        <f t="shared" si="7"/>
        <v>0</v>
      </c>
      <c r="J23" s="4">
        <f t="shared" si="7"/>
        <v>0</v>
      </c>
      <c r="K23" s="4">
        <f t="shared" si="7"/>
        <v>0</v>
      </c>
      <c r="L23" s="4">
        <f t="shared" si="7"/>
        <v>0</v>
      </c>
      <c r="M23" s="4">
        <f t="shared" si="9"/>
        <v>0</v>
      </c>
      <c r="N23" s="4">
        <f t="shared" si="8"/>
        <v>0</v>
      </c>
      <c r="O23" s="4">
        <f t="shared" si="8"/>
        <v>0</v>
      </c>
      <c r="P23" s="4">
        <f t="shared" si="8"/>
        <v>0</v>
      </c>
      <c r="Q23" s="4">
        <f t="shared" si="8"/>
        <v>0</v>
      </c>
      <c r="S23" s="4">
        <v>0</v>
      </c>
    </row>
    <row r="24" spans="1:19" x14ac:dyDescent="0.45">
      <c r="A24" t="s">
        <v>23</v>
      </c>
      <c r="B24" t="s">
        <v>63</v>
      </c>
      <c r="C24" s="12" t="str">
        <f t="shared" si="6"/>
        <v>923.900</v>
      </c>
      <c r="D24" s="12" t="str">
        <f t="shared" si="1"/>
        <v>Sewer Outside Services (IT) (KY, Bluegra)</v>
      </c>
      <c r="E24" s="5" t="s">
        <v>66</v>
      </c>
      <c r="F24" s="4">
        <f t="shared" si="7"/>
        <v>0</v>
      </c>
      <c r="G24" s="4">
        <f t="shared" si="7"/>
        <v>0</v>
      </c>
      <c r="H24" s="4">
        <f t="shared" si="7"/>
        <v>0</v>
      </c>
      <c r="I24" s="4">
        <f t="shared" si="7"/>
        <v>0</v>
      </c>
      <c r="J24" s="4">
        <f t="shared" si="7"/>
        <v>0</v>
      </c>
      <c r="K24" s="4">
        <f t="shared" si="7"/>
        <v>0</v>
      </c>
      <c r="L24" s="4">
        <f t="shared" si="7"/>
        <v>0</v>
      </c>
      <c r="M24" s="4">
        <f t="shared" si="9"/>
        <v>0</v>
      </c>
      <c r="N24" s="4">
        <f t="shared" si="8"/>
        <v>0</v>
      </c>
      <c r="O24" s="4">
        <f t="shared" si="8"/>
        <v>0</v>
      </c>
      <c r="P24" s="4">
        <f t="shared" si="8"/>
        <v>0</v>
      </c>
      <c r="Q24" s="4">
        <f t="shared" si="8"/>
        <v>0</v>
      </c>
      <c r="S24" s="4">
        <v>0</v>
      </c>
    </row>
    <row r="25" spans="1:19" x14ac:dyDescent="0.45">
      <c r="A25" t="s">
        <v>24</v>
      </c>
      <c r="B25" t="s">
        <v>54</v>
      </c>
      <c r="C25" s="12" t="str">
        <f t="shared" si="6"/>
        <v>924.400</v>
      </c>
      <c r="D25" s="12" t="str">
        <f t="shared" si="1"/>
        <v>Sewer Property Insurance   Commercial (KY, Bluegra)</v>
      </c>
      <c r="E25" s="5" t="s">
        <v>55</v>
      </c>
      <c r="F25" s="4">
        <f t="shared" si="7"/>
        <v>-1666.6666666666667</v>
      </c>
      <c r="G25" s="4">
        <f t="shared" si="7"/>
        <v>-1666.6666666666667</v>
      </c>
      <c r="H25" s="4">
        <f t="shared" si="7"/>
        <v>-1666.6666666666667</v>
      </c>
      <c r="I25" s="4">
        <f t="shared" si="7"/>
        <v>-1666.6666666666667</v>
      </c>
      <c r="J25" s="4">
        <f t="shared" si="7"/>
        <v>-1666.6666666666667</v>
      </c>
      <c r="K25" s="4">
        <f t="shared" si="7"/>
        <v>-1666.6666666666667</v>
      </c>
      <c r="L25" s="4">
        <f t="shared" si="7"/>
        <v>-1666.6666666666667</v>
      </c>
      <c r="M25" s="4">
        <f t="shared" si="9"/>
        <v>-1666.6666666666667</v>
      </c>
      <c r="N25" s="4">
        <f t="shared" si="8"/>
        <v>-1666.6666666666667</v>
      </c>
      <c r="O25" s="4">
        <f t="shared" si="8"/>
        <v>-1666.6666666666667</v>
      </c>
      <c r="P25" s="4">
        <f t="shared" si="8"/>
        <v>-1666.6666666666667</v>
      </c>
      <c r="Q25" s="4">
        <f t="shared" si="8"/>
        <v>-1666.6666666666667</v>
      </c>
      <c r="S25" s="4">
        <v>-20000</v>
      </c>
    </row>
    <row r="26" spans="1:19" x14ac:dyDescent="0.45">
      <c r="A26" t="s">
        <v>25</v>
      </c>
      <c r="B26" t="s">
        <v>59</v>
      </c>
      <c r="C26" s="12" t="str">
        <f t="shared" si="6"/>
        <v>928.100</v>
      </c>
      <c r="D26" s="12" t="str">
        <f t="shared" si="1"/>
        <v>Sewer Regulatory Expense   DNR (KY, Bluegra)</v>
      </c>
      <c r="E26" s="5" t="s">
        <v>56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0</v>
      </c>
      <c r="J26" s="4">
        <f t="shared" si="7"/>
        <v>0</v>
      </c>
      <c r="K26" s="4">
        <f t="shared" si="7"/>
        <v>0</v>
      </c>
      <c r="L26" s="4">
        <f t="shared" si="7"/>
        <v>0</v>
      </c>
      <c r="M26" s="4">
        <f t="shared" si="9"/>
        <v>0</v>
      </c>
      <c r="N26" s="4">
        <f t="shared" si="8"/>
        <v>0</v>
      </c>
      <c r="O26" s="4">
        <f t="shared" si="8"/>
        <v>0</v>
      </c>
      <c r="P26" s="4">
        <f t="shared" si="8"/>
        <v>0</v>
      </c>
      <c r="Q26" s="4">
        <f t="shared" si="8"/>
        <v>0</v>
      </c>
      <c r="R26" s="15"/>
      <c r="S26" s="4">
        <v>0</v>
      </c>
    </row>
    <row r="27" spans="1:19" x14ac:dyDescent="0.45">
      <c r="A27" t="s">
        <v>25</v>
      </c>
      <c r="B27" t="s">
        <v>59</v>
      </c>
      <c r="C27" s="12" t="str">
        <f t="shared" si="6"/>
        <v>928.200</v>
      </c>
      <c r="D27" s="12" t="str">
        <f t="shared" si="1"/>
        <v>Sewer Regulatory Expense   PSC (KY, Bluegra)</v>
      </c>
      <c r="E27" s="5" t="s">
        <v>57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9"/>
        <v>0</v>
      </c>
      <c r="N27" s="4">
        <f t="shared" si="8"/>
        <v>0</v>
      </c>
      <c r="O27" s="4">
        <f t="shared" si="8"/>
        <v>0</v>
      </c>
      <c r="P27" s="4">
        <f t="shared" si="8"/>
        <v>0</v>
      </c>
      <c r="Q27" s="4">
        <f t="shared" si="8"/>
        <v>0</v>
      </c>
      <c r="R27" s="15"/>
      <c r="S27" s="4">
        <v>0</v>
      </c>
    </row>
    <row r="28" spans="1:19" x14ac:dyDescent="0.45">
      <c r="C28" s="12"/>
      <c r="D28" s="12" t="str">
        <f t="shared" si="1"/>
        <v>General &amp; Admin</v>
      </c>
      <c r="E28" t="s">
        <v>26</v>
      </c>
      <c r="F28" s="6">
        <f t="shared" ref="F28:Q28" si="10">SUM(F17:F27)</f>
        <v>-27364.437590417016</v>
      </c>
      <c r="G28" s="6">
        <f t="shared" si="10"/>
        <v>-27364.437590417016</v>
      </c>
      <c r="H28" s="6">
        <f t="shared" si="10"/>
        <v>-27364.437590417016</v>
      </c>
      <c r="I28" s="6">
        <f t="shared" si="10"/>
        <v>-27364.437590417016</v>
      </c>
      <c r="J28" s="6">
        <f t="shared" si="10"/>
        <v>-27364.437590417016</v>
      </c>
      <c r="K28" s="6">
        <f t="shared" si="10"/>
        <v>-27364.437590417016</v>
      </c>
      <c r="L28" s="6">
        <f t="shared" si="10"/>
        <v>-27364.437590417016</v>
      </c>
      <c r="M28" s="6">
        <f t="shared" si="10"/>
        <v>-38544.437590417008</v>
      </c>
      <c r="N28" s="6">
        <f t="shared" si="10"/>
        <v>-27364.437590417016</v>
      </c>
      <c r="O28" s="6">
        <f t="shared" si="10"/>
        <v>-27364.437590417016</v>
      </c>
      <c r="P28" s="6">
        <f t="shared" si="10"/>
        <v>-27364.437590417016</v>
      </c>
      <c r="Q28" s="6">
        <f t="shared" si="10"/>
        <v>-27364.437590417016</v>
      </c>
      <c r="R28" s="16"/>
      <c r="S28" s="6">
        <f>SUM(S17:S27)</f>
        <v>-328373.25108500413</v>
      </c>
    </row>
    <row r="29" spans="1:19" x14ac:dyDescent="0.45">
      <c r="C29" s="12"/>
      <c r="D29" s="12" t="str">
        <f t="shared" si="1"/>
        <v/>
      </c>
      <c r="R29" s="15"/>
    </row>
    <row r="30" spans="1:19" x14ac:dyDescent="0.45">
      <c r="C30" s="12"/>
      <c r="D30" s="12" t="str">
        <f t="shared" si="1"/>
        <v>Operations &amp; Maintenance</v>
      </c>
      <c r="E30" t="s">
        <v>27</v>
      </c>
      <c r="F30" s="4"/>
      <c r="G30" s="4"/>
      <c r="H30" s="4"/>
      <c r="I30" s="4"/>
      <c r="J30" s="4"/>
      <c r="K30" s="4"/>
      <c r="L30" s="4"/>
      <c r="R30" s="15"/>
      <c r="S30" s="4"/>
    </row>
    <row r="31" spans="1:19" x14ac:dyDescent="0.45">
      <c r="A31" t="s">
        <v>28</v>
      </c>
      <c r="B31" t="s">
        <v>29</v>
      </c>
      <c r="C31" s="12" t="str">
        <f t="shared" ref="C31:C40" si="11">LEFT(E31,7)</f>
        <v>701.000</v>
      </c>
      <c r="D31" s="12" t="str">
        <f t="shared" si="1"/>
        <v>Sewer - O&amp;M - Operations Labor and Expense (KY, Bluegra)</v>
      </c>
      <c r="E31" s="5" t="s">
        <v>30</v>
      </c>
      <c r="F31" s="4">
        <f>-4959*4</f>
        <v>-19836</v>
      </c>
      <c r="G31" s="4">
        <f t="shared" ref="G31:Q31" si="12">-4959*4</f>
        <v>-19836</v>
      </c>
      <c r="H31" s="4">
        <f t="shared" si="12"/>
        <v>-19836</v>
      </c>
      <c r="I31" s="4">
        <f t="shared" si="12"/>
        <v>-19836</v>
      </c>
      <c r="J31" s="4">
        <f t="shared" si="12"/>
        <v>-19836</v>
      </c>
      <c r="K31" s="4">
        <f t="shared" si="12"/>
        <v>-19836</v>
      </c>
      <c r="L31" s="4">
        <f t="shared" si="12"/>
        <v>-19836</v>
      </c>
      <c r="M31" s="4">
        <f t="shared" si="12"/>
        <v>-19836</v>
      </c>
      <c r="N31" s="4">
        <f t="shared" si="12"/>
        <v>-19836</v>
      </c>
      <c r="O31" s="4">
        <f t="shared" si="12"/>
        <v>-19836</v>
      </c>
      <c r="P31" s="4">
        <f t="shared" si="12"/>
        <v>-19836</v>
      </c>
      <c r="Q31" s="4">
        <f t="shared" si="12"/>
        <v>-19836</v>
      </c>
      <c r="R31" s="15"/>
      <c r="S31" s="4">
        <f>-SUM('[1]Utility Data'!$L$25:$L$28)</f>
        <v>-182602.28571428574</v>
      </c>
    </row>
    <row r="32" spans="1:19" x14ac:dyDescent="0.45">
      <c r="A32" t="s">
        <v>28</v>
      </c>
      <c r="B32" t="s">
        <v>29</v>
      </c>
      <c r="C32" s="12" t="str">
        <f t="shared" si="11"/>
        <v>701.100</v>
      </c>
      <c r="D32" s="12" t="str">
        <f t="shared" si="1"/>
        <v>Sewer - O&amp;M - Testing Expense (KY, Bluegra)</v>
      </c>
      <c r="E32" s="5" t="s">
        <v>31</v>
      </c>
      <c r="F32" s="4">
        <f t="shared" ref="F32:Q40" si="13">$S32/12</f>
        <v>-2928.3333333333335</v>
      </c>
      <c r="G32" s="4">
        <f t="shared" si="13"/>
        <v>-2928.3333333333335</v>
      </c>
      <c r="H32" s="4">
        <f t="shared" si="13"/>
        <v>-2928.3333333333335</v>
      </c>
      <c r="I32" s="4">
        <f t="shared" si="13"/>
        <v>-2928.3333333333335</v>
      </c>
      <c r="J32" s="4">
        <f t="shared" si="13"/>
        <v>-2928.3333333333335</v>
      </c>
      <c r="K32" s="4">
        <f t="shared" si="13"/>
        <v>-2928.3333333333335</v>
      </c>
      <c r="L32" s="4">
        <f t="shared" si="13"/>
        <v>-2928.3333333333335</v>
      </c>
      <c r="M32" s="4">
        <f t="shared" si="13"/>
        <v>-2928.3333333333335</v>
      </c>
      <c r="N32" s="4">
        <f t="shared" si="13"/>
        <v>-2928.3333333333335</v>
      </c>
      <c r="O32" s="4">
        <f t="shared" si="13"/>
        <v>-2928.3333333333335</v>
      </c>
      <c r="P32" s="4">
        <f t="shared" si="13"/>
        <v>-2928.3333333333335</v>
      </c>
      <c r="Q32" s="4">
        <f t="shared" si="13"/>
        <v>-2928.3333333333335</v>
      </c>
      <c r="R32" s="15"/>
      <c r="S32" s="4">
        <f>-(2140+1180+31820)</f>
        <v>-35140</v>
      </c>
    </row>
    <row r="33" spans="1:19" x14ac:dyDescent="0.45">
      <c r="A33" t="s">
        <v>28</v>
      </c>
      <c r="B33" t="s">
        <v>29</v>
      </c>
      <c r="C33" s="12" t="str">
        <f t="shared" ref="C33" si="14">LEFT(E33,7)</f>
        <v>701.200</v>
      </c>
      <c r="D33" s="12" t="str">
        <f t="shared" ref="D33" si="15">IFERROR(RIGHT(E33,LEN(E33)-SEARCH(" - ",E33)-2),"")</f>
        <v>Sewer - O&amp;M - Sludge Removal (KY, Bluegra)</v>
      </c>
      <c r="E33" s="5" t="s">
        <v>32</v>
      </c>
      <c r="F33" s="4">
        <f t="shared" si="13"/>
        <v>-1666.6666666666667</v>
      </c>
      <c r="G33" s="4">
        <f t="shared" si="13"/>
        <v>-1666.6666666666667</v>
      </c>
      <c r="H33" s="4">
        <f t="shared" si="13"/>
        <v>-1666.6666666666667</v>
      </c>
      <c r="I33" s="4">
        <f t="shared" si="13"/>
        <v>-1666.6666666666667</v>
      </c>
      <c r="J33" s="4">
        <f t="shared" si="13"/>
        <v>-1666.6666666666667</v>
      </c>
      <c r="K33" s="4">
        <f t="shared" si="13"/>
        <v>-1666.6666666666667</v>
      </c>
      <c r="L33" s="4">
        <f t="shared" si="13"/>
        <v>-1666.6666666666667</v>
      </c>
      <c r="M33" s="4">
        <f t="shared" si="13"/>
        <v>-1666.6666666666667</v>
      </c>
      <c r="N33" s="4">
        <f t="shared" si="13"/>
        <v>-1666.6666666666667</v>
      </c>
      <c r="O33" s="4">
        <f t="shared" si="13"/>
        <v>-1666.6666666666667</v>
      </c>
      <c r="P33" s="4">
        <f t="shared" si="13"/>
        <v>-1666.6666666666667</v>
      </c>
      <c r="Q33" s="4">
        <f t="shared" si="13"/>
        <v>-1666.6666666666667</v>
      </c>
      <c r="R33" s="15"/>
      <c r="S33" s="4">
        <v>-20000</v>
      </c>
    </row>
    <row r="34" spans="1:19" x14ac:dyDescent="0.45">
      <c r="A34" t="s">
        <v>33</v>
      </c>
      <c r="B34" t="s">
        <v>34</v>
      </c>
      <c r="C34" s="12" t="str">
        <f t="shared" si="11"/>
        <v>703.000</v>
      </c>
      <c r="D34" s="12" t="str">
        <f t="shared" si="1"/>
        <v>Sewer - O&amp;M - Fuel &amp; Power for Pumping and Treatment (KY, Bluegra)</v>
      </c>
      <c r="E34" s="5" t="s">
        <v>35</v>
      </c>
      <c r="F34" s="4">
        <f t="shared" si="13"/>
        <v>-6000</v>
      </c>
      <c r="G34" s="4">
        <f t="shared" si="13"/>
        <v>-6000</v>
      </c>
      <c r="H34" s="4">
        <f t="shared" si="13"/>
        <v>-6000</v>
      </c>
      <c r="I34" s="4">
        <f t="shared" si="13"/>
        <v>-6000</v>
      </c>
      <c r="J34" s="4">
        <f t="shared" si="13"/>
        <v>-6000</v>
      </c>
      <c r="K34" s="4">
        <f t="shared" si="13"/>
        <v>-6000</v>
      </c>
      <c r="L34" s="4">
        <f t="shared" si="13"/>
        <v>-6000</v>
      </c>
      <c r="M34" s="4">
        <f t="shared" si="13"/>
        <v>-6000</v>
      </c>
      <c r="N34" s="4">
        <f t="shared" si="13"/>
        <v>-6000</v>
      </c>
      <c r="O34" s="4">
        <f t="shared" si="13"/>
        <v>-6000</v>
      </c>
      <c r="P34" s="4">
        <f t="shared" si="13"/>
        <v>-6000</v>
      </c>
      <c r="Q34" s="4">
        <f t="shared" si="13"/>
        <v>-6000</v>
      </c>
      <c r="R34" s="15"/>
      <c r="S34" s="4">
        <v>-72000</v>
      </c>
    </row>
    <row r="35" spans="1:19" x14ac:dyDescent="0.45">
      <c r="A35" t="s">
        <v>33</v>
      </c>
      <c r="B35" t="s">
        <v>34</v>
      </c>
      <c r="C35" s="12" t="str">
        <f t="shared" si="11"/>
        <v>704.000</v>
      </c>
      <c r="D35" s="12" t="str">
        <f t="shared" si="1"/>
        <v>Sewer - O&amp;M - Chemicals (KY, Bluegra)</v>
      </c>
      <c r="E35" s="5" t="s">
        <v>36</v>
      </c>
      <c r="F35" s="4">
        <f t="shared" si="13"/>
        <v>-1166.6666666666667</v>
      </c>
      <c r="G35" s="4">
        <f t="shared" si="13"/>
        <v>-1166.6666666666667</v>
      </c>
      <c r="H35" s="4">
        <f t="shared" si="13"/>
        <v>-1166.6666666666667</v>
      </c>
      <c r="I35" s="4">
        <f t="shared" si="13"/>
        <v>-1166.6666666666667</v>
      </c>
      <c r="J35" s="4">
        <f t="shared" si="13"/>
        <v>-1166.6666666666667</v>
      </c>
      <c r="K35" s="4">
        <f t="shared" si="13"/>
        <v>-1166.6666666666667</v>
      </c>
      <c r="L35" s="4">
        <f t="shared" si="13"/>
        <v>-1166.6666666666667</v>
      </c>
      <c r="M35" s="4">
        <f t="shared" si="13"/>
        <v>-1166.6666666666667</v>
      </c>
      <c r="N35" s="4">
        <f t="shared" si="13"/>
        <v>-1166.6666666666667</v>
      </c>
      <c r="O35" s="4">
        <f t="shared" si="13"/>
        <v>-1166.6666666666667</v>
      </c>
      <c r="P35" s="4">
        <f t="shared" si="13"/>
        <v>-1166.6666666666667</v>
      </c>
      <c r="Q35" s="4">
        <f t="shared" si="13"/>
        <v>-1166.6666666666667</v>
      </c>
      <c r="R35" s="15"/>
      <c r="S35" s="4">
        <v>-14000</v>
      </c>
    </row>
    <row r="36" spans="1:19" x14ac:dyDescent="0.45">
      <c r="A36" t="s">
        <v>37</v>
      </c>
      <c r="B36" t="s">
        <v>38</v>
      </c>
      <c r="C36" s="12" t="str">
        <f t="shared" si="11"/>
        <v>711.000</v>
      </c>
      <c r="D36" s="12" t="str">
        <f t="shared" si="1"/>
        <v>Sewer - O&amp;M - Maintenance Structures and Improvements (KY, Bluegra)</v>
      </c>
      <c r="E36" s="5" t="s">
        <v>39</v>
      </c>
      <c r="F36" s="4">
        <f t="shared" si="13"/>
        <v>-1666.6666666666667</v>
      </c>
      <c r="G36" s="4">
        <f t="shared" si="13"/>
        <v>-1666.6666666666667</v>
      </c>
      <c r="H36" s="4">
        <f t="shared" si="13"/>
        <v>-1666.6666666666667</v>
      </c>
      <c r="I36" s="4">
        <f t="shared" si="13"/>
        <v>-1666.6666666666667</v>
      </c>
      <c r="J36" s="4">
        <f t="shared" si="13"/>
        <v>-1666.6666666666667</v>
      </c>
      <c r="K36" s="4">
        <f t="shared" si="13"/>
        <v>-1666.6666666666667</v>
      </c>
      <c r="L36" s="4">
        <f t="shared" si="13"/>
        <v>-1666.6666666666667</v>
      </c>
      <c r="M36" s="4">
        <f t="shared" si="13"/>
        <v>-1666.6666666666667</v>
      </c>
      <c r="N36" s="4">
        <f t="shared" si="13"/>
        <v>-1666.6666666666667</v>
      </c>
      <c r="O36" s="4">
        <f t="shared" si="13"/>
        <v>-1666.6666666666667</v>
      </c>
      <c r="P36" s="4">
        <f t="shared" si="13"/>
        <v>-1666.6666666666667</v>
      </c>
      <c r="Q36" s="4">
        <f t="shared" si="13"/>
        <v>-1666.6666666666667</v>
      </c>
      <c r="R36" s="15"/>
      <c r="S36" s="4">
        <v>-20000</v>
      </c>
    </row>
    <row r="37" spans="1:19" x14ac:dyDescent="0.45">
      <c r="A37" t="s">
        <v>37</v>
      </c>
      <c r="B37" t="s">
        <v>38</v>
      </c>
      <c r="C37" s="12" t="str">
        <f t="shared" si="11"/>
        <v>712.000</v>
      </c>
      <c r="D37" s="12" t="str">
        <f t="shared" si="1"/>
        <v>Sewer - O&amp;M - Maintenance of Collection Sewer System (KY, Bluegra)</v>
      </c>
      <c r="E37" s="5" t="s">
        <v>40</v>
      </c>
      <c r="F37" s="4">
        <f t="shared" si="13"/>
        <v>-1666.6666666666667</v>
      </c>
      <c r="G37" s="4">
        <f t="shared" si="13"/>
        <v>-1666.6666666666667</v>
      </c>
      <c r="H37" s="4">
        <f t="shared" si="13"/>
        <v>-1666.6666666666667</v>
      </c>
      <c r="I37" s="4">
        <f t="shared" si="13"/>
        <v>-1666.6666666666667</v>
      </c>
      <c r="J37" s="4">
        <f t="shared" si="13"/>
        <v>-1666.6666666666667</v>
      </c>
      <c r="K37" s="4">
        <f t="shared" si="13"/>
        <v>-1666.6666666666667</v>
      </c>
      <c r="L37" s="4">
        <f t="shared" si="13"/>
        <v>-1666.6666666666667</v>
      </c>
      <c r="M37" s="4">
        <f t="shared" si="13"/>
        <v>-1666.6666666666667</v>
      </c>
      <c r="N37" s="4">
        <f t="shared" si="13"/>
        <v>-1666.6666666666667</v>
      </c>
      <c r="O37" s="4">
        <f t="shared" si="13"/>
        <v>-1666.6666666666667</v>
      </c>
      <c r="P37" s="4">
        <f t="shared" si="13"/>
        <v>-1666.6666666666667</v>
      </c>
      <c r="Q37" s="4">
        <f t="shared" si="13"/>
        <v>-1666.6666666666667</v>
      </c>
      <c r="R37" s="15"/>
      <c r="S37" s="4">
        <v>-20000</v>
      </c>
    </row>
    <row r="38" spans="1:19" x14ac:dyDescent="0.45">
      <c r="A38" t="s">
        <v>37</v>
      </c>
      <c r="B38" t="s">
        <v>38</v>
      </c>
      <c r="C38" s="12" t="str">
        <f t="shared" si="11"/>
        <v>714.000</v>
      </c>
      <c r="D38" s="12" t="str">
        <f t="shared" si="1"/>
        <v>Sewer - O&amp;M - Maintenance of Treatment &amp; Disposal Plant (KY, Bluegra)</v>
      </c>
      <c r="E38" s="5" t="s">
        <v>41</v>
      </c>
      <c r="F38" s="4">
        <f t="shared" si="13"/>
        <v>-1666.6666666666667</v>
      </c>
      <c r="G38" s="4">
        <f t="shared" si="13"/>
        <v>-1666.6666666666667</v>
      </c>
      <c r="H38" s="4">
        <f t="shared" si="13"/>
        <v>-1666.6666666666667</v>
      </c>
      <c r="I38" s="4">
        <f t="shared" si="13"/>
        <v>-1666.6666666666667</v>
      </c>
      <c r="J38" s="4">
        <f t="shared" si="13"/>
        <v>-1666.6666666666667</v>
      </c>
      <c r="K38" s="4">
        <f t="shared" si="13"/>
        <v>-1666.6666666666667</v>
      </c>
      <c r="L38" s="4">
        <f t="shared" si="13"/>
        <v>-1666.6666666666667</v>
      </c>
      <c r="M38" s="4">
        <f t="shared" si="13"/>
        <v>-1666.6666666666667</v>
      </c>
      <c r="N38" s="4">
        <f t="shared" si="13"/>
        <v>-1666.6666666666667</v>
      </c>
      <c r="O38" s="4">
        <f t="shared" si="13"/>
        <v>-1666.6666666666667</v>
      </c>
      <c r="P38" s="4">
        <f t="shared" si="13"/>
        <v>-1666.6666666666667</v>
      </c>
      <c r="Q38" s="4">
        <f t="shared" si="13"/>
        <v>-1666.6666666666667</v>
      </c>
      <c r="R38" s="15"/>
      <c r="S38" s="4">
        <v>-20000</v>
      </c>
    </row>
    <row r="39" spans="1:19" x14ac:dyDescent="0.45">
      <c r="A39" t="s">
        <v>37</v>
      </c>
      <c r="B39" t="s">
        <v>38</v>
      </c>
      <c r="C39" s="12" t="str">
        <f t="shared" si="11"/>
        <v>713.001</v>
      </c>
      <c r="D39" s="12" t="str">
        <f t="shared" si="1"/>
        <v>Sewer - O&amp;M - Maintenance of Pumping System (KY, Bluegra )</v>
      </c>
      <c r="E39" s="5" t="s">
        <v>42</v>
      </c>
      <c r="F39" s="4">
        <f t="shared" si="13"/>
        <v>-1250</v>
      </c>
      <c r="G39" s="4">
        <f t="shared" si="13"/>
        <v>-1250</v>
      </c>
      <c r="H39" s="4">
        <f t="shared" si="13"/>
        <v>-1250</v>
      </c>
      <c r="I39" s="4">
        <f t="shared" si="13"/>
        <v>-1250</v>
      </c>
      <c r="J39" s="4">
        <f t="shared" si="13"/>
        <v>-1250</v>
      </c>
      <c r="K39" s="4">
        <f t="shared" si="13"/>
        <v>-1250</v>
      </c>
      <c r="L39" s="4">
        <f t="shared" si="13"/>
        <v>-1250</v>
      </c>
      <c r="M39" s="4">
        <f t="shared" si="13"/>
        <v>-1250</v>
      </c>
      <c r="N39" s="4">
        <f t="shared" si="13"/>
        <v>-1250</v>
      </c>
      <c r="O39" s="4">
        <f t="shared" si="13"/>
        <v>-1250</v>
      </c>
      <c r="P39" s="4">
        <f t="shared" si="13"/>
        <v>-1250</v>
      </c>
      <c r="Q39" s="4">
        <f t="shared" si="13"/>
        <v>-1250</v>
      </c>
      <c r="R39" s="15"/>
      <c r="S39" s="4">
        <v>-15000</v>
      </c>
    </row>
    <row r="40" spans="1:19" x14ac:dyDescent="0.45">
      <c r="A40" t="s">
        <v>33</v>
      </c>
      <c r="B40" t="s">
        <v>38</v>
      </c>
      <c r="C40" s="12" t="str">
        <f t="shared" si="11"/>
        <v>705.000</v>
      </c>
      <c r="D40" s="12" t="str">
        <f t="shared" si="1"/>
        <v>Sewer - O&amp;M - Miscellaneous Supplies (KY, Bluegra )</v>
      </c>
      <c r="E40" s="5" t="s">
        <v>43</v>
      </c>
      <c r="F40" s="4">
        <f t="shared" si="13"/>
        <v>-416.66666666666669</v>
      </c>
      <c r="G40" s="4">
        <f t="shared" si="13"/>
        <v>-416.66666666666669</v>
      </c>
      <c r="H40" s="4">
        <f t="shared" si="13"/>
        <v>-416.66666666666669</v>
      </c>
      <c r="I40" s="4">
        <f t="shared" si="13"/>
        <v>-416.66666666666669</v>
      </c>
      <c r="J40" s="4">
        <f t="shared" si="13"/>
        <v>-416.66666666666669</v>
      </c>
      <c r="K40" s="4">
        <f t="shared" si="13"/>
        <v>-416.66666666666669</v>
      </c>
      <c r="L40" s="4">
        <f t="shared" si="13"/>
        <v>-416.66666666666669</v>
      </c>
      <c r="M40" s="4">
        <f t="shared" si="13"/>
        <v>-416.66666666666669</v>
      </c>
      <c r="N40" s="4">
        <f t="shared" si="13"/>
        <v>-416.66666666666669</v>
      </c>
      <c r="O40" s="4">
        <f t="shared" si="13"/>
        <v>-416.66666666666669</v>
      </c>
      <c r="P40" s="4">
        <f t="shared" si="13"/>
        <v>-416.66666666666669</v>
      </c>
      <c r="Q40" s="4">
        <f t="shared" si="13"/>
        <v>-416.66666666666669</v>
      </c>
      <c r="R40" s="15"/>
      <c r="S40" s="4">
        <v>-5000</v>
      </c>
    </row>
    <row r="41" spans="1:19" x14ac:dyDescent="0.45">
      <c r="D41" s="12" t="str">
        <f t="shared" si="1"/>
        <v>Operations &amp; Maintenance</v>
      </c>
      <c r="E41" t="s">
        <v>44</v>
      </c>
      <c r="F41" s="6">
        <f t="shared" ref="F41:Q41" si="16">SUM(F31:F40)</f>
        <v>-38264.333333333328</v>
      </c>
      <c r="G41" s="6">
        <f t="shared" si="16"/>
        <v>-38264.333333333328</v>
      </c>
      <c r="H41" s="6">
        <f t="shared" si="16"/>
        <v>-38264.333333333328</v>
      </c>
      <c r="I41" s="6">
        <f t="shared" si="16"/>
        <v>-38264.333333333328</v>
      </c>
      <c r="J41" s="6">
        <f t="shared" si="16"/>
        <v>-38264.333333333328</v>
      </c>
      <c r="K41" s="6">
        <f t="shared" si="16"/>
        <v>-38264.333333333328</v>
      </c>
      <c r="L41" s="6">
        <f t="shared" si="16"/>
        <v>-38264.333333333328</v>
      </c>
      <c r="M41" s="6">
        <f t="shared" si="16"/>
        <v>-38264.333333333328</v>
      </c>
      <c r="N41" s="6">
        <f t="shared" si="16"/>
        <v>-38264.333333333328</v>
      </c>
      <c r="O41" s="6">
        <f t="shared" si="16"/>
        <v>-38264.333333333328</v>
      </c>
      <c r="P41" s="6">
        <f t="shared" si="16"/>
        <v>-38264.333333333328</v>
      </c>
      <c r="Q41" s="6">
        <f t="shared" si="16"/>
        <v>-38264.333333333328</v>
      </c>
      <c r="R41" s="16"/>
      <c r="S41" s="6">
        <f>SUM(S31:S40)</f>
        <v>-403742.28571428574</v>
      </c>
    </row>
    <row r="42" spans="1:19" x14ac:dyDescent="0.45">
      <c r="D42" s="12" t="str">
        <f t="shared" si="1"/>
        <v/>
      </c>
    </row>
    <row r="43" spans="1:19" x14ac:dyDescent="0.45">
      <c r="D43" s="12" t="str">
        <f t="shared" si="1"/>
        <v>Depreciation &amp; Amortization</v>
      </c>
      <c r="E43" t="s">
        <v>45</v>
      </c>
      <c r="F43" s="4"/>
      <c r="G43" s="4"/>
      <c r="H43" s="4"/>
      <c r="I43" s="4"/>
      <c r="J43" s="4"/>
      <c r="K43" s="4"/>
      <c r="L43" s="4"/>
      <c r="S43" s="4"/>
    </row>
    <row r="44" spans="1:19" x14ac:dyDescent="0.45">
      <c r="A44" t="s">
        <v>46</v>
      </c>
      <c r="B44" t="s">
        <v>47</v>
      </c>
      <c r="C44" s="5" t="str">
        <f>LEFT(E44,7)</f>
        <v>403.000</v>
      </c>
      <c r="D44" s="12" t="str">
        <f t="shared" si="1"/>
        <v>Depreciation Expense (KY, Bluegra)</v>
      </c>
      <c r="E44" s="5" t="s">
        <v>48</v>
      </c>
      <c r="F44" s="4"/>
      <c r="G44" s="4"/>
      <c r="H44" s="4"/>
      <c r="I44" s="4"/>
      <c r="J44" s="4"/>
      <c r="K44" s="4"/>
      <c r="L44" s="4"/>
      <c r="M44" s="17"/>
      <c r="N44" s="14"/>
      <c r="O44" s="14"/>
      <c r="P44" s="14"/>
      <c r="Q44" s="14"/>
      <c r="S44" s="4">
        <f>SUM(F44:Q44)</f>
        <v>0</v>
      </c>
    </row>
    <row r="45" spans="1:19" x14ac:dyDescent="0.45">
      <c r="A45" t="s">
        <v>49</v>
      </c>
      <c r="B45" t="s">
        <v>50</v>
      </c>
      <c r="C45" s="5"/>
      <c r="D45" s="12" t="str">
        <f t="shared" si="1"/>
        <v/>
      </c>
      <c r="E45" s="5"/>
      <c r="F45" s="4"/>
      <c r="G45" s="4"/>
      <c r="H45" s="4"/>
      <c r="I45" s="4"/>
      <c r="J45" s="4"/>
      <c r="K45" s="4"/>
      <c r="L45" s="4"/>
      <c r="M45" s="4"/>
      <c r="S45" s="4"/>
    </row>
    <row r="46" spans="1:19" x14ac:dyDescent="0.45">
      <c r="D46" s="12" t="str">
        <f t="shared" si="1"/>
        <v>Depreciation &amp; Amortization</v>
      </c>
      <c r="E46" t="s">
        <v>51</v>
      </c>
      <c r="F46" s="6">
        <f>F44</f>
        <v>0</v>
      </c>
      <c r="G46" s="6">
        <f t="shared" ref="G46:L46" si="17">G44</f>
        <v>0</v>
      </c>
      <c r="H46" s="6">
        <f t="shared" si="17"/>
        <v>0</v>
      </c>
      <c r="I46" s="6">
        <f t="shared" si="17"/>
        <v>0</v>
      </c>
      <c r="J46" s="6">
        <f t="shared" si="17"/>
        <v>0</v>
      </c>
      <c r="K46" s="6">
        <f t="shared" si="17"/>
        <v>0</v>
      </c>
      <c r="L46" s="6">
        <f t="shared" si="17"/>
        <v>0</v>
      </c>
      <c r="M46" s="6">
        <f t="shared" ref="M46:Q46" si="18">M44</f>
        <v>0</v>
      </c>
      <c r="N46" s="6">
        <f t="shared" si="18"/>
        <v>0</v>
      </c>
      <c r="O46" s="6">
        <f t="shared" si="18"/>
        <v>0</v>
      </c>
      <c r="P46" s="6">
        <f t="shared" si="18"/>
        <v>0</v>
      </c>
      <c r="Q46" s="6">
        <f t="shared" si="18"/>
        <v>0</v>
      </c>
      <c r="S46" s="6">
        <f t="shared" ref="S46" si="19">S44</f>
        <v>0</v>
      </c>
    </row>
    <row r="47" spans="1:19" x14ac:dyDescent="0.45">
      <c r="D47" s="12" t="str">
        <f t="shared" si="1"/>
        <v/>
      </c>
    </row>
    <row r="48" spans="1:19" s="1" customFormat="1" x14ac:dyDescent="0.45">
      <c r="D48" s="12" t="str">
        <f t="shared" si="1"/>
        <v>Expense</v>
      </c>
      <c r="E48" s="1" t="s">
        <v>52</v>
      </c>
      <c r="F48" s="7">
        <f t="shared" ref="F48:Q48" si="20">F46+F41+F28</f>
        <v>-65628.770923750344</v>
      </c>
      <c r="G48" s="7">
        <f t="shared" si="20"/>
        <v>-65628.770923750344</v>
      </c>
      <c r="H48" s="7">
        <f t="shared" si="20"/>
        <v>-65628.770923750344</v>
      </c>
      <c r="I48" s="7">
        <f t="shared" si="20"/>
        <v>-65628.770923750344</v>
      </c>
      <c r="J48" s="7">
        <f t="shared" si="20"/>
        <v>-65628.770923750344</v>
      </c>
      <c r="K48" s="7">
        <f t="shared" si="20"/>
        <v>-65628.770923750344</v>
      </c>
      <c r="L48" s="7">
        <f t="shared" si="20"/>
        <v>-65628.770923750344</v>
      </c>
      <c r="M48" s="7">
        <f t="shared" si="20"/>
        <v>-76808.77092375033</v>
      </c>
      <c r="N48" s="7">
        <f t="shared" si="20"/>
        <v>-65628.770923750344</v>
      </c>
      <c r="O48" s="7">
        <f t="shared" si="20"/>
        <v>-65628.770923750344</v>
      </c>
      <c r="P48" s="7">
        <f t="shared" si="20"/>
        <v>-65628.770923750344</v>
      </c>
      <c r="Q48" s="7">
        <f t="shared" si="20"/>
        <v>-65628.770923750344</v>
      </c>
      <c r="S48" s="7">
        <f>S46+S41+S28</f>
        <v>-732115.53679928987</v>
      </c>
    </row>
    <row r="49" spans="4:19" x14ac:dyDescent="0.45">
      <c r="D49" s="5" t="str">
        <f t="shared" si="1"/>
        <v/>
      </c>
    </row>
    <row r="50" spans="4:19" s="1" customFormat="1" ht="14.65" thickBot="1" x14ac:dyDescent="0.5">
      <c r="D50" s="5" t="str">
        <f t="shared" si="1"/>
        <v/>
      </c>
      <c r="E50" s="1" t="s">
        <v>53</v>
      </c>
      <c r="F50" s="8">
        <f t="shared" ref="F50:Q50" si="21">F12+F48</f>
        <v>-32370.770923750344</v>
      </c>
      <c r="G50" s="8">
        <f t="shared" si="21"/>
        <v>-32370.770923750344</v>
      </c>
      <c r="H50" s="8">
        <f t="shared" si="21"/>
        <v>-32370.770923750344</v>
      </c>
      <c r="I50" s="8">
        <f t="shared" si="21"/>
        <v>-32370.770923750344</v>
      </c>
      <c r="J50" s="8">
        <f t="shared" si="21"/>
        <v>-32370.770923750344</v>
      </c>
      <c r="K50" s="8">
        <f t="shared" si="21"/>
        <v>-32370.770923750344</v>
      </c>
      <c r="L50" s="8">
        <f t="shared" si="21"/>
        <v>-32370.770923750344</v>
      </c>
      <c r="M50" s="8">
        <f t="shared" si="21"/>
        <v>-43550.77092375033</v>
      </c>
      <c r="N50" s="8">
        <f t="shared" si="21"/>
        <v>-32370.770923750344</v>
      </c>
      <c r="O50" s="8">
        <f t="shared" si="21"/>
        <v>-32370.770923750344</v>
      </c>
      <c r="P50" s="8">
        <f t="shared" si="21"/>
        <v>-32370.770923750344</v>
      </c>
      <c r="Q50" s="8">
        <f t="shared" si="21"/>
        <v>-32370.770923750344</v>
      </c>
      <c r="S50" s="8">
        <f>S12+S48</f>
        <v>-333019.53679928987</v>
      </c>
    </row>
    <row r="51" spans="4:19" ht="14.65" thickTop="1" x14ac:dyDescent="0.45"/>
  </sheetData>
  <pageMargins left="0.7" right="0.7" top="0.75" bottom="0.75" header="0.3" footer="0.3"/>
  <pageSetup orientation="portrait" horizontalDpi="300" verticalDpi="300" r:id="rId1"/>
  <customProperties>
    <customPr name="Sheet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7C5D2F-27FE-4400-B98A-55C29D3466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884688-6CE0-4EAD-A7AA-201E56AA1C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FC1598-7844-4F64-A887-59F595B3A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P&amp;L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Thies</dc:creator>
  <cp:keywords/>
  <dc:description/>
  <cp:lastModifiedBy>Mike Duncan</cp:lastModifiedBy>
  <cp:revision/>
  <dcterms:created xsi:type="dcterms:W3CDTF">2020-08-24T17:07:12Z</dcterms:created>
  <dcterms:modified xsi:type="dcterms:W3CDTF">2021-03-16T19:14:30Z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{A44787D4-0540-4523-9961-78E4036D8C6D}">
    <vt:lpwstr>{8CC58D9D-6C75-4973-98E5-DDBE19EE9A16}</vt:lpwstr>
  </property>
</Properties>
</file>