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113" documentId="8_{334171BA-0B46-4F7A-9E17-D36BF08A7A3F}" xr6:coauthVersionLast="45" xr6:coauthVersionMax="45" xr10:uidLastSave="{D1A16E9B-A090-4021-AFE0-6B159026A28A}"/>
  <bookViews>
    <workbookView xWindow="-98" yWindow="-98" windowWidth="20715" windowHeight="13276" tabRatio="738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Workpaper 2" sheetId="9" state="hidden" r:id="rId6"/>
    <sheet name="Notes" sheetId="4" r:id="rId7"/>
    <sheet name="Ref Out" sheetId="2" r:id="rId8"/>
  </sheets>
  <externalReferences>
    <externalReference r:id="rId9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1'!$A$1:$L$31</definedName>
    <definedName name="_xlnm.Print_Area" localSheetId="5">'Workpaper 2'!$A$1:$L$29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8" l="1"/>
  <c r="L2" i="8"/>
  <c r="A6" i="1"/>
  <c r="V15" i="1" l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11" i="2" l="1"/>
  <c r="A10" i="2"/>
  <c r="A25" i="6"/>
  <c r="A24" i="6"/>
  <c r="A17" i="6"/>
  <c r="A16" i="6"/>
  <c r="A17" i="5"/>
  <c r="A16" i="5"/>
  <c r="B25" i="6"/>
  <c r="B24" i="6"/>
  <c r="N17" i="6"/>
  <c r="D65" i="8" s="1"/>
  <c r="D67" i="8" s="1"/>
  <c r="M17" i="6"/>
  <c r="L17" i="6"/>
  <c r="K17" i="6"/>
  <c r="J17" i="6"/>
  <c r="I17" i="6"/>
  <c r="H17" i="6"/>
  <c r="G17" i="6"/>
  <c r="F17" i="6"/>
  <c r="E17" i="6"/>
  <c r="D17" i="6"/>
  <c r="N16" i="6"/>
  <c r="D53" i="8" s="1"/>
  <c r="D55" i="8" s="1"/>
  <c r="M16" i="6"/>
  <c r="L16" i="6"/>
  <c r="K16" i="6"/>
  <c r="J16" i="6"/>
  <c r="I16" i="6"/>
  <c r="H16" i="6"/>
  <c r="G16" i="6"/>
  <c r="F16" i="6"/>
  <c r="E16" i="6"/>
  <c r="D16" i="6"/>
  <c r="U16" i="1"/>
  <c r="C17" i="6"/>
  <c r="C16" i="6"/>
  <c r="V16" i="1" l="1"/>
  <c r="O17" i="6"/>
  <c r="E69" i="8" s="1"/>
  <c r="S16" i="1"/>
  <c r="T16" i="1"/>
  <c r="W15" i="1"/>
  <c r="C17" i="5" s="1"/>
  <c r="B16" i="5"/>
  <c r="B10" i="2" s="1"/>
  <c r="B50" i="8"/>
  <c r="B62" i="8"/>
  <c r="B16" i="6"/>
  <c r="B17" i="5"/>
  <c r="B11" i="2" s="1"/>
  <c r="B17" i="6"/>
  <c r="E65" i="8"/>
  <c r="E67" i="8" s="1"/>
  <c r="E70" i="8" s="1"/>
  <c r="E53" i="8"/>
  <c r="E55" i="8" s="1"/>
  <c r="E58" i="8" s="1"/>
  <c r="O16" i="6"/>
  <c r="E57" i="8" s="1"/>
  <c r="A15" i="5"/>
  <c r="E41" i="8"/>
  <c r="A23" i="6"/>
  <c r="A15" i="6"/>
  <c r="N15" i="6"/>
  <c r="D41" i="8" s="1"/>
  <c r="D43" i="8" s="1"/>
  <c r="M15" i="6"/>
  <c r="L15" i="6"/>
  <c r="K15" i="6"/>
  <c r="J15" i="6"/>
  <c r="I15" i="6"/>
  <c r="H15" i="6"/>
  <c r="G15" i="6"/>
  <c r="F15" i="6"/>
  <c r="E15" i="6"/>
  <c r="D15" i="6"/>
  <c r="C15" i="6"/>
  <c r="B23" i="6"/>
  <c r="E71" i="8" l="1"/>
  <c r="E59" i="8"/>
  <c r="D16" i="5" s="1"/>
  <c r="D10" i="2" s="1"/>
  <c r="D17" i="5"/>
  <c r="D11" i="2" s="1"/>
  <c r="O15" i="6"/>
  <c r="E45" i="8" s="1"/>
  <c r="B15" i="6"/>
  <c r="B15" i="5"/>
  <c r="B38" i="8"/>
  <c r="E43" i="8"/>
  <c r="E46" i="8" s="1"/>
  <c r="B28" i="3"/>
  <c r="A22" i="6"/>
  <c r="M20" i="6"/>
  <c r="L20" i="6" s="1"/>
  <c r="K20" i="6" s="1"/>
  <c r="J20" i="6" s="1"/>
  <c r="I20" i="6" s="1"/>
  <c r="H20" i="6" s="1"/>
  <c r="G20" i="6" s="1"/>
  <c r="F20" i="6" s="1"/>
  <c r="E20" i="6" s="1"/>
  <c r="D20" i="6" s="1"/>
  <c r="C20" i="6" s="1"/>
  <c r="N20" i="6"/>
  <c r="C19" i="6"/>
  <c r="E17" i="5" l="1"/>
  <c r="E11" i="2" s="1"/>
  <c r="E47" i="8"/>
  <c r="O25" i="6" l="1"/>
  <c r="C25" i="6" s="1"/>
  <c r="D15" i="5"/>
  <c r="G25" i="6"/>
  <c r="D25" i="6"/>
  <c r="I25" i="6"/>
  <c r="H25" i="6"/>
  <c r="M25" i="6"/>
  <c r="K25" i="6"/>
  <c r="L25" i="6"/>
  <c r="F25" i="6"/>
  <c r="N25" i="6"/>
  <c r="E25" i="6"/>
  <c r="J25" i="6"/>
  <c r="B25" i="8"/>
  <c r="D9" i="2" l="1"/>
  <c r="B22" i="6"/>
  <c r="W12" i="1"/>
  <c r="W14" i="1"/>
  <c r="C16" i="5" s="1"/>
  <c r="E16" i="5" s="1"/>
  <c r="W13" i="1"/>
  <c r="C15" i="5" l="1"/>
  <c r="E15" i="5" s="1"/>
  <c r="E9" i="2" s="1"/>
  <c r="C14" i="5"/>
  <c r="W16" i="1"/>
  <c r="C15" i="3" s="1"/>
  <c r="O24" i="6"/>
  <c r="E10" i="2"/>
  <c r="L24" i="6" l="1"/>
  <c r="K24" i="6"/>
  <c r="N24" i="6"/>
  <c r="H24" i="6"/>
  <c r="G24" i="6"/>
  <c r="J24" i="6"/>
  <c r="D24" i="6"/>
  <c r="C24" i="6"/>
  <c r="F24" i="6"/>
  <c r="I24" i="6"/>
  <c r="E24" i="6"/>
  <c r="M24" i="6"/>
  <c r="O23" i="6"/>
  <c r="A14" i="5"/>
  <c r="J23" i="6" l="1"/>
  <c r="L23" i="6"/>
  <c r="M23" i="6"/>
  <c r="N23" i="6"/>
  <c r="C23" i="6"/>
  <c r="K23" i="6"/>
  <c r="I23" i="6"/>
  <c r="G23" i="6"/>
  <c r="F23" i="6"/>
  <c r="D23" i="6"/>
  <c r="E23" i="6"/>
  <c r="H23" i="6"/>
  <c r="L2" i="4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F2" i="3" l="1"/>
  <c r="A14" i="6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A12" i="8" l="1"/>
  <c r="K16" i="1"/>
  <c r="O16" i="1"/>
  <c r="N16" i="1"/>
  <c r="R16" i="1"/>
  <c r="L16" i="1"/>
  <c r="P16" i="1"/>
  <c r="M16" i="1"/>
  <c r="Q16" i="1"/>
  <c r="A5" i="8" l="1"/>
  <c r="A6" i="8"/>
  <c r="A7" i="8"/>
  <c r="B14" i="6"/>
  <c r="D14" i="6" l="1"/>
  <c r="H14" i="6"/>
  <c r="L14" i="6"/>
  <c r="F14" i="6"/>
  <c r="J14" i="6"/>
  <c r="N14" i="6"/>
  <c r="D28" i="8" s="1"/>
  <c r="C14" i="6"/>
  <c r="G14" i="6"/>
  <c r="K14" i="6"/>
  <c r="E14" i="6"/>
  <c r="I14" i="6"/>
  <c r="M14" i="6"/>
  <c r="E28" i="8" l="1"/>
  <c r="E30" i="8" s="1"/>
  <c r="E33" i="8" s="1"/>
  <c r="D30" i="8"/>
  <c r="E15" i="3"/>
  <c r="O14" i="6"/>
  <c r="E32" i="8" s="1"/>
  <c r="O18" i="6" l="1"/>
  <c r="E34" i="8"/>
  <c r="E76" i="8" s="1"/>
  <c r="D14" i="5" l="1"/>
  <c r="D19" i="3"/>
  <c r="E14" i="5" l="1"/>
  <c r="E8" i="2" s="1"/>
  <c r="E13" i="2" s="1"/>
  <c r="D8" i="2"/>
  <c r="D13" i="2" s="1"/>
  <c r="E19" i="5" l="1"/>
  <c r="O22" i="6"/>
  <c r="F22" i="6" s="1"/>
  <c r="A9" i="2"/>
  <c r="A8" i="2"/>
  <c r="M22" i="6" l="1"/>
  <c r="C22" i="6"/>
  <c r="J22" i="6"/>
  <c r="D22" i="6"/>
  <c r="H22" i="6"/>
  <c r="O26" i="6"/>
  <c r="I22" i="6"/>
  <c r="G22" i="6"/>
  <c r="L22" i="6"/>
  <c r="N22" i="6"/>
  <c r="K22" i="6"/>
  <c r="E22" i="6"/>
  <c r="D1" i="2"/>
  <c r="E12" i="5"/>
  <c r="C12" i="5"/>
  <c r="B9" i="2"/>
  <c r="B8" i="2"/>
  <c r="E13" i="3" l="1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A6" i="6"/>
  <c r="C19" i="5"/>
  <c r="A18" i="2"/>
  <c r="L1" i="4" l="1"/>
  <c r="F1" i="3"/>
  <c r="A17" i="2"/>
  <c r="A9" i="3" l="1"/>
  <c r="B3" i="2"/>
  <c r="A23" i="1" l="1"/>
  <c r="A6" i="3" l="1"/>
  <c r="A6" i="5"/>
  <c r="A7" i="3"/>
  <c r="A5" i="3"/>
  <c r="A10" i="3"/>
  <c r="A4" i="3"/>
  <c r="D19" i="5" l="1"/>
  <c r="D3" i="2" l="1"/>
  <c r="E24" i="5" l="1"/>
  <c r="D25" i="3" l="1"/>
  <c r="E25" i="3" s="1"/>
  <c r="E3" i="2" l="1"/>
  <c r="E28" i="3"/>
  <c r="F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<sst xmlns="http://schemas.openxmlformats.org/spreadsheetml/2006/main" count="101" uniqueCount="65">
  <si>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</si>
  <si>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</si>
  <si>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</si>
  <si>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</si>
  <si>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</si>
  <si>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</si>
  <si>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</si>
  <si>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</si>
  <si>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</si>
  <si>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</si>
  <si>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</si>
  <si>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</si>
  <si>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</si>
  <si>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</si>
  <si>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</si>
  <si>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</si>
  <si>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</si>
  <si>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</si>
  <si>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</si>
  <si>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</si>
  <si>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</si>
  <si>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</si>
  <si>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</si>
  <si>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</si>
  <si>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</si>
  <si>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</si>
  <si>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</si>
  <si>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</si>
  <si>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</si>
  <si>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</si>
  <si>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</si>
  <si>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</si>
  <si>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</si>
  <si>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</si>
  <si>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</si>
  <si>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</si>
  <si>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</si>
  <si>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</si>
  <si>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June 30,2020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</si>
  <si>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</si>
  <si>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</si>
  <si>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</si>
  <si>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</si>
  <si>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</si>
  <si>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</si>
  <si>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</si>
  <si>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1</t>
  </si>
  <si>
    <t>Adjustment to Annualize Base Period Expenses</t>
  </si>
  <si>
    <t xml:space="preserve">Rationale: </t>
  </si>
  <si>
    <t>Monthly Amount</t>
  </si>
  <si>
    <t>Annual Amount</t>
  </si>
  <si>
    <t>Adjusted Annual Total</t>
  </si>
  <si>
    <t>Adjustment Total</t>
  </si>
  <si>
    <t>Total Adjustments to Annual Operations Expense</t>
  </si>
  <si>
    <t xml:space="preserve">Operations Expense must be annualized based on the Operations Contract to present a complete cost of service calculation.  </t>
  </si>
  <si>
    <t>Annualize Partial Base Year Expenses</t>
  </si>
  <si>
    <t>636.200</t>
  </si>
  <si>
    <t>636.400</t>
  </si>
  <si>
    <t>636.600</t>
  </si>
  <si>
    <t>620.600</t>
  </si>
  <si>
    <t xml:space="preserve">Bluegrass Water Utility Operating Company, LLC acquired the Center Ridge Systems in 2020.   </t>
  </si>
  <si>
    <t>Water - Maintenance</t>
  </si>
  <si>
    <t>Adjustments</t>
  </si>
  <si>
    <t>W/P - WE3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</si>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</sst>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41" fontId="0" fillId="0" borderId="0" xfId="0" applyNumberFormat="1" applyFont="1"/>
    <xf numFmtId="0" fontId="46" fillId="0" borderId="1" xfId="0" applyFont="1" applyBorder="1" applyAlignment="1">
      <alignment horizontal="center"/>
    </xf>
    <xf numFmtId="0" fontId="46" fillId="0" borderId="0" xfId="0" applyFont="1" applyFill="1" applyBorder="1"/>
    <xf numFmtId="179" fontId="48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/>
    <xf numFmtId="43" fontId="0" fillId="0" borderId="0" xfId="1898" applyNumberFormat="1" applyFont="1" applyFill="1" applyBorder="1"/>
    <xf numFmtId="10" fontId="0" fillId="0" borderId="0" xfId="1898" applyNumberFormat="1" applyFont="1" applyFill="1" applyBorder="1"/>
    <xf numFmtId="0" fontId="46" fillId="0" borderId="0" xfId="0" applyFont="1" applyFill="1" applyBorder="1" applyAlignment="1">
      <alignment horizontal="right"/>
    </xf>
    <xf numFmtId="5" fontId="0" fillId="0" borderId="0" xfId="0" applyNumberFormat="1" applyFill="1" applyBorder="1"/>
    <xf numFmtId="0" fontId="2" fillId="0" borderId="0" xfId="1523" applyFill="1" applyBorder="1" applyAlignment="1">
      <alignment vertical="top"/>
    </xf>
    <xf numFmtId="0" fontId="46" fillId="0" borderId="0" xfId="0" applyFont="1" applyFill="1" applyBorder="1" applyAlignment="1"/>
    <xf numFmtId="14" fontId="46" fillId="0" borderId="0" xfId="0" applyNumberFormat="1" applyFont="1" applyFill="1" applyBorder="1"/>
    <xf numFmtId="181" fontId="48" fillId="0" borderId="0" xfId="1" applyNumberFormat="1" applyFont="1" applyFill="1" applyBorder="1" applyAlignment="1">
      <alignment horizontal="center"/>
    </xf>
    <xf numFmtId="0" fontId="49" fillId="0" borderId="0" xfId="0" applyFont="1" applyFill="1" applyBorder="1"/>
    <xf numFmtId="0" fontId="0" fillId="0" borderId="0" xfId="0" applyFill="1" applyBorder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/>
          <cell r="D1"/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C3"/>
          <cell r="D3"/>
          <cell r="E3" t="str">
            <v>July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C6"/>
          <cell r="D6"/>
          <cell r="E6" t="str">
            <v>Op Rev - Operating Revenue</v>
          </cell>
          <cell r="F6"/>
          <cell r="G6"/>
          <cell r="H6"/>
          <cell r="I6"/>
          <cell r="J6"/>
          <cell r="K6"/>
          <cell r="L6"/>
          <cell r="S6"/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7500</v>
          </cell>
          <cell r="O7">
            <v>7500</v>
          </cell>
          <cell r="P7">
            <v>7500</v>
          </cell>
          <cell r="Q7">
            <v>7500</v>
          </cell>
          <cell r="S7">
            <v>52050.42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62990.99</v>
          </cell>
          <cell r="O9">
            <v>62990.99</v>
          </cell>
          <cell r="P9">
            <v>62990.99</v>
          </cell>
          <cell r="Q9">
            <v>62990.99</v>
          </cell>
          <cell r="S9">
            <v>705687.79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C12"/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70490.989999999991</v>
          </cell>
          <cell r="O12">
            <v>70490.989999999991</v>
          </cell>
          <cell r="P12">
            <v>70490.989999999991</v>
          </cell>
          <cell r="Q12">
            <v>70490.989999999991</v>
          </cell>
          <cell r="S12">
            <v>755078.00000000012</v>
          </cell>
        </row>
        <row r="13">
          <cell r="C13"/>
          <cell r="D13" t="str">
            <v/>
          </cell>
        </row>
        <row r="14">
          <cell r="C14"/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70490.989999999991</v>
          </cell>
          <cell r="O14">
            <v>70490.989999999991</v>
          </cell>
          <cell r="P14">
            <v>70490.989999999991</v>
          </cell>
          <cell r="Q14">
            <v>70490.989999999991</v>
          </cell>
          <cell r="S14">
            <v>755078.00000000012</v>
          </cell>
        </row>
        <row r="15">
          <cell r="C15"/>
          <cell r="D15" t="str">
            <v/>
          </cell>
        </row>
        <row r="16">
          <cell r="C16"/>
          <cell r="D16" t="str">
            <v>Expense</v>
          </cell>
          <cell r="E16" t="str">
            <v>Expense - Expense</v>
          </cell>
          <cell r="F16"/>
          <cell r="G16"/>
          <cell r="H16"/>
          <cell r="I16"/>
          <cell r="J16"/>
          <cell r="K16"/>
          <cell r="L16"/>
          <cell r="S16"/>
        </row>
        <row r="17">
          <cell r="C17"/>
          <cell r="D17" t="str">
            <v/>
          </cell>
        </row>
        <row r="18">
          <cell r="C18"/>
          <cell r="D18" t="str">
            <v>General &amp; Admin</v>
          </cell>
          <cell r="E18" t="str">
            <v>G&amp;A - General &amp; Admin</v>
          </cell>
          <cell r="F18"/>
          <cell r="G18"/>
          <cell r="H18"/>
          <cell r="I18"/>
          <cell r="J18"/>
          <cell r="K18"/>
          <cell r="L18"/>
          <cell r="S18"/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M19"/>
          <cell r="N19"/>
          <cell r="O19"/>
          <cell r="P19"/>
          <cell r="Q19">
            <v>-6441.76</v>
          </cell>
          <cell r="S19">
            <v>-6814.99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G20"/>
          <cell r="M20"/>
          <cell r="N20"/>
          <cell r="O20"/>
          <cell r="P20"/>
          <cell r="Q20">
            <v>-46.19</v>
          </cell>
          <cell r="S20">
            <v>-46.19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-3707.27</v>
          </cell>
          <cell r="O21">
            <v>-3963.7799999999997</v>
          </cell>
          <cell r="P21">
            <v>-3963.7799999999997</v>
          </cell>
          <cell r="Q21">
            <v>-3963.7799999999997</v>
          </cell>
          <cell r="S21">
            <v>-47211.149999999994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-994.13</v>
          </cell>
          <cell r="O22">
            <v>-1123.28</v>
          </cell>
          <cell r="P22">
            <v>-1123.28</v>
          </cell>
          <cell r="Q22">
            <v>-1314</v>
          </cell>
          <cell r="S22">
            <v>-14001.869999999999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F23"/>
          <cell r="G23"/>
          <cell r="H23"/>
          <cell r="I23"/>
          <cell r="J23"/>
          <cell r="K23"/>
          <cell r="M23">
            <v>-1020.36</v>
          </cell>
          <cell r="N23">
            <v>-711.22</v>
          </cell>
          <cell r="O23">
            <v>-711.22</v>
          </cell>
          <cell r="P23">
            <v>-711.22</v>
          </cell>
          <cell r="Q23">
            <v>-711.22</v>
          </cell>
          <cell r="S23">
            <v>-3865.2400000000007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F24"/>
          <cell r="G24"/>
          <cell r="H24"/>
          <cell r="I24"/>
          <cell r="J24"/>
          <cell r="K24"/>
          <cell r="M24">
            <v>-428.09</v>
          </cell>
          <cell r="N24">
            <v>-205.87</v>
          </cell>
          <cell r="O24">
            <v>-190.72</v>
          </cell>
          <cell r="P24">
            <v>-190.72</v>
          </cell>
          <cell r="Q24">
            <v>-190.72</v>
          </cell>
          <cell r="S24">
            <v>-1206.1200000000001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-1300</v>
          </cell>
          <cell r="P25"/>
          <cell r="Q25">
            <v>-1300</v>
          </cell>
          <cell r="S25">
            <v>-5296.21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I26"/>
          <cell r="N26"/>
          <cell r="P26"/>
          <cell r="Q26">
            <v>-390</v>
          </cell>
          <cell r="S26">
            <v>-390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</v>
          </cell>
          <cell r="O27">
            <v>-15283</v>
          </cell>
          <cell r="P27">
            <v>-15283</v>
          </cell>
          <cell r="Q27">
            <v>-15283</v>
          </cell>
          <cell r="S27">
            <v>-201432.53999999998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F28"/>
          <cell r="G28"/>
          <cell r="H28"/>
          <cell r="I28"/>
          <cell r="J28"/>
          <cell r="K28"/>
          <cell r="L28">
            <v>-3165</v>
          </cell>
          <cell r="M28">
            <v>-3165</v>
          </cell>
          <cell r="N28">
            <v>-3165</v>
          </cell>
          <cell r="O28">
            <v>-3165</v>
          </cell>
          <cell r="P28">
            <v>-3165</v>
          </cell>
          <cell r="Q28">
            <v>-3165</v>
          </cell>
          <cell r="S28">
            <v>-18990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-126.81</v>
          </cell>
          <cell r="O29">
            <v>-126.81</v>
          </cell>
          <cell r="P29">
            <v>-126.81</v>
          </cell>
          <cell r="Q29">
            <v>-126.81</v>
          </cell>
          <cell r="S29">
            <v>-1591.2199999999998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923.600</v>
          </cell>
          <cell r="D30" t="str">
            <v>Sewer OutsideService (Manage Consult) (KY, Bluegra)</v>
          </cell>
          <cell r="E30" t="str">
            <v>923.600-04-012 - Sewer OutsideService (Manage Consult) (KY, Bluegra)</v>
          </cell>
          <cell r="F30">
            <v>-2000</v>
          </cell>
          <cell r="G30">
            <v>-2000</v>
          </cell>
          <cell r="H30">
            <v>-2000</v>
          </cell>
          <cell r="I30">
            <v>-5311.64</v>
          </cell>
          <cell r="J30">
            <v>-3903.16</v>
          </cell>
          <cell r="K30">
            <v>-2834.27</v>
          </cell>
          <cell r="L30">
            <v>-4175.8100000000004</v>
          </cell>
          <cell r="M30">
            <v>-4862.79</v>
          </cell>
          <cell r="N30">
            <v>-3000</v>
          </cell>
          <cell r="O30">
            <v>-3000</v>
          </cell>
          <cell r="P30">
            <v>-3000</v>
          </cell>
          <cell r="Q30">
            <v>-3000</v>
          </cell>
          <cell r="S30">
            <v>-39087.67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923.900</v>
          </cell>
          <cell r="D31" t="str">
            <v>Sewer Outside Services (IT) (KY, Bluegra)</v>
          </cell>
          <cell r="E31" t="str">
            <v>923.900-04-012 - Sewer Outside Services (IT) (KY, Bluegra)</v>
          </cell>
          <cell r="F31">
            <v>-300</v>
          </cell>
          <cell r="G31">
            <v>-300</v>
          </cell>
          <cell r="H31">
            <v>-300</v>
          </cell>
          <cell r="I31">
            <v>-300</v>
          </cell>
          <cell r="J31">
            <v>-300</v>
          </cell>
          <cell r="K31">
            <v>-300</v>
          </cell>
          <cell r="L31">
            <v>-300</v>
          </cell>
          <cell r="M31">
            <v>-248.53</v>
          </cell>
          <cell r="N31">
            <v>-300</v>
          </cell>
          <cell r="O31">
            <v>-300</v>
          </cell>
          <cell r="P31">
            <v>-300</v>
          </cell>
          <cell r="Q31">
            <v>-300</v>
          </cell>
          <cell r="S31">
            <v>-3548.53</v>
          </cell>
        </row>
        <row r="32">
          <cell r="A32" t="str">
            <v>CE4</v>
          </cell>
          <cell r="B32" t="str">
            <v>Administrative Services - Water</v>
          </cell>
          <cell r="C32" t="str">
            <v>633.000</v>
          </cell>
          <cell r="D32" t="str">
            <v>Water Contractual Services (Legal Fees) (KY, Bluegra)</v>
          </cell>
          <cell r="E32" t="str">
            <v>633.000-04-012 - Water Contractual Services (Legal Fees) (KY, Bluegra)</v>
          </cell>
          <cell r="F32"/>
          <cell r="G32"/>
          <cell r="H32"/>
          <cell r="I32"/>
          <cell r="J32"/>
          <cell r="K32"/>
          <cell r="L32"/>
          <cell r="M32">
            <v>-2.58</v>
          </cell>
          <cell r="N32">
            <v>-26.26</v>
          </cell>
          <cell r="O32">
            <v>-26.26</v>
          </cell>
          <cell r="P32">
            <v>-26.26</v>
          </cell>
          <cell r="Q32">
            <v>-26.26</v>
          </cell>
          <cell r="S32">
            <v>-107.62000000000002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634.000</v>
          </cell>
          <cell r="D33" t="str">
            <v>Water Contractual Services (Manage Consult) (KY, Bluegra)</v>
          </cell>
          <cell r="E33" t="str">
            <v>634.000-04-012 - Water Contractual Services (Manage Consult) (KY, Bluegra)</v>
          </cell>
          <cell r="F33"/>
          <cell r="G33"/>
          <cell r="H33"/>
          <cell r="I33"/>
          <cell r="J33"/>
          <cell r="K33"/>
          <cell r="L33"/>
          <cell r="M33">
            <v>-1007.02</v>
          </cell>
          <cell r="N33">
            <v>-514.66999999999996</v>
          </cell>
          <cell r="O33">
            <v>-514.66999999999996</v>
          </cell>
          <cell r="P33">
            <v>-514.66999999999996</v>
          </cell>
          <cell r="Q33">
            <v>-514.66999999999996</v>
          </cell>
          <cell r="S33">
            <v>-3065.7000000000003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634.100</v>
          </cell>
          <cell r="D34" t="str">
            <v>Water Contractual Services (IT) (KY, Bluegra)</v>
          </cell>
          <cell r="E34" t="str">
            <v>634.100-04-012 - Water Contractual Services (IT) (KY, Bluegra)</v>
          </cell>
          <cell r="F34"/>
          <cell r="G34"/>
          <cell r="H34"/>
          <cell r="I34"/>
          <cell r="J34"/>
          <cell r="K34"/>
          <cell r="L34"/>
          <cell r="M34">
            <v>-51.47</v>
          </cell>
          <cell r="N34">
            <v>-51.47</v>
          </cell>
          <cell r="O34">
            <v>-51.47</v>
          </cell>
          <cell r="P34">
            <v>-51.47</v>
          </cell>
          <cell r="Q34">
            <v>-51.47</v>
          </cell>
          <cell r="S34">
            <v>-257.35000000000002</v>
          </cell>
        </row>
        <row r="35">
          <cell r="A35" t="str">
            <v>CE5</v>
          </cell>
          <cell r="B35" t="str">
            <v>Property Insurance - Sewer</v>
          </cell>
          <cell r="C35" t="str">
            <v>924.400</v>
          </cell>
          <cell r="D35" t="str">
            <v>Sewer Property Insurance   Commercial (KY, Bluegra)</v>
          </cell>
          <cell r="E35" t="str">
            <v>924.400-04-012 - Sewer Property Insurance   Commercial (KY, Bluegra)</v>
          </cell>
          <cell r="F35">
            <v>-13353</v>
          </cell>
          <cell r="G35">
            <v>-13353</v>
          </cell>
          <cell r="H35">
            <v>-13353</v>
          </cell>
          <cell r="I35">
            <v>-13353</v>
          </cell>
          <cell r="J35">
            <v>-13353</v>
          </cell>
          <cell r="K35">
            <v>-13353</v>
          </cell>
          <cell r="L35">
            <v>-13353</v>
          </cell>
          <cell r="M35">
            <v>-12717</v>
          </cell>
          <cell r="N35">
            <v>-12717</v>
          </cell>
          <cell r="O35">
            <v>-12717</v>
          </cell>
          <cell r="P35">
            <v>-12717</v>
          </cell>
          <cell r="Q35">
            <v>-12717</v>
          </cell>
          <cell r="S35">
            <v>-157056</v>
          </cell>
        </row>
        <row r="36">
          <cell r="A36" t="str">
            <v>CE5</v>
          </cell>
          <cell r="B36" t="str">
            <v>Property Insurance - Water</v>
          </cell>
          <cell r="C36" t="str">
            <v>657.000</v>
          </cell>
          <cell r="D36" t="str">
            <v>Water Property Insurance Gen Liab (KY, Bluegra)</v>
          </cell>
          <cell r="E36" t="str">
            <v>657.000-04-012 - Water Property Insurance Gen Liab (KY, Bluegra)</v>
          </cell>
          <cell r="F36"/>
          <cell r="G36"/>
          <cell r="H36"/>
          <cell r="I36"/>
          <cell r="J36"/>
          <cell r="K36"/>
          <cell r="L36"/>
          <cell r="M36">
            <v>-636</v>
          </cell>
          <cell r="N36">
            <v>-636</v>
          </cell>
          <cell r="O36">
            <v>-636</v>
          </cell>
          <cell r="P36">
            <v>-636</v>
          </cell>
          <cell r="Q36">
            <v>-636</v>
          </cell>
          <cell r="S36">
            <v>-3180</v>
          </cell>
        </row>
        <row r="37">
          <cell r="A37" t="str">
            <v>CE6</v>
          </cell>
          <cell r="B37" t="str">
            <v>Regulatory Expense and Permits - Sewer</v>
          </cell>
          <cell r="C37" t="str">
            <v>928.100</v>
          </cell>
          <cell r="D37" t="str">
            <v>Sewer Regulatory Expense   DNR (KY, Bluegra)</v>
          </cell>
          <cell r="E37" t="str">
            <v>928.100-04-012 - Sewer Regulatory Expense   DNR (KY, Bluegra)</v>
          </cell>
          <cell r="F37">
            <v>-6400</v>
          </cell>
          <cell r="G37">
            <v>-733.25</v>
          </cell>
          <cell r="H37">
            <v>-30</v>
          </cell>
          <cell r="K37">
            <v>0</v>
          </cell>
          <cell r="M37"/>
          <cell r="N37"/>
          <cell r="O37"/>
          <cell r="P37"/>
          <cell r="Q37"/>
          <cell r="R37"/>
          <cell r="S37">
            <v>-7163.25</v>
          </cell>
        </row>
        <row r="38">
          <cell r="A38" t="str">
            <v>CE6</v>
          </cell>
          <cell r="B38" t="str">
            <v>Regulatory Expense and Permits - Water</v>
          </cell>
          <cell r="C38" t="str">
            <v>667.100</v>
          </cell>
          <cell r="D38" t="str">
            <v>Water Regulatory Expense DNR (KY, Bluegra)</v>
          </cell>
          <cell r="E38" t="str">
            <v>667.100-04-012 - Water Regulatory Expense DNR (KY, Bluegra)</v>
          </cell>
          <cell r="F38"/>
          <cell r="G38"/>
          <cell r="H38"/>
          <cell r="K38"/>
          <cell r="M38"/>
          <cell r="N38"/>
          <cell r="O38"/>
          <cell r="P38"/>
          <cell r="Q38"/>
          <cell r="R38"/>
          <cell r="S38">
            <v>0</v>
          </cell>
        </row>
        <row r="39">
          <cell r="A39" t="str">
            <v>CE6</v>
          </cell>
          <cell r="B39" t="str">
            <v>Regulatory Expense and Permits - Sewer</v>
          </cell>
          <cell r="C39" t="str">
            <v>928.200</v>
          </cell>
          <cell r="D39" t="str">
            <v>Sewer Regulatory Expense   PSC (KY, Bluegra)</v>
          </cell>
          <cell r="E39" t="str">
            <v>928.200-04-012 - Sewer Regulatory Expense   PSC (KY, Bluegra)</v>
          </cell>
          <cell r="L39">
            <v>-840.63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/>
          <cell r="S39">
            <v>-840.63</v>
          </cell>
        </row>
        <row r="40">
          <cell r="A40" t="str">
            <v>CE6</v>
          </cell>
          <cell r="B40" t="str">
            <v>Regulatory Expense and Permits - Water</v>
          </cell>
          <cell r="C40" t="str">
            <v>667.200</v>
          </cell>
          <cell r="D40" t="str">
            <v>Water Regulatory Expense PSC (KY, Bluegra)</v>
          </cell>
          <cell r="E40" t="str">
            <v>667.200-04-012 - Water Regulatory Expense PSC (KY, Bluegra)</v>
          </cell>
          <cell r="L40"/>
          <cell r="M40"/>
          <cell r="N40"/>
          <cell r="O40"/>
          <cell r="P40"/>
          <cell r="Q40"/>
          <cell r="R40"/>
          <cell r="S40">
            <v>0</v>
          </cell>
        </row>
        <row r="41">
          <cell r="C41"/>
          <cell r="D41" t="str">
            <v>General &amp; Admin</v>
          </cell>
          <cell r="E41" t="str">
            <v>Total G&amp;A - General &amp; Admin</v>
          </cell>
          <cell r="F41">
            <v>-44417.75</v>
          </cell>
          <cell r="G41">
            <v>-39343.19</v>
          </cell>
          <cell r="H41">
            <v>-37907.94</v>
          </cell>
          <cell r="I41">
            <v>-46181.759999999995</v>
          </cell>
          <cell r="J41">
            <v>-42836.93</v>
          </cell>
          <cell r="K41">
            <v>-38443.339999999997</v>
          </cell>
          <cell r="L41">
            <v>-43057.64</v>
          </cell>
          <cell r="M41">
            <v>-46428.729999999996</v>
          </cell>
          <cell r="N41">
            <v>-42738.7</v>
          </cell>
          <cell r="O41">
            <v>-41809.21</v>
          </cell>
          <cell r="P41">
            <v>-41809.21</v>
          </cell>
          <cell r="Q41">
            <v>-50177.88</v>
          </cell>
          <cell r="R41"/>
          <cell r="S41">
            <v>-515152.27999999997</v>
          </cell>
        </row>
        <row r="42">
          <cell r="C42"/>
          <cell r="D42" t="str">
            <v/>
          </cell>
          <cell r="R42"/>
        </row>
        <row r="43">
          <cell r="C43"/>
          <cell r="D43" t="str">
            <v>Operations &amp; Maintenance</v>
          </cell>
          <cell r="E43" t="str">
            <v>Ops &amp; Maint - Operations &amp; Maintenance</v>
          </cell>
          <cell r="F43"/>
          <cell r="G43"/>
          <cell r="H43"/>
          <cell r="I43"/>
          <cell r="J43"/>
          <cell r="K43"/>
          <cell r="L43"/>
          <cell r="R43"/>
          <cell r="S43"/>
        </row>
        <row r="44">
          <cell r="A44" t="str">
            <v>SE1</v>
          </cell>
          <cell r="B44" t="str">
            <v>Sewer - Contract Operations</v>
          </cell>
          <cell r="C44" t="str">
            <v>701.000</v>
          </cell>
          <cell r="D44" t="str">
            <v>Sewer - O&amp;M - Operations Labor and Expense (KY, Bluegra)</v>
          </cell>
          <cell r="E44" t="str">
            <v>701.000-04-012 - Sewer - O&amp;M - Operations Labor and Expense (KY, Bluegra)</v>
          </cell>
          <cell r="F44">
            <v>-37197</v>
          </cell>
          <cell r="G44">
            <v>-37197</v>
          </cell>
          <cell r="H44">
            <v>-38177</v>
          </cell>
          <cell r="I44">
            <v>-37197</v>
          </cell>
          <cell r="J44">
            <v>-43199</v>
          </cell>
          <cell r="K44">
            <v>-43339</v>
          </cell>
          <cell r="L44">
            <v>-43199</v>
          </cell>
          <cell r="M44">
            <v>-49201</v>
          </cell>
          <cell r="N44">
            <v>-43199</v>
          </cell>
          <cell r="O44">
            <v>-55203</v>
          </cell>
          <cell r="P44">
            <v>-55203</v>
          </cell>
          <cell r="Q44">
            <v>-55203</v>
          </cell>
          <cell r="R44"/>
          <cell r="S44">
            <v>-537514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701.100</v>
          </cell>
          <cell r="D45" t="str">
            <v>Sewer - O&amp;M - Testing Expense (KY, Bluegra)</v>
          </cell>
          <cell r="E45" t="str">
            <v>701.100-04-012 - Sewer - O&amp;M - Testing Expense (KY, Bluegra)</v>
          </cell>
          <cell r="F45">
            <v>-4053.25</v>
          </cell>
          <cell r="G45">
            <v>-4544.5</v>
          </cell>
          <cell r="H45">
            <v>-4914.5</v>
          </cell>
          <cell r="I45">
            <v>-4052.25</v>
          </cell>
          <cell r="J45">
            <v>-5019.5</v>
          </cell>
          <cell r="K45">
            <v>-7030.75</v>
          </cell>
          <cell r="L45">
            <v>-957.75</v>
          </cell>
          <cell r="M45">
            <v>-15125.75</v>
          </cell>
          <cell r="N45">
            <v>-5045</v>
          </cell>
          <cell r="O45">
            <v>-6045</v>
          </cell>
          <cell r="P45">
            <v>-6045</v>
          </cell>
          <cell r="Q45">
            <v>-6045</v>
          </cell>
          <cell r="R45"/>
          <cell r="S45">
            <v>-68878.25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701.200</v>
          </cell>
          <cell r="D46" t="str">
            <v>Sewer - O&amp;M - Sludge Removal (KY, Bluegra)</v>
          </cell>
          <cell r="E46" t="str">
            <v>701.200-04-012 - Sewer - O&amp;M - Sludge Removal (KY, Bluegra)</v>
          </cell>
          <cell r="F46"/>
          <cell r="G46">
            <v>-800</v>
          </cell>
          <cell r="H46"/>
          <cell r="I46"/>
          <cell r="J46"/>
          <cell r="K46"/>
          <cell r="L46"/>
          <cell r="M46">
            <v>0</v>
          </cell>
          <cell r="N46">
            <v>-100</v>
          </cell>
          <cell r="O46">
            <v>-100</v>
          </cell>
          <cell r="P46">
            <v>-100</v>
          </cell>
          <cell r="Q46">
            <v>-100</v>
          </cell>
          <cell r="R46"/>
          <cell r="S46">
            <v>-1200</v>
          </cell>
        </row>
        <row r="47">
          <cell r="A47" t="str">
            <v>SE2</v>
          </cell>
          <cell r="B47" t="str">
            <v>Sewer - Other Operations</v>
          </cell>
          <cell r="C47" t="str">
            <v>703.000</v>
          </cell>
          <cell r="D47" t="str">
            <v>Sewer - O&amp;M - Fuel &amp; Power for Pumping and Treatment (KY, Bluegra)</v>
          </cell>
          <cell r="E47" t="str">
            <v>703.000-04-012 - Sewer - O&amp;M - Fuel &amp; Power for Pumping and Treatment (KY, Bluegra)</v>
          </cell>
          <cell r="F47">
            <v>-6389.39</v>
          </cell>
          <cell r="G47">
            <v>-7934.68</v>
          </cell>
          <cell r="H47">
            <v>-4808.8</v>
          </cell>
          <cell r="I47">
            <v>-8803.1299999999992</v>
          </cell>
          <cell r="J47">
            <v>-7695.83</v>
          </cell>
          <cell r="K47">
            <v>-8633.56</v>
          </cell>
          <cell r="L47">
            <v>-7224.77</v>
          </cell>
          <cell r="M47">
            <v>-9082.09</v>
          </cell>
          <cell r="N47">
            <v>-7851</v>
          </cell>
          <cell r="O47">
            <v>-8184</v>
          </cell>
          <cell r="P47">
            <v>-8184</v>
          </cell>
          <cell r="Q47">
            <v>-8184</v>
          </cell>
          <cell r="R47"/>
          <cell r="S47">
            <v>-92975.25</v>
          </cell>
        </row>
        <row r="48">
          <cell r="A48" t="str">
            <v>SE2</v>
          </cell>
          <cell r="B48" t="str">
            <v>Sewer - Other Operations</v>
          </cell>
          <cell r="C48" t="str">
            <v>704.000</v>
          </cell>
          <cell r="D48" t="str">
            <v>Sewer - O&amp;M - Chemicals (KY, Bluegra)</v>
          </cell>
          <cell r="E48" t="str">
            <v>704.000-04-012 - Sewer - O&amp;M - Chemicals (KY, Bluegra)</v>
          </cell>
          <cell r="F48">
            <v>-7909.1</v>
          </cell>
          <cell r="G48">
            <v>-1631.29</v>
          </cell>
          <cell r="H48">
            <v>-7418.15</v>
          </cell>
          <cell r="I48">
            <v>-6623.3</v>
          </cell>
          <cell r="J48">
            <v>-3883.58</v>
          </cell>
          <cell r="K48">
            <v>-13443.94</v>
          </cell>
          <cell r="L48">
            <v>-10479.58</v>
          </cell>
          <cell r="M48">
            <v>-6896.28</v>
          </cell>
          <cell r="N48">
            <v>-9220</v>
          </cell>
          <cell r="O48">
            <v>-9553</v>
          </cell>
          <cell r="P48">
            <v>-9553</v>
          </cell>
          <cell r="Q48">
            <v>-9553</v>
          </cell>
          <cell r="R48"/>
          <cell r="S48">
            <v>-96164.22</v>
          </cell>
        </row>
        <row r="49">
          <cell r="A49" t="str">
            <v>SE3</v>
          </cell>
          <cell r="B49" t="str">
            <v>Sewer - Maintenance</v>
          </cell>
          <cell r="C49" t="str">
            <v>711.000</v>
          </cell>
          <cell r="D49" t="str">
            <v>Sewer - O&amp;M - Maintenance Structures and Improvements (KY, Bluegra)</v>
          </cell>
          <cell r="E49" t="str">
            <v>711.000-04-012 - Sewer - O&amp;M - Maintenance Structures and Improvements (KY, Bluegra)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-4602.16</v>
          </cell>
          <cell r="L49">
            <v>0</v>
          </cell>
          <cell r="M49">
            <v>-10584.79</v>
          </cell>
          <cell r="N49">
            <v>-660</v>
          </cell>
          <cell r="O49">
            <v>-743.33</v>
          </cell>
          <cell r="P49">
            <v>-743.33</v>
          </cell>
          <cell r="Q49">
            <v>-743.33</v>
          </cell>
          <cell r="R49"/>
          <cell r="S49">
            <v>-18076.940000000006</v>
          </cell>
        </row>
        <row r="50">
          <cell r="A50" t="str">
            <v>SE3</v>
          </cell>
          <cell r="B50" t="str">
            <v>Sewer - Maintenance</v>
          </cell>
          <cell r="C50" t="str">
            <v>712.000</v>
          </cell>
          <cell r="D50" t="str">
            <v>Sewer - O&amp;M - Maintenance of Collection Sewer System (KY, Bluegra)</v>
          </cell>
          <cell r="E50" t="str">
            <v>712.000-04-012 - Sewer - O&amp;M - Maintenance of Collection Sewer System (KY, Bluegra)</v>
          </cell>
          <cell r="F50">
            <v>0</v>
          </cell>
          <cell r="G50">
            <v>-665</v>
          </cell>
          <cell r="H50">
            <v>-1170</v>
          </cell>
          <cell r="I50">
            <v>0</v>
          </cell>
          <cell r="J50">
            <v>0</v>
          </cell>
          <cell r="K50">
            <v>-70</v>
          </cell>
          <cell r="L50">
            <v>0</v>
          </cell>
          <cell r="M50">
            <v>-1434.9999999999998</v>
          </cell>
          <cell r="N50">
            <v>-275</v>
          </cell>
          <cell r="O50">
            <v>-358.33</v>
          </cell>
          <cell r="P50">
            <v>-358.33</v>
          </cell>
          <cell r="Q50">
            <v>-358.33</v>
          </cell>
          <cell r="R50"/>
          <cell r="S50">
            <v>-4689.99</v>
          </cell>
        </row>
        <row r="51">
          <cell r="A51" t="str">
            <v>SE3</v>
          </cell>
          <cell r="B51" t="str">
            <v>Sewer - Maintenance</v>
          </cell>
          <cell r="C51" t="str">
            <v>714.000</v>
          </cell>
          <cell r="D51" t="str">
            <v>Sewer - O&amp;M - Maintenance of Treatment &amp; Disposal Plant (KY, Bluegra)</v>
          </cell>
          <cell r="E51" t="str">
            <v>714.000-04-012 - Sewer - O&amp;M - Maintenance of Treatment &amp; Disposal Plant (KY, Bluegra)</v>
          </cell>
          <cell r="F51">
            <v>-570</v>
          </cell>
          <cell r="G51">
            <v>-1010</v>
          </cell>
          <cell r="H51">
            <v>-3180.49</v>
          </cell>
          <cell r="I51">
            <v>-289.27</v>
          </cell>
          <cell r="J51">
            <v>-2315.48</v>
          </cell>
          <cell r="K51">
            <v>-465</v>
          </cell>
          <cell r="L51">
            <v>0</v>
          </cell>
          <cell r="M51">
            <v>-854.91</v>
          </cell>
          <cell r="N51">
            <v>-1120</v>
          </cell>
          <cell r="O51">
            <v>-1203.33</v>
          </cell>
          <cell r="P51">
            <v>-1203.33</v>
          </cell>
          <cell r="Q51">
            <v>-1203.33</v>
          </cell>
          <cell r="R51"/>
          <cell r="S51">
            <v>-13415.14</v>
          </cell>
        </row>
        <row r="52">
          <cell r="A52" t="str">
            <v>SE3</v>
          </cell>
          <cell r="B52" t="str">
            <v>Sewer - Maintenance</v>
          </cell>
          <cell r="C52" t="str">
            <v>713.001</v>
          </cell>
          <cell r="D52" t="str">
            <v>Sewer - O&amp;M - Maintenance of Pumping System (KY, Bluegra )</v>
          </cell>
          <cell r="E52" t="str">
            <v>713.001-04-012 - Sewer - O&amp;M - Maintenance of Pumping System (KY, Bluegra )</v>
          </cell>
          <cell r="F52">
            <v>0</v>
          </cell>
          <cell r="G52">
            <v>-169.16</v>
          </cell>
          <cell r="H52">
            <v>-875</v>
          </cell>
          <cell r="I52">
            <v>0</v>
          </cell>
          <cell r="J52">
            <v>0</v>
          </cell>
          <cell r="K52">
            <v>-4685</v>
          </cell>
          <cell r="L52">
            <v>0</v>
          </cell>
          <cell r="M52">
            <v>-3657.41</v>
          </cell>
          <cell r="N52">
            <v>-820</v>
          </cell>
          <cell r="O52">
            <v>-903.33</v>
          </cell>
          <cell r="P52">
            <v>-903.33</v>
          </cell>
          <cell r="Q52">
            <v>-903.33</v>
          </cell>
          <cell r="R52"/>
          <cell r="S52">
            <v>-12916.56</v>
          </cell>
        </row>
        <row r="53">
          <cell r="A53" t="str">
            <v>SE2</v>
          </cell>
          <cell r="B53" t="str">
            <v>Sewer - Maintenance</v>
          </cell>
          <cell r="C53" t="str">
            <v>705.000</v>
          </cell>
          <cell r="D53" t="str">
            <v>Sewer - O&amp;M - Miscellaneous Supplies (KY, Bluegra )</v>
          </cell>
          <cell r="E53" t="str">
            <v>705.000-04-012 - Sewer - O&amp;M - Miscellaneous Supplies (KY, Bluegra )</v>
          </cell>
          <cell r="F53">
            <v>-759.53</v>
          </cell>
          <cell r="G53">
            <v>-373.23</v>
          </cell>
          <cell r="H53">
            <v>-291.86</v>
          </cell>
          <cell r="I53">
            <v>-563.28</v>
          </cell>
          <cell r="J53">
            <v>-442.67</v>
          </cell>
          <cell r="K53">
            <v>-333.91</v>
          </cell>
          <cell r="L53">
            <v>-623.46</v>
          </cell>
          <cell r="M53">
            <v>-1244.7</v>
          </cell>
          <cell r="N53">
            <v>-475</v>
          </cell>
          <cell r="O53">
            <v>-475</v>
          </cell>
          <cell r="P53">
            <v>-475</v>
          </cell>
          <cell r="Q53">
            <v>-475</v>
          </cell>
          <cell r="R53"/>
          <cell r="S53">
            <v>-6532.6399999999994</v>
          </cell>
        </row>
        <row r="54">
          <cell r="A54" t="str">
            <v>WE1</v>
          </cell>
          <cell r="B54" t="str">
            <v>Water - Contract Operations</v>
          </cell>
          <cell r="C54" t="str">
            <v>636.300</v>
          </cell>
          <cell r="D54" t="str">
            <v>Water - O&amp;M - Contractual Services - Other Treatment Ops (KY, Bluegra )</v>
          </cell>
          <cell r="E54" t="str">
            <v>636.300-04-012 - Water - O&amp;M - Contractual Services - Other Treatment Ops (KY, Bluegra 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-6062.02</v>
          </cell>
          <cell r="K54">
            <v>-12004</v>
          </cell>
          <cell r="L54">
            <v>-12054</v>
          </cell>
          <cell r="M54">
            <v>-13397.25</v>
          </cell>
          <cell r="N54">
            <v>-12004</v>
          </cell>
          <cell r="O54">
            <v>-12004</v>
          </cell>
          <cell r="P54">
            <v>-12004</v>
          </cell>
          <cell r="Q54">
            <v>-12004</v>
          </cell>
          <cell r="R54"/>
          <cell r="S54">
            <v>-91533.27</v>
          </cell>
        </row>
        <row r="55">
          <cell r="A55" t="str">
            <v>WE2</v>
          </cell>
          <cell r="B55" t="str">
            <v>Water - Other Operations</v>
          </cell>
          <cell r="C55" t="str">
            <v>618.300</v>
          </cell>
          <cell r="D55" t="str">
            <v>Water - O&amp;M - Chemicals - Treatment (KY, Bluegra )</v>
          </cell>
          <cell r="E55" t="str">
            <v>618.300-04-012 - Water - O&amp;M - Chemicals - Treatment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-70.23</v>
          </cell>
          <cell r="L55">
            <v>-263.11</v>
          </cell>
          <cell r="M55">
            <v>-620.76</v>
          </cell>
          <cell r="N55">
            <v>-250</v>
          </cell>
          <cell r="O55">
            <v>-250</v>
          </cell>
          <cell r="P55">
            <v>-250</v>
          </cell>
          <cell r="Q55">
            <v>-250</v>
          </cell>
          <cell r="R55"/>
          <cell r="S55">
            <v>-1954.1</v>
          </cell>
        </row>
        <row r="56">
          <cell r="A56" t="str">
            <v>WE2</v>
          </cell>
          <cell r="B56" t="str">
            <v>Water - Other Operations</v>
          </cell>
          <cell r="C56" t="str">
            <v>615.100</v>
          </cell>
          <cell r="D56" t="str">
            <v>Water - O&amp;M - Purchased Power - Pumping (KY, Bluegra )</v>
          </cell>
          <cell r="E56" t="str">
            <v>615.100-04-012 - Water - O&amp;M - Purchased Power - Pumping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-2250.44</v>
          </cell>
          <cell r="M56">
            <v>-868</v>
          </cell>
          <cell r="N56">
            <v>-2250</v>
          </cell>
          <cell r="O56">
            <v>-2250</v>
          </cell>
          <cell r="P56">
            <v>-2250</v>
          </cell>
          <cell r="Q56">
            <v>-2250</v>
          </cell>
          <cell r="R56"/>
          <cell r="S56">
            <v>-12118.44</v>
          </cell>
        </row>
        <row r="57">
          <cell r="A57" t="str">
            <v>WE3</v>
          </cell>
          <cell r="B57" t="str">
            <v>Water - Maintenance</v>
          </cell>
          <cell r="C57" t="str">
            <v>636.200</v>
          </cell>
          <cell r="D57" t="str">
            <v>Water - O&amp;M - Contractual Services - Other Pumping Maint</v>
          </cell>
          <cell r="E57" t="str">
            <v>636.200-04-012 - Water - O&amp;M - Contractual Services - Other Pumping Maint</v>
          </cell>
          <cell r="F57"/>
          <cell r="G57"/>
          <cell r="H57"/>
          <cell r="I57"/>
          <cell r="J57"/>
          <cell r="K57"/>
          <cell r="L57"/>
          <cell r="N57">
            <v>-156</v>
          </cell>
          <cell r="O57">
            <v>-156</v>
          </cell>
          <cell r="P57">
            <v>-156</v>
          </cell>
          <cell r="Q57">
            <v>-156</v>
          </cell>
          <cell r="R57"/>
          <cell r="S57">
            <v>-624</v>
          </cell>
        </row>
        <row r="58">
          <cell r="A58" t="str">
            <v>WE3</v>
          </cell>
          <cell r="B58" t="str">
            <v>Water - Maintenance</v>
          </cell>
          <cell r="C58" t="str">
            <v>636.400</v>
          </cell>
          <cell r="D58" t="str">
            <v>Water - O&amp;M - Contractual Services - Other Treatment Maint</v>
          </cell>
          <cell r="E58" t="str">
            <v>636.400-04-012 - Water - O&amp;M - Contractual Services - Other Treatment Maint</v>
          </cell>
          <cell r="F58"/>
          <cell r="G58"/>
          <cell r="H58"/>
          <cell r="I58"/>
          <cell r="J58"/>
          <cell r="K58"/>
          <cell r="L58"/>
          <cell r="N58">
            <v>-156</v>
          </cell>
          <cell r="O58">
            <v>-156</v>
          </cell>
          <cell r="P58">
            <v>-156</v>
          </cell>
          <cell r="Q58">
            <v>-156</v>
          </cell>
          <cell r="R58"/>
          <cell r="S58">
            <v>-624</v>
          </cell>
        </row>
        <row r="59">
          <cell r="A59" t="str">
            <v>WE3</v>
          </cell>
          <cell r="B59" t="str">
            <v>Water - Maintenance</v>
          </cell>
          <cell r="C59" t="str">
            <v>636.600</v>
          </cell>
          <cell r="D59" t="str">
            <v>Water - O&amp;M - Contractual Services - Other Trans &amp; Distr Maint</v>
          </cell>
          <cell r="E59" t="str">
            <v>636.600-04-012 - Water - O&amp;M - Contractual Services - Other Trans &amp; Distr Maint</v>
          </cell>
          <cell r="F59"/>
          <cell r="G59"/>
          <cell r="H59"/>
          <cell r="I59"/>
          <cell r="J59"/>
          <cell r="K59"/>
          <cell r="L59"/>
          <cell r="N59">
            <v>-156</v>
          </cell>
          <cell r="O59">
            <v>-156</v>
          </cell>
          <cell r="P59">
            <v>-156</v>
          </cell>
          <cell r="Q59">
            <v>-156</v>
          </cell>
          <cell r="R59"/>
          <cell r="S59">
            <v>-624</v>
          </cell>
        </row>
        <row r="60">
          <cell r="A60" t="str">
            <v>WE3</v>
          </cell>
          <cell r="B60" t="str">
            <v>Water - Maintenance</v>
          </cell>
          <cell r="C60" t="str">
            <v>620.600</v>
          </cell>
          <cell r="D60" t="str">
            <v>Water - O&amp;M - Materials &amp; Supplies - Trans &amp; Distr Maint</v>
          </cell>
          <cell r="E60" t="str">
            <v>620.600-04-012 - Water - O&amp;M - Materials &amp; Supplies - Trans &amp; Distr Maint</v>
          </cell>
          <cell r="F60"/>
          <cell r="G60"/>
          <cell r="H60"/>
          <cell r="I60"/>
          <cell r="J60"/>
          <cell r="K60"/>
          <cell r="L60"/>
          <cell r="M60"/>
          <cell r="N60">
            <v>-156</v>
          </cell>
          <cell r="O60">
            <v>-156</v>
          </cell>
          <cell r="P60">
            <v>-156</v>
          </cell>
          <cell r="Q60">
            <v>-156</v>
          </cell>
          <cell r="R60"/>
          <cell r="S60">
            <v>-624</v>
          </cell>
        </row>
        <row r="61">
          <cell r="D61" t="str">
            <v>Operations &amp; Maintenance</v>
          </cell>
          <cell r="E61" t="str">
            <v>Total Ops &amp; Maint - Operations &amp; Maintenance</v>
          </cell>
          <cell r="F61">
            <v>-56878.27</v>
          </cell>
          <cell r="G61">
            <v>-54324.860000000008</v>
          </cell>
          <cell r="H61">
            <v>-60835.8</v>
          </cell>
          <cell r="I61">
            <v>-57528.229999999996</v>
          </cell>
          <cell r="J61">
            <v>-68618.080000000002</v>
          </cell>
          <cell r="K61">
            <v>-94677.55</v>
          </cell>
          <cell r="L61">
            <v>-77052.11</v>
          </cell>
          <cell r="M61">
            <v>-112967.94</v>
          </cell>
          <cell r="N61">
            <v>-83893</v>
          </cell>
          <cell r="O61">
            <v>-97896.320000000007</v>
          </cell>
          <cell r="P61">
            <v>-97896.320000000007</v>
          </cell>
          <cell r="Q61">
            <v>-97896.320000000007</v>
          </cell>
          <cell r="R61"/>
          <cell r="S61">
            <v>-957968.8</v>
          </cell>
        </row>
        <row r="62">
          <cell r="D62" t="str">
            <v/>
          </cell>
        </row>
        <row r="63">
          <cell r="D63" t="str">
            <v>Depreciation &amp; Amortization</v>
          </cell>
          <cell r="E63" t="str">
            <v>Depr &amp; Amort - Depreciation &amp; Amortization</v>
          </cell>
          <cell r="F63"/>
          <cell r="G63"/>
          <cell r="H63"/>
          <cell r="I63"/>
          <cell r="J63"/>
          <cell r="K63"/>
          <cell r="L63"/>
          <cell r="S63"/>
        </row>
        <row r="64">
          <cell r="A64" t="str">
            <v>DE1</v>
          </cell>
          <cell r="B64" t="str">
            <v>Sewer - Depreciation</v>
          </cell>
          <cell r="C64" t="str">
            <v>403.000</v>
          </cell>
          <cell r="D64" t="str">
            <v>Depreciation Expense (KY, Bluegra)</v>
          </cell>
          <cell r="E64" t="str">
            <v>403.000-04-012 - Depreciation Expense (KY, Bluegra)</v>
          </cell>
          <cell r="F64">
            <v>-1763.33</v>
          </cell>
          <cell r="G64">
            <v>-1763.33</v>
          </cell>
          <cell r="H64">
            <v>-1763.33</v>
          </cell>
          <cell r="I64">
            <v>-1806.68</v>
          </cell>
          <cell r="J64">
            <v>-1806.68</v>
          </cell>
          <cell r="K64">
            <v>-1806.68</v>
          </cell>
          <cell r="L64">
            <v>-1806.68</v>
          </cell>
          <cell r="M64"/>
          <cell r="N64"/>
          <cell r="O64"/>
          <cell r="P64"/>
          <cell r="Q64"/>
          <cell r="S64">
            <v>-12516.710000000001</v>
          </cell>
        </row>
        <row r="65">
          <cell r="A65" t="str">
            <v>DE2</v>
          </cell>
          <cell r="B65" t="str">
            <v>Water - Depreciation</v>
          </cell>
          <cell r="C65"/>
          <cell r="D65" t="str">
            <v/>
          </cell>
          <cell r="E65"/>
          <cell r="F65"/>
          <cell r="G65"/>
          <cell r="H65"/>
          <cell r="I65"/>
          <cell r="J65"/>
          <cell r="K65"/>
          <cell r="L65"/>
          <cell r="M65"/>
          <cell r="S65"/>
        </row>
        <row r="66">
          <cell r="D66" t="str">
            <v>Depreciation &amp; Amortization</v>
          </cell>
          <cell r="E66" t="str">
            <v>Total Depr &amp; Amort - Depreciation &amp; Amortization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-12516.710000000001</v>
          </cell>
        </row>
        <row r="67">
          <cell r="D67" t="str">
            <v/>
          </cell>
        </row>
        <row r="68">
          <cell r="D68" t="str">
            <v>Expense</v>
          </cell>
          <cell r="E68" t="str">
            <v>Total Expense - Expense</v>
          </cell>
          <cell r="F68">
            <v>-103059.35</v>
          </cell>
          <cell r="G68">
            <v>-95431.38</v>
          </cell>
          <cell r="H68">
            <v>-100507.07</v>
          </cell>
          <cell r="I68">
            <v>-105516.66999999998</v>
          </cell>
          <cell r="J68">
            <v>-113261.69</v>
          </cell>
          <cell r="K68">
            <v>-134927.57</v>
          </cell>
          <cell r="L68">
            <v>-121916.43</v>
          </cell>
          <cell r="M68">
            <v>-159396.66999999998</v>
          </cell>
          <cell r="N68">
            <v>-126631.7</v>
          </cell>
          <cell r="O68">
            <v>-139705.53</v>
          </cell>
          <cell r="P68">
            <v>-139705.53</v>
          </cell>
          <cell r="Q68">
            <v>-148074.20000000001</v>
          </cell>
          <cell r="S68">
            <v>-1485637.79</v>
          </cell>
        </row>
        <row r="69">
          <cell r="D69" t="str">
            <v/>
          </cell>
        </row>
        <row r="70">
          <cell r="D70" t="str">
            <v/>
          </cell>
          <cell r="E70" t="str">
            <v>Profit Period</v>
          </cell>
          <cell r="F70">
            <v>-53902.48</v>
          </cell>
          <cell r="G70">
            <v>-44135.910000000011</v>
          </cell>
          <cell r="H70">
            <v>-50313.860000000008</v>
          </cell>
          <cell r="I70">
            <v>-53617.789999999979</v>
          </cell>
          <cell r="J70">
            <v>-50622.23</v>
          </cell>
          <cell r="K70">
            <v>-65088.790000000008</v>
          </cell>
          <cell r="L70">
            <v>-51975.229999999996</v>
          </cell>
          <cell r="M70">
            <v>-91246.499999999985</v>
          </cell>
          <cell r="N70">
            <v>-56140.710000000006</v>
          </cell>
          <cell r="O70">
            <v>-69214.540000000008</v>
          </cell>
          <cell r="P70">
            <v>-69214.540000000008</v>
          </cell>
          <cell r="Q70">
            <v>-77583.210000000021</v>
          </cell>
          <cell r="S70">
            <v>-730559.78999999992</v>
          </cell>
        </row>
      </sheetData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zoomScale="80" zoomScaleNormal="80" workbookViewId="0">
      <selection activeCell="A23" sqref="A23"/>
    </sheetView>
  </sheetViews>
  <sheetFormatPr defaultColWidth="9.1328125" defaultRowHeight="14.25" outlineLevelCol="1"/>
  <cols>
    <col min="1" max="1" width="48.265625" style="2" bestFit="1" customWidth="1"/>
    <col min="2" max="2" width="27.1328125" style="10" hidden="1" customWidth="1" outlineLevel="1"/>
    <col min="3" max="3" width="12.265625" style="2" hidden="1" customWidth="1" outlineLevel="1"/>
    <col min="4" max="4" width="19.1328125" style="2" hidden="1" customWidth="1" outlineLevel="1"/>
    <col min="5" max="5" width="7.1328125" style="2" hidden="1" customWidth="1" outlineLevel="1"/>
    <col min="6" max="6" width="14.86328125" style="2" hidden="1" customWidth="1" outlineLevel="1"/>
    <col min="7" max="7" width="4.59765625" style="2" customWidth="1" collapsed="1"/>
    <col min="8" max="8" width="9.1328125" style="2"/>
    <col min="9" max="9" width="68.86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20</v>
      </c>
    </row>
    <row r="2" spans="1:24">
      <c r="A2" s="2" t="s">
        <v>21</v>
      </c>
    </row>
    <row r="3" spans="1:24">
      <c r="A3" s="2" t="s">
        <v>64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22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23</v>
      </c>
      <c r="E9" s="2" t="str">
        <f>"Allocated Forecast Year at "&amp;TEXT(A5,"m/d/yyyy")</f>
        <v>Allocated Forecast Year at 4/30/2022</v>
      </c>
      <c r="H9" s="6" t="s">
        <v>24</v>
      </c>
      <c r="O9" s="28"/>
    </row>
    <row r="10" spans="1:24">
      <c r="A10" s="2" t="s">
        <v>25</v>
      </c>
      <c r="H10" s="29" t="s">
        <v>26</v>
      </c>
      <c r="I10" s="29" t="s">
        <v>10</v>
      </c>
      <c r="J10" s="82" t="s">
        <v>27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28</v>
      </c>
      <c r="X10" s="76"/>
    </row>
    <row r="11" spans="1:24">
      <c r="A11" s="21" t="s">
        <v>29</v>
      </c>
      <c r="B11" s="22"/>
      <c r="X11" s="10"/>
    </row>
    <row r="12" spans="1:24">
      <c r="A12" s="21" t="s">
        <v>30</v>
      </c>
      <c r="B12" s="22"/>
      <c r="H12" s="2" t="str">
        <f>INDEX('[1]2020 P&amp;L'!$A:$S,MATCH($J12,'[1]2020 P&amp;L'!$C:$C,0),MATCH(H$10,'[1]2020 P&amp;L'!$A$5:$S$5,0))</f>
        <v>WE3</v>
      </c>
      <c r="I12" s="2" t="str">
        <f>INDEX('[1]2020 P&amp;L'!$A:$S,MATCH($J12,'[1]2020 P&amp;L'!$C:$C,0),MATCH(I$10,'[1]2020 P&amp;L'!$A$5:$S$5,0))</f>
        <v>Water - O&amp;M - Contractual Services - Other Pumping Maint</v>
      </c>
      <c r="J12" s="25" t="s">
        <v>56</v>
      </c>
      <c r="K12" s="85">
        <f>-INDEX('[1]2020 P&amp;L'!$A:$S,MATCH($J12,'[1]2020 P&amp;L'!$C:$C,0),MATCH(K$10,'[1]2020 P&amp;L'!$A$5:$S$5,0))</f>
        <v>0</v>
      </c>
      <c r="L12" s="85">
        <f>-INDEX('[1]2020 P&amp;L'!$A:$S,MATCH($J12,'[1]2020 P&amp;L'!$C:$C,0),MATCH(L$10,'[1]2020 P&amp;L'!$A$5:$S$5,0))</f>
        <v>0</v>
      </c>
      <c r="M12" s="85">
        <f>-INDEX('[1]2020 P&amp;L'!$A:$S,MATCH($J12,'[1]2020 P&amp;L'!$C:$C,0),MATCH(M$10,'[1]2020 P&amp;L'!$A$5:$S$5,0))</f>
        <v>0</v>
      </c>
      <c r="N12" s="85">
        <f>-INDEX('[1]2020 P&amp;L'!$A:$S,MATCH($J12,'[1]2020 P&amp;L'!$C:$C,0),MATCH(N$10,'[1]2020 P&amp;L'!$A$5:$S$5,0))</f>
        <v>0</v>
      </c>
      <c r="O12" s="85">
        <f>-INDEX('[1]2020 P&amp;L'!$A:$S,MATCH($J12,'[1]2020 P&amp;L'!$C:$C,0),MATCH(O$10,'[1]2020 P&amp;L'!$A$5:$S$5,0))</f>
        <v>0</v>
      </c>
      <c r="P12" s="85">
        <f>-INDEX('[1]2020 P&amp;L'!$A:$S,MATCH($J12,'[1]2020 P&amp;L'!$C:$C,0),MATCH(P$10,'[1]2020 P&amp;L'!$A$5:$S$5,0))</f>
        <v>0</v>
      </c>
      <c r="Q12" s="85">
        <f>-INDEX('[1]2020 P&amp;L'!$A:$S,MATCH($J12,'[1]2020 P&amp;L'!$C:$C,0),MATCH(Q$10,'[1]2020 P&amp;L'!$A$5:$S$5,0))</f>
        <v>0</v>
      </c>
      <c r="R12" s="85">
        <f>-INDEX('[1]2020 P&amp;L'!$A:$S,MATCH($J12,'[1]2020 P&amp;L'!$C:$C,0),MATCH(R$10,'[1]2020 P&amp;L'!$A$5:$S$5,0))</f>
        <v>0</v>
      </c>
      <c r="S12" s="85">
        <f>-INDEX('[1]2020 P&amp;L'!$A:$S,MATCH($J12,'[1]2020 P&amp;L'!$C:$C,0),MATCH(S$10,'[1]2020 P&amp;L'!$A$5:$S$5,0))</f>
        <v>156</v>
      </c>
      <c r="T12" s="85">
        <f>-INDEX('[1]2020 P&amp;L'!$A:$S,MATCH($J12,'[1]2020 P&amp;L'!$C:$C,0),MATCH(T$10,'[1]2020 P&amp;L'!$A$5:$S$5,0))</f>
        <v>156</v>
      </c>
      <c r="U12" s="85">
        <f>-INDEX('[1]2020 P&amp;L'!$A:$S,MATCH($J12,'[1]2020 P&amp;L'!$C:$C,0),MATCH(U$10,'[1]2020 P&amp;L'!$A$5:$S$5,0))</f>
        <v>156</v>
      </c>
      <c r="V12" s="85">
        <f>-INDEX('[1]2020 P&amp;L'!$A:$S,MATCH($J12,'[1]2020 P&amp;L'!$C:$C,0),MATCH(V$10,'[1]2020 P&amp;L'!$A$5:$S$5,0))</f>
        <v>156</v>
      </c>
      <c r="W12" s="85">
        <f>SUM(K12:V12)</f>
        <v>624</v>
      </c>
      <c r="X12" s="77"/>
    </row>
    <row r="13" spans="1:24">
      <c r="A13" s="21" t="s">
        <v>31</v>
      </c>
      <c r="B13" s="22"/>
      <c r="H13" s="2" t="str">
        <f>INDEX('[1]2020 P&amp;L'!$A:$S,MATCH($J13,'[1]2020 P&amp;L'!$C:$C,0),MATCH(H$10,'[1]2020 P&amp;L'!$A$5:$S$5,0))</f>
        <v>WE3</v>
      </c>
      <c r="I13" s="2" t="str">
        <f>INDEX('[1]2020 P&amp;L'!$A:$S,MATCH($J13,'[1]2020 P&amp;L'!$C:$C,0),MATCH(I$10,'[1]2020 P&amp;L'!$A$5:$S$5,0))</f>
        <v>Water - O&amp;M - Contractual Services - Other Treatment Maint</v>
      </c>
      <c r="J13" s="80" t="s">
        <v>57</v>
      </c>
      <c r="K13" s="85">
        <f>-INDEX('[1]2020 P&amp;L'!$A:$S,MATCH($J13,'[1]2020 P&amp;L'!$C:$C,0),MATCH(K$10,'[1]2020 P&amp;L'!$A$5:$S$5,0))</f>
        <v>0</v>
      </c>
      <c r="L13" s="85">
        <f>-INDEX('[1]2020 P&amp;L'!$A:$S,MATCH($J13,'[1]2020 P&amp;L'!$C:$C,0),MATCH(L$10,'[1]2020 P&amp;L'!$A$5:$S$5,0))</f>
        <v>0</v>
      </c>
      <c r="M13" s="85">
        <f>-INDEX('[1]2020 P&amp;L'!$A:$S,MATCH($J13,'[1]2020 P&amp;L'!$C:$C,0),MATCH(M$10,'[1]2020 P&amp;L'!$A$5:$S$5,0))</f>
        <v>0</v>
      </c>
      <c r="N13" s="85">
        <f>-INDEX('[1]2020 P&amp;L'!$A:$S,MATCH($J13,'[1]2020 P&amp;L'!$C:$C,0),MATCH(N$10,'[1]2020 P&amp;L'!$A$5:$S$5,0))</f>
        <v>0</v>
      </c>
      <c r="O13" s="85">
        <f>-INDEX('[1]2020 P&amp;L'!$A:$S,MATCH($J13,'[1]2020 P&amp;L'!$C:$C,0),MATCH(O$10,'[1]2020 P&amp;L'!$A$5:$S$5,0))</f>
        <v>0</v>
      </c>
      <c r="P13" s="85">
        <f>-INDEX('[1]2020 P&amp;L'!$A:$S,MATCH($J13,'[1]2020 P&amp;L'!$C:$C,0),MATCH(P$10,'[1]2020 P&amp;L'!$A$5:$S$5,0))</f>
        <v>0</v>
      </c>
      <c r="Q13" s="85">
        <f>-INDEX('[1]2020 P&amp;L'!$A:$S,MATCH($J13,'[1]2020 P&amp;L'!$C:$C,0),MATCH(Q$10,'[1]2020 P&amp;L'!$A$5:$S$5,0))</f>
        <v>0</v>
      </c>
      <c r="R13" s="85">
        <f>-INDEX('[1]2020 P&amp;L'!$A:$S,MATCH($J13,'[1]2020 P&amp;L'!$C:$C,0),MATCH(R$10,'[1]2020 P&amp;L'!$A$5:$S$5,0))</f>
        <v>0</v>
      </c>
      <c r="S13" s="85">
        <f>-INDEX('[1]2020 P&amp;L'!$A:$S,MATCH($J13,'[1]2020 P&amp;L'!$C:$C,0),MATCH(S$10,'[1]2020 P&amp;L'!$A$5:$S$5,0))</f>
        <v>156</v>
      </c>
      <c r="T13" s="85">
        <f>-INDEX('[1]2020 P&amp;L'!$A:$S,MATCH($J13,'[1]2020 P&amp;L'!$C:$C,0),MATCH(T$10,'[1]2020 P&amp;L'!$A$5:$S$5,0))</f>
        <v>156</v>
      </c>
      <c r="U13" s="85">
        <f>-INDEX('[1]2020 P&amp;L'!$A:$S,MATCH($J13,'[1]2020 P&amp;L'!$C:$C,0),MATCH(U$10,'[1]2020 P&amp;L'!$A$5:$S$5,0))</f>
        <v>156</v>
      </c>
      <c r="V13" s="85">
        <f>-INDEX('[1]2020 P&amp;L'!$A:$S,MATCH($J13,'[1]2020 P&amp;L'!$C:$C,0),MATCH(V$10,'[1]2020 P&amp;L'!$A$5:$S$5,0))</f>
        <v>156</v>
      </c>
      <c r="W13" s="85">
        <f>SUM(K13:V13)</f>
        <v>624</v>
      </c>
      <c r="X13" s="77"/>
    </row>
    <row r="14" spans="1:24">
      <c r="H14" s="2" t="str">
        <f>INDEX('[1]2020 P&amp;L'!$A:$S,MATCH($J14,'[1]2020 P&amp;L'!$C:$C,0),MATCH(H$10,'[1]2020 P&amp;L'!$A$5:$S$5,0))</f>
        <v>WE3</v>
      </c>
      <c r="I14" s="2" t="str">
        <f>INDEX('[1]2020 P&amp;L'!$A:$S,MATCH($J14,'[1]2020 P&amp;L'!$C:$C,0),MATCH(I$10,'[1]2020 P&amp;L'!$A$5:$S$5,0))</f>
        <v>Water - O&amp;M - Contractual Services - Other Trans &amp; Distr Maint</v>
      </c>
      <c r="J14" s="84" t="s">
        <v>58</v>
      </c>
      <c r="K14" s="85">
        <f>-INDEX('[1]2020 P&amp;L'!$A:$S,MATCH($J14,'[1]2020 P&amp;L'!$C:$C,0),MATCH(K$10,'[1]2020 P&amp;L'!$A$5:$S$5,0))</f>
        <v>0</v>
      </c>
      <c r="L14" s="85">
        <f>-INDEX('[1]2020 P&amp;L'!$A:$S,MATCH($J14,'[1]2020 P&amp;L'!$C:$C,0),MATCH(L$10,'[1]2020 P&amp;L'!$A$5:$S$5,0))</f>
        <v>0</v>
      </c>
      <c r="M14" s="85">
        <f>-INDEX('[1]2020 P&amp;L'!$A:$S,MATCH($J14,'[1]2020 P&amp;L'!$C:$C,0),MATCH(M$10,'[1]2020 P&amp;L'!$A$5:$S$5,0))</f>
        <v>0</v>
      </c>
      <c r="N14" s="85">
        <f>-INDEX('[1]2020 P&amp;L'!$A:$S,MATCH($J14,'[1]2020 P&amp;L'!$C:$C,0),MATCH(N$10,'[1]2020 P&amp;L'!$A$5:$S$5,0))</f>
        <v>0</v>
      </c>
      <c r="O14" s="85">
        <f>-INDEX('[1]2020 P&amp;L'!$A:$S,MATCH($J14,'[1]2020 P&amp;L'!$C:$C,0),MATCH(O$10,'[1]2020 P&amp;L'!$A$5:$S$5,0))</f>
        <v>0</v>
      </c>
      <c r="P14" s="85">
        <f>-INDEX('[1]2020 P&amp;L'!$A:$S,MATCH($J14,'[1]2020 P&amp;L'!$C:$C,0),MATCH(P$10,'[1]2020 P&amp;L'!$A$5:$S$5,0))</f>
        <v>0</v>
      </c>
      <c r="Q14" s="85">
        <f>-INDEX('[1]2020 P&amp;L'!$A:$S,MATCH($J14,'[1]2020 P&amp;L'!$C:$C,0),MATCH(Q$10,'[1]2020 P&amp;L'!$A$5:$S$5,0))</f>
        <v>0</v>
      </c>
      <c r="R14" s="85">
        <f>-INDEX('[1]2020 P&amp;L'!$A:$S,MATCH($J14,'[1]2020 P&amp;L'!$C:$C,0),MATCH(R$10,'[1]2020 P&amp;L'!$A$5:$S$5,0))</f>
        <v>0</v>
      </c>
      <c r="S14" s="85">
        <f>-INDEX('[1]2020 P&amp;L'!$A:$S,MATCH($J14,'[1]2020 P&amp;L'!$C:$C,0),MATCH(S$10,'[1]2020 P&amp;L'!$A$5:$S$5,0))</f>
        <v>156</v>
      </c>
      <c r="T14" s="85">
        <f>-INDEX('[1]2020 P&amp;L'!$A:$S,MATCH($J14,'[1]2020 P&amp;L'!$C:$C,0),MATCH(T$10,'[1]2020 P&amp;L'!$A$5:$S$5,0))</f>
        <v>156</v>
      </c>
      <c r="U14" s="85">
        <f>-INDEX('[1]2020 P&amp;L'!$A:$S,MATCH($J14,'[1]2020 P&amp;L'!$C:$C,0),MATCH(U$10,'[1]2020 P&amp;L'!$A$5:$S$5,0))</f>
        <v>156</v>
      </c>
      <c r="V14" s="85">
        <f>-INDEX('[1]2020 P&amp;L'!$A:$S,MATCH($J14,'[1]2020 P&amp;L'!$C:$C,0),MATCH(V$10,'[1]2020 P&amp;L'!$A$5:$S$5,0))</f>
        <v>156</v>
      </c>
      <c r="W14" s="85">
        <f>SUM(K14:V14)</f>
        <v>624</v>
      </c>
      <c r="X14" s="77"/>
    </row>
    <row r="15" spans="1:24">
      <c r="A15" s="23" t="s">
        <v>32</v>
      </c>
      <c r="B15" s="24"/>
      <c r="H15" s="2" t="str">
        <f>INDEX('[1]2020 P&amp;L'!$A:$S,MATCH($J15,'[1]2020 P&amp;L'!$C:$C,0),MATCH(H$10,'[1]2020 P&amp;L'!$A$5:$S$5,0))</f>
        <v>WE3</v>
      </c>
      <c r="I15" s="2" t="str">
        <f>INDEX('[1]2020 P&amp;L'!$A:$S,MATCH($J15,'[1]2020 P&amp;L'!$C:$C,0),MATCH(I$10,'[1]2020 P&amp;L'!$A$5:$S$5,0))</f>
        <v>Water - O&amp;M - Materials &amp; Supplies - Trans &amp; Distr Maint</v>
      </c>
      <c r="J15" s="2" t="s">
        <v>59</v>
      </c>
      <c r="K15" s="85">
        <f>-INDEX('[1]2020 P&amp;L'!$A:$S,MATCH($J15,'[1]2020 P&amp;L'!$C:$C,0),MATCH(K$10,'[1]2020 P&amp;L'!$A$5:$S$5,0))</f>
        <v>0</v>
      </c>
      <c r="L15" s="85">
        <f>-INDEX('[1]2020 P&amp;L'!$A:$S,MATCH($J15,'[1]2020 P&amp;L'!$C:$C,0),MATCH(L$10,'[1]2020 P&amp;L'!$A$5:$S$5,0))</f>
        <v>0</v>
      </c>
      <c r="M15" s="85">
        <f>-INDEX('[1]2020 P&amp;L'!$A:$S,MATCH($J15,'[1]2020 P&amp;L'!$C:$C,0),MATCH(M$10,'[1]2020 P&amp;L'!$A$5:$S$5,0))</f>
        <v>0</v>
      </c>
      <c r="N15" s="85">
        <f>-INDEX('[1]2020 P&amp;L'!$A:$S,MATCH($J15,'[1]2020 P&amp;L'!$C:$C,0),MATCH(N$10,'[1]2020 P&amp;L'!$A$5:$S$5,0))</f>
        <v>0</v>
      </c>
      <c r="O15" s="85">
        <f>-INDEX('[1]2020 P&amp;L'!$A:$S,MATCH($J15,'[1]2020 P&amp;L'!$C:$C,0),MATCH(O$10,'[1]2020 P&amp;L'!$A$5:$S$5,0))</f>
        <v>0</v>
      </c>
      <c r="P15" s="85">
        <f>-INDEX('[1]2020 P&amp;L'!$A:$S,MATCH($J15,'[1]2020 P&amp;L'!$C:$C,0),MATCH(P$10,'[1]2020 P&amp;L'!$A$5:$S$5,0))</f>
        <v>0</v>
      </c>
      <c r="Q15" s="85">
        <f>-INDEX('[1]2020 P&amp;L'!$A:$S,MATCH($J15,'[1]2020 P&amp;L'!$C:$C,0),MATCH(Q$10,'[1]2020 P&amp;L'!$A$5:$S$5,0))</f>
        <v>0</v>
      </c>
      <c r="R15" s="85">
        <f>-INDEX('[1]2020 P&amp;L'!$A:$S,MATCH($J15,'[1]2020 P&amp;L'!$C:$C,0),MATCH(R$10,'[1]2020 P&amp;L'!$A$5:$S$5,0))</f>
        <v>0</v>
      </c>
      <c r="S15" s="85">
        <f>-INDEX('[1]2020 P&amp;L'!$A:$S,MATCH($J15,'[1]2020 P&amp;L'!$C:$C,0),MATCH(S$10,'[1]2020 P&amp;L'!$A$5:$S$5,0))</f>
        <v>156</v>
      </c>
      <c r="T15" s="85">
        <f>-INDEX('[1]2020 P&amp;L'!$A:$S,MATCH($J15,'[1]2020 P&amp;L'!$C:$C,0),MATCH(T$10,'[1]2020 P&amp;L'!$A$5:$S$5,0))</f>
        <v>156</v>
      </c>
      <c r="U15" s="85">
        <f>-INDEX('[1]2020 P&amp;L'!$A:$S,MATCH($J15,'[1]2020 P&amp;L'!$C:$C,0),MATCH(U$10,'[1]2020 P&amp;L'!$A$5:$S$5,0))</f>
        <v>156</v>
      </c>
      <c r="V15" s="85">
        <f>-INDEX('[1]2020 P&amp;L'!$A:$S,MATCH($J15,'[1]2020 P&amp;L'!$C:$C,0),MATCH(V$10,'[1]2020 P&amp;L'!$A$5:$S$5,0))</f>
        <v>156</v>
      </c>
      <c r="W15" s="85">
        <f>SUM(K15:V15)</f>
        <v>624</v>
      </c>
      <c r="X15" s="77"/>
    </row>
    <row r="16" spans="1:24">
      <c r="A16" s="23" t="s">
        <v>34</v>
      </c>
      <c r="B16" s="24"/>
      <c r="H16" s="2" t="s">
        <v>33</v>
      </c>
      <c r="I16" s="2" t="s">
        <v>33</v>
      </c>
      <c r="J16" s="2" t="s">
        <v>33</v>
      </c>
      <c r="K16" s="38">
        <f t="shared" ref="K16:R16" si="1">SUM(K12:K14)</f>
        <v>0</v>
      </c>
      <c r="L16" s="38">
        <f t="shared" si="1"/>
        <v>0</v>
      </c>
      <c r="M16" s="38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38">
        <f t="shared" si="1"/>
        <v>0</v>
      </c>
      <c r="R16" s="38">
        <f t="shared" si="1"/>
        <v>0</v>
      </c>
      <c r="S16" s="38">
        <f>SUM(S12:S15)</f>
        <v>624</v>
      </c>
      <c r="T16" s="38">
        <f>SUM(T12:T15)</f>
        <v>624</v>
      </c>
      <c r="U16" s="38">
        <f>SUM(U12:U15)</f>
        <v>624</v>
      </c>
      <c r="V16" s="38">
        <f>SUM(V12:V15)</f>
        <v>624</v>
      </c>
      <c r="W16" s="38">
        <f>SUM(W12:W15)</f>
        <v>2496</v>
      </c>
      <c r="X16" s="10"/>
    </row>
    <row r="17" spans="1:23">
      <c r="A17" s="23" t="s">
        <v>35</v>
      </c>
      <c r="B17" s="24"/>
      <c r="H17" s="2" t="s">
        <v>33</v>
      </c>
      <c r="I17" s="2" t="s">
        <v>33</v>
      </c>
      <c r="J17" s="2" t="s">
        <v>33</v>
      </c>
      <c r="K17" s="10"/>
      <c r="L17" s="10"/>
      <c r="M17" s="68"/>
      <c r="N17" s="68"/>
      <c r="O17" s="68"/>
      <c r="P17" s="68"/>
      <c r="Q17" s="68"/>
      <c r="R17" s="68"/>
      <c r="S17" s="68"/>
      <c r="T17" s="78"/>
      <c r="U17" s="10"/>
      <c r="V17" s="78"/>
      <c r="W17" s="28"/>
    </row>
    <row r="19" spans="1:23">
      <c r="A19" s="23" t="s">
        <v>36</v>
      </c>
      <c r="B19" s="24"/>
      <c r="K19" s="79"/>
    </row>
    <row r="20" spans="1:23">
      <c r="A20" s="25" t="s">
        <v>37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>
      <c r="A22" s="26" t="s">
        <v>61</v>
      </c>
      <c r="B22" s="2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>
      <c r="A23" s="6" t="str">
        <f>CONCATENATE(A8, " ", A22)</f>
        <v>Base Year Adjustment Water - Maintenance</v>
      </c>
      <c r="B23" s="27"/>
      <c r="H23" s="99"/>
      <c r="I23" s="50"/>
      <c r="J23" s="50"/>
      <c r="K23" s="50"/>
      <c r="L23" s="50"/>
      <c r="M23" s="50"/>
      <c r="N23" s="50"/>
      <c r="O23" s="53"/>
      <c r="P23" s="50"/>
      <c r="Q23" s="50"/>
      <c r="R23" s="50"/>
      <c r="S23" s="50"/>
      <c r="T23" s="50"/>
      <c r="U23" s="50"/>
      <c r="V23" s="50"/>
      <c r="W23" s="50"/>
    </row>
    <row r="24" spans="1:23">
      <c r="A24" s="6"/>
      <c r="B24" s="27"/>
      <c r="H24" s="51"/>
      <c r="I24" s="51"/>
      <c r="J24" s="5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51"/>
    </row>
    <row r="25" spans="1:23">
      <c r="A25" s="26" t="s">
        <v>63</v>
      </c>
      <c r="B25" s="2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>
      <c r="A26" s="6"/>
      <c r="B26" s="27"/>
      <c r="H26" s="50"/>
      <c r="I26" s="50"/>
      <c r="J26" s="10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>
      <c r="A27" s="6"/>
      <c r="B27" s="27"/>
      <c r="H27" s="50"/>
      <c r="I27" s="50"/>
      <c r="J27" s="10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>
      <c r="A28" s="54"/>
      <c r="B28" s="27"/>
      <c r="H28" s="50"/>
      <c r="I28" s="50"/>
      <c r="J28" s="50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>
      <c r="A29" s="49"/>
      <c r="B29" s="51"/>
      <c r="C29" s="51"/>
      <c r="D29" s="52"/>
      <c r="E29" s="52"/>
      <c r="F29" s="52"/>
      <c r="G29" s="3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39"/>
      <c r="B30" s="50"/>
      <c r="C30" s="50"/>
      <c r="D30" s="50"/>
      <c r="E30" s="50"/>
      <c r="F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>
      <c r="A31" s="39"/>
      <c r="B31" s="50"/>
      <c r="C31" s="50"/>
      <c r="D31" s="50"/>
      <c r="E31" s="50"/>
      <c r="F31" s="5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02"/>
    </row>
    <row r="32" spans="1:23">
      <c r="A32" s="39"/>
      <c r="B32" s="50"/>
      <c r="C32" s="50"/>
      <c r="D32" s="50"/>
      <c r="E32" s="50"/>
      <c r="F32" s="5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03"/>
    </row>
    <row r="33" spans="1:23">
      <c r="A33" s="39"/>
      <c r="B33" s="50"/>
      <c r="C33" s="50"/>
      <c r="D33" s="50"/>
      <c r="E33" s="50"/>
      <c r="F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03"/>
    </row>
    <row r="34" spans="1:23">
      <c r="A34" s="54"/>
      <c r="B34" s="59"/>
      <c r="C34" s="50"/>
      <c r="D34" s="50"/>
      <c r="E34" s="50"/>
      <c r="F34" s="53"/>
    </row>
    <row r="35" spans="1:23">
      <c r="A35" s="39"/>
      <c r="B35" s="50"/>
      <c r="C35" s="50"/>
      <c r="D35" s="50"/>
      <c r="E35" s="50"/>
      <c r="F35" s="50"/>
    </row>
    <row r="36" spans="1:23">
      <c r="A36" s="39"/>
      <c r="B36" s="35"/>
    </row>
    <row r="37" spans="1:23">
      <c r="B37" s="35"/>
    </row>
    <row r="40" spans="1:23">
      <c r="A40" s="6"/>
      <c r="B40" s="67" t="s">
        <v>38</v>
      </c>
    </row>
    <row r="42" spans="1:23">
      <c r="B42" s="68">
        <v>14614499</v>
      </c>
    </row>
    <row r="45" spans="1:23">
      <c r="A45"/>
      <c r="B45" s="68">
        <v>14027701.357913202</v>
      </c>
    </row>
  </sheetData>
  <printOptions horizontalCentered="1" verticalCentered="1"/>
  <pageMargins left="0.75" right="0.75" top="0.75" bottom="0.75" header="0.3" footer="0.3"/>
  <pageSetup scale="45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zoomScaleNormal="100" workbookViewId="0">
      <selection activeCell="B20" sqref="B20:G21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0</v>
      </c>
      <c r="B1" s="1"/>
      <c r="C1" s="1"/>
      <c r="D1" s="1"/>
      <c r="F1" s="4" t="str">
        <f>'Ref In'!A25</f>
        <v>W/P - WE3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WE3.xlsx]Exhibit</v>
      </c>
    </row>
    <row r="4" spans="1:6">
      <c r="A4" s="112" t="str">
        <f>'Ref In'!A1</f>
        <v>Bluegrass Water Utility Operating Company, LLC</v>
      </c>
      <c r="B4" s="112"/>
      <c r="C4" s="112"/>
      <c r="D4" s="112"/>
      <c r="E4" s="112"/>
      <c r="F4" s="112"/>
    </row>
    <row r="5" spans="1:6">
      <c r="A5" s="112" t="str">
        <f>'Ref In'!A3</f>
        <v>Case No. 2020-00290</v>
      </c>
      <c r="B5" s="112"/>
      <c r="C5" s="112"/>
      <c r="D5" s="112"/>
      <c r="E5" s="112"/>
      <c r="F5" s="112"/>
    </row>
    <row r="6" spans="1:6">
      <c r="A6" s="112" t="str">
        <f>'Ref In'!A23</f>
        <v>Base Year Adjustment Water - Maintenance</v>
      </c>
      <c r="B6" s="112"/>
      <c r="C6" s="112"/>
      <c r="D6" s="112"/>
      <c r="E6" s="112"/>
      <c r="F6" s="112"/>
    </row>
    <row r="7" spans="1:6">
      <c r="A7" s="113" t="str">
        <f>'Ref In'!A6</f>
        <v>For the 12 Months Ending April 30, 2022</v>
      </c>
      <c r="B7" s="113"/>
      <c r="C7" s="113"/>
      <c r="D7" s="113"/>
      <c r="E7" s="113"/>
      <c r="F7" s="113"/>
    </row>
    <row r="9" spans="1:6">
      <c r="A9" s="6" t="str">
        <f>'Ref In'!A20</f>
        <v>Witness Responsible:   Brent Thies</v>
      </c>
      <c r="C9" s="6"/>
      <c r="D9" s="6"/>
    </row>
    <row r="10" spans="1:6">
      <c r="A10" s="6" t="str">
        <f>'Ref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5">
        <f>ROUND('Ref In'!W16,0)</f>
        <v>2496</v>
      </c>
      <c r="D15" s="46"/>
      <c r="E15" s="46">
        <f>C15+D15</f>
        <v>2496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6</v>
      </c>
      <c r="C18" s="31"/>
      <c r="D18" s="31"/>
      <c r="E18" s="31"/>
    </row>
    <row r="19" spans="1:6">
      <c r="A19" s="8">
        <v>5</v>
      </c>
      <c r="B19" s="60" t="s">
        <v>55</v>
      </c>
      <c r="C19" s="31"/>
      <c r="D19" s="37">
        <f>'Workpaper 1'!E76</f>
        <v>4992</v>
      </c>
      <c r="E19" s="31"/>
      <c r="F19" s="10" t="s">
        <v>46</v>
      </c>
    </row>
    <row r="20" spans="1:6">
      <c r="A20" s="8">
        <v>6</v>
      </c>
      <c r="B20" s="60"/>
      <c r="C20" s="31"/>
      <c r="D20" s="37"/>
      <c r="E20" s="31"/>
      <c r="F20" s="10"/>
    </row>
    <row r="21" spans="1:6">
      <c r="A21" s="8">
        <v>7</v>
      </c>
      <c r="B21" s="60"/>
      <c r="C21" s="31"/>
      <c r="D21" s="37"/>
      <c r="E21" s="31"/>
      <c r="F21" s="10"/>
    </row>
    <row r="22" spans="1:6">
      <c r="A22" s="8">
        <v>8</v>
      </c>
      <c r="B22" s="60"/>
      <c r="C22" s="31"/>
      <c r="D22" s="37"/>
      <c r="E22" s="31"/>
      <c r="F22" s="10"/>
    </row>
    <row r="23" spans="1:6">
      <c r="A23" s="8">
        <v>9</v>
      </c>
      <c r="B23" s="60"/>
      <c r="C23" s="31"/>
      <c r="D23" s="37"/>
      <c r="E23" s="31"/>
      <c r="F23" s="10"/>
    </row>
    <row r="24" spans="1:6">
      <c r="A24" s="8">
        <v>10</v>
      </c>
      <c r="B24" s="9" t="s">
        <v>7</v>
      </c>
      <c r="C24" s="31"/>
      <c r="D24" s="37"/>
      <c r="E24" s="31"/>
    </row>
    <row r="25" spans="1:6">
      <c r="A25" s="8">
        <v>11</v>
      </c>
      <c r="B25" s="6" t="s">
        <v>8</v>
      </c>
      <c r="C25" s="31"/>
      <c r="D25" s="55">
        <f>SUM(D19:D24)</f>
        <v>4992</v>
      </c>
      <c r="E25" s="55">
        <f>D25</f>
        <v>4992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4.65" thickBot="1">
      <c r="A28" s="8">
        <v>14</v>
      </c>
      <c r="B28" s="6" t="str">
        <f>'Ref In'!B9</f>
        <v>Forecast Year at 4/30/2022</v>
      </c>
      <c r="E28" s="47">
        <f>E15+E25</f>
        <v>7488</v>
      </c>
    </row>
    <row r="29" spans="1:6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5"/>
  <sheetViews>
    <sheetView workbookViewId="0">
      <selection activeCell="A7" sqref="A7:E7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0</v>
      </c>
      <c r="B1" s="1"/>
      <c r="C1" s="1"/>
      <c r="D1" s="1"/>
      <c r="E1" s="4" t="str">
        <f>'Ref In'!A25</f>
        <v>W/P - WE3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WE3.xlsx]Summary by Account</v>
      </c>
    </row>
    <row r="4" spans="1:5">
      <c r="A4" s="112" t="str">
        <f>'Ref In'!A1</f>
        <v>Bluegrass Water Utility Operating Company, LLC</v>
      </c>
      <c r="B4" s="112"/>
      <c r="C4" s="112"/>
      <c r="D4" s="112"/>
      <c r="E4" s="112"/>
    </row>
    <row r="5" spans="1:5">
      <c r="A5" s="112" t="str">
        <f>'Ref In'!A3</f>
        <v>Case No. 2020-00290</v>
      </c>
      <c r="B5" s="112"/>
      <c r="C5" s="112"/>
      <c r="D5" s="112"/>
      <c r="E5" s="112"/>
    </row>
    <row r="6" spans="1:5">
      <c r="A6" s="112" t="str">
        <f>'Ref In'!A23</f>
        <v>Base Year Adjustment Water - Maintenance</v>
      </c>
      <c r="B6" s="112"/>
      <c r="C6" s="112"/>
      <c r="D6" s="112"/>
      <c r="E6" s="112"/>
    </row>
    <row r="7" spans="1:5">
      <c r="A7" s="113" t="str">
        <f>'Ref In'!A6</f>
        <v>For the 12 Months Ending April 30, 2022</v>
      </c>
      <c r="B7" s="113"/>
      <c r="C7" s="113"/>
      <c r="D7" s="113"/>
      <c r="E7" s="113"/>
    </row>
    <row r="9" spans="1:5">
      <c r="A9" s="6" t="str">
        <f>'Ref In'!A20</f>
        <v>Witness Responsible:   Brent Thies</v>
      </c>
    </row>
    <row r="10" spans="1:5">
      <c r="A10" s="6" t="str">
        <f>'Ref In'!A15</f>
        <v>Type of Filing: __X__ Original  _____ Updated  _____ Revised</v>
      </c>
    </row>
    <row r="11" spans="1:5">
      <c r="A11" s="6"/>
    </row>
    <row r="12" spans="1:5" ht="28.5">
      <c r="A12" s="82" t="s">
        <v>9</v>
      </c>
      <c r="B12" s="82" t="s">
        <v>10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636.200</v>
      </c>
      <c r="B14" s="11" t="str">
        <f>'Ref In'!I12</f>
        <v>Water - O&amp;M - Contractual Services - Other Pumping Maint</v>
      </c>
      <c r="C14" s="79">
        <f>'Ref In'!W12</f>
        <v>624</v>
      </c>
      <c r="D14" s="97">
        <f>'Workpaper 1'!E34</f>
        <v>1248</v>
      </c>
      <c r="E14" s="78">
        <f>C14+D14</f>
        <v>1872</v>
      </c>
    </row>
    <row r="15" spans="1:5">
      <c r="A15" s="2" t="str">
        <f>'Ref In'!J13</f>
        <v>636.400</v>
      </c>
      <c r="B15" s="11" t="str">
        <f>'Ref In'!I13</f>
        <v>Water - O&amp;M - Contractual Services - Other Treatment Maint</v>
      </c>
      <c r="C15" s="79">
        <f>'Ref In'!W13</f>
        <v>624</v>
      </c>
      <c r="D15" s="97">
        <f>'Workpaper 1'!E47</f>
        <v>1248</v>
      </c>
      <c r="E15" s="78">
        <f t="shared" ref="E15:E17" si="0">C15+D15</f>
        <v>1872</v>
      </c>
    </row>
    <row r="16" spans="1:5">
      <c r="A16" s="2" t="str">
        <f>'Ref In'!J14</f>
        <v>636.600</v>
      </c>
      <c r="B16" s="11" t="str">
        <f>'Ref In'!I14</f>
        <v>Water - O&amp;M - Contractual Services - Other Trans &amp; Distr Maint</v>
      </c>
      <c r="C16" s="79">
        <f>'Ref In'!W14</f>
        <v>624</v>
      </c>
      <c r="D16" s="97">
        <f>'Workpaper 1'!E59</f>
        <v>1248</v>
      </c>
      <c r="E16" s="78">
        <f t="shared" si="0"/>
        <v>1872</v>
      </c>
    </row>
    <row r="17" spans="1:5">
      <c r="A17" s="2" t="str">
        <f>'Ref In'!J15</f>
        <v>620.600</v>
      </c>
      <c r="B17" s="11" t="str">
        <f>'Ref In'!I15</f>
        <v>Water - O&amp;M - Materials &amp; Supplies - Trans &amp; Distr Maint</v>
      </c>
      <c r="C17" s="79">
        <f>'Ref In'!W15</f>
        <v>624</v>
      </c>
      <c r="D17" s="97">
        <f>'Workpaper 1'!E71</f>
        <v>1248</v>
      </c>
      <c r="E17" s="78">
        <f t="shared" si="0"/>
        <v>1872</v>
      </c>
    </row>
    <row r="18" spans="1:5">
      <c r="B18" s="11"/>
      <c r="C18" s="79"/>
      <c r="D18" s="33"/>
      <c r="E18" s="78"/>
    </row>
    <row r="19" spans="1:5" ht="14.65" thickBot="1">
      <c r="C19" s="34">
        <f>SUM(C14:C18)</f>
        <v>2496</v>
      </c>
      <c r="D19" s="34">
        <f>SUM(D14:D18)</f>
        <v>4992</v>
      </c>
      <c r="E19" s="34">
        <f>SUM(E14:E18)</f>
        <v>7488</v>
      </c>
    </row>
    <row r="20" spans="1:5" ht="14.65" thickTop="1"/>
    <row r="21" spans="1:5">
      <c r="B21" s="11"/>
      <c r="D21" s="57"/>
      <c r="E21" s="36"/>
    </row>
    <row r="22" spans="1:5">
      <c r="B22" s="11"/>
      <c r="D22" s="57"/>
      <c r="E22" s="36"/>
    </row>
    <row r="23" spans="1:5">
      <c r="B23" s="11"/>
      <c r="D23" s="57"/>
      <c r="E23" s="36"/>
    </row>
    <row r="24" spans="1:5" ht="14.65" thickBot="1">
      <c r="E24" s="58">
        <f>SUM(E19:E22)</f>
        <v>7488</v>
      </c>
    </row>
    <row r="25" spans="1:5" ht="14.6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"/>
  <sheetViews>
    <sheetView topLeftCell="A2" workbookViewId="0">
      <selection activeCell="A26" sqref="A26"/>
    </sheetView>
  </sheetViews>
  <sheetFormatPr defaultColWidth="9.1328125" defaultRowHeight="14.25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0</v>
      </c>
      <c r="B1" s="1"/>
      <c r="C1" s="1"/>
      <c r="D1" s="1"/>
      <c r="O1" s="4" t="str">
        <f>'Ref In'!A25</f>
        <v>W/P - WE3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WE3.xlsx]Base &amp; Forecast Detail</v>
      </c>
    </row>
    <row r="3" spans="1:15">
      <c r="A3" s="112" t="str">
        <f>'Ref In'!A1</f>
        <v>Bluegrass Water Utility Operating Company, LLC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12" t="str">
        <f>'Ref In'!A3</f>
        <v>Case No. 2020-00290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>
      <c r="A5" s="112" t="str">
        <f>'Ref In'!A7</f>
        <v>Base Year for the 12 Months Ended December 31, 2020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>
      <c r="A6" s="112" t="str">
        <f>'Ref In'!A9</f>
        <v>Forecast Year for the 12 Months Ended April 30,2022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>
      <c r="A7" s="112" t="str">
        <f>'Ref In'!A22</f>
        <v>Water - Maintenance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>
      <c r="A8" s="6" t="str">
        <f>'Ref In'!A20</f>
        <v>Witness Responsible:   Brent Thies</v>
      </c>
    </row>
    <row r="9" spans="1:15">
      <c r="A9" s="23" t="str">
        <f>'Ref In'!A15</f>
        <v>Type of Filing: __X__ Original  _____ Updated  _____ Revised</v>
      </c>
    </row>
    <row r="10" spans="1:15">
      <c r="A10" s="23"/>
    </row>
    <row r="11" spans="1:15">
      <c r="C11" s="114" t="str">
        <f>'Ref In'!A7</f>
        <v>Base Year for the 12 Months Ended December 31, 2020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5">
      <c r="A12" s="82" t="s">
        <v>11</v>
      </c>
      <c r="B12" s="82" t="s">
        <v>12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2" t="s">
        <v>13</v>
      </c>
    </row>
    <row r="13" spans="1:15">
      <c r="A13" s="39"/>
      <c r="B13" s="39"/>
      <c r="C13" s="39"/>
    </row>
    <row r="14" spans="1:15">
      <c r="A14" s="83" t="str">
        <f>'Ref In'!J12</f>
        <v>636.200</v>
      </c>
      <c r="B14" s="11" t="str">
        <f>'Ref In'!I12</f>
        <v>Water - O&amp;M - Contractual Services - Other Pumping Maint</v>
      </c>
      <c r="C14" s="41">
        <f>'Ref In'!K12</f>
        <v>0</v>
      </c>
      <c r="D14" s="41">
        <f>'Ref In'!L12</f>
        <v>0</v>
      </c>
      <c r="E14" s="41">
        <f>'Ref In'!M12</f>
        <v>0</v>
      </c>
      <c r="F14" s="41">
        <f>'Ref In'!N12</f>
        <v>0</v>
      </c>
      <c r="G14" s="41">
        <f>'Ref In'!O12</f>
        <v>0</v>
      </c>
      <c r="H14" s="41">
        <f>'Ref In'!P12</f>
        <v>0</v>
      </c>
      <c r="I14" s="41">
        <f>'Ref In'!Q12</f>
        <v>0</v>
      </c>
      <c r="J14" s="41">
        <f>'Ref In'!R12</f>
        <v>0</v>
      </c>
      <c r="K14" s="41">
        <f>'Ref In'!S12</f>
        <v>156</v>
      </c>
      <c r="L14" s="41">
        <f>'Ref In'!T12</f>
        <v>156</v>
      </c>
      <c r="M14" s="41">
        <f>'Ref In'!U12</f>
        <v>156</v>
      </c>
      <c r="N14" s="41">
        <f>'Ref In'!V12</f>
        <v>156</v>
      </c>
      <c r="O14" s="32">
        <f t="shared" ref="O14" si="0">SUM(C14:N14)</f>
        <v>624</v>
      </c>
    </row>
    <row r="15" spans="1:15">
      <c r="A15" s="83" t="str">
        <f>'Ref In'!J13</f>
        <v>636.400</v>
      </c>
      <c r="B15" s="11" t="str">
        <f>'Ref In'!I13</f>
        <v>Water - O&amp;M - Contractual Services - Other Treatment Maint</v>
      </c>
      <c r="C15" s="41">
        <f>'Ref In'!K13</f>
        <v>0</v>
      </c>
      <c r="D15" s="41">
        <f>'Ref In'!L13</f>
        <v>0</v>
      </c>
      <c r="E15" s="41">
        <f>'Ref In'!M13</f>
        <v>0</v>
      </c>
      <c r="F15" s="41">
        <f>'Ref In'!N13</f>
        <v>0</v>
      </c>
      <c r="G15" s="41">
        <f>'Ref In'!O13</f>
        <v>0</v>
      </c>
      <c r="H15" s="41">
        <f>'Ref In'!P13</f>
        <v>0</v>
      </c>
      <c r="I15" s="41">
        <f>'Ref In'!Q13</f>
        <v>0</v>
      </c>
      <c r="J15" s="41">
        <f>'Ref In'!R13</f>
        <v>0</v>
      </c>
      <c r="K15" s="41">
        <f>'Ref In'!S13</f>
        <v>156</v>
      </c>
      <c r="L15" s="41">
        <f>'Ref In'!T13</f>
        <v>156</v>
      </c>
      <c r="M15" s="41">
        <f>'Ref In'!U13</f>
        <v>156</v>
      </c>
      <c r="N15" s="41">
        <f>'Ref In'!V13</f>
        <v>156</v>
      </c>
      <c r="O15" s="32">
        <f t="shared" ref="O15" si="1">SUM(C15:N15)</f>
        <v>624</v>
      </c>
    </row>
    <row r="16" spans="1:15">
      <c r="A16" s="83" t="str">
        <f>'Ref In'!J14</f>
        <v>636.600</v>
      </c>
      <c r="B16" s="11" t="str">
        <f>'Ref In'!I14</f>
        <v>Water - O&amp;M - Contractual Services - Other Trans &amp; Distr Maint</v>
      </c>
      <c r="C16" s="41">
        <f>'Ref In'!K14</f>
        <v>0</v>
      </c>
      <c r="D16" s="41">
        <f>'Ref In'!L14</f>
        <v>0</v>
      </c>
      <c r="E16" s="41">
        <f>'Ref In'!M14</f>
        <v>0</v>
      </c>
      <c r="F16" s="41">
        <f>'Ref In'!N14</f>
        <v>0</v>
      </c>
      <c r="G16" s="41">
        <f>'Ref In'!O14</f>
        <v>0</v>
      </c>
      <c r="H16" s="41">
        <f>'Ref In'!P14</f>
        <v>0</v>
      </c>
      <c r="I16" s="41">
        <f>'Ref In'!Q14</f>
        <v>0</v>
      </c>
      <c r="J16" s="41">
        <f>'Ref In'!R14</f>
        <v>0</v>
      </c>
      <c r="K16" s="41">
        <f>'Ref In'!S14</f>
        <v>156</v>
      </c>
      <c r="L16" s="41">
        <f>'Ref In'!T14</f>
        <v>156</v>
      </c>
      <c r="M16" s="41">
        <f>'Ref In'!U14</f>
        <v>156</v>
      </c>
      <c r="N16" s="41">
        <f>'Ref In'!V14</f>
        <v>156</v>
      </c>
      <c r="O16" s="32">
        <f t="shared" ref="O16:O17" si="2">SUM(C16:N16)</f>
        <v>624</v>
      </c>
    </row>
    <row r="17" spans="1:15">
      <c r="A17" s="83" t="str">
        <f>'Ref In'!J15</f>
        <v>620.600</v>
      </c>
      <c r="B17" s="11" t="str">
        <f>'Ref In'!I15</f>
        <v>Water - O&amp;M - Materials &amp; Supplies - Trans &amp; Distr Maint</v>
      </c>
      <c r="C17" s="41">
        <f>'Ref In'!K15</f>
        <v>0</v>
      </c>
      <c r="D17" s="41">
        <f>'Ref In'!L15</f>
        <v>0</v>
      </c>
      <c r="E17" s="41">
        <f>'Ref In'!M15</f>
        <v>0</v>
      </c>
      <c r="F17" s="41">
        <f>'Ref In'!N15</f>
        <v>0</v>
      </c>
      <c r="G17" s="41">
        <f>'Ref In'!O15</f>
        <v>0</v>
      </c>
      <c r="H17" s="41">
        <f>'Ref In'!P15</f>
        <v>0</v>
      </c>
      <c r="I17" s="41">
        <f>'Ref In'!Q15</f>
        <v>0</v>
      </c>
      <c r="J17" s="41">
        <f>'Ref In'!R15</f>
        <v>0</v>
      </c>
      <c r="K17" s="41">
        <f>'Ref In'!S15</f>
        <v>156</v>
      </c>
      <c r="L17" s="41">
        <f>'Ref In'!T15</f>
        <v>156</v>
      </c>
      <c r="M17" s="41">
        <f>'Ref In'!U15</f>
        <v>156</v>
      </c>
      <c r="N17" s="41">
        <f>'Ref In'!V15</f>
        <v>156</v>
      </c>
      <c r="O17" s="32">
        <f t="shared" si="2"/>
        <v>624</v>
      </c>
    </row>
    <row r="18" spans="1:15">
      <c r="A18" s="39"/>
      <c r="B18" s="39"/>
      <c r="C18" s="40"/>
      <c r="O18" s="42">
        <f>SUM(O14:O16)</f>
        <v>1872</v>
      </c>
    </row>
    <row r="19" spans="1:15">
      <c r="C19" s="114" t="str">
        <f>'Ref In'!A9</f>
        <v>Forecast Year for the 12 Months Ended April 30,2022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>
      <c r="A20" s="86" t="s">
        <v>11</v>
      </c>
      <c r="B20" s="86" t="s">
        <v>12</v>
      </c>
      <c r="C20" s="30">
        <f t="shared" ref="C20:L20" si="3">EOMONTH(D20,-1)</f>
        <v>44347</v>
      </c>
      <c r="D20" s="30">
        <f t="shared" si="3"/>
        <v>44377</v>
      </c>
      <c r="E20" s="30">
        <f t="shared" si="3"/>
        <v>44408</v>
      </c>
      <c r="F20" s="30">
        <f t="shared" si="3"/>
        <v>44439</v>
      </c>
      <c r="G20" s="30">
        <f t="shared" si="3"/>
        <v>44469</v>
      </c>
      <c r="H20" s="30">
        <f t="shared" si="3"/>
        <v>44500</v>
      </c>
      <c r="I20" s="30">
        <f t="shared" si="3"/>
        <v>44530</v>
      </c>
      <c r="J20" s="30">
        <f t="shared" si="3"/>
        <v>44561</v>
      </c>
      <c r="K20" s="30">
        <f t="shared" si="3"/>
        <v>44592</v>
      </c>
      <c r="L20" s="30">
        <f t="shared" si="3"/>
        <v>44620</v>
      </c>
      <c r="M20" s="30">
        <f>EOMONTH(N20,-1)</f>
        <v>44651</v>
      </c>
      <c r="N20" s="30">
        <f>'Ref In'!A5</f>
        <v>44681</v>
      </c>
      <c r="O20" s="86" t="s">
        <v>14</v>
      </c>
    </row>
    <row r="22" spans="1:15">
      <c r="A22" s="2" t="str">
        <f>'Ref In'!J12</f>
        <v>636.200</v>
      </c>
      <c r="B22" s="2" t="str">
        <f>'Ref In'!I12</f>
        <v>Water - O&amp;M - Contractual Services - Other Pumping Maint</v>
      </c>
      <c r="C22" s="41">
        <f t="shared" ref="C22:M25" si="4">$O22/12</f>
        <v>156</v>
      </c>
      <c r="D22" s="41">
        <f t="shared" si="4"/>
        <v>156</v>
      </c>
      <c r="E22" s="41">
        <f t="shared" si="4"/>
        <v>156</v>
      </c>
      <c r="F22" s="41">
        <f t="shared" si="4"/>
        <v>156</v>
      </c>
      <c r="G22" s="41">
        <f t="shared" si="4"/>
        <v>156</v>
      </c>
      <c r="H22" s="41">
        <f t="shared" si="4"/>
        <v>156</v>
      </c>
      <c r="I22" s="41">
        <f t="shared" si="4"/>
        <v>156</v>
      </c>
      <c r="J22" s="41">
        <f t="shared" si="4"/>
        <v>156</v>
      </c>
      <c r="K22" s="41">
        <f t="shared" si="4"/>
        <v>156</v>
      </c>
      <c r="L22" s="41">
        <f t="shared" si="4"/>
        <v>156</v>
      </c>
      <c r="M22" s="41">
        <f t="shared" si="4"/>
        <v>156</v>
      </c>
      <c r="N22" s="41">
        <f>$O22/12</f>
        <v>156</v>
      </c>
      <c r="O22" s="41">
        <f>'Summary by Account'!E14</f>
        <v>1872</v>
      </c>
    </row>
    <row r="23" spans="1:15">
      <c r="A23" s="2" t="str">
        <f>'Ref In'!J13</f>
        <v>636.400</v>
      </c>
      <c r="B23" s="2" t="str">
        <f>'Ref In'!I13</f>
        <v>Water - O&amp;M - Contractual Services - Other Treatment Maint</v>
      </c>
      <c r="C23" s="41">
        <f t="shared" si="4"/>
        <v>156</v>
      </c>
      <c r="D23" s="41">
        <f t="shared" si="4"/>
        <v>156</v>
      </c>
      <c r="E23" s="41">
        <f t="shared" si="4"/>
        <v>156</v>
      </c>
      <c r="F23" s="41">
        <f t="shared" si="4"/>
        <v>156</v>
      </c>
      <c r="G23" s="41">
        <f t="shared" si="4"/>
        <v>156</v>
      </c>
      <c r="H23" s="41">
        <f t="shared" si="4"/>
        <v>156</v>
      </c>
      <c r="I23" s="41">
        <f t="shared" si="4"/>
        <v>156</v>
      </c>
      <c r="J23" s="41">
        <f t="shared" si="4"/>
        <v>156</v>
      </c>
      <c r="K23" s="41">
        <f t="shared" si="4"/>
        <v>156</v>
      </c>
      <c r="L23" s="41">
        <f t="shared" si="4"/>
        <v>156</v>
      </c>
      <c r="M23" s="41">
        <f t="shared" si="4"/>
        <v>156</v>
      </c>
      <c r="N23" s="41">
        <f>$O23/12</f>
        <v>156</v>
      </c>
      <c r="O23" s="41">
        <f>'Summary by Account'!E15</f>
        <v>1872</v>
      </c>
    </row>
    <row r="24" spans="1:15">
      <c r="A24" s="2" t="str">
        <f>'Ref In'!J14</f>
        <v>636.600</v>
      </c>
      <c r="B24" s="2" t="str">
        <f>'Ref In'!I14</f>
        <v>Water - O&amp;M - Contractual Services - Other Trans &amp; Distr Maint</v>
      </c>
      <c r="C24" s="41">
        <f t="shared" si="4"/>
        <v>156</v>
      </c>
      <c r="D24" s="41">
        <f t="shared" si="4"/>
        <v>156</v>
      </c>
      <c r="E24" s="41">
        <f t="shared" si="4"/>
        <v>156</v>
      </c>
      <c r="F24" s="41">
        <f t="shared" si="4"/>
        <v>156</v>
      </c>
      <c r="G24" s="41">
        <f t="shared" si="4"/>
        <v>156</v>
      </c>
      <c r="H24" s="41">
        <f t="shared" si="4"/>
        <v>156</v>
      </c>
      <c r="I24" s="41">
        <f t="shared" si="4"/>
        <v>156</v>
      </c>
      <c r="J24" s="41">
        <f t="shared" si="4"/>
        <v>156</v>
      </c>
      <c r="K24" s="41">
        <f t="shared" si="4"/>
        <v>156</v>
      </c>
      <c r="L24" s="41">
        <f t="shared" si="4"/>
        <v>156</v>
      </c>
      <c r="M24" s="41">
        <f t="shared" si="4"/>
        <v>156</v>
      </c>
      <c r="N24" s="41">
        <f>$O24/12</f>
        <v>156</v>
      </c>
      <c r="O24" s="41">
        <f>'Summary by Account'!E16</f>
        <v>1872</v>
      </c>
    </row>
    <row r="25" spans="1:15">
      <c r="A25" s="2" t="str">
        <f>'Ref In'!J15</f>
        <v>620.600</v>
      </c>
      <c r="B25" s="2" t="str">
        <f>'Ref In'!I15</f>
        <v>Water - O&amp;M - Materials &amp; Supplies - Trans &amp; Distr Maint</v>
      </c>
      <c r="C25" s="41">
        <f t="shared" si="4"/>
        <v>156</v>
      </c>
      <c r="D25" s="41">
        <f t="shared" si="4"/>
        <v>156</v>
      </c>
      <c r="E25" s="41">
        <f t="shared" si="4"/>
        <v>156</v>
      </c>
      <c r="F25" s="41">
        <f t="shared" si="4"/>
        <v>156</v>
      </c>
      <c r="G25" s="41">
        <f t="shared" si="4"/>
        <v>156</v>
      </c>
      <c r="H25" s="41">
        <f t="shared" si="4"/>
        <v>156</v>
      </c>
      <c r="I25" s="41">
        <f t="shared" si="4"/>
        <v>156</v>
      </c>
      <c r="J25" s="41">
        <f t="shared" si="4"/>
        <v>156</v>
      </c>
      <c r="K25" s="41">
        <f t="shared" si="4"/>
        <v>156</v>
      </c>
      <c r="L25" s="41">
        <f t="shared" si="4"/>
        <v>156</v>
      </c>
      <c r="M25" s="41">
        <f t="shared" si="4"/>
        <v>156</v>
      </c>
      <c r="N25" s="41">
        <f>$O25/12</f>
        <v>156</v>
      </c>
      <c r="O25" s="41">
        <f>'Summary by Account'!E17</f>
        <v>1872</v>
      </c>
    </row>
    <row r="26" spans="1:15">
      <c r="O26" s="42">
        <f>SUM(O22:O25)</f>
        <v>7488</v>
      </c>
    </row>
  </sheetData>
  <mergeCells count="7">
    <mergeCell ref="C19:O1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70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3"/>
  <sheetViews>
    <sheetView workbookViewId="0">
      <selection activeCell="A5" sqref="A5:L5"/>
    </sheetView>
  </sheetViews>
  <sheetFormatPr defaultRowHeight="14.25"/>
  <cols>
    <col min="2" max="2" width="10.59765625" customWidth="1"/>
    <col min="3" max="3" width="11.86328125" customWidth="1"/>
    <col min="4" max="4" width="19.59765625" bestFit="1" customWidth="1"/>
    <col min="5" max="5" width="14" bestFit="1" customWidth="1"/>
    <col min="7" max="7" width="10.8632812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WE3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RIGHT(CELL("filename",$A$1),LEN(CELL("filename",$A$1))-SEARCH("/Work Papers",CELL("filename",$A$1),1))</f>
        <v>Work Papers/[BGUOC 2020 Rate Case - Schedule WE3.xlsx]Workpaper 1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12" t="str">
        <f>'Ref In'!A1</f>
        <v>Bluegrass Water Utility Operating Company, LLC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3">
      <c r="A5" s="112" t="str">
        <f>'Ref In'!A3</f>
        <v>Case No. 2020-00290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3">
      <c r="A6" s="112" t="str">
        <f>'Ref In'!A7</f>
        <v>Base Year for the 12 Months Ended December 31, 2020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3">
      <c r="A7" s="112" t="str">
        <f>'Ref In'!A9</f>
        <v>Forecast Year for the 12 Months Ended April 30,2022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3">
      <c r="A8" s="112" t="str">
        <f>'Ref In'!A22</f>
        <v>Water - Maintenance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3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3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4"/>
    </row>
    <row r="16" spans="1:13" ht="14.65" thickBot="1">
      <c r="A16" s="61" t="s">
        <v>2</v>
      </c>
      <c r="B16" s="61" t="s">
        <v>3</v>
      </c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39"/>
    </row>
    <row r="17" spans="1:13">
      <c r="M17" s="64"/>
    </row>
    <row r="18" spans="1:13">
      <c r="B18" s="65" t="s">
        <v>47</v>
      </c>
    </row>
    <row r="20" spans="1:13">
      <c r="A20" s="66">
        <v>1</v>
      </c>
      <c r="B20" s="95" t="s">
        <v>48</v>
      </c>
      <c r="C20" s="69"/>
      <c r="D20" s="69"/>
      <c r="E20" s="69"/>
      <c r="G20" s="70"/>
    </row>
    <row r="21" spans="1:13">
      <c r="A21" s="66">
        <v>2</v>
      </c>
      <c r="B21" s="69" t="s">
        <v>60</v>
      </c>
    </row>
    <row r="22" spans="1:13">
      <c r="A22" s="66">
        <v>3</v>
      </c>
      <c r="B22" t="s">
        <v>54</v>
      </c>
      <c r="G22" s="87"/>
    </row>
    <row r="23" spans="1:13">
      <c r="A23" s="66">
        <v>4</v>
      </c>
      <c r="G23" s="64"/>
    </row>
    <row r="24" spans="1:13">
      <c r="A24" s="66">
        <v>5</v>
      </c>
      <c r="G24" s="88"/>
    </row>
    <row r="25" spans="1:13">
      <c r="A25" s="66">
        <v>6</v>
      </c>
      <c r="B25" s="94" t="str">
        <f>'Ref In'!I12&amp;"-"&amp;'Ref In'!J12</f>
        <v>Water - O&amp;M - Contractual Services - Other Pumping Maint-636.200</v>
      </c>
      <c r="G25" s="64"/>
    </row>
    <row r="26" spans="1:13">
      <c r="A26" s="66">
        <v>7</v>
      </c>
      <c r="B26" s="94"/>
      <c r="G26" s="71"/>
    </row>
    <row r="27" spans="1:13">
      <c r="A27" s="66">
        <v>8</v>
      </c>
      <c r="B27" s="71"/>
      <c r="D27" s="72" t="s">
        <v>49</v>
      </c>
      <c r="E27" s="72" t="s">
        <v>50</v>
      </c>
      <c r="F27" s="72"/>
      <c r="G27" s="64"/>
    </row>
    <row r="28" spans="1:13">
      <c r="A28" s="66">
        <v>9</v>
      </c>
      <c r="B28" s="64"/>
      <c r="C28" s="64"/>
      <c r="D28" s="89">
        <f>'Base &amp; Forecast Detail'!N14</f>
        <v>156</v>
      </c>
      <c r="E28" s="90">
        <f>D28*12</f>
        <v>1872</v>
      </c>
      <c r="F28" s="64"/>
      <c r="G28" s="71"/>
    </row>
    <row r="29" spans="1:13">
      <c r="A29" s="66">
        <v>10</v>
      </c>
      <c r="D29" s="91"/>
      <c r="E29" s="90"/>
      <c r="G29" s="64"/>
    </row>
    <row r="30" spans="1:13">
      <c r="A30" s="66">
        <v>11</v>
      </c>
      <c r="D30" s="96">
        <f>SUM(D28:D29)</f>
        <v>156</v>
      </c>
      <c r="E30" s="96">
        <f>SUM(E28:E29)</f>
        <v>1872</v>
      </c>
      <c r="G30" s="89"/>
    </row>
    <row r="31" spans="1:13">
      <c r="A31" s="66">
        <v>12</v>
      </c>
      <c r="G31" s="64"/>
    </row>
    <row r="32" spans="1:13">
      <c r="A32" s="66">
        <v>13</v>
      </c>
      <c r="D32" t="s">
        <v>13</v>
      </c>
      <c r="E32" s="89">
        <f>'Base &amp; Forecast Detail'!O14</f>
        <v>624</v>
      </c>
      <c r="G32" s="64"/>
    </row>
    <row r="33" spans="1:7">
      <c r="A33" s="66">
        <v>14</v>
      </c>
      <c r="D33" t="s">
        <v>51</v>
      </c>
      <c r="E33" s="90">
        <f>E30</f>
        <v>1872</v>
      </c>
      <c r="G33" s="64"/>
    </row>
    <row r="34" spans="1:7">
      <c r="A34" s="66">
        <v>15</v>
      </c>
      <c r="D34" t="s">
        <v>52</v>
      </c>
      <c r="E34" s="93">
        <f>E33-E32</f>
        <v>1248</v>
      </c>
      <c r="G34" s="64"/>
    </row>
    <row r="35" spans="1:7">
      <c r="A35" s="66">
        <v>16</v>
      </c>
      <c r="G35" s="64"/>
    </row>
    <row r="36" spans="1:7">
      <c r="A36" s="66">
        <v>17</v>
      </c>
    </row>
    <row r="37" spans="1:7">
      <c r="A37" s="66">
        <v>33</v>
      </c>
    </row>
    <row r="38" spans="1:7">
      <c r="A38" s="66">
        <v>34</v>
      </c>
      <c r="B38" s="94" t="str">
        <f>'Ref In'!I13&amp;"-"&amp;'Ref In'!J13</f>
        <v>Water - O&amp;M - Contractual Services - Other Treatment Maint-636.400</v>
      </c>
    </row>
    <row r="39" spans="1:7">
      <c r="A39" s="66">
        <v>35</v>
      </c>
    </row>
    <row r="40" spans="1:7">
      <c r="A40" s="66">
        <v>36</v>
      </c>
      <c r="D40" s="72" t="s">
        <v>49</v>
      </c>
      <c r="E40" s="72" t="s">
        <v>50</v>
      </c>
    </row>
    <row r="41" spans="1:7">
      <c r="A41" s="66">
        <v>37</v>
      </c>
      <c r="C41" s="64"/>
      <c r="D41" s="89">
        <f>'Base &amp; Forecast Detail'!N15</f>
        <v>156</v>
      </c>
      <c r="E41" s="90">
        <f>D41*12</f>
        <v>1872</v>
      </c>
    </row>
    <row r="42" spans="1:7">
      <c r="A42" s="66">
        <v>38</v>
      </c>
      <c r="D42" s="91"/>
      <c r="E42" s="90"/>
    </row>
    <row r="43" spans="1:7">
      <c r="A43" s="66">
        <v>39</v>
      </c>
      <c r="D43" s="96">
        <f>SUM(D41:D42)</f>
        <v>156</v>
      </c>
      <c r="E43" s="96">
        <f>SUM(E41:E42)</f>
        <v>1872</v>
      </c>
    </row>
    <row r="44" spans="1:7">
      <c r="A44" s="66">
        <v>40</v>
      </c>
    </row>
    <row r="45" spans="1:7">
      <c r="A45" s="66">
        <v>41</v>
      </c>
      <c r="D45" t="s">
        <v>13</v>
      </c>
      <c r="E45" s="89">
        <f>'Base &amp; Forecast Detail'!O15</f>
        <v>624</v>
      </c>
    </row>
    <row r="46" spans="1:7">
      <c r="A46" s="66">
        <v>42</v>
      </c>
      <c r="D46" t="s">
        <v>51</v>
      </c>
      <c r="E46" s="90">
        <f>E43</f>
        <v>1872</v>
      </c>
    </row>
    <row r="47" spans="1:7">
      <c r="A47" s="66">
        <v>43</v>
      </c>
      <c r="D47" t="s">
        <v>52</v>
      </c>
      <c r="E47" s="93">
        <f>E46-E45</f>
        <v>1248</v>
      </c>
    </row>
    <row r="48" spans="1:7">
      <c r="A48" s="66">
        <v>44</v>
      </c>
    </row>
    <row r="49" spans="1:5">
      <c r="A49" s="66">
        <v>45</v>
      </c>
    </row>
    <row r="50" spans="1:5">
      <c r="A50" s="66">
        <v>46</v>
      </c>
      <c r="B50" s="94" t="str">
        <f>'Ref In'!I14&amp;"-"&amp;'Ref In'!J14</f>
        <v>Water - O&amp;M - Contractual Services - Other Trans &amp; Distr Maint-636.600</v>
      </c>
    </row>
    <row r="51" spans="1:5">
      <c r="A51" s="66">
        <v>47</v>
      </c>
    </row>
    <row r="52" spans="1:5">
      <c r="A52" s="66">
        <v>48</v>
      </c>
      <c r="D52" s="72" t="s">
        <v>49</v>
      </c>
      <c r="E52" s="72" t="s">
        <v>50</v>
      </c>
    </row>
    <row r="53" spans="1:5">
      <c r="A53" s="66">
        <v>49</v>
      </c>
      <c r="D53" s="89">
        <f>'Base &amp; Forecast Detail'!N16</f>
        <v>156</v>
      </c>
      <c r="E53" s="90">
        <f>D53*12</f>
        <v>1872</v>
      </c>
    </row>
    <row r="54" spans="1:5">
      <c r="A54" s="66">
        <v>50</v>
      </c>
      <c r="D54" s="91"/>
      <c r="E54" s="90"/>
    </row>
    <row r="55" spans="1:5">
      <c r="A55" s="66">
        <v>51</v>
      </c>
      <c r="D55" s="96">
        <f>SUM(D53:D54)</f>
        <v>156</v>
      </c>
      <c r="E55" s="96">
        <f>SUM(E53:E54)</f>
        <v>1872</v>
      </c>
    </row>
    <row r="56" spans="1:5">
      <c r="A56" s="66">
        <v>52</v>
      </c>
    </row>
    <row r="57" spans="1:5">
      <c r="A57" s="66">
        <v>53</v>
      </c>
      <c r="D57" t="s">
        <v>13</v>
      </c>
      <c r="E57" s="89">
        <f>'Base &amp; Forecast Detail'!O16</f>
        <v>624</v>
      </c>
    </row>
    <row r="58" spans="1:5">
      <c r="A58" s="66">
        <v>54</v>
      </c>
      <c r="D58" t="s">
        <v>51</v>
      </c>
      <c r="E58" s="90">
        <f>E55</f>
        <v>1872</v>
      </c>
    </row>
    <row r="59" spans="1:5">
      <c r="A59" s="66">
        <v>55</v>
      </c>
      <c r="D59" t="s">
        <v>52</v>
      </c>
      <c r="E59" s="93">
        <f>E58-E57</f>
        <v>1248</v>
      </c>
    </row>
    <row r="60" spans="1:5">
      <c r="A60" s="66">
        <v>56</v>
      </c>
    </row>
    <row r="61" spans="1:5">
      <c r="A61" s="66">
        <v>57</v>
      </c>
    </row>
    <row r="62" spans="1:5">
      <c r="A62" s="66">
        <v>58</v>
      </c>
      <c r="B62" s="94" t="str">
        <f>'Ref In'!I15&amp;"-"&amp;'Ref In'!J15</f>
        <v>Water - O&amp;M - Materials &amp; Supplies - Trans &amp; Distr Maint-620.600</v>
      </c>
    </row>
    <row r="63" spans="1:5">
      <c r="A63" s="66">
        <v>59</v>
      </c>
    </row>
    <row r="64" spans="1:5">
      <c r="A64" s="66">
        <v>60</v>
      </c>
      <c r="D64" s="72" t="s">
        <v>49</v>
      </c>
      <c r="E64" s="72" t="s">
        <v>50</v>
      </c>
    </row>
    <row r="65" spans="1:5">
      <c r="A65" s="66">
        <v>61</v>
      </c>
      <c r="D65" s="89">
        <f>'Base &amp; Forecast Detail'!N17</f>
        <v>156</v>
      </c>
      <c r="E65" s="90">
        <f>D65*12</f>
        <v>1872</v>
      </c>
    </row>
    <row r="66" spans="1:5">
      <c r="A66" s="66">
        <v>62</v>
      </c>
      <c r="D66" s="91"/>
      <c r="E66" s="90"/>
    </row>
    <row r="67" spans="1:5">
      <c r="A67" s="66">
        <v>63</v>
      </c>
      <c r="D67" s="96">
        <f>SUM(D65:D66)</f>
        <v>156</v>
      </c>
      <c r="E67" s="96">
        <f>SUM(E65:E66)</f>
        <v>1872</v>
      </c>
    </row>
    <row r="68" spans="1:5">
      <c r="A68" s="66">
        <v>64</v>
      </c>
    </row>
    <row r="69" spans="1:5">
      <c r="A69" s="66">
        <v>65</v>
      </c>
      <c r="D69" t="s">
        <v>13</v>
      </c>
      <c r="E69" s="89">
        <f>'Base &amp; Forecast Detail'!O17</f>
        <v>624</v>
      </c>
    </row>
    <row r="70" spans="1:5">
      <c r="A70" s="66">
        <v>66</v>
      </c>
      <c r="D70" t="s">
        <v>51</v>
      </c>
      <c r="E70" s="90">
        <f>E67</f>
        <v>1872</v>
      </c>
    </row>
    <row r="71" spans="1:5">
      <c r="A71" s="66">
        <v>67</v>
      </c>
      <c r="D71" t="s">
        <v>52</v>
      </c>
      <c r="E71" s="93">
        <f>E70-E69</f>
        <v>1248</v>
      </c>
    </row>
    <row r="72" spans="1:5">
      <c r="A72" s="66">
        <v>68</v>
      </c>
    </row>
    <row r="73" spans="1:5">
      <c r="A73" s="66">
        <v>69</v>
      </c>
    </row>
    <row r="74" spans="1:5">
      <c r="A74" s="66">
        <v>70</v>
      </c>
    </row>
    <row r="75" spans="1:5">
      <c r="A75" s="66">
        <v>71</v>
      </c>
    </row>
    <row r="76" spans="1:5" ht="14.65" thickBot="1">
      <c r="A76" s="66">
        <v>72</v>
      </c>
      <c r="B76" t="s">
        <v>53</v>
      </c>
      <c r="E76" s="92">
        <f>E71+E59+E47+E34</f>
        <v>4992</v>
      </c>
    </row>
    <row r="77" spans="1:5" ht="14.65" thickTop="1">
      <c r="A77" s="66">
        <v>73</v>
      </c>
    </row>
    <row r="78" spans="1:5">
      <c r="A78" s="66">
        <v>74</v>
      </c>
    </row>
    <row r="79" spans="1:5">
      <c r="A79" s="66">
        <v>75</v>
      </c>
    </row>
    <row r="80" spans="1:5">
      <c r="A80" s="66">
        <v>76</v>
      </c>
    </row>
    <row r="81" spans="1:1">
      <c r="A81" s="66">
        <v>77</v>
      </c>
    </row>
    <row r="82" spans="1:1">
      <c r="A82" s="66">
        <v>78</v>
      </c>
    </row>
    <row r="83" spans="1:1">
      <c r="A83" s="66">
        <v>79</v>
      </c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9"/>
  <sheetViews>
    <sheetView topLeftCell="A4" workbookViewId="0">
      <selection activeCell="A4" sqref="A1:XFD1048576"/>
    </sheetView>
  </sheetViews>
  <sheetFormatPr defaultColWidth="9.1328125" defaultRowHeight="14.25"/>
  <cols>
    <col min="1" max="6" width="9.1328125" style="75"/>
    <col min="7" max="7" width="13.265625" style="75" bestFit="1" customWidth="1"/>
    <col min="8" max="16384" width="9.1328125" style="75"/>
  </cols>
  <sheetData>
    <row r="1" spans="1:13">
      <c r="A1" s="107"/>
      <c r="B1" s="107"/>
      <c r="C1" s="107"/>
      <c r="D1" s="107"/>
      <c r="E1" s="50"/>
      <c r="F1" s="50"/>
      <c r="G1" s="50"/>
      <c r="H1" s="50"/>
      <c r="I1" s="50"/>
      <c r="J1" s="50"/>
      <c r="K1" s="50"/>
      <c r="L1" s="104"/>
    </row>
    <row r="2" spans="1:13">
      <c r="A2" s="107"/>
      <c r="B2" s="107"/>
      <c r="C2" s="107"/>
      <c r="D2" s="107"/>
      <c r="E2" s="50"/>
      <c r="F2" s="50"/>
      <c r="G2" s="50"/>
      <c r="H2" s="50"/>
      <c r="I2" s="50"/>
      <c r="J2" s="50"/>
      <c r="K2" s="50"/>
      <c r="L2" s="104"/>
    </row>
    <row r="3" spans="1:13">
      <c r="A3" s="107"/>
      <c r="B3" s="107"/>
      <c r="C3" s="107"/>
      <c r="D3" s="107"/>
      <c r="E3" s="50"/>
      <c r="F3" s="50"/>
      <c r="G3" s="50"/>
      <c r="H3" s="50"/>
      <c r="I3" s="50"/>
      <c r="J3" s="50"/>
      <c r="K3" s="50"/>
      <c r="L3" s="104"/>
    </row>
    <row r="4" spans="1:1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3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3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3">
      <c r="A11" s="9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>
      <c r="A12" s="10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>
      <c r="A13" s="108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3">
      <c r="A14" s="10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6" spans="1:13">
      <c r="A16" s="99"/>
      <c r="B16" s="99"/>
      <c r="C16" s="109"/>
      <c r="D16" s="109"/>
      <c r="E16" s="109"/>
      <c r="F16" s="50"/>
      <c r="G16" s="50"/>
      <c r="H16" s="50"/>
      <c r="I16" s="50"/>
      <c r="J16" s="50"/>
      <c r="K16" s="50"/>
      <c r="L16" s="50"/>
      <c r="M16" s="50"/>
    </row>
    <row r="18" spans="1:9">
      <c r="B18" s="110"/>
    </row>
    <row r="20" spans="1:9">
      <c r="A20" s="111"/>
      <c r="G20" s="105"/>
    </row>
    <row r="21" spans="1:9">
      <c r="A21" s="111"/>
      <c r="G21" s="87"/>
    </row>
    <row r="22" spans="1:9">
      <c r="A22" s="111"/>
      <c r="G22" s="87"/>
    </row>
    <row r="23" spans="1:9">
      <c r="A23" s="111"/>
      <c r="G23" s="87"/>
    </row>
    <row r="24" spans="1:9">
      <c r="A24" s="111"/>
      <c r="G24" s="73"/>
    </row>
    <row r="25" spans="1:9">
      <c r="A25" s="111"/>
      <c r="I25" s="106"/>
    </row>
    <row r="26" spans="1:9">
      <c r="A26" s="111"/>
      <c r="B26" s="73"/>
      <c r="C26" s="74"/>
      <c r="D26" s="74"/>
      <c r="E26" s="74"/>
      <c r="F26" s="74"/>
      <c r="G26" s="73"/>
    </row>
    <row r="27" spans="1:9">
      <c r="A27" s="111"/>
    </row>
    <row r="28" spans="1:9">
      <c r="A28" s="111"/>
      <c r="G28" s="105"/>
    </row>
    <row r="29" spans="1:9">
      <c r="A29" s="111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K35" sqref="K35"/>
    </sheetView>
  </sheetViews>
  <sheetFormatPr defaultColWidth="9.1328125" defaultRowHeight="14.25"/>
  <cols>
    <col min="1" max="16384" width="9.13281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WE3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WE3.xlsx]Notes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15</v>
      </c>
    </row>
    <row r="7" spans="1:14">
      <c r="A7" s="6" t="s">
        <v>16</v>
      </c>
      <c r="B7" s="48"/>
    </row>
    <row r="8" spans="1:14">
      <c r="B8" s="48"/>
    </row>
    <row r="10" spans="1:14">
      <c r="A10" s="6" t="s">
        <v>17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zoomScaleNormal="100" workbookViewId="0"/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39</v>
      </c>
      <c r="B1" s="7" t="s">
        <v>3</v>
      </c>
      <c r="C1" s="7" t="s">
        <v>40</v>
      </c>
      <c r="D1" s="12" t="str">
        <f>'Ref In'!C7</f>
        <v>Base Year for the 12 Months Ended 12/31/20</v>
      </c>
      <c r="E1" s="13" t="s">
        <v>41</v>
      </c>
      <c r="F1" s="13" t="s">
        <v>42</v>
      </c>
    </row>
    <row r="2" spans="1:6">
      <c r="A2" s="8"/>
    </row>
    <row r="3" spans="1:6" ht="14.65" thickBot="1">
      <c r="A3" s="8" t="str">
        <f>'Ref In'!H12</f>
        <v>WE3</v>
      </c>
      <c r="B3" s="2" t="str">
        <f>'Ref In'!A22</f>
        <v>Water - Maintenance</v>
      </c>
      <c r="D3" s="56">
        <f>ROUND(Exhibit!C15,0)</f>
        <v>2496</v>
      </c>
      <c r="E3" s="56">
        <f>ROUND(Exhibit!E25,0)</f>
        <v>4992</v>
      </c>
      <c r="F3" s="56">
        <f>ROUND(Exhibit!E28,0)</f>
        <v>7488</v>
      </c>
    </row>
    <row r="4" spans="1:6" ht="14.65" thickTop="1">
      <c r="A4" s="8"/>
    </row>
    <row r="5" spans="1:6">
      <c r="A5" s="8"/>
    </row>
    <row r="6" spans="1:6">
      <c r="A6" s="8"/>
    </row>
    <row r="7" spans="1:6">
      <c r="A7" s="14" t="s">
        <v>43</v>
      </c>
      <c r="D7" s="82" t="s">
        <v>62</v>
      </c>
      <c r="E7" s="98" t="s">
        <v>44</v>
      </c>
    </row>
    <row r="8" spans="1:6">
      <c r="A8" s="15" t="str">
        <f>'Summary by Account'!A14</f>
        <v>636.200</v>
      </c>
      <c r="B8" s="16" t="str">
        <f>'Summary by Account'!B14</f>
        <v>Water - O&amp;M - Contractual Services - Other Pumping Maint</v>
      </c>
      <c r="C8" s="8"/>
      <c r="D8" s="43">
        <f>'Summary by Account'!D14</f>
        <v>1248</v>
      </c>
      <c r="E8" s="43">
        <f>'Summary by Account'!E14</f>
        <v>1872</v>
      </c>
    </row>
    <row r="9" spans="1:6">
      <c r="A9" s="15" t="str">
        <f>'Summary by Account'!A15</f>
        <v>636.400</v>
      </c>
      <c r="B9" s="16" t="str">
        <f>'Summary by Account'!B15</f>
        <v>Water - O&amp;M - Contractual Services - Other Treatment Maint</v>
      </c>
      <c r="C9" s="8"/>
      <c r="D9" s="43">
        <f>'Summary by Account'!D15</f>
        <v>1248</v>
      </c>
      <c r="E9" s="43">
        <f>'Summary by Account'!E15</f>
        <v>1872</v>
      </c>
    </row>
    <row r="10" spans="1:6">
      <c r="A10" s="15" t="str">
        <f>'Summary by Account'!A16</f>
        <v>636.600</v>
      </c>
      <c r="B10" s="16" t="str">
        <f>'Summary by Account'!B16</f>
        <v>Water - O&amp;M - Contractual Services - Other Trans &amp; Distr Maint</v>
      </c>
      <c r="C10" s="8"/>
      <c r="D10" s="43">
        <f>'Summary by Account'!D16</f>
        <v>1248</v>
      </c>
      <c r="E10" s="43">
        <f>'Summary by Account'!E16</f>
        <v>1872</v>
      </c>
    </row>
    <row r="11" spans="1:6">
      <c r="A11" s="15" t="str">
        <f>'Summary by Account'!A17</f>
        <v>620.600</v>
      </c>
      <c r="B11" s="16" t="str">
        <f>'Summary by Account'!B17</f>
        <v>Water - O&amp;M - Materials &amp; Supplies - Trans &amp; Distr Maint</v>
      </c>
      <c r="C11" s="8"/>
      <c r="D11" s="43">
        <f>'Summary by Account'!D17</f>
        <v>1248</v>
      </c>
      <c r="E11" s="43">
        <f>'Summary by Account'!E17</f>
        <v>1872</v>
      </c>
    </row>
    <row r="12" spans="1:6">
      <c r="A12" s="15"/>
      <c r="B12" s="16"/>
      <c r="C12" s="8"/>
      <c r="D12" s="43"/>
      <c r="E12" s="43"/>
    </row>
    <row r="13" spans="1:6" ht="14.65" thickBot="1">
      <c r="A13" s="8"/>
      <c r="B13" s="17"/>
      <c r="C13" s="8"/>
      <c r="D13" s="44">
        <f>SUM(D8:D11)</f>
        <v>4992</v>
      </c>
      <c r="E13" s="44">
        <f>SUM(E8:E11)</f>
        <v>7488</v>
      </c>
    </row>
    <row r="14" spans="1:6" ht="14.65" thickTop="1">
      <c r="A14" s="8"/>
      <c r="B14" s="8"/>
      <c r="C14" s="8"/>
      <c r="D14" s="8"/>
    </row>
    <row r="15" spans="1:6">
      <c r="A15" s="14" t="s">
        <v>45</v>
      </c>
      <c r="B15" s="8"/>
      <c r="C15" s="8"/>
      <c r="D15" s="8"/>
    </row>
    <row r="17" spans="1:4">
      <c r="A17" s="2" t="str">
        <f>'Ref In'!A25</f>
        <v>W/P - WE3</v>
      </c>
    </row>
    <row r="18" spans="1:4">
      <c r="A18" s="2" t="str">
        <f ca="1">Exhibit!F2</f>
        <v>Work Papers/[BGUOC 2020 Rate Case - Schedule WE3.xlsx]Exhibit</v>
      </c>
    </row>
    <row r="23" spans="1:4">
      <c r="A23" s="6"/>
    </row>
    <row r="24" spans="1:4">
      <c r="A24" s="32"/>
      <c r="D24" s="32"/>
    </row>
    <row r="25" spans="1:4">
      <c r="D25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C8E17E-40B5-4682-888D-55C435C0FA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219c5758-d311-4f49-8eb7-a0c37216249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7B641A-DCCA-498E-B341-1F939AD64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Ref In</vt:lpstr>
      <vt:lpstr>Exhibit</vt:lpstr>
      <vt:lpstr>Summary by Account</vt:lpstr>
      <vt:lpstr>Base &amp; Forecast Detail</vt:lpstr>
      <vt:lpstr>Workpaper 1</vt:lpstr>
      <vt:lpstr>Workpaper 2</vt:lpstr>
      <vt:lpstr>Notes</vt:lpstr>
      <vt:lpstr>Ref Out</vt:lpstr>
      <vt:lpstr>'Workpaper 1'!Print_Area</vt:lpstr>
      <vt:lpstr>'Workpaper 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Mike Duncan</cp:lastModifiedBy>
  <cp:revision/>
  <dcterms:created xsi:type="dcterms:W3CDTF">2012-08-27T14:54:09Z</dcterms:created>
  <dcterms:modified xsi:type="dcterms:W3CDTF">2020-09-25T20:58:33Z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