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Financial Exhibit 21 - Original/Work Papers/"/>
    </mc:Choice>
  </mc:AlternateContent>
  <xr:revisionPtr revIDLastSave="273" documentId="8_{63EB7D1A-AE0B-4574-BA18-24551AE2010E}" xr6:coauthVersionLast="45" xr6:coauthVersionMax="45" xr10:uidLastSave="{0F76E793-A6D9-43E9-B8E3-670B9BC1F919}"/>
  <bookViews>
    <workbookView xWindow="-98" yWindow="-98" windowWidth="20715" windowHeight="13276" tabRatio="738" activeTab="1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Workpaper 2" sheetId="9" state="hidden" r:id="rId6"/>
    <sheet name="Notes" sheetId="4" r:id="rId7"/>
    <sheet name="Ref Out" sheetId="2" r:id="rId8"/>
  </sheets>
  <externalReferences>
    <externalReference r:id="rId9"/>
    <externalReference r:id="rId10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1'!$A$1:$L$31</definedName>
    <definedName name="_xlnm.Print_Area" localSheetId="5">'Workpaper 2'!$A$1:$L$29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L2" i="8" l="1"/>
  <c r="I27" i="1" l="1"/>
  <c r="H27" i="1"/>
  <c r="I26" i="1"/>
  <c r="H26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16" i="2" l="1"/>
  <c r="A15" i="2"/>
  <c r="A14" i="2"/>
  <c r="A4" i="8"/>
  <c r="A26" i="6" l="1"/>
  <c r="A25" i="6"/>
  <c r="A17" i="6"/>
  <c r="A16" i="6"/>
  <c r="A17" i="5"/>
  <c r="A16" i="5"/>
  <c r="B17" i="5"/>
  <c r="B16" i="2" s="1"/>
  <c r="B16" i="5"/>
  <c r="B15" i="2" s="1"/>
  <c r="V24" i="1"/>
  <c r="V26" i="1" s="1"/>
  <c r="U24" i="1"/>
  <c r="T24" i="1" s="1"/>
  <c r="B64" i="8" l="1"/>
  <c r="B51" i="8"/>
  <c r="B25" i="6"/>
  <c r="B16" i="6"/>
  <c r="B17" i="6"/>
  <c r="B26" i="6"/>
  <c r="S24" i="1"/>
  <c r="T26" i="1"/>
  <c r="T27" i="1"/>
  <c r="U27" i="1"/>
  <c r="U26" i="1"/>
  <c r="V27" i="1"/>
  <c r="V30" i="1" l="1"/>
  <c r="S27" i="1"/>
  <c r="R24" i="1"/>
  <c r="S26" i="1"/>
  <c r="T30" i="1"/>
  <c r="U30" i="1"/>
  <c r="S30" i="1" l="1"/>
  <c r="R26" i="1"/>
  <c r="R27" i="1"/>
  <c r="Q24" i="1"/>
  <c r="P24" i="1" l="1"/>
  <c r="Q26" i="1"/>
  <c r="Q27" i="1"/>
  <c r="R30" i="1"/>
  <c r="Q30" i="1" l="1"/>
  <c r="O24" i="1"/>
  <c r="P26" i="1"/>
  <c r="P27" i="1"/>
  <c r="P30" i="1" l="1"/>
  <c r="O27" i="1"/>
  <c r="N24" i="1"/>
  <c r="O26" i="1"/>
  <c r="O30" i="1" l="1"/>
  <c r="N26" i="1"/>
  <c r="N27" i="1"/>
  <c r="M24" i="1"/>
  <c r="L24" i="1" l="1"/>
  <c r="M26" i="1"/>
  <c r="M27" i="1"/>
  <c r="N30" i="1"/>
  <c r="M30" i="1" l="1"/>
  <c r="K24" i="1"/>
  <c r="L26" i="1"/>
  <c r="L27" i="1"/>
  <c r="L30" i="1" l="1"/>
  <c r="K27" i="1"/>
  <c r="W27" i="1" s="1"/>
  <c r="K26" i="1"/>
  <c r="K30" i="1" l="1"/>
  <c r="W26" i="1"/>
  <c r="W30" i="1" s="1"/>
  <c r="D20" i="3" s="1"/>
  <c r="A15" i="5" l="1"/>
  <c r="A24" i="6"/>
  <c r="A15" i="6"/>
  <c r="B24" i="6"/>
  <c r="B15" i="6" l="1"/>
  <c r="B15" i="5"/>
  <c r="B14" i="2" s="1"/>
  <c r="B38" i="8"/>
  <c r="A23" i="6"/>
  <c r="N21" i="6"/>
  <c r="M21" i="6" s="1"/>
  <c r="L21" i="6" s="1"/>
  <c r="K21" i="6" s="1"/>
  <c r="J21" i="6" s="1"/>
  <c r="I21" i="6" s="1"/>
  <c r="H21" i="6" s="1"/>
  <c r="G21" i="6" s="1"/>
  <c r="F21" i="6" s="1"/>
  <c r="E21" i="6" s="1"/>
  <c r="D21" i="6" s="1"/>
  <c r="C21" i="6" s="1"/>
  <c r="B25" i="8" l="1"/>
  <c r="B23" i="6" l="1"/>
  <c r="A14" i="5" l="1"/>
  <c r="L2" i="4" l="1"/>
  <c r="A3" i="6"/>
  <c r="O2" i="6"/>
  <c r="E2" i="5"/>
  <c r="U10" i="1"/>
  <c r="V10" i="1"/>
  <c r="A9" i="1"/>
  <c r="C20" i="6" s="1"/>
  <c r="B9" i="1"/>
  <c r="B28" i="3" s="1"/>
  <c r="B7" i="1"/>
  <c r="C7" i="1"/>
  <c r="E9" i="1"/>
  <c r="A7" i="1"/>
  <c r="N15" i="6" l="1"/>
  <c r="D41" i="8" s="1"/>
  <c r="N16" i="6"/>
  <c r="D54" i="8" s="1"/>
  <c r="N17" i="6"/>
  <c r="D67" i="8" s="1"/>
  <c r="T10" i="1"/>
  <c r="M15" i="6"/>
  <c r="M16" i="6"/>
  <c r="M17" i="6"/>
  <c r="F2" i="3"/>
  <c r="A14" i="6"/>
  <c r="D56" i="8" l="1"/>
  <c r="E54" i="8"/>
  <c r="E56" i="8" s="1"/>
  <c r="E59" i="8" s="1"/>
  <c r="D69" i="8"/>
  <c r="E67" i="8"/>
  <c r="E69" i="8" s="1"/>
  <c r="E72" i="8" s="1"/>
  <c r="D43" i="8"/>
  <c r="E41" i="8"/>
  <c r="E43" i="8" s="1"/>
  <c r="E46" i="8" s="1"/>
  <c r="S10" i="1"/>
  <c r="L16" i="6"/>
  <c r="L17" i="6"/>
  <c r="L15" i="6"/>
  <c r="R10" i="1" l="1"/>
  <c r="K16" i="6"/>
  <c r="K17" i="6"/>
  <c r="K15" i="6"/>
  <c r="A11" i="8"/>
  <c r="A8" i="8"/>
  <c r="L1" i="8"/>
  <c r="Q10" i="1" l="1"/>
  <c r="J15" i="6"/>
  <c r="J17" i="6"/>
  <c r="J16" i="6"/>
  <c r="B14" i="5"/>
  <c r="A4" i="2"/>
  <c r="I12" i="6"/>
  <c r="J12" i="6"/>
  <c r="K12" i="6"/>
  <c r="L12" i="6"/>
  <c r="M12" i="6"/>
  <c r="N12" i="6"/>
  <c r="P10" i="1" l="1"/>
  <c r="I17" i="6"/>
  <c r="I15" i="6"/>
  <c r="A12" i="8"/>
  <c r="S16" i="1"/>
  <c r="R16" i="1"/>
  <c r="V16" i="1"/>
  <c r="T16" i="1"/>
  <c r="U16" i="1"/>
  <c r="Q16" i="1" l="1"/>
  <c r="I16" i="6"/>
  <c r="O10" i="1"/>
  <c r="H15" i="6"/>
  <c r="H17" i="6"/>
  <c r="H16" i="6"/>
  <c r="H12" i="6"/>
  <c r="A5" i="8"/>
  <c r="A6" i="8"/>
  <c r="A7" i="8"/>
  <c r="B14" i="6"/>
  <c r="P16" i="1" l="1"/>
  <c r="N10" i="1"/>
  <c r="G14" i="6"/>
  <c r="G16" i="6"/>
  <c r="G17" i="6"/>
  <c r="G15" i="6"/>
  <c r="G12" i="6"/>
  <c r="H14" i="6"/>
  <c r="L14" i="6"/>
  <c r="J14" i="6"/>
  <c r="N14" i="6"/>
  <c r="D28" i="8" s="1"/>
  <c r="K14" i="6"/>
  <c r="I14" i="6"/>
  <c r="M14" i="6"/>
  <c r="D30" i="8" l="1"/>
  <c r="E28" i="8"/>
  <c r="E30" i="8" s="1"/>
  <c r="E33" i="8" s="1"/>
  <c r="M10" i="1"/>
  <c r="F15" i="6"/>
  <c r="F17" i="6"/>
  <c r="F16" i="6"/>
  <c r="F12" i="6"/>
  <c r="O16" i="1"/>
  <c r="N16" i="1" l="1"/>
  <c r="F14" i="6"/>
  <c r="L10" i="1"/>
  <c r="E17" i="6"/>
  <c r="E16" i="6"/>
  <c r="E15" i="6"/>
  <c r="E12" i="6"/>
  <c r="M16" i="1" l="1"/>
  <c r="E14" i="6"/>
  <c r="K10" i="1"/>
  <c r="D16" i="6"/>
  <c r="D15" i="6"/>
  <c r="D17" i="6"/>
  <c r="D12" i="6"/>
  <c r="L16" i="1" l="1"/>
  <c r="D14" i="6"/>
  <c r="C12" i="6"/>
  <c r="W15" i="1" l="1"/>
  <c r="C17" i="5" s="1"/>
  <c r="C17" i="6"/>
  <c r="O17" i="6" s="1"/>
  <c r="E71" i="8" s="1"/>
  <c r="E73" i="8" s="1"/>
  <c r="W14" i="1"/>
  <c r="C16" i="6"/>
  <c r="O16" i="6" s="1"/>
  <c r="E58" i="8" s="1"/>
  <c r="E60" i="8" s="1"/>
  <c r="D16" i="5" s="1"/>
  <c r="C15" i="6"/>
  <c r="O15" i="6" s="1"/>
  <c r="W13" i="1"/>
  <c r="C15" i="5" s="1"/>
  <c r="W12" i="1"/>
  <c r="K16" i="1"/>
  <c r="C14" i="6"/>
  <c r="O14" i="6" s="1"/>
  <c r="A13" i="2"/>
  <c r="E45" i="8" l="1"/>
  <c r="E47" i="8" s="1"/>
  <c r="D15" i="2"/>
  <c r="C16" i="5"/>
  <c r="E32" i="8"/>
  <c r="E34" i="8" s="1"/>
  <c r="D14" i="5" s="1"/>
  <c r="O18" i="6"/>
  <c r="D17" i="5"/>
  <c r="D16" i="2" s="1"/>
  <c r="C14" i="5"/>
  <c r="D3" i="2" s="1"/>
  <c r="W16" i="1"/>
  <c r="C15" i="3" s="1"/>
  <c r="E15" i="3" s="1"/>
  <c r="D1" i="2"/>
  <c r="E12" i="5"/>
  <c r="C12" i="5"/>
  <c r="B13" i="2"/>
  <c r="E16" i="5" l="1"/>
  <c r="D4" i="2"/>
  <c r="D7" i="2" s="1"/>
  <c r="E4" i="2"/>
  <c r="D15" i="5"/>
  <c r="E3" i="2" s="1"/>
  <c r="E80" i="8"/>
  <c r="D13" i="2"/>
  <c r="E17" i="5"/>
  <c r="O26" i="6" s="1"/>
  <c r="E13" i="3"/>
  <c r="C13" i="3"/>
  <c r="B15" i="3"/>
  <c r="A7" i="6"/>
  <c r="O25" i="6" l="1"/>
  <c r="F4" i="2"/>
  <c r="E16" i="2"/>
  <c r="F26" i="6"/>
  <c r="K26" i="6"/>
  <c r="E26" i="6"/>
  <c r="N26" i="6"/>
  <c r="G26" i="6"/>
  <c r="L26" i="6"/>
  <c r="J26" i="6"/>
  <c r="D26" i="6"/>
  <c r="I26" i="6"/>
  <c r="M26" i="6"/>
  <c r="C26" i="6"/>
  <c r="H26" i="6"/>
  <c r="D14" i="2"/>
  <c r="D18" i="2" s="1"/>
  <c r="E15" i="5"/>
  <c r="O24" i="6" s="1"/>
  <c r="E14" i="5"/>
  <c r="D19" i="3"/>
  <c r="A4" i="5"/>
  <c r="A7" i="5"/>
  <c r="A10" i="5"/>
  <c r="A9" i="6"/>
  <c r="A9" i="5"/>
  <c r="A8" i="6"/>
  <c r="A5" i="5"/>
  <c r="A4" i="6"/>
  <c r="A5" i="6"/>
  <c r="C11" i="6"/>
  <c r="E1" i="5"/>
  <c r="O1" i="6"/>
  <c r="A6" i="6"/>
  <c r="C19" i="5"/>
  <c r="A23" i="2"/>
  <c r="E19" i="5" l="1"/>
  <c r="F3" i="2"/>
  <c r="F7" i="2" s="1"/>
  <c r="D25" i="6"/>
  <c r="C25" i="6"/>
  <c r="M25" i="6"/>
  <c r="I25" i="6"/>
  <c r="E25" i="6"/>
  <c r="H25" i="6"/>
  <c r="E15" i="2"/>
  <c r="J25" i="6"/>
  <c r="K25" i="6"/>
  <c r="L25" i="6"/>
  <c r="F25" i="6"/>
  <c r="G25" i="6"/>
  <c r="N25" i="6"/>
  <c r="E24" i="6"/>
  <c r="E14" i="2"/>
  <c r="L24" i="6"/>
  <c r="I24" i="6"/>
  <c r="F24" i="6"/>
  <c r="C24" i="6"/>
  <c r="M24" i="6"/>
  <c r="D24" i="6"/>
  <c r="K24" i="6"/>
  <c r="H24" i="6"/>
  <c r="N24" i="6"/>
  <c r="J24" i="6"/>
  <c r="G24" i="6"/>
  <c r="O23" i="6"/>
  <c r="E13" i="2" s="1"/>
  <c r="E7" i="2"/>
  <c r="L1" i="4"/>
  <c r="F1" i="3"/>
  <c r="A22" i="2"/>
  <c r="E23" i="6" l="1"/>
  <c r="K23" i="6"/>
  <c r="C23" i="6"/>
  <c r="F23" i="6"/>
  <c r="H23" i="6"/>
  <c r="J23" i="6"/>
  <c r="O27" i="6"/>
  <c r="D23" i="6"/>
  <c r="L23" i="6"/>
  <c r="G23" i="6"/>
  <c r="I23" i="6"/>
  <c r="M23" i="6"/>
  <c r="N23" i="6"/>
  <c r="A9" i="3"/>
  <c r="A23" i="1" l="1"/>
  <c r="A6" i="3" l="1"/>
  <c r="A6" i="5"/>
  <c r="A7" i="3"/>
  <c r="A5" i="3"/>
  <c r="A10" i="3"/>
  <c r="A4" i="3"/>
  <c r="D19" i="5" l="1"/>
  <c r="E24" i="5" l="1"/>
  <c r="E18" i="2" s="1"/>
  <c r="D25" i="3" l="1"/>
  <c r="E25" i="3" s="1"/>
  <c r="E28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<sst xmlns="http://schemas.openxmlformats.org/spreadsheetml/2006/main" count="117" uniqueCount="69">
  <si>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</si>
  <si>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</si>
  <si>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</si>
  <si>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</si>
  <si>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</si>
  <si>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</si>
  <si>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</si>
  <si>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>Expenditures for System Acquisitions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</si>
  <si>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</si>
  <si>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</si>
  <si>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</si>
  <si>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</si>
  <si>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</si>
  <si>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</si>
  <si>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</si>
  <si>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</si>
  <si>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</si>
  <si>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</si>
  <si>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</si>
  <si>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</si>
  <si>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</si>
  <si>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</si>
  <si>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</si>
  <si>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</si>
  <si>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</si>
  <si>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</si>
  <si>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</si>
  <si>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</si>
  <si>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</si>
  <si>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</si>
  <si>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</si>
  <si>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</si>
  <si>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</si>
  <si>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</si>
  <si>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</si>
  <si>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</si>
  <si>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</si>
  <si>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</si>
  <si>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</si>
  <si>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June 30,2020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</si>
  <si>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</si>
  <si>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</si>
  <si>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</si>
  <si>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</si>
  <si>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</si>
  <si>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</si>
  <si>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</si>
  <si>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1</t>
  </si>
  <si>
    <t>Adjustment to Annualize Base Period Expenses</t>
  </si>
  <si>
    <t xml:space="preserve">Rationale: </t>
  </si>
  <si>
    <t>Monthly Amount</t>
  </si>
  <si>
    <t>Annual Amount</t>
  </si>
  <si>
    <t>Adjusted Annual Total</t>
  </si>
  <si>
    <t>Adjustment Total</t>
  </si>
  <si>
    <t>Total Adjustments to Annual Operations Expense</t>
  </si>
  <si>
    <t>Annualize Partial Base Year Expenses</t>
  </si>
  <si>
    <t>903.100</t>
  </si>
  <si>
    <t>903.280</t>
  </si>
  <si>
    <t>Customer Billing Expense</t>
  </si>
  <si>
    <t>W/P - CE2</t>
  </si>
  <si>
    <t>CE2</t>
  </si>
  <si>
    <t>Adjustment</t>
  </si>
  <si>
    <t>903.101</t>
  </si>
  <si>
    <t>903.281</t>
  </si>
  <si>
    <t>Schedule ACQ-1</t>
  </si>
  <si>
    <t>2021 Acquistion Financial Data:</t>
  </si>
  <si>
    <t>Sewer Customer Billing Expense</t>
  </si>
  <si>
    <t>Water Customer Billing Expense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</si>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</sst>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_);\(0\)"/>
    <numFmt numFmtId="181" formatCode="0.000"/>
    <numFmt numFmtId="182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0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78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43" fontId="0" fillId="0" borderId="0" xfId="0" applyNumberFormat="1" applyFont="1"/>
    <xf numFmtId="181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41" fontId="0" fillId="0" borderId="0" xfId="0" applyNumberFormat="1" applyFont="1"/>
    <xf numFmtId="0" fontId="46" fillId="0" borderId="0" xfId="0" applyFont="1" applyFill="1" applyBorder="1"/>
    <xf numFmtId="10" fontId="0" fillId="0" borderId="0" xfId="1898" applyNumberFormat="1" applyFont="1" applyFill="1" applyBorder="1"/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0" fillId="26" borderId="0" xfId="0" applyFill="1"/>
    <xf numFmtId="39" fontId="0" fillId="0" borderId="0" xfId="0" applyNumberFormat="1"/>
    <xf numFmtId="181" fontId="0" fillId="26" borderId="0" xfId="0" applyNumberFormat="1" applyFill="1"/>
    <xf numFmtId="49" fontId="0" fillId="26" borderId="0" xfId="0" applyNumberFormat="1" applyFill="1"/>
    <xf numFmtId="43" fontId="0" fillId="0" borderId="17" xfId="0" applyNumberFormat="1" applyBorder="1"/>
    <xf numFmtId="43" fontId="0" fillId="0" borderId="0" xfId="1898" applyNumberFormat="1" applyFont="1" applyFill="1"/>
    <xf numFmtId="182" fontId="0" fillId="0" borderId="0" xfId="0" applyNumberFormat="1" applyFont="1" applyBorder="1"/>
    <xf numFmtId="182" fontId="0" fillId="0" borderId="0" xfId="0" applyNumberFormat="1" applyFont="1" applyFill="1" applyBorder="1"/>
    <xf numFmtId="0" fontId="46" fillId="0" borderId="0" xfId="0" applyFont="1" applyFill="1" applyBorder="1" applyAlignment="1">
      <alignment horizontal="right"/>
    </xf>
    <xf numFmtId="5" fontId="0" fillId="0" borderId="0" xfId="0" applyNumberFormat="1" applyFill="1" applyBorder="1"/>
    <xf numFmtId="0" fontId="2" fillId="0" borderId="0" xfId="1523" applyFill="1" applyBorder="1" applyAlignment="1">
      <alignment vertical="top"/>
    </xf>
    <xf numFmtId="0" fontId="46" fillId="0" borderId="0" xfId="0" applyFont="1" applyFill="1" applyBorder="1" applyAlignment="1"/>
    <xf numFmtId="14" fontId="46" fillId="0" borderId="0" xfId="0" applyNumberFormat="1" applyFont="1" applyFill="1" applyBorder="1"/>
    <xf numFmtId="180" fontId="48" fillId="0" borderId="0" xfId="1" applyNumberFormat="1" applyFont="1" applyFill="1" applyBorder="1" applyAlignment="1">
      <alignment horizontal="center"/>
    </xf>
    <xf numFmtId="0" fontId="49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15" xfId="1" applyNumberFormat="1" applyFont="1" applyBorder="1"/>
    <xf numFmtId="5" fontId="0" fillId="0" borderId="19" xfId="0" applyNumberFormat="1" applyFon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ACQ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Data Sheets &gt;&gt;"/>
      <sheetName val="2020 P&amp;L"/>
      <sheetName val="2020-2022 P&amp;L"/>
      <sheetName val="S-Dep Linkin"/>
      <sheetName val="W-Dep Linkin"/>
      <sheetName val="ACQ Link In"/>
      <sheetName val="BGUOC 2020 Rate Case - BY IS"/>
      <sheetName val="Monthly P&amp;L"/>
    </sheetNames>
    <sheetDataSet>
      <sheetData sheetId="0"/>
      <sheetData sheetId="1">
        <row r="3">
          <cell r="C3">
            <v>2046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C1"/>
          <cell r="D1"/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C3"/>
          <cell r="D3"/>
          <cell r="E3" t="str">
            <v>July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Budget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C6"/>
          <cell r="D6"/>
          <cell r="E6" t="str">
            <v>Op Rev - Operating Revenue</v>
          </cell>
          <cell r="F6"/>
          <cell r="G6"/>
          <cell r="H6"/>
          <cell r="I6"/>
          <cell r="J6"/>
          <cell r="K6"/>
          <cell r="L6"/>
          <cell r="S6"/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7500</v>
          </cell>
          <cell r="O7">
            <v>7500</v>
          </cell>
          <cell r="P7">
            <v>7500</v>
          </cell>
          <cell r="Q7">
            <v>7500</v>
          </cell>
          <cell r="S7">
            <v>52050.42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62990.99</v>
          </cell>
          <cell r="O9">
            <v>62990.99</v>
          </cell>
          <cell r="P9">
            <v>62990.99</v>
          </cell>
          <cell r="Q9">
            <v>62990.99</v>
          </cell>
          <cell r="S9">
            <v>705687.79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C12"/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70490.989999999991</v>
          </cell>
          <cell r="O12">
            <v>70490.989999999991</v>
          </cell>
          <cell r="P12">
            <v>70490.989999999991</v>
          </cell>
          <cell r="Q12">
            <v>70490.989999999991</v>
          </cell>
          <cell r="S12">
            <v>755078.00000000012</v>
          </cell>
        </row>
        <row r="13">
          <cell r="C13"/>
          <cell r="D13" t="str">
            <v/>
          </cell>
        </row>
        <row r="14">
          <cell r="C14"/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70490.989999999991</v>
          </cell>
          <cell r="O14">
            <v>70490.989999999991</v>
          </cell>
          <cell r="P14">
            <v>70490.989999999991</v>
          </cell>
          <cell r="Q14">
            <v>70490.989999999991</v>
          </cell>
          <cell r="S14">
            <v>755078.00000000012</v>
          </cell>
        </row>
        <row r="15">
          <cell r="C15"/>
          <cell r="D15" t="str">
            <v/>
          </cell>
        </row>
        <row r="16">
          <cell r="C16"/>
          <cell r="D16" t="str">
            <v>Expense</v>
          </cell>
          <cell r="E16" t="str">
            <v>Expense - Expense</v>
          </cell>
          <cell r="F16"/>
          <cell r="G16"/>
          <cell r="H16"/>
          <cell r="I16"/>
          <cell r="J16"/>
          <cell r="K16"/>
          <cell r="L16"/>
          <cell r="S16"/>
        </row>
        <row r="17">
          <cell r="C17"/>
          <cell r="D17" t="str">
            <v/>
          </cell>
        </row>
        <row r="18">
          <cell r="C18"/>
          <cell r="D18" t="str">
            <v>General &amp; Admin</v>
          </cell>
          <cell r="E18" t="str">
            <v>G&amp;A - General &amp; Admin</v>
          </cell>
          <cell r="F18"/>
          <cell r="G18"/>
          <cell r="H18"/>
          <cell r="I18"/>
          <cell r="J18"/>
          <cell r="K18"/>
          <cell r="L18"/>
          <cell r="S18"/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M19"/>
          <cell r="N19"/>
          <cell r="O19"/>
          <cell r="P19"/>
          <cell r="Q19">
            <v>-6441.76</v>
          </cell>
          <cell r="S19">
            <v>-6814.99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G20"/>
          <cell r="M20"/>
          <cell r="N20"/>
          <cell r="O20"/>
          <cell r="P20"/>
          <cell r="Q20">
            <v>-46.19</v>
          </cell>
          <cell r="S20">
            <v>-46.19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-3707.27</v>
          </cell>
          <cell r="O21">
            <v>-3963.7799999999997</v>
          </cell>
          <cell r="P21">
            <v>-3963.7799999999997</v>
          </cell>
          <cell r="Q21">
            <v>-3963.7799999999997</v>
          </cell>
          <cell r="S21">
            <v>-47211.149999999994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-994.13</v>
          </cell>
          <cell r="O22">
            <v>-1123.28</v>
          </cell>
          <cell r="P22">
            <v>-1123.28</v>
          </cell>
          <cell r="Q22">
            <v>-1314</v>
          </cell>
          <cell r="S22">
            <v>-14001.869999999999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F23"/>
          <cell r="G23"/>
          <cell r="H23"/>
          <cell r="I23"/>
          <cell r="J23"/>
          <cell r="K23"/>
          <cell r="M23">
            <v>-1020.36</v>
          </cell>
          <cell r="N23">
            <v>-711.22</v>
          </cell>
          <cell r="O23">
            <v>-711.22</v>
          </cell>
          <cell r="P23">
            <v>-711.22</v>
          </cell>
          <cell r="Q23">
            <v>-711.22</v>
          </cell>
          <cell r="S23">
            <v>-3865.2400000000007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F24"/>
          <cell r="G24"/>
          <cell r="H24"/>
          <cell r="I24"/>
          <cell r="J24"/>
          <cell r="K24"/>
          <cell r="M24">
            <v>-428.09</v>
          </cell>
          <cell r="N24">
            <v>-205.87</v>
          </cell>
          <cell r="O24">
            <v>-190.72</v>
          </cell>
          <cell r="P24">
            <v>-190.72</v>
          </cell>
          <cell r="Q24">
            <v>-190.72</v>
          </cell>
          <cell r="S24">
            <v>-1206.1200000000001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-1300</v>
          </cell>
          <cell r="P25"/>
          <cell r="Q25">
            <v>-1300</v>
          </cell>
          <cell r="S25">
            <v>-5296.21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I26"/>
          <cell r="N26"/>
          <cell r="P26"/>
          <cell r="Q26">
            <v>-390</v>
          </cell>
          <cell r="S26">
            <v>-390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</v>
          </cell>
          <cell r="O27">
            <v>-15283</v>
          </cell>
          <cell r="P27">
            <v>-15283</v>
          </cell>
          <cell r="Q27">
            <v>-15283</v>
          </cell>
          <cell r="S27">
            <v>-201432.53999999998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F28"/>
          <cell r="G28"/>
          <cell r="H28"/>
          <cell r="I28"/>
          <cell r="J28"/>
          <cell r="K28"/>
          <cell r="L28">
            <v>-3165</v>
          </cell>
          <cell r="M28">
            <v>-3165</v>
          </cell>
          <cell r="N28">
            <v>-3165</v>
          </cell>
          <cell r="O28">
            <v>-3165</v>
          </cell>
          <cell r="P28">
            <v>-3165</v>
          </cell>
          <cell r="Q28">
            <v>-3165</v>
          </cell>
          <cell r="S28">
            <v>-18990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-126.81</v>
          </cell>
          <cell r="O29">
            <v>-126.81</v>
          </cell>
          <cell r="P29">
            <v>-126.81</v>
          </cell>
          <cell r="Q29">
            <v>-126.81</v>
          </cell>
          <cell r="S29">
            <v>-1591.2199999999998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923.600</v>
          </cell>
          <cell r="D30" t="str">
            <v>Sewer OutsideService (Manage Consult) (KY, Bluegra)</v>
          </cell>
          <cell r="E30" t="str">
            <v>923.600-04-012 - Sewer OutsideService (Manage Consult) (KY, Bluegra)</v>
          </cell>
          <cell r="F30">
            <v>-2000</v>
          </cell>
          <cell r="G30">
            <v>-2000</v>
          </cell>
          <cell r="H30">
            <v>-2000</v>
          </cell>
          <cell r="I30">
            <v>-5311.64</v>
          </cell>
          <cell r="J30">
            <v>-3903.16</v>
          </cell>
          <cell r="K30">
            <v>-2834.27</v>
          </cell>
          <cell r="L30">
            <v>-4175.8100000000004</v>
          </cell>
          <cell r="M30">
            <v>-4862.79</v>
          </cell>
          <cell r="N30">
            <v>-3000</v>
          </cell>
          <cell r="O30">
            <v>-3000</v>
          </cell>
          <cell r="P30">
            <v>-3000</v>
          </cell>
          <cell r="Q30">
            <v>-3000</v>
          </cell>
          <cell r="S30">
            <v>-39087.67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923.900</v>
          </cell>
          <cell r="D31" t="str">
            <v>Sewer Outside Services (IT) (KY, Bluegra)</v>
          </cell>
          <cell r="E31" t="str">
            <v>923.900-04-012 - Sewer Outside Services (IT) (KY, Bluegra)</v>
          </cell>
          <cell r="F31">
            <v>-300</v>
          </cell>
          <cell r="G31">
            <v>-300</v>
          </cell>
          <cell r="H31">
            <v>-300</v>
          </cell>
          <cell r="I31">
            <v>-300</v>
          </cell>
          <cell r="J31">
            <v>-300</v>
          </cell>
          <cell r="K31">
            <v>-300</v>
          </cell>
          <cell r="L31">
            <v>-300</v>
          </cell>
          <cell r="M31">
            <v>-248.53</v>
          </cell>
          <cell r="N31">
            <v>-300</v>
          </cell>
          <cell r="O31">
            <v>-300</v>
          </cell>
          <cell r="P31">
            <v>-300</v>
          </cell>
          <cell r="Q31">
            <v>-300</v>
          </cell>
          <cell r="S31">
            <v>-3548.53</v>
          </cell>
        </row>
        <row r="32">
          <cell r="A32" t="str">
            <v>CE4</v>
          </cell>
          <cell r="B32" t="str">
            <v>Administrative Services - Water</v>
          </cell>
          <cell r="C32" t="str">
            <v>633.000</v>
          </cell>
          <cell r="D32" t="str">
            <v>Water Contractual Services (Legal Fees) (KY, Bluegra)</v>
          </cell>
          <cell r="E32" t="str">
            <v>633.000-04-012 - Water Contractual Services (Legal Fees) (KY, Bluegra)</v>
          </cell>
          <cell r="F32"/>
          <cell r="G32"/>
          <cell r="H32"/>
          <cell r="I32"/>
          <cell r="J32"/>
          <cell r="K32"/>
          <cell r="L32"/>
          <cell r="M32">
            <v>-2.58</v>
          </cell>
          <cell r="N32">
            <v>-26.26</v>
          </cell>
          <cell r="O32">
            <v>-26.26</v>
          </cell>
          <cell r="P32">
            <v>-26.26</v>
          </cell>
          <cell r="Q32">
            <v>-26.26</v>
          </cell>
          <cell r="S32">
            <v>-107.62000000000002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634.000</v>
          </cell>
          <cell r="D33" t="str">
            <v>Water Contractual Services (Manage Consult) (KY, Bluegra)</v>
          </cell>
          <cell r="E33" t="str">
            <v>634.000-04-012 - Water Contractual Services (Manage Consult) (KY, Bluegra)</v>
          </cell>
          <cell r="F33"/>
          <cell r="G33"/>
          <cell r="H33"/>
          <cell r="I33"/>
          <cell r="J33"/>
          <cell r="K33"/>
          <cell r="L33"/>
          <cell r="M33">
            <v>-1007.02</v>
          </cell>
          <cell r="N33">
            <v>-514.66999999999996</v>
          </cell>
          <cell r="O33">
            <v>-514.66999999999996</v>
          </cell>
          <cell r="P33">
            <v>-514.66999999999996</v>
          </cell>
          <cell r="Q33">
            <v>-514.66999999999996</v>
          </cell>
          <cell r="S33">
            <v>-3065.7000000000003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634.100</v>
          </cell>
          <cell r="D34" t="str">
            <v>Water Contractual Services (IT) (KY, Bluegra)</v>
          </cell>
          <cell r="E34" t="str">
            <v>634.100-04-012 - Water Contractual Services (IT) (KY, Bluegra)</v>
          </cell>
          <cell r="F34"/>
          <cell r="G34"/>
          <cell r="H34"/>
          <cell r="I34"/>
          <cell r="J34"/>
          <cell r="K34"/>
          <cell r="L34"/>
          <cell r="M34">
            <v>-51.47</v>
          </cell>
          <cell r="N34">
            <v>-51.47</v>
          </cell>
          <cell r="O34">
            <v>-51.47</v>
          </cell>
          <cell r="P34">
            <v>-51.47</v>
          </cell>
          <cell r="Q34">
            <v>-51.47</v>
          </cell>
          <cell r="S34">
            <v>-257.35000000000002</v>
          </cell>
        </row>
        <row r="35">
          <cell r="A35" t="str">
            <v>CE5</v>
          </cell>
          <cell r="B35" t="str">
            <v>Property Insurance - Sewer</v>
          </cell>
          <cell r="C35" t="str">
            <v>924.400</v>
          </cell>
          <cell r="D35" t="str">
            <v>Sewer Property Insurance   Commercial (KY, Bluegra)</v>
          </cell>
          <cell r="E35" t="str">
            <v>924.400-04-012 - Sewer Property Insurance   Commercial (KY, Bluegra)</v>
          </cell>
          <cell r="F35">
            <v>-13353</v>
          </cell>
          <cell r="G35">
            <v>-13353</v>
          </cell>
          <cell r="H35">
            <v>-13353</v>
          </cell>
          <cell r="I35">
            <v>-13353</v>
          </cell>
          <cell r="J35">
            <v>-13353</v>
          </cell>
          <cell r="K35">
            <v>-13353</v>
          </cell>
          <cell r="L35">
            <v>-13353</v>
          </cell>
          <cell r="M35">
            <v>-12717</v>
          </cell>
          <cell r="N35">
            <v>-12717</v>
          </cell>
          <cell r="O35">
            <v>-12717</v>
          </cell>
          <cell r="P35">
            <v>-12717</v>
          </cell>
          <cell r="Q35">
            <v>-12717</v>
          </cell>
          <cell r="S35">
            <v>-157056</v>
          </cell>
        </row>
        <row r="36">
          <cell r="A36" t="str">
            <v>CE5</v>
          </cell>
          <cell r="B36" t="str">
            <v>Property Insurance - Water</v>
          </cell>
          <cell r="C36" t="str">
            <v>657.000</v>
          </cell>
          <cell r="D36" t="str">
            <v>Water Property Insurance Gen Liab (KY, Bluegra)</v>
          </cell>
          <cell r="E36" t="str">
            <v>657.000-04-012 - Water Property Insurance Gen Liab (KY, Bluegra)</v>
          </cell>
          <cell r="F36"/>
          <cell r="G36"/>
          <cell r="H36"/>
          <cell r="I36"/>
          <cell r="J36"/>
          <cell r="K36"/>
          <cell r="L36"/>
          <cell r="M36">
            <v>-636</v>
          </cell>
          <cell r="N36">
            <v>-636</v>
          </cell>
          <cell r="O36">
            <v>-636</v>
          </cell>
          <cell r="P36">
            <v>-636</v>
          </cell>
          <cell r="Q36">
            <v>-636</v>
          </cell>
          <cell r="S36">
            <v>-3180</v>
          </cell>
        </row>
        <row r="37">
          <cell r="A37" t="str">
            <v>CE6</v>
          </cell>
          <cell r="B37" t="str">
            <v>Regulatory Expense and Permits - Sewer</v>
          </cell>
          <cell r="C37" t="str">
            <v>928.100</v>
          </cell>
          <cell r="D37" t="str">
            <v>Sewer Regulatory Expense   DNR (KY, Bluegra)</v>
          </cell>
          <cell r="E37" t="str">
            <v>928.100-04-012 - Sewer Regulatory Expense   DNR (KY, Bluegra)</v>
          </cell>
          <cell r="F37">
            <v>-6400</v>
          </cell>
          <cell r="G37">
            <v>-733.25</v>
          </cell>
          <cell r="H37">
            <v>-30</v>
          </cell>
          <cell r="K37">
            <v>0</v>
          </cell>
          <cell r="M37"/>
          <cell r="N37"/>
          <cell r="O37"/>
          <cell r="P37"/>
          <cell r="Q37"/>
          <cell r="R37"/>
          <cell r="S37">
            <v>-7163.25</v>
          </cell>
        </row>
        <row r="38">
          <cell r="A38" t="str">
            <v>CE6</v>
          </cell>
          <cell r="B38" t="str">
            <v>Regulatory Expense and Permits - Water</v>
          </cell>
          <cell r="C38" t="str">
            <v>667.100</v>
          </cell>
          <cell r="D38" t="str">
            <v>Water Regulatory Expense DNR (KY, Bluegra)</v>
          </cell>
          <cell r="E38" t="str">
            <v>667.100-04-012 - Water Regulatory Expense DNR (KY, Bluegra)</v>
          </cell>
          <cell r="F38"/>
          <cell r="G38"/>
          <cell r="H38"/>
          <cell r="K38"/>
          <cell r="M38"/>
          <cell r="N38"/>
          <cell r="O38"/>
          <cell r="P38"/>
          <cell r="Q38"/>
          <cell r="R38"/>
          <cell r="S38">
            <v>0</v>
          </cell>
        </row>
        <row r="39">
          <cell r="A39" t="str">
            <v>CE6</v>
          </cell>
          <cell r="B39" t="str">
            <v>Regulatory Expense and Permits - Sewer</v>
          </cell>
          <cell r="C39" t="str">
            <v>928.200</v>
          </cell>
          <cell r="D39" t="str">
            <v>Sewer Regulatory Expense   PSC (KY, Bluegra)</v>
          </cell>
          <cell r="E39" t="str">
            <v>928.200-04-012 - Sewer Regulatory Expense   PSC (KY, Bluegra)</v>
          </cell>
          <cell r="L39">
            <v>-840.63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/>
          <cell r="S39">
            <v>-840.63</v>
          </cell>
        </row>
        <row r="40">
          <cell r="A40" t="str">
            <v>CE6</v>
          </cell>
          <cell r="B40" t="str">
            <v>Regulatory Expense and Permits - Water</v>
          </cell>
          <cell r="C40" t="str">
            <v>667.200</v>
          </cell>
          <cell r="D40" t="str">
            <v>Water Regulatory Expense PSC (KY, Bluegra)</v>
          </cell>
          <cell r="E40" t="str">
            <v>667.200-04-012 - Water Regulatory Expense PSC (KY, Bluegra)</v>
          </cell>
          <cell r="L40"/>
          <cell r="M40"/>
          <cell r="N40"/>
          <cell r="O40"/>
          <cell r="P40"/>
          <cell r="Q40"/>
          <cell r="R40"/>
          <cell r="S40">
            <v>0</v>
          </cell>
        </row>
        <row r="41">
          <cell r="C41"/>
          <cell r="D41" t="str">
            <v>General &amp; Admin</v>
          </cell>
          <cell r="E41" t="str">
            <v>Total G&amp;A - General &amp; Admin</v>
          </cell>
          <cell r="F41">
            <v>-44417.75</v>
          </cell>
          <cell r="G41">
            <v>-39343.19</v>
          </cell>
          <cell r="H41">
            <v>-37907.94</v>
          </cell>
          <cell r="I41">
            <v>-46181.759999999995</v>
          </cell>
          <cell r="J41">
            <v>-42836.93</v>
          </cell>
          <cell r="K41">
            <v>-38443.339999999997</v>
          </cell>
          <cell r="L41">
            <v>-43057.64</v>
          </cell>
          <cell r="M41">
            <v>-46428.729999999996</v>
          </cell>
          <cell r="N41">
            <v>-42738.7</v>
          </cell>
          <cell r="O41">
            <v>-41809.21</v>
          </cell>
          <cell r="P41">
            <v>-41809.21</v>
          </cell>
          <cell r="Q41">
            <v>-50177.88</v>
          </cell>
          <cell r="R41"/>
          <cell r="S41">
            <v>-515152.27999999997</v>
          </cell>
        </row>
        <row r="42">
          <cell r="C42"/>
          <cell r="D42" t="str">
            <v/>
          </cell>
          <cell r="R42"/>
        </row>
        <row r="43">
          <cell r="C43"/>
          <cell r="D43" t="str">
            <v>Operations &amp; Maintenance</v>
          </cell>
          <cell r="E43" t="str">
            <v>Ops &amp; Maint - Operations &amp; Maintenance</v>
          </cell>
          <cell r="F43"/>
          <cell r="G43"/>
          <cell r="H43"/>
          <cell r="I43"/>
          <cell r="J43"/>
          <cell r="K43"/>
          <cell r="L43"/>
          <cell r="R43"/>
          <cell r="S43"/>
        </row>
        <row r="44">
          <cell r="A44" t="str">
            <v>SE1</v>
          </cell>
          <cell r="B44" t="str">
            <v>Sewer - Contract Operations</v>
          </cell>
          <cell r="C44" t="str">
            <v>701.000</v>
          </cell>
          <cell r="D44" t="str">
            <v>Sewer - O&amp;M - Operations Labor and Expense (KY, Bluegra)</v>
          </cell>
          <cell r="E44" t="str">
            <v>701.000-04-012 - Sewer - O&amp;M - Operations Labor and Expense (KY, Bluegra)</v>
          </cell>
          <cell r="F44">
            <v>-37197</v>
          </cell>
          <cell r="G44">
            <v>-37197</v>
          </cell>
          <cell r="H44">
            <v>-38177</v>
          </cell>
          <cell r="I44">
            <v>-37197</v>
          </cell>
          <cell r="J44">
            <v>-43199</v>
          </cell>
          <cell r="K44">
            <v>-43339</v>
          </cell>
          <cell r="L44">
            <v>-43199</v>
          </cell>
          <cell r="M44">
            <v>-49201</v>
          </cell>
          <cell r="N44">
            <v>-43199</v>
          </cell>
          <cell r="O44">
            <v>-55203</v>
          </cell>
          <cell r="P44">
            <v>-55203</v>
          </cell>
          <cell r="Q44">
            <v>-55203</v>
          </cell>
          <cell r="R44"/>
          <cell r="S44">
            <v>-537514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701.100</v>
          </cell>
          <cell r="D45" t="str">
            <v>Sewer - O&amp;M - Testing Expense (KY, Bluegra)</v>
          </cell>
          <cell r="E45" t="str">
            <v>701.100-04-012 - Sewer - O&amp;M - Testing Expense (KY, Bluegra)</v>
          </cell>
          <cell r="F45">
            <v>-4053.25</v>
          </cell>
          <cell r="G45">
            <v>-4544.5</v>
          </cell>
          <cell r="H45">
            <v>-4914.5</v>
          </cell>
          <cell r="I45">
            <v>-4052.25</v>
          </cell>
          <cell r="J45">
            <v>-5019.5</v>
          </cell>
          <cell r="K45">
            <v>-7030.75</v>
          </cell>
          <cell r="L45">
            <v>-957.75</v>
          </cell>
          <cell r="M45">
            <v>-15125.75</v>
          </cell>
          <cell r="N45">
            <v>-5045</v>
          </cell>
          <cell r="O45">
            <v>-6045</v>
          </cell>
          <cell r="P45">
            <v>-6045</v>
          </cell>
          <cell r="Q45">
            <v>-6045</v>
          </cell>
          <cell r="R45"/>
          <cell r="S45">
            <v>-68878.25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701.200</v>
          </cell>
          <cell r="D46" t="str">
            <v>Sewer - O&amp;M - Sludge Removal (KY, Bluegra)</v>
          </cell>
          <cell r="E46" t="str">
            <v>701.200-04-012 - Sewer - O&amp;M - Sludge Removal (KY, Bluegra)</v>
          </cell>
          <cell r="F46"/>
          <cell r="G46">
            <v>-800</v>
          </cell>
          <cell r="H46"/>
          <cell r="I46"/>
          <cell r="J46"/>
          <cell r="K46"/>
          <cell r="L46"/>
          <cell r="M46">
            <v>0</v>
          </cell>
          <cell r="N46">
            <v>-100</v>
          </cell>
          <cell r="O46">
            <v>-100</v>
          </cell>
          <cell r="P46">
            <v>-100</v>
          </cell>
          <cell r="Q46">
            <v>-100</v>
          </cell>
          <cell r="R46"/>
          <cell r="S46">
            <v>-1200</v>
          </cell>
        </row>
        <row r="47">
          <cell r="A47" t="str">
            <v>SE2</v>
          </cell>
          <cell r="B47" t="str">
            <v>Sewer - Other Operations</v>
          </cell>
          <cell r="C47" t="str">
            <v>703.000</v>
          </cell>
          <cell r="D47" t="str">
            <v>Sewer - O&amp;M - Fuel &amp; Power for Pumping and Treatment (KY, Bluegra)</v>
          </cell>
          <cell r="E47" t="str">
            <v>703.000-04-012 - Sewer - O&amp;M - Fuel &amp; Power for Pumping and Treatment (KY, Bluegra)</v>
          </cell>
          <cell r="F47">
            <v>-6389.39</v>
          </cell>
          <cell r="G47">
            <v>-7934.68</v>
          </cell>
          <cell r="H47">
            <v>-4808.8</v>
          </cell>
          <cell r="I47">
            <v>-8803.1299999999992</v>
          </cell>
          <cell r="J47">
            <v>-7695.83</v>
          </cell>
          <cell r="K47">
            <v>-8633.56</v>
          </cell>
          <cell r="L47">
            <v>-7224.77</v>
          </cell>
          <cell r="M47">
            <v>-9082.09</v>
          </cell>
          <cell r="N47">
            <v>-7851</v>
          </cell>
          <cell r="O47">
            <v>-8184</v>
          </cell>
          <cell r="P47">
            <v>-8184</v>
          </cell>
          <cell r="Q47">
            <v>-8184</v>
          </cell>
          <cell r="R47"/>
          <cell r="S47">
            <v>-92975.25</v>
          </cell>
        </row>
        <row r="48">
          <cell r="A48" t="str">
            <v>SE2</v>
          </cell>
          <cell r="B48" t="str">
            <v>Sewer - Other Operations</v>
          </cell>
          <cell r="C48" t="str">
            <v>704.000</v>
          </cell>
          <cell r="D48" t="str">
            <v>Sewer - O&amp;M - Chemicals (KY, Bluegra)</v>
          </cell>
          <cell r="E48" t="str">
            <v>704.000-04-012 - Sewer - O&amp;M - Chemicals (KY, Bluegra)</v>
          </cell>
          <cell r="F48">
            <v>-7909.1</v>
          </cell>
          <cell r="G48">
            <v>-1631.29</v>
          </cell>
          <cell r="H48">
            <v>-7418.15</v>
          </cell>
          <cell r="I48">
            <v>-6623.3</v>
          </cell>
          <cell r="J48">
            <v>-3883.58</v>
          </cell>
          <cell r="K48">
            <v>-13443.94</v>
          </cell>
          <cell r="L48">
            <v>-10479.58</v>
          </cell>
          <cell r="M48">
            <v>-6896.28</v>
          </cell>
          <cell r="N48">
            <v>-9220</v>
          </cell>
          <cell r="O48">
            <v>-9553</v>
          </cell>
          <cell r="P48">
            <v>-9553</v>
          </cell>
          <cell r="Q48">
            <v>-9553</v>
          </cell>
          <cell r="R48"/>
          <cell r="S48">
            <v>-96164.22</v>
          </cell>
        </row>
        <row r="49">
          <cell r="A49" t="str">
            <v>SE3</v>
          </cell>
          <cell r="B49" t="str">
            <v>Sewer - Maintenance</v>
          </cell>
          <cell r="C49" t="str">
            <v>711.000</v>
          </cell>
          <cell r="D49" t="str">
            <v>Sewer - O&amp;M - Maintenance Structures and Improvements (KY, Bluegra)</v>
          </cell>
          <cell r="E49" t="str">
            <v>711.000-04-012 - Sewer - O&amp;M - Maintenance Structures and Improvements (KY, Bluegra)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-4602.16</v>
          </cell>
          <cell r="L49">
            <v>0</v>
          </cell>
          <cell r="M49">
            <v>-10584.79</v>
          </cell>
          <cell r="N49">
            <v>-660</v>
          </cell>
          <cell r="O49">
            <v>-743.33</v>
          </cell>
          <cell r="P49">
            <v>-743.33</v>
          </cell>
          <cell r="Q49">
            <v>-743.33</v>
          </cell>
          <cell r="R49"/>
          <cell r="S49">
            <v>-18076.940000000006</v>
          </cell>
        </row>
        <row r="50">
          <cell r="A50" t="str">
            <v>SE3</v>
          </cell>
          <cell r="B50" t="str">
            <v>Sewer - Maintenance</v>
          </cell>
          <cell r="C50" t="str">
            <v>712.000</v>
          </cell>
          <cell r="D50" t="str">
            <v>Sewer - O&amp;M - Maintenance of Collection Sewer System (KY, Bluegra)</v>
          </cell>
          <cell r="E50" t="str">
            <v>712.000-04-012 - Sewer - O&amp;M - Maintenance of Collection Sewer System (KY, Bluegra)</v>
          </cell>
          <cell r="F50">
            <v>0</v>
          </cell>
          <cell r="G50">
            <v>-665</v>
          </cell>
          <cell r="H50">
            <v>-1170</v>
          </cell>
          <cell r="I50">
            <v>0</v>
          </cell>
          <cell r="J50">
            <v>0</v>
          </cell>
          <cell r="K50">
            <v>-70</v>
          </cell>
          <cell r="L50">
            <v>0</v>
          </cell>
          <cell r="M50">
            <v>-1434.9999999999998</v>
          </cell>
          <cell r="N50">
            <v>-275</v>
          </cell>
          <cell r="O50">
            <v>-358.33</v>
          </cell>
          <cell r="P50">
            <v>-358.33</v>
          </cell>
          <cell r="Q50">
            <v>-358.33</v>
          </cell>
          <cell r="R50"/>
          <cell r="S50">
            <v>-4689.99</v>
          </cell>
        </row>
        <row r="51">
          <cell r="A51" t="str">
            <v>SE3</v>
          </cell>
          <cell r="B51" t="str">
            <v>Sewer - Maintenance</v>
          </cell>
          <cell r="C51" t="str">
            <v>714.000</v>
          </cell>
          <cell r="D51" t="str">
            <v>Sewer - O&amp;M - Maintenance of Treatment &amp; Disposal Plant (KY, Bluegra)</v>
          </cell>
          <cell r="E51" t="str">
            <v>714.000-04-012 - Sewer - O&amp;M - Maintenance of Treatment &amp; Disposal Plant (KY, Bluegra)</v>
          </cell>
          <cell r="F51">
            <v>-570</v>
          </cell>
          <cell r="G51">
            <v>-1010</v>
          </cell>
          <cell r="H51">
            <v>-3180.49</v>
          </cell>
          <cell r="I51">
            <v>-289.27</v>
          </cell>
          <cell r="J51">
            <v>-2315.48</v>
          </cell>
          <cell r="K51">
            <v>-465</v>
          </cell>
          <cell r="L51">
            <v>0</v>
          </cell>
          <cell r="M51">
            <v>-854.91</v>
          </cell>
          <cell r="N51">
            <v>-1120</v>
          </cell>
          <cell r="O51">
            <v>-1203.33</v>
          </cell>
          <cell r="P51">
            <v>-1203.33</v>
          </cell>
          <cell r="Q51">
            <v>-1203.33</v>
          </cell>
          <cell r="R51"/>
          <cell r="S51">
            <v>-13415.14</v>
          </cell>
        </row>
        <row r="52">
          <cell r="A52" t="str">
            <v>SE3</v>
          </cell>
          <cell r="B52" t="str">
            <v>Sewer - Maintenance</v>
          </cell>
          <cell r="C52" t="str">
            <v>713.001</v>
          </cell>
          <cell r="D52" t="str">
            <v>Sewer - O&amp;M - Maintenance of Pumping System (KY, Bluegra )</v>
          </cell>
          <cell r="E52" t="str">
            <v>713.001-04-012 - Sewer - O&amp;M - Maintenance of Pumping System (KY, Bluegra )</v>
          </cell>
          <cell r="F52">
            <v>0</v>
          </cell>
          <cell r="G52">
            <v>-169.16</v>
          </cell>
          <cell r="H52">
            <v>-875</v>
          </cell>
          <cell r="I52">
            <v>0</v>
          </cell>
          <cell r="J52">
            <v>0</v>
          </cell>
          <cell r="K52">
            <v>-4685</v>
          </cell>
          <cell r="L52">
            <v>0</v>
          </cell>
          <cell r="M52">
            <v>-3657.41</v>
          </cell>
          <cell r="N52">
            <v>-820</v>
          </cell>
          <cell r="O52">
            <v>-903.33</v>
          </cell>
          <cell r="P52">
            <v>-903.33</v>
          </cell>
          <cell r="Q52">
            <v>-903.33</v>
          </cell>
          <cell r="R52"/>
          <cell r="S52">
            <v>-12916.56</v>
          </cell>
        </row>
        <row r="53">
          <cell r="A53" t="str">
            <v>SE2</v>
          </cell>
          <cell r="B53" t="str">
            <v>Sewer - Maintenance</v>
          </cell>
          <cell r="C53" t="str">
            <v>705.000</v>
          </cell>
          <cell r="D53" t="str">
            <v>Sewer - O&amp;M - Miscellaneous Supplies (KY, Bluegra )</v>
          </cell>
          <cell r="E53" t="str">
            <v>705.000-04-012 - Sewer - O&amp;M - Miscellaneous Supplies (KY, Bluegra )</v>
          </cell>
          <cell r="F53">
            <v>-759.53</v>
          </cell>
          <cell r="G53">
            <v>-373.23</v>
          </cell>
          <cell r="H53">
            <v>-291.86</v>
          </cell>
          <cell r="I53">
            <v>-563.28</v>
          </cell>
          <cell r="J53">
            <v>-442.67</v>
          </cell>
          <cell r="K53">
            <v>-333.91</v>
          </cell>
          <cell r="L53">
            <v>-623.46</v>
          </cell>
          <cell r="M53">
            <v>-1244.7</v>
          </cell>
          <cell r="N53">
            <v>-475</v>
          </cell>
          <cell r="O53">
            <v>-475</v>
          </cell>
          <cell r="P53">
            <v>-475</v>
          </cell>
          <cell r="Q53">
            <v>-475</v>
          </cell>
          <cell r="R53"/>
          <cell r="S53">
            <v>-6532.6399999999994</v>
          </cell>
        </row>
        <row r="54">
          <cell r="A54" t="str">
            <v>WE1</v>
          </cell>
          <cell r="B54" t="str">
            <v>Water - Contract Operations</v>
          </cell>
          <cell r="C54" t="str">
            <v>636.300</v>
          </cell>
          <cell r="D54" t="str">
            <v>Water - O&amp;M - Contractual Services - Other Treatment Ops (KY, Bluegra )</v>
          </cell>
          <cell r="E54" t="str">
            <v>636.300-04-012 - Water - O&amp;M - Contractual Services - Other Treatment Ops (KY, Bluegra 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-6062.02</v>
          </cell>
          <cell r="K54">
            <v>-12004</v>
          </cell>
          <cell r="L54">
            <v>-12054</v>
          </cell>
          <cell r="M54">
            <v>-13397.25</v>
          </cell>
          <cell r="N54">
            <v>-12004</v>
          </cell>
          <cell r="O54">
            <v>-12004</v>
          </cell>
          <cell r="P54">
            <v>-12004</v>
          </cell>
          <cell r="Q54">
            <v>-12004</v>
          </cell>
          <cell r="R54"/>
          <cell r="S54">
            <v>-91533.27</v>
          </cell>
        </row>
        <row r="55">
          <cell r="A55" t="str">
            <v>WE2</v>
          </cell>
          <cell r="B55" t="str">
            <v>Water - Other Operations</v>
          </cell>
          <cell r="C55" t="str">
            <v>618.300</v>
          </cell>
          <cell r="D55" t="str">
            <v>Water - O&amp;M - Chemicals - Treatment (KY, Bluegra )</v>
          </cell>
          <cell r="E55" t="str">
            <v>618.300-04-012 - Water - O&amp;M - Chemicals - Treatment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-70.23</v>
          </cell>
          <cell r="L55">
            <v>-263.11</v>
          </cell>
          <cell r="M55">
            <v>-620.76</v>
          </cell>
          <cell r="N55">
            <v>-250</v>
          </cell>
          <cell r="O55">
            <v>-250</v>
          </cell>
          <cell r="P55">
            <v>-250</v>
          </cell>
          <cell r="Q55">
            <v>-250</v>
          </cell>
          <cell r="R55"/>
          <cell r="S55">
            <v>-1954.1</v>
          </cell>
        </row>
        <row r="56">
          <cell r="A56" t="str">
            <v>WE2</v>
          </cell>
          <cell r="B56" t="str">
            <v>Water - Other Operations</v>
          </cell>
          <cell r="C56" t="str">
            <v>615.100</v>
          </cell>
          <cell r="D56" t="str">
            <v>Water - O&amp;M - Purchased Power - Pumping (KY, Bluegra )</v>
          </cell>
          <cell r="E56" t="str">
            <v>615.100-04-012 - Water - O&amp;M - Purchased Power - Pumping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-2250.44</v>
          </cell>
          <cell r="M56">
            <v>-868</v>
          </cell>
          <cell r="N56">
            <v>-2250</v>
          </cell>
          <cell r="O56">
            <v>-2250</v>
          </cell>
          <cell r="P56">
            <v>-2250</v>
          </cell>
          <cell r="Q56">
            <v>-2250</v>
          </cell>
          <cell r="R56"/>
          <cell r="S56">
            <v>-12118.44</v>
          </cell>
        </row>
        <row r="57">
          <cell r="A57" t="str">
            <v>WE3</v>
          </cell>
          <cell r="B57" t="str">
            <v>Water - Maintenance</v>
          </cell>
          <cell r="C57" t="str">
            <v>636.200</v>
          </cell>
          <cell r="D57" t="str">
            <v>Water - O&amp;M - Contractual Services - Other Pumping Maint</v>
          </cell>
          <cell r="E57" t="str">
            <v>636.200-04-012 - Water - O&amp;M - Contractual Services - Other Pumping Maint</v>
          </cell>
          <cell r="F57"/>
          <cell r="G57"/>
          <cell r="H57"/>
          <cell r="I57"/>
          <cell r="J57"/>
          <cell r="K57"/>
          <cell r="L57"/>
          <cell r="N57">
            <v>-156</v>
          </cell>
          <cell r="O57">
            <v>-156</v>
          </cell>
          <cell r="P57">
            <v>-156</v>
          </cell>
          <cell r="Q57">
            <v>-156</v>
          </cell>
          <cell r="R57"/>
          <cell r="S57">
            <v>-624</v>
          </cell>
        </row>
        <row r="58">
          <cell r="A58" t="str">
            <v>WE3</v>
          </cell>
          <cell r="B58" t="str">
            <v>Water - Maintenance</v>
          </cell>
          <cell r="C58" t="str">
            <v>636.400</v>
          </cell>
          <cell r="D58" t="str">
            <v>Water - O&amp;M - Contractual Services - Other Treatment Maint</v>
          </cell>
          <cell r="E58" t="str">
            <v>636.400-04-012 - Water - O&amp;M - Contractual Services - Other Treatment Maint</v>
          </cell>
          <cell r="F58"/>
          <cell r="G58"/>
          <cell r="H58"/>
          <cell r="I58"/>
          <cell r="J58"/>
          <cell r="K58"/>
          <cell r="L58"/>
          <cell r="N58">
            <v>-156</v>
          </cell>
          <cell r="O58">
            <v>-156</v>
          </cell>
          <cell r="P58">
            <v>-156</v>
          </cell>
          <cell r="Q58">
            <v>-156</v>
          </cell>
          <cell r="R58"/>
          <cell r="S58">
            <v>-624</v>
          </cell>
        </row>
        <row r="59">
          <cell r="A59" t="str">
            <v>WE3</v>
          </cell>
          <cell r="B59" t="str">
            <v>Water - Maintenance</v>
          </cell>
          <cell r="C59" t="str">
            <v>636.600</v>
          </cell>
          <cell r="D59" t="str">
            <v>Water - O&amp;M - Contractual Services - Other Trans &amp; Distr Maint</v>
          </cell>
          <cell r="E59" t="str">
            <v>636.600-04-012 - Water - O&amp;M - Contractual Services - Other Trans &amp; Distr Maint</v>
          </cell>
          <cell r="F59"/>
          <cell r="G59"/>
          <cell r="H59"/>
          <cell r="I59"/>
          <cell r="J59"/>
          <cell r="K59"/>
          <cell r="L59"/>
          <cell r="N59">
            <v>-156</v>
          </cell>
          <cell r="O59">
            <v>-156</v>
          </cell>
          <cell r="P59">
            <v>-156</v>
          </cell>
          <cell r="Q59">
            <v>-156</v>
          </cell>
          <cell r="R59"/>
          <cell r="S59">
            <v>-624</v>
          </cell>
        </row>
        <row r="60">
          <cell r="A60" t="str">
            <v>WE3</v>
          </cell>
          <cell r="B60" t="str">
            <v>Water - Maintenance</v>
          </cell>
          <cell r="C60" t="str">
            <v>620.600</v>
          </cell>
          <cell r="D60" t="str">
            <v>Water - O&amp;M - Materials &amp; Supplies - Trans &amp; Distr Maint</v>
          </cell>
          <cell r="E60" t="str">
            <v>620.600-04-012 - Water - O&amp;M - Materials &amp; Supplies - Trans &amp; Distr Maint</v>
          </cell>
          <cell r="F60"/>
          <cell r="G60"/>
          <cell r="H60"/>
          <cell r="I60"/>
          <cell r="J60"/>
          <cell r="K60"/>
          <cell r="L60"/>
          <cell r="M60"/>
          <cell r="N60">
            <v>-156</v>
          </cell>
          <cell r="O60">
            <v>-156</v>
          </cell>
          <cell r="P60">
            <v>-156</v>
          </cell>
          <cell r="Q60">
            <v>-156</v>
          </cell>
          <cell r="R60"/>
          <cell r="S60">
            <v>-624</v>
          </cell>
        </row>
        <row r="61">
          <cell r="D61" t="str">
            <v>Operations &amp; Maintenance</v>
          </cell>
          <cell r="E61" t="str">
            <v>Total Ops &amp; Maint - Operations &amp; Maintenance</v>
          </cell>
          <cell r="F61">
            <v>-56878.27</v>
          </cell>
          <cell r="G61">
            <v>-54324.860000000008</v>
          </cell>
          <cell r="H61">
            <v>-60835.8</v>
          </cell>
          <cell r="I61">
            <v>-57528.229999999996</v>
          </cell>
          <cell r="J61">
            <v>-68618.080000000002</v>
          </cell>
          <cell r="K61">
            <v>-94677.55</v>
          </cell>
          <cell r="L61">
            <v>-77052.11</v>
          </cell>
          <cell r="M61">
            <v>-112967.94</v>
          </cell>
          <cell r="N61">
            <v>-83893</v>
          </cell>
          <cell r="O61">
            <v>-97896.320000000007</v>
          </cell>
          <cell r="P61">
            <v>-97896.320000000007</v>
          </cell>
          <cell r="Q61">
            <v>-97896.320000000007</v>
          </cell>
          <cell r="R61"/>
          <cell r="S61">
            <v>-957968.8</v>
          </cell>
        </row>
        <row r="62">
          <cell r="D62" t="str">
            <v/>
          </cell>
        </row>
        <row r="63">
          <cell r="D63" t="str">
            <v>Depreciation &amp; Amortization</v>
          </cell>
          <cell r="E63" t="str">
            <v>Depr &amp; Amort - Depreciation &amp; Amortization</v>
          </cell>
          <cell r="F63"/>
          <cell r="G63"/>
          <cell r="H63"/>
          <cell r="I63"/>
          <cell r="J63"/>
          <cell r="K63"/>
          <cell r="L63"/>
          <cell r="S63"/>
        </row>
        <row r="64">
          <cell r="A64" t="str">
            <v>DE1</v>
          </cell>
          <cell r="B64" t="str">
            <v>Sewer - Depreciation</v>
          </cell>
          <cell r="C64" t="str">
            <v>403.000</v>
          </cell>
          <cell r="D64" t="str">
            <v>Depreciation Expense (KY, Bluegra)</v>
          </cell>
          <cell r="E64" t="str">
            <v>403.000-04-012 - Depreciation Expense (KY, Bluegra)</v>
          </cell>
          <cell r="F64">
            <v>-1763.33</v>
          </cell>
          <cell r="G64">
            <v>-1763.33</v>
          </cell>
          <cell r="H64">
            <v>-1763.33</v>
          </cell>
          <cell r="I64">
            <v>-1806.68</v>
          </cell>
          <cell r="J64">
            <v>-1806.68</v>
          </cell>
          <cell r="K64">
            <v>-1806.68</v>
          </cell>
          <cell r="L64">
            <v>-1806.68</v>
          </cell>
          <cell r="M64"/>
          <cell r="N64"/>
          <cell r="O64"/>
          <cell r="P64"/>
          <cell r="Q64"/>
          <cell r="S64">
            <v>-12516.710000000001</v>
          </cell>
        </row>
        <row r="65">
          <cell r="A65" t="str">
            <v>DE2</v>
          </cell>
          <cell r="B65" t="str">
            <v>Water - Depreciation</v>
          </cell>
          <cell r="C65"/>
          <cell r="D65" t="str">
            <v/>
          </cell>
          <cell r="E65"/>
          <cell r="F65"/>
          <cell r="G65"/>
          <cell r="H65"/>
          <cell r="I65"/>
          <cell r="J65"/>
          <cell r="K65"/>
          <cell r="L65"/>
          <cell r="M65"/>
          <cell r="S65"/>
        </row>
        <row r="66">
          <cell r="D66" t="str">
            <v>Depreciation &amp; Amortization</v>
          </cell>
          <cell r="E66" t="str">
            <v>Total Depr &amp; Amort - Depreciation &amp; Amortization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-12516.710000000001</v>
          </cell>
        </row>
        <row r="67">
          <cell r="D67" t="str">
            <v/>
          </cell>
        </row>
        <row r="68">
          <cell r="D68" t="str">
            <v>Expense</v>
          </cell>
          <cell r="E68" t="str">
            <v>Total Expense - Expense</v>
          </cell>
          <cell r="F68">
            <v>-103059.35</v>
          </cell>
          <cell r="G68">
            <v>-95431.38</v>
          </cell>
          <cell r="H68">
            <v>-100507.07</v>
          </cell>
          <cell r="I68">
            <v>-105516.66999999998</v>
          </cell>
          <cell r="J68">
            <v>-113261.69</v>
          </cell>
          <cell r="K68">
            <v>-134927.57</v>
          </cell>
          <cell r="L68">
            <v>-121916.43</v>
          </cell>
          <cell r="M68">
            <v>-159396.66999999998</v>
          </cell>
          <cell r="N68">
            <v>-126631.7</v>
          </cell>
          <cell r="O68">
            <v>-139705.53</v>
          </cell>
          <cell r="P68">
            <v>-139705.53</v>
          </cell>
          <cell r="Q68">
            <v>-148074.20000000001</v>
          </cell>
          <cell r="S68">
            <v>-1485637.79</v>
          </cell>
        </row>
        <row r="69">
          <cell r="D69" t="str">
            <v/>
          </cell>
        </row>
        <row r="70">
          <cell r="D70" t="str">
            <v/>
          </cell>
          <cell r="E70" t="str">
            <v>Profit Period</v>
          </cell>
          <cell r="F70">
            <v>-53902.48</v>
          </cell>
          <cell r="G70">
            <v>-44135.910000000011</v>
          </cell>
          <cell r="H70">
            <v>-50313.860000000008</v>
          </cell>
          <cell r="I70">
            <v>-53617.789999999979</v>
          </cell>
          <cell r="J70">
            <v>-50622.23</v>
          </cell>
          <cell r="K70">
            <v>-65088.790000000008</v>
          </cell>
          <cell r="L70">
            <v>-51975.229999999996</v>
          </cell>
          <cell r="M70">
            <v>-91246.499999999985</v>
          </cell>
          <cell r="N70">
            <v>-56140.710000000006</v>
          </cell>
          <cell r="O70">
            <v>-69214.540000000008</v>
          </cell>
          <cell r="P70">
            <v>-69214.540000000008</v>
          </cell>
          <cell r="Q70">
            <v>-77583.210000000021</v>
          </cell>
          <cell r="S70">
            <v>-730559.78999999992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&amp;L"/>
    </sheetNames>
    <sheetDataSet>
      <sheetData sheetId="0">
        <row r="1">
          <cell r="C1"/>
          <cell r="D1"/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C3"/>
          <cell r="D3"/>
          <cell r="E3" t="str">
            <v>July 31, 2020</v>
          </cell>
          <cell r="F3" t="str">
            <v>Budget</v>
          </cell>
          <cell r="G3" t="str">
            <v>Budget</v>
          </cell>
          <cell r="H3" t="str">
            <v>Budget</v>
          </cell>
          <cell r="I3" t="str">
            <v>Budget</v>
          </cell>
          <cell r="J3" t="str">
            <v>Budget</v>
          </cell>
          <cell r="K3" t="str">
            <v>Budget</v>
          </cell>
          <cell r="L3" t="str">
            <v>Budget</v>
          </cell>
          <cell r="M3" t="str">
            <v>Budget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Name</v>
          </cell>
          <cell r="F5">
            <v>44347</v>
          </cell>
          <cell r="G5">
            <v>44377</v>
          </cell>
          <cell r="H5">
            <v>44408</v>
          </cell>
          <cell r="I5">
            <v>44439</v>
          </cell>
          <cell r="J5">
            <v>44469</v>
          </cell>
          <cell r="K5">
            <v>44500</v>
          </cell>
          <cell r="L5">
            <v>44530</v>
          </cell>
          <cell r="M5">
            <v>44561</v>
          </cell>
          <cell r="N5">
            <v>44592</v>
          </cell>
          <cell r="O5">
            <v>44620</v>
          </cell>
          <cell r="P5">
            <v>44651</v>
          </cell>
          <cell r="Q5">
            <v>44681</v>
          </cell>
          <cell r="S5" t="str">
            <v>Total</v>
          </cell>
        </row>
        <row r="6">
          <cell r="C6"/>
          <cell r="D6"/>
          <cell r="E6" t="str">
            <v>Op Rev - Operating Revenue</v>
          </cell>
          <cell r="F6"/>
          <cell r="G6"/>
          <cell r="H6"/>
          <cell r="I6"/>
          <cell r="J6"/>
          <cell r="K6"/>
          <cell r="L6"/>
          <cell r="S6"/>
        </row>
        <row r="7">
          <cell r="A7" t="str">
            <v>SR1</v>
          </cell>
          <cell r="B7" t="str">
            <v>Sewer Revenue</v>
          </cell>
          <cell r="C7" t="str">
            <v>521.000</v>
          </cell>
          <cell r="D7" t="str">
            <v>Revenue   Sewer (KY, Bluegra)</v>
          </cell>
          <cell r="E7" t="str">
            <v>521.000-04-012 - Revenue   Sewer (KY, Bluegra)</v>
          </cell>
          <cell r="F7">
            <v>33258</v>
          </cell>
          <cell r="G7">
            <v>33258</v>
          </cell>
          <cell r="H7">
            <v>33258</v>
          </cell>
          <cell r="I7">
            <v>33258</v>
          </cell>
          <cell r="J7">
            <v>33258</v>
          </cell>
          <cell r="K7">
            <v>33258</v>
          </cell>
          <cell r="L7">
            <v>33258</v>
          </cell>
          <cell r="M7">
            <v>33258</v>
          </cell>
          <cell r="N7">
            <v>33258</v>
          </cell>
          <cell r="O7">
            <v>33258</v>
          </cell>
          <cell r="P7">
            <v>33258</v>
          </cell>
          <cell r="Q7">
            <v>33258</v>
          </cell>
          <cell r="S7">
            <v>399096</v>
          </cell>
        </row>
        <row r="8">
          <cell r="A8" t="str">
            <v>SR1</v>
          </cell>
          <cell r="B8" t="str">
            <v>Sewer Revenue</v>
          </cell>
          <cell r="C8" t="str">
            <v>532.000</v>
          </cell>
          <cell r="D8" t="str">
            <v>Late Fees   Sewer (KY, Bluegra)</v>
          </cell>
          <cell r="E8" t="str">
            <v>532.000-04-012 - Late Fees   Sewer (KY, Bluegra)</v>
          </cell>
          <cell r="F8"/>
          <cell r="G8"/>
          <cell r="H8"/>
          <cell r="I8"/>
          <cell r="J8"/>
          <cell r="S8">
            <v>0</v>
          </cell>
        </row>
        <row r="9">
          <cell r="A9" t="str">
            <v>SR1</v>
          </cell>
          <cell r="B9" t="str">
            <v>Sewer Revenue</v>
          </cell>
          <cell r="C9" t="str">
            <v>536.000</v>
          </cell>
          <cell r="D9" t="str">
            <v>Miscellaneous Service Revenues (KY, Bluegra)</v>
          </cell>
          <cell r="E9" t="str">
            <v>536.000-04-012 - Miscellaneous Service Revenues (KY, Bluegra)</v>
          </cell>
          <cell r="G9"/>
          <cell r="K9"/>
          <cell r="S9">
            <v>0</v>
          </cell>
        </row>
        <row r="10">
          <cell r="C10"/>
          <cell r="D10" t="str">
            <v>Operating Revenue</v>
          </cell>
          <cell r="E10" t="str">
            <v>Total Op Rev - Operating Revenue</v>
          </cell>
          <cell r="F10">
            <v>33258</v>
          </cell>
          <cell r="G10">
            <v>33258</v>
          </cell>
          <cell r="H10">
            <v>33258</v>
          </cell>
          <cell r="I10">
            <v>33258</v>
          </cell>
          <cell r="J10">
            <v>33258</v>
          </cell>
          <cell r="K10">
            <v>33258</v>
          </cell>
          <cell r="L10">
            <v>33258</v>
          </cell>
          <cell r="M10">
            <v>33258</v>
          </cell>
          <cell r="N10">
            <v>33258</v>
          </cell>
          <cell r="O10">
            <v>33258</v>
          </cell>
          <cell r="P10">
            <v>33258</v>
          </cell>
          <cell r="Q10">
            <v>33258</v>
          </cell>
          <cell r="S10">
            <v>399096</v>
          </cell>
        </row>
        <row r="11">
          <cell r="C11"/>
          <cell r="D11" t="str">
            <v/>
          </cell>
        </row>
        <row r="12">
          <cell r="C12"/>
          <cell r="D12" t="str">
            <v/>
          </cell>
          <cell r="E12" t="str">
            <v>Total Revenues</v>
          </cell>
          <cell r="F12">
            <v>33258</v>
          </cell>
          <cell r="G12">
            <v>33258</v>
          </cell>
          <cell r="H12">
            <v>33258</v>
          </cell>
          <cell r="I12">
            <v>33258</v>
          </cell>
          <cell r="J12">
            <v>33258</v>
          </cell>
          <cell r="K12">
            <v>33258</v>
          </cell>
          <cell r="L12">
            <v>33258</v>
          </cell>
          <cell r="M12">
            <v>33258</v>
          </cell>
          <cell r="N12">
            <v>33258</v>
          </cell>
          <cell r="O12">
            <v>33258</v>
          </cell>
          <cell r="P12">
            <v>33258</v>
          </cell>
          <cell r="Q12">
            <v>33258</v>
          </cell>
          <cell r="S12">
            <v>399096</v>
          </cell>
        </row>
        <row r="13">
          <cell r="C13"/>
          <cell r="D13" t="str">
            <v/>
          </cell>
        </row>
        <row r="14">
          <cell r="C14"/>
          <cell r="D14" t="str">
            <v>Expense</v>
          </cell>
          <cell r="E14" t="str">
            <v>Expense - Expense</v>
          </cell>
          <cell r="F14"/>
          <cell r="G14"/>
          <cell r="H14"/>
          <cell r="I14"/>
          <cell r="J14"/>
          <cell r="K14"/>
          <cell r="L14"/>
          <cell r="S14"/>
        </row>
        <row r="15">
          <cell r="C15"/>
          <cell r="D15" t="str">
            <v/>
          </cell>
        </row>
        <row r="16">
          <cell r="C16"/>
          <cell r="D16" t="str">
            <v>General &amp; Admin</v>
          </cell>
          <cell r="E16" t="str">
            <v>G&amp;A - General &amp; Admin</v>
          </cell>
          <cell r="F16"/>
          <cell r="G16"/>
          <cell r="H16"/>
          <cell r="I16"/>
          <cell r="J16"/>
          <cell r="K16"/>
          <cell r="L16"/>
          <cell r="S16"/>
        </row>
        <row r="17">
          <cell r="A17" t="str">
            <v>CE1</v>
          </cell>
          <cell r="B17" t="str">
            <v>Property Taxes - Sewer</v>
          </cell>
          <cell r="C17" t="str">
            <v>408.160</v>
          </cell>
          <cell r="D17" t="str">
            <v>Taxes  Sewer Property (KY, Bluegra)</v>
          </cell>
          <cell r="E17" t="str">
            <v>408.160-04-012 - Taxes  Sewer Property (KY, Bluegra)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-11180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A18" t="str">
            <v>CE2</v>
          </cell>
          <cell r="B18" t="str">
            <v>Customer Billing Expense - Sewer</v>
          </cell>
          <cell r="C18" t="str">
            <v>903.100</v>
          </cell>
          <cell r="D18" t="str">
            <v>Sewer Cust Record Collect (Billing) (KY, Bluegra)</v>
          </cell>
          <cell r="E18" t="str">
            <v>903.100-04-012 - Sewer Cust Record Collect (Billing) (KY, Bluegra)</v>
          </cell>
          <cell r="F18">
            <v>-692</v>
          </cell>
          <cell r="G18">
            <v>-692</v>
          </cell>
          <cell r="H18">
            <v>-692</v>
          </cell>
          <cell r="I18">
            <v>-692</v>
          </cell>
          <cell r="J18">
            <v>-692</v>
          </cell>
          <cell r="K18">
            <v>-692</v>
          </cell>
          <cell r="L18">
            <v>-692</v>
          </cell>
          <cell r="M18">
            <v>-692</v>
          </cell>
          <cell r="N18">
            <v>-692</v>
          </cell>
          <cell r="O18">
            <v>-692</v>
          </cell>
          <cell r="P18">
            <v>-692</v>
          </cell>
          <cell r="Q18">
            <v>-692</v>
          </cell>
          <cell r="S18">
            <v>-8304</v>
          </cell>
        </row>
        <row r="19">
          <cell r="A19" t="str">
            <v>CE2</v>
          </cell>
          <cell r="B19" t="str">
            <v>Customer Billing Expense - Sewer</v>
          </cell>
          <cell r="C19" t="str">
            <v>903.280</v>
          </cell>
          <cell r="D19" t="str">
            <v>Sewer Cust Record Collect (Bank Fees) (KY, Bluegra)</v>
          </cell>
          <cell r="E19" t="str">
            <v>903.280-04-012 - Sewer Cust Record Collect (Bank Fees) (KY, Bluegra)</v>
          </cell>
          <cell r="F19">
            <v>-300</v>
          </cell>
          <cell r="G19">
            <v>-300</v>
          </cell>
          <cell r="H19">
            <v>-300</v>
          </cell>
          <cell r="I19">
            <v>-300</v>
          </cell>
          <cell r="J19">
            <v>-300</v>
          </cell>
          <cell r="K19">
            <v>-300</v>
          </cell>
          <cell r="L19">
            <v>-300</v>
          </cell>
          <cell r="M19">
            <v>-300</v>
          </cell>
          <cell r="N19">
            <v>-300</v>
          </cell>
          <cell r="O19">
            <v>-300</v>
          </cell>
          <cell r="P19">
            <v>-300</v>
          </cell>
          <cell r="Q19">
            <v>-300</v>
          </cell>
          <cell r="S19">
            <v>-3600</v>
          </cell>
        </row>
        <row r="20">
          <cell r="A20" t="str">
            <v>CE7</v>
          </cell>
          <cell r="B20" t="str">
            <v>Uncollectible Accounts Expense - Sewer</v>
          </cell>
          <cell r="C20" t="str">
            <v>904.000</v>
          </cell>
          <cell r="D20" t="str">
            <v>Sewer Uncollectible Accounts (KY, Bluegra)</v>
          </cell>
          <cell r="E20" t="str">
            <v>904.000-04-012 - Sewer Uncollectible Accounts (KY, Bluegra)</v>
          </cell>
          <cell r="F20">
            <v>-249.43499999999997</v>
          </cell>
          <cell r="G20">
            <v>-249.43499999999997</v>
          </cell>
          <cell r="H20">
            <v>-249.43499999999997</v>
          </cell>
          <cell r="I20">
            <v>-249.43499999999997</v>
          </cell>
          <cell r="J20">
            <v>-249.43499999999997</v>
          </cell>
          <cell r="K20">
            <v>-249.43499999999997</v>
          </cell>
          <cell r="L20">
            <v>-249.43499999999997</v>
          </cell>
          <cell r="M20">
            <v>-249.43499999999997</v>
          </cell>
          <cell r="N20">
            <v>-249.43499999999997</v>
          </cell>
          <cell r="O20">
            <v>-249.43499999999997</v>
          </cell>
          <cell r="P20">
            <v>-249.43499999999997</v>
          </cell>
          <cell r="Q20">
            <v>-249.43499999999997</v>
          </cell>
          <cell r="S20">
            <v>-2993.22</v>
          </cell>
        </row>
        <row r="21">
          <cell r="A21" t="str">
            <v>CE3</v>
          </cell>
          <cell r="B21" t="str">
            <v>Allocated Overhead - Sewer</v>
          </cell>
          <cell r="C21" t="str">
            <v>922.000</v>
          </cell>
          <cell r="D21" t="str">
            <v>Sewer Administrative Expenses Transferred (KY, Bluegra)</v>
          </cell>
          <cell r="E21" t="str">
            <v>922.000-04-012 - Sewer Administrative Expenses Transferred (KY, Bluegra)</v>
          </cell>
          <cell r="F21">
            <v>-24408.51913789965</v>
          </cell>
          <cell r="G21">
            <v>-24408.51913789965</v>
          </cell>
          <cell r="H21">
            <v>-24408.51913789965</v>
          </cell>
          <cell r="I21">
            <v>-24408.51913789965</v>
          </cell>
          <cell r="J21">
            <v>-24408.51913789965</v>
          </cell>
          <cell r="K21">
            <v>-24408.51913789965</v>
          </cell>
          <cell r="L21">
            <v>-24408.51913789965</v>
          </cell>
          <cell r="M21">
            <v>-24408.51913789965</v>
          </cell>
          <cell r="N21">
            <v>-24408.51913789965</v>
          </cell>
          <cell r="O21">
            <v>-24408.51913789965</v>
          </cell>
          <cell r="P21">
            <v>-24408.51913789965</v>
          </cell>
          <cell r="Q21">
            <v>-24408.51913789965</v>
          </cell>
          <cell r="S21">
            <v>-292902.22965479578</v>
          </cell>
        </row>
        <row r="22">
          <cell r="A22" t="str">
            <v>CE4</v>
          </cell>
          <cell r="B22" t="str">
            <v>Administrative Services - Sewer</v>
          </cell>
          <cell r="C22" t="str">
            <v>923.400</v>
          </cell>
          <cell r="D22" t="str">
            <v>Sewer OutsideService (Legal Fees) (KY, Bluegra)</v>
          </cell>
          <cell r="E22" t="str">
            <v>923.400-04-012 - Sewer OutsideService (Legal Fees) (KY, Bluegra)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</row>
        <row r="23">
          <cell r="A23" t="str">
            <v>CE4</v>
          </cell>
          <cell r="B23" t="str">
            <v>Administrative Services - Sewer</v>
          </cell>
          <cell r="C23" t="str">
            <v>923.600</v>
          </cell>
          <cell r="D23" t="str">
            <v>Sewer OutsideService (Manage Consult) (KY, Bluegra)</v>
          </cell>
          <cell r="E23" t="str">
            <v>923.600-04-012 - Sewer OutsideService (Manage Consult) (KY, Bluegra)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A24" t="str">
            <v>CE4</v>
          </cell>
          <cell r="B24" t="str">
            <v>Administrative Services - Sewer</v>
          </cell>
          <cell r="C24" t="str">
            <v>923.900</v>
          </cell>
          <cell r="D24" t="str">
            <v>Sewer Outside Services (IT) (KY, Bluegra)</v>
          </cell>
          <cell r="E24" t="str">
            <v>923.900-04-012 - Sewer Outside Services (IT) (KY, Bluegra)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A25" t="str">
            <v>CE5</v>
          </cell>
          <cell r="B25" t="str">
            <v>Property Insurance - Sewer</v>
          </cell>
          <cell r="C25" t="str">
            <v>924.400</v>
          </cell>
          <cell r="D25" t="str">
            <v>Sewer Property Insurance   Commercial (KY, Bluegra)</v>
          </cell>
          <cell r="E25" t="str">
            <v>924.400-04-012 - Sewer Property Insurance   Commercial (KY, Bluegra)</v>
          </cell>
          <cell r="F25">
            <v>-1666.6666666666667</v>
          </cell>
          <cell r="G25">
            <v>-1666.6666666666667</v>
          </cell>
          <cell r="H25">
            <v>-1666.6666666666667</v>
          </cell>
          <cell r="I25">
            <v>-1666.6666666666667</v>
          </cell>
          <cell r="J25">
            <v>-1666.6666666666667</v>
          </cell>
          <cell r="K25">
            <v>-1666.6666666666667</v>
          </cell>
          <cell r="L25">
            <v>-1666.6666666666667</v>
          </cell>
          <cell r="M25">
            <v>-1666.6666666666667</v>
          </cell>
          <cell r="N25">
            <v>-1666.6666666666667</v>
          </cell>
          <cell r="O25">
            <v>-1666.6666666666667</v>
          </cell>
          <cell r="P25">
            <v>-1666.6666666666667</v>
          </cell>
          <cell r="Q25">
            <v>-1666.6666666666667</v>
          </cell>
          <cell r="S25">
            <v>-20000</v>
          </cell>
        </row>
        <row r="26">
          <cell r="A26" t="str">
            <v>CE6</v>
          </cell>
          <cell r="B26" t="str">
            <v>Regulatory Expense and Permits - Sewer</v>
          </cell>
          <cell r="C26" t="str">
            <v>928.100</v>
          </cell>
          <cell r="D26" t="str">
            <v>Sewer Regulatory Expense   DNR (KY, Bluegra)</v>
          </cell>
          <cell r="E26" t="str">
            <v>928.100-04-012 - Sewer Regulatory Expense   DNR (KY, Bluegra)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  <cell r="S26">
            <v>0</v>
          </cell>
        </row>
        <row r="27">
          <cell r="A27" t="str">
            <v>CE6</v>
          </cell>
          <cell r="B27" t="str">
            <v>Regulatory Expense and Permits - Sewer</v>
          </cell>
          <cell r="C27" t="str">
            <v>928.200</v>
          </cell>
          <cell r="D27" t="str">
            <v>Sewer Regulatory Expense   PSC (KY, Bluegra)</v>
          </cell>
          <cell r="E27" t="str">
            <v>928.200-04-012 - Sewer Regulatory Expense   PSC (KY, Bluegra)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/>
          <cell r="S27">
            <v>0</v>
          </cell>
        </row>
        <row r="28">
          <cell r="C28"/>
          <cell r="D28" t="str">
            <v>General &amp; Admin</v>
          </cell>
          <cell r="E28" t="str">
            <v>Total G&amp;A - General &amp; Admin</v>
          </cell>
          <cell r="F28">
            <v>-27316.620804566319</v>
          </cell>
          <cell r="G28">
            <v>-27316.620804566319</v>
          </cell>
          <cell r="H28">
            <v>-27316.620804566319</v>
          </cell>
          <cell r="I28">
            <v>-27316.620804566319</v>
          </cell>
          <cell r="J28">
            <v>-27316.620804566319</v>
          </cell>
          <cell r="K28">
            <v>-27316.620804566319</v>
          </cell>
          <cell r="L28">
            <v>-27316.620804566319</v>
          </cell>
          <cell r="M28">
            <v>-38496.620804566315</v>
          </cell>
          <cell r="N28">
            <v>-27316.620804566319</v>
          </cell>
          <cell r="O28">
            <v>-27316.620804566319</v>
          </cell>
          <cell r="P28">
            <v>-27316.620804566319</v>
          </cell>
          <cell r="Q28">
            <v>-27316.620804566319</v>
          </cell>
          <cell r="R28"/>
          <cell r="S28">
            <v>-327799.44965479575</v>
          </cell>
        </row>
        <row r="29">
          <cell r="C29"/>
          <cell r="D29" t="str">
            <v/>
          </cell>
          <cell r="R29"/>
        </row>
        <row r="30">
          <cell r="C30"/>
          <cell r="D30" t="str">
            <v>Operations &amp; Maintenance</v>
          </cell>
          <cell r="E30" t="str">
            <v>Ops &amp; Maint - Operations &amp; Maintenance</v>
          </cell>
          <cell r="F30"/>
          <cell r="G30"/>
          <cell r="H30"/>
          <cell r="I30"/>
          <cell r="J30"/>
          <cell r="K30"/>
          <cell r="L30"/>
          <cell r="R30"/>
          <cell r="S30"/>
        </row>
        <row r="31">
          <cell r="A31" t="str">
            <v>SE1</v>
          </cell>
          <cell r="B31" t="str">
            <v>Sewer - Contract Operations</v>
          </cell>
          <cell r="C31" t="str">
            <v>701.000</v>
          </cell>
          <cell r="D31" t="str">
            <v>Sewer - O&amp;M - Operations Labor and Expense (KY, Bluegra)</v>
          </cell>
          <cell r="E31" t="str">
            <v>701.000-04-012 - Sewer - O&amp;M - Operations Labor and Expense (KY, Bluegra)</v>
          </cell>
          <cell r="F31">
            <v>-19836</v>
          </cell>
          <cell r="G31">
            <v>-19836</v>
          </cell>
          <cell r="H31">
            <v>-19836</v>
          </cell>
          <cell r="I31">
            <v>-19836</v>
          </cell>
          <cell r="J31">
            <v>-19836</v>
          </cell>
          <cell r="K31">
            <v>-19836</v>
          </cell>
          <cell r="L31">
            <v>-19836</v>
          </cell>
          <cell r="M31">
            <v>-19836</v>
          </cell>
          <cell r="N31">
            <v>-19836</v>
          </cell>
          <cell r="O31">
            <v>-19836</v>
          </cell>
          <cell r="P31">
            <v>-19836</v>
          </cell>
          <cell r="Q31">
            <v>-19836</v>
          </cell>
          <cell r="R31"/>
          <cell r="S31">
            <v>-182602.28571428574</v>
          </cell>
        </row>
        <row r="32">
          <cell r="A32" t="str">
            <v>SE1</v>
          </cell>
          <cell r="B32" t="str">
            <v>Sewer - Contract Operations</v>
          </cell>
          <cell r="C32" t="str">
            <v>701.100</v>
          </cell>
          <cell r="D32" t="str">
            <v>Sewer - O&amp;M - Testing Expense (KY, Bluegra)</v>
          </cell>
          <cell r="E32" t="str">
            <v>701.100-04-012 - Sewer - O&amp;M - Testing Expense (KY, Bluegra)</v>
          </cell>
          <cell r="F32">
            <v>-2928.3333333333335</v>
          </cell>
          <cell r="G32">
            <v>-2928.3333333333335</v>
          </cell>
          <cell r="H32">
            <v>-2928.3333333333335</v>
          </cell>
          <cell r="I32">
            <v>-2928.3333333333335</v>
          </cell>
          <cell r="J32">
            <v>-2928.3333333333335</v>
          </cell>
          <cell r="K32">
            <v>-2928.3333333333335</v>
          </cell>
          <cell r="L32">
            <v>-2928.3333333333335</v>
          </cell>
          <cell r="M32">
            <v>-2928.3333333333335</v>
          </cell>
          <cell r="N32">
            <v>-2928.3333333333335</v>
          </cell>
          <cell r="O32">
            <v>-2928.3333333333335</v>
          </cell>
          <cell r="P32">
            <v>-2928.3333333333335</v>
          </cell>
          <cell r="Q32">
            <v>-2928.3333333333335</v>
          </cell>
          <cell r="R32"/>
          <cell r="S32">
            <v>-35140</v>
          </cell>
        </row>
        <row r="33">
          <cell r="A33" t="str">
            <v>SE1</v>
          </cell>
          <cell r="B33" t="str">
            <v>Sewer - Contract Operations</v>
          </cell>
          <cell r="C33" t="str">
            <v>701.200</v>
          </cell>
          <cell r="D33" t="str">
            <v>Sewer - O&amp;M - Sludge Removal (KY, Bluegra)</v>
          </cell>
          <cell r="E33" t="str">
            <v>701.200-04-012 - Sewer - O&amp;M - Sludge Removal (KY, Bluegra)</v>
          </cell>
          <cell r="F33">
            <v>-1666.6666666666667</v>
          </cell>
          <cell r="G33">
            <v>-1666.6666666666667</v>
          </cell>
          <cell r="H33">
            <v>-1666.6666666666667</v>
          </cell>
          <cell r="I33">
            <v>-1666.6666666666667</v>
          </cell>
          <cell r="J33">
            <v>-1666.6666666666667</v>
          </cell>
          <cell r="K33">
            <v>-1666.6666666666667</v>
          </cell>
          <cell r="L33">
            <v>-1666.6666666666667</v>
          </cell>
          <cell r="M33">
            <v>-1666.6666666666667</v>
          </cell>
          <cell r="N33">
            <v>-1666.6666666666667</v>
          </cell>
          <cell r="O33">
            <v>-1666.6666666666667</v>
          </cell>
          <cell r="P33">
            <v>-1666.6666666666667</v>
          </cell>
          <cell r="Q33">
            <v>-1666.6666666666667</v>
          </cell>
          <cell r="R33"/>
          <cell r="S33">
            <v>-20000</v>
          </cell>
        </row>
        <row r="34">
          <cell r="A34" t="str">
            <v>SE2</v>
          </cell>
          <cell r="B34" t="str">
            <v>Sewer - Other Operations</v>
          </cell>
          <cell r="C34" t="str">
            <v>703.000</v>
          </cell>
          <cell r="D34" t="str">
            <v>Sewer - O&amp;M - Fuel &amp; Power for Pumping and Treatment (KY, Bluegra)</v>
          </cell>
          <cell r="E34" t="str">
            <v>703.000-04-012 - Sewer - O&amp;M - Fuel &amp; Power for Pumping and Treatment (KY, Bluegra)</v>
          </cell>
          <cell r="F34">
            <v>-6000</v>
          </cell>
          <cell r="G34">
            <v>-6000</v>
          </cell>
          <cell r="H34">
            <v>-6000</v>
          </cell>
          <cell r="I34">
            <v>-6000</v>
          </cell>
          <cell r="J34">
            <v>-6000</v>
          </cell>
          <cell r="K34">
            <v>-6000</v>
          </cell>
          <cell r="L34">
            <v>-6000</v>
          </cell>
          <cell r="M34">
            <v>-6000</v>
          </cell>
          <cell r="N34">
            <v>-6000</v>
          </cell>
          <cell r="O34">
            <v>-6000</v>
          </cell>
          <cell r="P34">
            <v>-6000</v>
          </cell>
          <cell r="Q34">
            <v>-6000</v>
          </cell>
          <cell r="R34"/>
          <cell r="S34">
            <v>-72000</v>
          </cell>
        </row>
        <row r="35">
          <cell r="A35" t="str">
            <v>SE2</v>
          </cell>
          <cell r="B35" t="str">
            <v>Sewer - Other Operations</v>
          </cell>
          <cell r="C35" t="str">
            <v>704.000</v>
          </cell>
          <cell r="D35" t="str">
            <v>Sewer - O&amp;M - Chemicals (KY, Bluegra)</v>
          </cell>
          <cell r="E35" t="str">
            <v>704.000-04-012 - Sewer - O&amp;M - Chemicals (KY, Bluegra)</v>
          </cell>
          <cell r="F35">
            <v>-1166.6666666666667</v>
          </cell>
          <cell r="G35">
            <v>-1166.6666666666667</v>
          </cell>
          <cell r="H35">
            <v>-1166.6666666666667</v>
          </cell>
          <cell r="I35">
            <v>-1166.6666666666667</v>
          </cell>
          <cell r="J35">
            <v>-1166.6666666666667</v>
          </cell>
          <cell r="K35">
            <v>-1166.6666666666667</v>
          </cell>
          <cell r="L35">
            <v>-1166.6666666666667</v>
          </cell>
          <cell r="M35">
            <v>-1166.6666666666667</v>
          </cell>
          <cell r="N35">
            <v>-1166.6666666666667</v>
          </cell>
          <cell r="O35">
            <v>-1166.6666666666667</v>
          </cell>
          <cell r="P35">
            <v>-1166.6666666666667</v>
          </cell>
          <cell r="Q35">
            <v>-1166.6666666666667</v>
          </cell>
          <cell r="R35"/>
          <cell r="S35">
            <v>-14000</v>
          </cell>
        </row>
        <row r="36">
          <cell r="A36" t="str">
            <v>SE3</v>
          </cell>
          <cell r="B36" t="str">
            <v>Sewer - Maintenance</v>
          </cell>
          <cell r="C36" t="str">
            <v>711.000</v>
          </cell>
          <cell r="D36" t="str">
            <v>Sewer - O&amp;M - Maintenance Structures and Improvements (KY, Bluegra)</v>
          </cell>
          <cell r="E36" t="str">
            <v>711.000-04-012 - Sewer - O&amp;M - Maintenance Structures and Improvements (KY, Bluegra)</v>
          </cell>
          <cell r="F36">
            <v>-1666.6666666666667</v>
          </cell>
          <cell r="G36">
            <v>-1666.6666666666667</v>
          </cell>
          <cell r="H36">
            <v>-1666.6666666666667</v>
          </cell>
          <cell r="I36">
            <v>-1666.6666666666667</v>
          </cell>
          <cell r="J36">
            <v>-1666.6666666666667</v>
          </cell>
          <cell r="K36">
            <v>-1666.6666666666667</v>
          </cell>
          <cell r="L36">
            <v>-1666.6666666666667</v>
          </cell>
          <cell r="M36">
            <v>-1666.6666666666667</v>
          </cell>
          <cell r="N36">
            <v>-1666.6666666666667</v>
          </cell>
          <cell r="O36">
            <v>-1666.6666666666667</v>
          </cell>
          <cell r="P36">
            <v>-1666.6666666666667</v>
          </cell>
          <cell r="Q36">
            <v>-1666.6666666666667</v>
          </cell>
          <cell r="R36"/>
          <cell r="S36">
            <v>-20000</v>
          </cell>
        </row>
        <row r="37">
          <cell r="A37" t="str">
            <v>SE3</v>
          </cell>
          <cell r="B37" t="str">
            <v>Sewer - Maintenance</v>
          </cell>
          <cell r="C37" t="str">
            <v>712.000</v>
          </cell>
          <cell r="D37" t="str">
            <v>Sewer - O&amp;M - Maintenance of Collection Sewer System (KY, Bluegra)</v>
          </cell>
          <cell r="E37" t="str">
            <v>712.000-04-012 - Sewer - O&amp;M - Maintenance of Collection Sewer System (KY, Bluegra)</v>
          </cell>
          <cell r="F37">
            <v>-1666.6666666666667</v>
          </cell>
          <cell r="G37">
            <v>-1666.6666666666667</v>
          </cell>
          <cell r="H37">
            <v>-1666.6666666666667</v>
          </cell>
          <cell r="I37">
            <v>-1666.6666666666667</v>
          </cell>
          <cell r="J37">
            <v>-1666.6666666666667</v>
          </cell>
          <cell r="K37">
            <v>-1666.6666666666667</v>
          </cell>
          <cell r="L37">
            <v>-1666.6666666666667</v>
          </cell>
          <cell r="M37">
            <v>-1666.6666666666667</v>
          </cell>
          <cell r="N37">
            <v>-1666.6666666666667</v>
          </cell>
          <cell r="O37">
            <v>-1666.6666666666667</v>
          </cell>
          <cell r="P37">
            <v>-1666.6666666666667</v>
          </cell>
          <cell r="Q37">
            <v>-1666.6666666666667</v>
          </cell>
          <cell r="R37"/>
          <cell r="S37">
            <v>-20000</v>
          </cell>
        </row>
        <row r="38">
          <cell r="A38" t="str">
            <v>SE3</v>
          </cell>
          <cell r="B38" t="str">
            <v>Sewer - Maintenance</v>
          </cell>
          <cell r="C38" t="str">
            <v>714.000</v>
          </cell>
          <cell r="D38" t="str">
            <v>Sewer - O&amp;M - Maintenance of Treatment &amp; Disposal Plant (KY, Bluegra)</v>
          </cell>
          <cell r="E38" t="str">
            <v>714.000-04-012 - Sewer - O&amp;M - Maintenance of Treatment &amp; Disposal Plant (KY, Bluegra)</v>
          </cell>
          <cell r="F38">
            <v>-1666.6666666666667</v>
          </cell>
          <cell r="G38">
            <v>-1666.6666666666667</v>
          </cell>
          <cell r="H38">
            <v>-1666.6666666666667</v>
          </cell>
          <cell r="I38">
            <v>-1666.6666666666667</v>
          </cell>
          <cell r="J38">
            <v>-1666.6666666666667</v>
          </cell>
          <cell r="K38">
            <v>-1666.6666666666667</v>
          </cell>
          <cell r="L38">
            <v>-1666.6666666666667</v>
          </cell>
          <cell r="M38">
            <v>-1666.6666666666667</v>
          </cell>
          <cell r="N38">
            <v>-1666.6666666666667</v>
          </cell>
          <cell r="O38">
            <v>-1666.6666666666667</v>
          </cell>
          <cell r="P38">
            <v>-1666.6666666666667</v>
          </cell>
          <cell r="Q38">
            <v>-1666.6666666666667</v>
          </cell>
          <cell r="R38"/>
          <cell r="S38">
            <v>-20000</v>
          </cell>
        </row>
        <row r="39">
          <cell r="A39" t="str">
            <v>SE3</v>
          </cell>
          <cell r="B39" t="str">
            <v>Sewer - Maintenance</v>
          </cell>
          <cell r="C39" t="str">
            <v>713.001</v>
          </cell>
          <cell r="D39" t="str">
            <v>Sewer - O&amp;M - Maintenance of Pumping System (KY, Bluegra )</v>
          </cell>
          <cell r="E39" t="str">
            <v>713.001-04-012 - Sewer - O&amp;M - Maintenance of Pumping System (KY, Bluegra )</v>
          </cell>
          <cell r="F39">
            <v>-1250</v>
          </cell>
          <cell r="G39">
            <v>-1250</v>
          </cell>
          <cell r="H39">
            <v>-1250</v>
          </cell>
          <cell r="I39">
            <v>-1250</v>
          </cell>
          <cell r="J39">
            <v>-1250</v>
          </cell>
          <cell r="K39">
            <v>-1250</v>
          </cell>
          <cell r="L39">
            <v>-1250</v>
          </cell>
          <cell r="M39">
            <v>-1250</v>
          </cell>
          <cell r="N39">
            <v>-1250</v>
          </cell>
          <cell r="O39">
            <v>-1250</v>
          </cell>
          <cell r="P39">
            <v>-1250</v>
          </cell>
          <cell r="Q39">
            <v>-1250</v>
          </cell>
          <cell r="R39"/>
          <cell r="S39">
            <v>-15000</v>
          </cell>
        </row>
        <row r="40">
          <cell r="A40" t="str">
            <v>SE2</v>
          </cell>
          <cell r="B40" t="str">
            <v>Sewer - Maintenance</v>
          </cell>
          <cell r="C40" t="str">
            <v>705.000</v>
          </cell>
          <cell r="D40" t="str">
            <v>Sewer - O&amp;M - Miscellaneous Supplies (KY, Bluegra )</v>
          </cell>
          <cell r="E40" t="str">
            <v>705.000-04-012 - Sewer - O&amp;M - Miscellaneous Supplies (KY, Bluegra )</v>
          </cell>
          <cell r="F40">
            <v>-416.66666666666669</v>
          </cell>
          <cell r="G40">
            <v>-416.66666666666669</v>
          </cell>
          <cell r="H40">
            <v>-416.66666666666669</v>
          </cell>
          <cell r="I40">
            <v>-416.66666666666669</v>
          </cell>
          <cell r="J40">
            <v>-416.66666666666669</v>
          </cell>
          <cell r="K40">
            <v>-416.66666666666669</v>
          </cell>
          <cell r="L40">
            <v>-416.66666666666669</v>
          </cell>
          <cell r="M40">
            <v>-416.66666666666669</v>
          </cell>
          <cell r="N40">
            <v>-416.66666666666669</v>
          </cell>
          <cell r="O40">
            <v>-416.66666666666669</v>
          </cell>
          <cell r="P40">
            <v>-416.66666666666669</v>
          </cell>
          <cell r="Q40">
            <v>-416.66666666666669</v>
          </cell>
          <cell r="R40"/>
          <cell r="S40">
            <v>-5000</v>
          </cell>
        </row>
        <row r="41">
          <cell r="D41" t="str">
            <v>Operations &amp; Maintenance</v>
          </cell>
          <cell r="E41" t="str">
            <v>Total Ops &amp; Maint - Operations &amp; Maintenance</v>
          </cell>
          <cell r="F41">
            <v>-38264.333333333328</v>
          </cell>
          <cell r="G41">
            <v>-38264.333333333328</v>
          </cell>
          <cell r="H41">
            <v>-38264.333333333328</v>
          </cell>
          <cell r="I41">
            <v>-38264.333333333328</v>
          </cell>
          <cell r="J41">
            <v>-38264.333333333328</v>
          </cell>
          <cell r="K41">
            <v>-38264.333333333328</v>
          </cell>
          <cell r="L41">
            <v>-38264.333333333328</v>
          </cell>
          <cell r="M41">
            <v>-38264.333333333328</v>
          </cell>
          <cell r="N41">
            <v>-38264.333333333328</v>
          </cell>
          <cell r="O41">
            <v>-38264.333333333328</v>
          </cell>
          <cell r="P41">
            <v>-38264.333333333328</v>
          </cell>
          <cell r="Q41">
            <v>-38264.333333333328</v>
          </cell>
          <cell r="R41"/>
          <cell r="S41">
            <v>-403742.28571428574</v>
          </cell>
        </row>
        <row r="42">
          <cell r="D42" t="str">
            <v/>
          </cell>
        </row>
        <row r="43">
          <cell r="D43" t="str">
            <v>Depreciation &amp; Amortization</v>
          </cell>
          <cell r="E43" t="str">
            <v>Depr &amp; Amort - Depreciation &amp; Amortization</v>
          </cell>
          <cell r="F43"/>
          <cell r="G43"/>
          <cell r="H43"/>
          <cell r="I43"/>
          <cell r="J43"/>
          <cell r="K43"/>
          <cell r="L43"/>
          <cell r="S43"/>
        </row>
        <row r="44">
          <cell r="A44" t="str">
            <v>DE1</v>
          </cell>
          <cell r="B44" t="str">
            <v>Sewer - Depreciation</v>
          </cell>
          <cell r="C44" t="str">
            <v>403.000</v>
          </cell>
          <cell r="D44" t="str">
            <v>Depreciation Expense (KY, Bluegra)</v>
          </cell>
          <cell r="E44" t="str">
            <v>403.000-04-012 - Depreciation Expense (KY, Bluegra)</v>
          </cell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S44">
            <v>0</v>
          </cell>
        </row>
        <row r="45">
          <cell r="A45" t="str">
            <v>DE2</v>
          </cell>
          <cell r="B45" t="str">
            <v>Water - Depreciation</v>
          </cell>
          <cell r="C45"/>
          <cell r="D45" t="str">
            <v/>
          </cell>
          <cell r="E45"/>
          <cell r="F45"/>
          <cell r="G45"/>
          <cell r="H45"/>
          <cell r="I45"/>
          <cell r="J45"/>
          <cell r="K45"/>
          <cell r="L45"/>
          <cell r="M45"/>
          <cell r="S45"/>
        </row>
        <row r="46">
          <cell r="D46" t="str">
            <v>Depreciation &amp; Amortization</v>
          </cell>
          <cell r="E46" t="str">
            <v>Total Depr &amp; Amort - Depreciation &amp; Amortization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D47" t="str">
            <v/>
          </cell>
        </row>
        <row r="48">
          <cell r="D48" t="str">
            <v>Expense</v>
          </cell>
          <cell r="E48" t="str">
            <v>Total Expense - Expense</v>
          </cell>
          <cell r="F48">
            <v>-65580.954137899651</v>
          </cell>
          <cell r="G48">
            <v>-65580.954137899651</v>
          </cell>
          <cell r="H48">
            <v>-65580.954137899651</v>
          </cell>
          <cell r="I48">
            <v>-65580.954137899651</v>
          </cell>
          <cell r="J48">
            <v>-65580.954137899651</v>
          </cell>
          <cell r="K48">
            <v>-65580.954137899651</v>
          </cell>
          <cell r="L48">
            <v>-65580.954137899651</v>
          </cell>
          <cell r="M48">
            <v>-76760.954137899651</v>
          </cell>
          <cell r="N48">
            <v>-65580.954137899651</v>
          </cell>
          <cell r="O48">
            <v>-65580.954137899651</v>
          </cell>
          <cell r="P48">
            <v>-65580.954137899651</v>
          </cell>
          <cell r="Q48">
            <v>-65580.954137899651</v>
          </cell>
          <cell r="S48">
            <v>-731541.73536908149</v>
          </cell>
        </row>
        <row r="49">
          <cell r="D49" t="str">
            <v/>
          </cell>
        </row>
        <row r="50">
          <cell r="D50" t="str">
            <v/>
          </cell>
          <cell r="E50" t="str">
            <v>Profit Period</v>
          </cell>
          <cell r="F50">
            <v>-32322.954137899651</v>
          </cell>
          <cell r="G50">
            <v>-32322.954137899651</v>
          </cell>
          <cell r="H50">
            <v>-32322.954137899651</v>
          </cell>
          <cell r="I50">
            <v>-32322.954137899651</v>
          </cell>
          <cell r="J50">
            <v>-32322.954137899651</v>
          </cell>
          <cell r="K50">
            <v>-32322.954137899651</v>
          </cell>
          <cell r="L50">
            <v>-32322.954137899651</v>
          </cell>
          <cell r="M50">
            <v>-43502.954137899651</v>
          </cell>
          <cell r="N50">
            <v>-32322.954137899651</v>
          </cell>
          <cell r="O50">
            <v>-32322.954137899651</v>
          </cell>
          <cell r="P50">
            <v>-32322.954137899651</v>
          </cell>
          <cell r="Q50">
            <v>-32322.954137899651</v>
          </cell>
          <cell r="S50">
            <v>-332445.73536908149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A4" sqref="A4"/>
    </sheetView>
  </sheetViews>
  <sheetFormatPr defaultColWidth="9.1328125" defaultRowHeight="14.25" outlineLevelCol="1"/>
  <cols>
    <col min="1" max="1" width="48.265625" style="2" bestFit="1" customWidth="1"/>
    <col min="2" max="2" width="27.1328125" style="10" customWidth="1" outlineLevel="1"/>
    <col min="3" max="3" width="12.265625" style="2" customWidth="1" outlineLevel="1"/>
    <col min="4" max="4" width="19.1328125" style="2" customWidth="1" outlineLevel="1"/>
    <col min="5" max="5" width="7.1328125" style="2" customWidth="1" outlineLevel="1"/>
    <col min="6" max="6" width="14.86328125" style="2" customWidth="1" outlineLevel="1"/>
    <col min="7" max="7" width="4.59765625" style="2" customWidth="1"/>
    <col min="8" max="8" width="9.1328125" style="2"/>
    <col min="9" max="9" width="50.1328125" style="2" customWidth="1"/>
    <col min="10" max="10" width="7.73046875" style="2" customWidth="1"/>
    <col min="11" max="19" width="11.265625" style="2" bestFit="1" customWidth="1"/>
    <col min="20" max="20" width="12.265625" style="2" bestFit="1" customWidth="1"/>
    <col min="21" max="21" width="11.1328125" style="2" bestFit="1" customWidth="1"/>
    <col min="22" max="22" width="12.265625" style="2" bestFit="1" customWidth="1"/>
    <col min="23" max="23" width="13" style="2" bestFit="1" customWidth="1"/>
    <col min="24" max="16384" width="9.1328125" style="2"/>
  </cols>
  <sheetData>
    <row r="1" spans="1:24">
      <c r="A1" s="2" t="s">
        <v>21</v>
      </c>
    </row>
    <row r="2" spans="1:24">
      <c r="A2" s="2" t="s">
        <v>22</v>
      </c>
    </row>
    <row r="3" spans="1:24">
      <c r="A3" s="2" t="s">
        <v>68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23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24</v>
      </c>
      <c r="E9" s="2" t="str">
        <f>"Allocated Forecast Year at "&amp;TEXT(A5,"m/d/yyyy")</f>
        <v>Allocated Forecast Year at 4/30/2022</v>
      </c>
      <c r="H9" s="6" t="s">
        <v>25</v>
      </c>
      <c r="O9" s="28"/>
    </row>
    <row r="10" spans="1:24">
      <c r="A10" s="2" t="s">
        <v>26</v>
      </c>
      <c r="H10" s="29" t="s">
        <v>27</v>
      </c>
      <c r="I10" s="29" t="s">
        <v>11</v>
      </c>
      <c r="J10" s="80" t="s">
        <v>28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29</v>
      </c>
      <c r="X10" s="74"/>
    </row>
    <row r="11" spans="1:24">
      <c r="A11" s="21" t="s">
        <v>30</v>
      </c>
      <c r="B11" s="22"/>
      <c r="X11" s="10"/>
    </row>
    <row r="12" spans="1:24">
      <c r="A12" s="21" t="s">
        <v>31</v>
      </c>
      <c r="B12" s="22"/>
      <c r="H12" s="2" t="str">
        <f>INDEX('[1]2020 P&amp;L'!$A:$S,MATCH($J12,'[1]2020 P&amp;L'!$C:$C,0),MATCH(H$10,'[1]2020 P&amp;L'!$A$5:$S$5,0))</f>
        <v>CE2</v>
      </c>
      <c r="I12" s="2" t="str">
        <f>INDEX('[1]2020 P&amp;L'!$A:$S,MATCH($J12,'[1]2020 P&amp;L'!$C:$C,0),MATCH(I$10,'[1]2020 P&amp;L'!$A$5:$S$5,0))</f>
        <v>Sewer Cust Record Collect (Billing) (KY, Bluegra)</v>
      </c>
      <c r="J12" s="25" t="s">
        <v>56</v>
      </c>
      <c r="K12" s="83">
        <f>-INDEX('[1]2020 P&amp;L'!$A:$S,MATCH($J12,'[1]2020 P&amp;L'!$C:$C,0),MATCH(K$10,'[1]2020 P&amp;L'!$A$5:$S$5,0))</f>
        <v>3156.85</v>
      </c>
      <c r="L12" s="83">
        <f>-INDEX('[1]2020 P&amp;L'!$A:$S,MATCH($J12,'[1]2020 P&amp;L'!$C:$C,0),MATCH(L$10,'[1]2020 P&amp;L'!$A$5:$S$5,0))</f>
        <v>3134.25</v>
      </c>
      <c r="M12" s="83">
        <f>-INDEX('[1]2020 P&amp;L'!$A:$S,MATCH($J12,'[1]2020 P&amp;L'!$C:$C,0),MATCH(M$10,'[1]2020 P&amp;L'!$A$5:$S$5,0))</f>
        <v>3030.75</v>
      </c>
      <c r="N12" s="83">
        <f>-INDEX('[1]2020 P&amp;L'!$A:$S,MATCH($J12,'[1]2020 P&amp;L'!$C:$C,0),MATCH(N$10,'[1]2020 P&amp;L'!$A$5:$S$5,0))</f>
        <v>4840.1899999999996</v>
      </c>
      <c r="O12" s="83">
        <f>-INDEX('[1]2020 P&amp;L'!$A:$S,MATCH($J12,'[1]2020 P&amp;L'!$C:$C,0),MATCH(O$10,'[1]2020 P&amp;L'!$A$5:$S$5,0))</f>
        <v>3765.87</v>
      </c>
      <c r="P12" s="83">
        <f>-INDEX('[1]2020 P&amp;L'!$A:$S,MATCH($J12,'[1]2020 P&amp;L'!$C:$C,0),MATCH(P$10,'[1]2020 P&amp;L'!$A$5:$S$5,0))</f>
        <v>3597.75</v>
      </c>
      <c r="Q12" s="83">
        <f>-INDEX('[1]2020 P&amp;L'!$A:$S,MATCH($J12,'[1]2020 P&amp;L'!$C:$C,0),MATCH(Q$10,'[1]2020 P&amp;L'!$A$5:$S$5,0))</f>
        <v>5159.68</v>
      </c>
      <c r="R12" s="83">
        <f>-INDEX('[1]2020 P&amp;L'!$A:$S,MATCH($J12,'[1]2020 P&amp;L'!$C:$C,0),MATCH(R$10,'[1]2020 P&amp;L'!$A$5:$S$5,0))</f>
        <v>4927.2</v>
      </c>
      <c r="S12" s="83">
        <f>-INDEX('[1]2020 P&amp;L'!$A:$S,MATCH($J12,'[1]2020 P&amp;L'!$C:$C,0),MATCH(S$10,'[1]2020 P&amp;L'!$A$5:$S$5,0))</f>
        <v>3707.27</v>
      </c>
      <c r="T12" s="83">
        <f>-INDEX('[1]2020 P&amp;L'!$A:$S,MATCH($J12,'[1]2020 P&amp;L'!$C:$C,0),MATCH(T$10,'[1]2020 P&amp;L'!$A$5:$S$5,0))</f>
        <v>3963.7799999999997</v>
      </c>
      <c r="U12" s="83">
        <f>-INDEX('[1]2020 P&amp;L'!$A:$S,MATCH($J12,'[1]2020 P&amp;L'!$C:$C,0),MATCH(U$10,'[1]2020 P&amp;L'!$A$5:$S$5,0))</f>
        <v>3963.7799999999997</v>
      </c>
      <c r="V12" s="83">
        <f>-INDEX('[1]2020 P&amp;L'!$A:$S,MATCH($J12,'[1]2020 P&amp;L'!$C:$C,0),MATCH(V$10,'[1]2020 P&amp;L'!$A$5:$S$5,0))</f>
        <v>3963.7799999999997</v>
      </c>
      <c r="W12" s="83">
        <f>SUM(K12:V12)</f>
        <v>47211.149999999994</v>
      </c>
      <c r="X12" s="75"/>
    </row>
    <row r="13" spans="1:24">
      <c r="A13" s="21" t="s">
        <v>32</v>
      </c>
      <c r="B13" s="22"/>
      <c r="H13" s="2" t="str">
        <f>INDEX('[1]2020 P&amp;L'!$A:$S,MATCH($J13,'[1]2020 P&amp;L'!$C:$C,0),MATCH(H$10,'[1]2020 P&amp;L'!$A$5:$S$5,0))</f>
        <v>CE2</v>
      </c>
      <c r="I13" s="2" t="str">
        <f>INDEX('[1]2020 P&amp;L'!$A:$S,MATCH($J13,'[1]2020 P&amp;L'!$C:$C,0),MATCH(I$10,'[1]2020 P&amp;L'!$A$5:$S$5,0))</f>
        <v>Sewer Cust Record Collect (Bank Fees) (KY, Bluegra)</v>
      </c>
      <c r="J13" s="78" t="s">
        <v>57</v>
      </c>
      <c r="K13" s="83">
        <f>-INDEX('[1]2020 P&amp;L'!$A:$S,MATCH($J13,'[1]2020 P&amp;L'!$C:$C,0),MATCH(K$10,'[1]2020 P&amp;L'!$A$5:$S$5,0))</f>
        <v>918.81</v>
      </c>
      <c r="L13" s="83">
        <f>-INDEX('[1]2020 P&amp;L'!$A:$S,MATCH($J13,'[1]2020 P&amp;L'!$C:$C,0),MATCH(L$10,'[1]2020 P&amp;L'!$A$5:$S$5,0))</f>
        <v>869.37</v>
      </c>
      <c r="M13" s="83">
        <f>-INDEX('[1]2020 P&amp;L'!$A:$S,MATCH($J13,'[1]2020 P&amp;L'!$C:$C,0),MATCH(M$10,'[1]2020 P&amp;L'!$A$5:$S$5,0))</f>
        <v>905.1</v>
      </c>
      <c r="N13" s="83">
        <f>-INDEX('[1]2020 P&amp;L'!$A:$S,MATCH($J13,'[1]2020 P&amp;L'!$C:$C,0),MATCH(N$10,'[1]2020 P&amp;L'!$A$5:$S$5,0))</f>
        <v>1391.63</v>
      </c>
      <c r="O13" s="83">
        <f>-INDEX('[1]2020 P&amp;L'!$A:$S,MATCH($J13,'[1]2020 P&amp;L'!$C:$C,0),MATCH(O$10,'[1]2020 P&amp;L'!$A$5:$S$5,0))</f>
        <v>3225.81</v>
      </c>
      <c r="P13" s="83">
        <f>-INDEX('[1]2020 P&amp;L'!$A:$S,MATCH($J13,'[1]2020 P&amp;L'!$C:$C,0),MATCH(P$10,'[1]2020 P&amp;L'!$A$5:$S$5,0))</f>
        <v>69.23</v>
      </c>
      <c r="Q13" s="83">
        <f>-INDEX('[1]2020 P&amp;L'!$A:$S,MATCH($J13,'[1]2020 P&amp;L'!$C:$C,0),MATCH(Q$10,'[1]2020 P&amp;L'!$A$5:$S$5,0))</f>
        <v>0</v>
      </c>
      <c r="R13" s="83">
        <f>-INDEX('[1]2020 P&amp;L'!$A:$S,MATCH($J13,'[1]2020 P&amp;L'!$C:$C,0),MATCH(R$10,'[1]2020 P&amp;L'!$A$5:$S$5,0))</f>
        <v>2067.23</v>
      </c>
      <c r="S13" s="83">
        <f>-INDEX('[1]2020 P&amp;L'!$A:$S,MATCH($J13,'[1]2020 P&amp;L'!$C:$C,0),MATCH(S$10,'[1]2020 P&amp;L'!$A$5:$S$5,0))</f>
        <v>994.13</v>
      </c>
      <c r="T13" s="83">
        <f>-INDEX('[1]2020 P&amp;L'!$A:$S,MATCH($J13,'[1]2020 P&amp;L'!$C:$C,0),MATCH(T$10,'[1]2020 P&amp;L'!$A$5:$S$5,0))</f>
        <v>1123.28</v>
      </c>
      <c r="U13" s="83">
        <f>-INDEX('[1]2020 P&amp;L'!$A:$S,MATCH($J13,'[1]2020 P&amp;L'!$C:$C,0),MATCH(U$10,'[1]2020 P&amp;L'!$A$5:$S$5,0))</f>
        <v>1123.28</v>
      </c>
      <c r="V13" s="83">
        <f>-INDEX('[1]2020 P&amp;L'!$A:$S,MATCH($J13,'[1]2020 P&amp;L'!$C:$C,0),MATCH(V$10,'[1]2020 P&amp;L'!$A$5:$S$5,0))</f>
        <v>1314</v>
      </c>
      <c r="W13" s="83">
        <f>SUM(K13:V13)</f>
        <v>14001.869999999999</v>
      </c>
      <c r="X13" s="75"/>
    </row>
    <row r="14" spans="1:24">
      <c r="H14" s="2" t="str">
        <f>INDEX('[1]2020 P&amp;L'!$A:$S,MATCH($J14,'[1]2020 P&amp;L'!$C:$C,0),MATCH(H$10,'[1]2020 P&amp;L'!$A$5:$S$5,0))</f>
        <v>CE2</v>
      </c>
      <c r="I14" s="2" t="str">
        <f>INDEX('[1]2020 P&amp;L'!$A:$S,MATCH($J14,'[1]2020 P&amp;L'!$C:$C,0),MATCH(I$10,'[1]2020 P&amp;L'!$A$5:$S$5,0))</f>
        <v>Water Cust Record Collect (Billing) (KY, Bluegra)</v>
      </c>
      <c r="J14" s="82" t="s">
        <v>62</v>
      </c>
      <c r="K14" s="83">
        <f>-INDEX('[1]2020 P&amp;L'!$A:$S,MATCH($J14,'[1]2020 P&amp;L'!$C:$C,0),MATCH(K$10,'[1]2020 P&amp;L'!$A$5:$S$5,0))</f>
        <v>0</v>
      </c>
      <c r="L14" s="83">
        <f>-INDEX('[1]2020 P&amp;L'!$A:$S,MATCH($J14,'[1]2020 P&amp;L'!$C:$C,0),MATCH(L$10,'[1]2020 P&amp;L'!$A$5:$S$5,0))</f>
        <v>0</v>
      </c>
      <c r="M14" s="83">
        <f>-INDEX('[1]2020 P&amp;L'!$A:$S,MATCH($J14,'[1]2020 P&amp;L'!$C:$C,0),MATCH(M$10,'[1]2020 P&amp;L'!$A$5:$S$5,0))</f>
        <v>0</v>
      </c>
      <c r="N14" s="83">
        <f>-INDEX('[1]2020 P&amp;L'!$A:$S,MATCH($J14,'[1]2020 P&amp;L'!$C:$C,0),MATCH(N$10,'[1]2020 P&amp;L'!$A$5:$S$5,0))</f>
        <v>0</v>
      </c>
      <c r="O14" s="83">
        <f>-INDEX('[1]2020 P&amp;L'!$A:$S,MATCH($J14,'[1]2020 P&amp;L'!$C:$C,0),MATCH(O$10,'[1]2020 P&amp;L'!$A$5:$S$5,0))</f>
        <v>0</v>
      </c>
      <c r="P14" s="83">
        <f>-INDEX('[1]2020 P&amp;L'!$A:$S,MATCH($J14,'[1]2020 P&amp;L'!$C:$C,0),MATCH(P$10,'[1]2020 P&amp;L'!$A$5:$S$5,0))</f>
        <v>0</v>
      </c>
      <c r="Q14" s="83">
        <f>-INDEX('[1]2020 P&amp;L'!$A:$S,MATCH($J14,'[1]2020 P&amp;L'!$C:$C,0),MATCH(Q$10,'[1]2020 P&amp;L'!$A$5:$S$5,0))</f>
        <v>0</v>
      </c>
      <c r="R14" s="83">
        <f>-INDEX('[1]2020 P&amp;L'!$A:$S,MATCH($J14,'[1]2020 P&amp;L'!$C:$C,0),MATCH(R$10,'[1]2020 P&amp;L'!$A$5:$S$5,0))</f>
        <v>1020.36</v>
      </c>
      <c r="S14" s="83">
        <f>-INDEX('[1]2020 P&amp;L'!$A:$S,MATCH($J14,'[1]2020 P&amp;L'!$C:$C,0),MATCH(S$10,'[1]2020 P&amp;L'!$A$5:$S$5,0))</f>
        <v>711.22</v>
      </c>
      <c r="T14" s="83">
        <f>-INDEX('[1]2020 P&amp;L'!$A:$S,MATCH($J14,'[1]2020 P&amp;L'!$C:$C,0),MATCH(T$10,'[1]2020 P&amp;L'!$A$5:$S$5,0))</f>
        <v>711.22</v>
      </c>
      <c r="U14" s="83">
        <f>-INDEX('[1]2020 P&amp;L'!$A:$S,MATCH($J14,'[1]2020 P&amp;L'!$C:$C,0),MATCH(U$10,'[1]2020 P&amp;L'!$A$5:$S$5,0))</f>
        <v>711.22</v>
      </c>
      <c r="V14" s="83">
        <f>-INDEX('[1]2020 P&amp;L'!$A:$S,MATCH($J14,'[1]2020 P&amp;L'!$C:$C,0),MATCH(V$10,'[1]2020 P&amp;L'!$A$5:$S$5,0))</f>
        <v>711.22</v>
      </c>
      <c r="W14" s="83">
        <f>SUM(K14:V14)</f>
        <v>3865.2400000000007</v>
      </c>
      <c r="X14" s="75"/>
    </row>
    <row r="15" spans="1:24">
      <c r="A15" s="23" t="s">
        <v>33</v>
      </c>
      <c r="B15" s="24"/>
      <c r="H15" s="2" t="str">
        <f>INDEX('[1]2020 P&amp;L'!$A:$S,MATCH($J15,'[1]2020 P&amp;L'!$C:$C,0),MATCH(H$10,'[1]2020 P&amp;L'!$A$5:$S$5,0))</f>
        <v>CE2</v>
      </c>
      <c r="I15" s="2" t="str">
        <f>INDEX('[1]2020 P&amp;L'!$A:$S,MATCH($J15,'[1]2020 P&amp;L'!$C:$C,0),MATCH(I$10,'[1]2020 P&amp;L'!$A$5:$S$5,0))</f>
        <v>Water Cust Record Collect (Bank Fees) (KY, Bluegra)</v>
      </c>
      <c r="J15" s="82" t="s">
        <v>63</v>
      </c>
      <c r="K15" s="83">
        <f>-INDEX('[1]2020 P&amp;L'!$A:$S,MATCH($J15,'[1]2020 P&amp;L'!$C:$C,0),MATCH(K$10,'[1]2020 P&amp;L'!$A$5:$S$5,0))</f>
        <v>0</v>
      </c>
      <c r="L15" s="83">
        <f>-INDEX('[1]2020 P&amp;L'!$A:$S,MATCH($J15,'[1]2020 P&amp;L'!$C:$C,0),MATCH(L$10,'[1]2020 P&amp;L'!$A$5:$S$5,0))</f>
        <v>0</v>
      </c>
      <c r="M15" s="83">
        <f>-INDEX('[1]2020 P&amp;L'!$A:$S,MATCH($J15,'[1]2020 P&amp;L'!$C:$C,0),MATCH(M$10,'[1]2020 P&amp;L'!$A$5:$S$5,0))</f>
        <v>0</v>
      </c>
      <c r="N15" s="83">
        <f>-INDEX('[1]2020 P&amp;L'!$A:$S,MATCH($J15,'[1]2020 P&amp;L'!$C:$C,0),MATCH(N$10,'[1]2020 P&amp;L'!$A$5:$S$5,0))</f>
        <v>0</v>
      </c>
      <c r="O15" s="83">
        <f>-INDEX('[1]2020 P&amp;L'!$A:$S,MATCH($J15,'[1]2020 P&amp;L'!$C:$C,0),MATCH(O$10,'[1]2020 P&amp;L'!$A$5:$S$5,0))</f>
        <v>0</v>
      </c>
      <c r="P15" s="83">
        <f>-INDEX('[1]2020 P&amp;L'!$A:$S,MATCH($J15,'[1]2020 P&amp;L'!$C:$C,0),MATCH(P$10,'[1]2020 P&amp;L'!$A$5:$S$5,0))</f>
        <v>0</v>
      </c>
      <c r="Q15" s="83">
        <f>-INDEX('[1]2020 P&amp;L'!$A:$S,MATCH($J15,'[1]2020 P&amp;L'!$C:$C,0),MATCH(Q$10,'[1]2020 P&amp;L'!$A$5:$S$5,0))</f>
        <v>0</v>
      </c>
      <c r="R15" s="83">
        <f>-INDEX('[1]2020 P&amp;L'!$A:$S,MATCH($J15,'[1]2020 P&amp;L'!$C:$C,0),MATCH(R$10,'[1]2020 P&amp;L'!$A$5:$S$5,0))</f>
        <v>428.09</v>
      </c>
      <c r="S15" s="83">
        <f>-INDEX('[1]2020 P&amp;L'!$A:$S,MATCH($J15,'[1]2020 P&amp;L'!$C:$C,0),MATCH(S$10,'[1]2020 P&amp;L'!$A$5:$S$5,0))</f>
        <v>205.87</v>
      </c>
      <c r="T15" s="83">
        <f>-INDEX('[1]2020 P&amp;L'!$A:$S,MATCH($J15,'[1]2020 P&amp;L'!$C:$C,0),MATCH(T$10,'[1]2020 P&amp;L'!$A$5:$S$5,0))</f>
        <v>190.72</v>
      </c>
      <c r="U15" s="83">
        <f>-INDEX('[1]2020 P&amp;L'!$A:$S,MATCH($J15,'[1]2020 P&amp;L'!$C:$C,0),MATCH(U$10,'[1]2020 P&amp;L'!$A$5:$S$5,0))</f>
        <v>190.72</v>
      </c>
      <c r="V15" s="83">
        <f>-INDEX('[1]2020 P&amp;L'!$A:$S,MATCH($J15,'[1]2020 P&amp;L'!$C:$C,0),MATCH(V$10,'[1]2020 P&amp;L'!$A$5:$S$5,0))</f>
        <v>190.72</v>
      </c>
      <c r="W15" s="83">
        <f>SUM(K15:V15)</f>
        <v>1206.1200000000001</v>
      </c>
      <c r="X15" s="75"/>
    </row>
    <row r="16" spans="1:24">
      <c r="A16" s="23" t="s">
        <v>35</v>
      </c>
      <c r="B16" s="24"/>
      <c r="H16" s="2" t="s">
        <v>34</v>
      </c>
      <c r="I16" s="2" t="s">
        <v>34</v>
      </c>
      <c r="J16" s="2" t="s">
        <v>34</v>
      </c>
      <c r="K16" s="38">
        <f t="shared" ref="K16:V16" si="1">SUM(K12:K14)</f>
        <v>4075.66</v>
      </c>
      <c r="L16" s="38">
        <f t="shared" si="1"/>
        <v>4003.62</v>
      </c>
      <c r="M16" s="38">
        <f t="shared" si="1"/>
        <v>3935.85</v>
      </c>
      <c r="N16" s="38">
        <f t="shared" si="1"/>
        <v>6231.82</v>
      </c>
      <c r="O16" s="38">
        <f t="shared" si="1"/>
        <v>6991.68</v>
      </c>
      <c r="P16" s="38">
        <f t="shared" si="1"/>
        <v>3666.98</v>
      </c>
      <c r="Q16" s="38">
        <f t="shared" si="1"/>
        <v>5159.68</v>
      </c>
      <c r="R16" s="38">
        <f t="shared" si="1"/>
        <v>8014.79</v>
      </c>
      <c r="S16" s="38">
        <f t="shared" si="1"/>
        <v>5412.62</v>
      </c>
      <c r="T16" s="38">
        <f t="shared" si="1"/>
        <v>5798.28</v>
      </c>
      <c r="U16" s="38">
        <f t="shared" si="1"/>
        <v>5798.28</v>
      </c>
      <c r="V16" s="38">
        <f t="shared" si="1"/>
        <v>5989</v>
      </c>
      <c r="W16" s="38">
        <f>SUM(W12:W15)</f>
        <v>66284.37999999999</v>
      </c>
      <c r="X16" s="10"/>
    </row>
    <row r="17" spans="1:24">
      <c r="A17" s="23" t="s">
        <v>36</v>
      </c>
      <c r="B17" s="24"/>
      <c r="H17" s="2" t="s">
        <v>34</v>
      </c>
      <c r="I17" s="2" t="s">
        <v>34</v>
      </c>
      <c r="J17" s="2" t="s">
        <v>34</v>
      </c>
      <c r="K17" s="10"/>
      <c r="L17" s="10"/>
      <c r="M17" s="66"/>
      <c r="N17" s="66"/>
      <c r="O17" s="66"/>
      <c r="P17" s="66"/>
      <c r="Q17" s="66"/>
      <c r="R17" s="66"/>
      <c r="S17" s="66"/>
      <c r="T17" s="76"/>
      <c r="U17" s="10"/>
      <c r="V17" s="76"/>
      <c r="W17" s="28"/>
    </row>
    <row r="19" spans="1:24">
      <c r="A19" s="23" t="s">
        <v>37</v>
      </c>
      <c r="B19" s="24"/>
      <c r="J19" s="39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4">
      <c r="A20" s="25" t="s">
        <v>38</v>
      </c>
      <c r="H20" s="49"/>
      <c r="I20" s="49"/>
      <c r="J20" s="49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49"/>
      <c r="X20" s="49"/>
    </row>
    <row r="21" spans="1:24">
      <c r="H21" s="49"/>
      <c r="I21" s="49"/>
      <c r="J21" s="49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49"/>
      <c r="X21" s="49"/>
    </row>
    <row r="22" spans="1:24">
      <c r="A22" s="26" t="s">
        <v>58</v>
      </c>
      <c r="B22" s="2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>
      <c r="A23" s="6" t="str">
        <f>CONCATENATE(A8, " ", A22)</f>
        <v>Base Year Adjustment Customer Billing Expense</v>
      </c>
      <c r="B23" s="27"/>
      <c r="H23" s="6" t="s">
        <v>65</v>
      </c>
      <c r="I23"/>
      <c r="J23"/>
      <c r="K23"/>
      <c r="L23"/>
      <c r="M23"/>
      <c r="N23"/>
      <c r="O23" s="28"/>
      <c r="P23"/>
      <c r="Q23"/>
      <c r="R23"/>
      <c r="S23"/>
      <c r="T23"/>
      <c r="U23"/>
      <c r="V23"/>
      <c r="W23"/>
      <c r="X23" s="49"/>
    </row>
    <row r="24" spans="1:24">
      <c r="A24" s="6"/>
      <c r="B24" s="27"/>
      <c r="H24" s="29" t="s">
        <v>27</v>
      </c>
      <c r="I24" s="29" t="s">
        <v>11</v>
      </c>
      <c r="J24" s="99" t="s">
        <v>28</v>
      </c>
      <c r="K24" s="30">
        <f t="shared" ref="K24:T24" si="2">EOMONTH(L24,-1)</f>
        <v>44347</v>
      </c>
      <c r="L24" s="30">
        <f t="shared" si="2"/>
        <v>44377</v>
      </c>
      <c r="M24" s="30">
        <f t="shared" si="2"/>
        <v>44408</v>
      </c>
      <c r="N24" s="30">
        <f t="shared" si="2"/>
        <v>44439</v>
      </c>
      <c r="O24" s="30">
        <f t="shared" si="2"/>
        <v>44469</v>
      </c>
      <c r="P24" s="30">
        <f t="shared" si="2"/>
        <v>44500</v>
      </c>
      <c r="Q24" s="30">
        <f t="shared" si="2"/>
        <v>44530</v>
      </c>
      <c r="R24" s="30">
        <f t="shared" si="2"/>
        <v>44561</v>
      </c>
      <c r="S24" s="30">
        <f t="shared" si="2"/>
        <v>44592</v>
      </c>
      <c r="T24" s="30">
        <f t="shared" si="2"/>
        <v>44620</v>
      </c>
      <c r="U24" s="30">
        <f>EOMONTH(V24,-1)</f>
        <v>44651</v>
      </c>
      <c r="V24" s="30">
        <f>A5</f>
        <v>44681</v>
      </c>
      <c r="W24" s="29" t="s">
        <v>29</v>
      </c>
      <c r="X24" s="49"/>
    </row>
    <row r="25" spans="1:24">
      <c r="A25" s="26" t="s">
        <v>59</v>
      </c>
      <c r="B25" s="2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49"/>
    </row>
    <row r="26" spans="1:24">
      <c r="A26" s="6"/>
      <c r="B26" s="27"/>
      <c r="H26" t="str">
        <f>INDEX('[1]2020 P&amp;L'!$A:$S,MATCH($J26,'[1]2020 P&amp;L'!$C:$C,0),MATCH(H$10,'[1]2020 P&amp;L'!$A$5:$S$5,0))</f>
        <v>CE2</v>
      </c>
      <c r="I26" t="str">
        <f>INDEX('[1]2020 P&amp;L'!$A:$S,MATCH($J26,'[1]2020 P&amp;L'!$C:$C,0),MATCH(I$10,'[1]2020 P&amp;L'!$A$5:$S$5,0))</f>
        <v>Sewer Cust Record Collect (Billing) (KY, Bluegra)</v>
      </c>
      <c r="J26" s="100" t="s">
        <v>56</v>
      </c>
      <c r="K26" s="101">
        <f>-INDEX('[2]Monthly P&amp;L'!$A:$S,MATCH($J26,'[2]Monthly P&amp;L'!$C:$C,0),MATCH(K$24,'[2]Monthly P&amp;L'!$A$5:$S$5,0))</f>
        <v>692</v>
      </c>
      <c r="L26" s="101">
        <f>-INDEX('[2]Monthly P&amp;L'!$A:$S,MATCH($J26,'[2]Monthly P&amp;L'!$C:$C,0),MATCH(L$24,'[2]Monthly P&amp;L'!$A$5:$S$5,0))</f>
        <v>692</v>
      </c>
      <c r="M26" s="101">
        <f>-INDEX('[2]Monthly P&amp;L'!$A:$S,MATCH($J26,'[2]Monthly P&amp;L'!$C:$C,0),MATCH(M$24,'[2]Monthly P&amp;L'!$A$5:$S$5,0))</f>
        <v>692</v>
      </c>
      <c r="N26" s="101">
        <f>-INDEX('[2]Monthly P&amp;L'!$A:$S,MATCH($J26,'[2]Monthly P&amp;L'!$C:$C,0),MATCH(N$24,'[2]Monthly P&amp;L'!$A$5:$S$5,0))</f>
        <v>692</v>
      </c>
      <c r="O26" s="101">
        <f>-INDEX('[2]Monthly P&amp;L'!$A:$S,MATCH($J26,'[2]Monthly P&amp;L'!$C:$C,0),MATCH(O$24,'[2]Monthly P&amp;L'!$A$5:$S$5,0))</f>
        <v>692</v>
      </c>
      <c r="P26" s="101">
        <f>-INDEX('[2]Monthly P&amp;L'!$A:$S,MATCH($J26,'[2]Monthly P&amp;L'!$C:$C,0),MATCH(P$24,'[2]Monthly P&amp;L'!$A$5:$S$5,0))</f>
        <v>692</v>
      </c>
      <c r="Q26" s="101">
        <f>-INDEX('[2]Monthly P&amp;L'!$A:$S,MATCH($J26,'[2]Monthly P&amp;L'!$C:$C,0),MATCH(Q$24,'[2]Monthly P&amp;L'!$A$5:$S$5,0))</f>
        <v>692</v>
      </c>
      <c r="R26" s="101">
        <f>-INDEX('[2]Monthly P&amp;L'!$A:$S,MATCH($J26,'[2]Monthly P&amp;L'!$C:$C,0),MATCH(R$24,'[2]Monthly P&amp;L'!$A$5:$S$5,0))</f>
        <v>692</v>
      </c>
      <c r="S26" s="101">
        <f>-INDEX('[2]Monthly P&amp;L'!$A:$S,MATCH($J26,'[2]Monthly P&amp;L'!$C:$C,0),MATCH(S$24,'[2]Monthly P&amp;L'!$A$5:$S$5,0))</f>
        <v>692</v>
      </c>
      <c r="T26" s="101">
        <f>-INDEX('[2]Monthly P&amp;L'!$A:$S,MATCH($J26,'[2]Monthly P&amp;L'!$C:$C,0),MATCH(T$24,'[2]Monthly P&amp;L'!$A$5:$S$5,0))</f>
        <v>692</v>
      </c>
      <c r="U26" s="101">
        <f>-INDEX('[2]Monthly P&amp;L'!$A:$S,MATCH($J26,'[2]Monthly P&amp;L'!$C:$C,0),MATCH(U$24,'[2]Monthly P&amp;L'!$A$5:$S$5,0))</f>
        <v>692</v>
      </c>
      <c r="V26" s="101">
        <f>-INDEX('[2]Monthly P&amp;L'!$A:$S,MATCH($J26,'[2]Monthly P&amp;L'!$C:$C,0),MATCH(V$24,'[2]Monthly P&amp;L'!$A$5:$S$5,0))</f>
        <v>692</v>
      </c>
      <c r="W26" s="101">
        <f t="shared" ref="W26:W27" si="3">SUM(K26:V26)</f>
        <v>8304</v>
      </c>
      <c r="X26" s="49"/>
    </row>
    <row r="27" spans="1:24">
      <c r="A27" s="6"/>
      <c r="B27" s="27"/>
      <c r="H27" t="str">
        <f>INDEX('[1]2020 P&amp;L'!$A:$S,MATCH($J27,'[1]2020 P&amp;L'!$C:$C,0),MATCH(H$10,'[1]2020 P&amp;L'!$A$5:$S$5,0))</f>
        <v>CE2</v>
      </c>
      <c r="I27" t="str">
        <f>INDEX('[1]2020 P&amp;L'!$A:$S,MATCH($J27,'[1]2020 P&amp;L'!$C:$C,0),MATCH(I$10,'[1]2020 P&amp;L'!$A$5:$S$5,0))</f>
        <v>Sewer Cust Record Collect (Bank Fees) (KY, Bluegra)</v>
      </c>
      <c r="J27" s="102" t="s">
        <v>57</v>
      </c>
      <c r="K27" s="101">
        <f>-INDEX('[2]Monthly P&amp;L'!$A:$S,MATCH($J27,'[2]Monthly P&amp;L'!$C:$C,0),MATCH(K$24,'[2]Monthly P&amp;L'!$A$5:$S$5,0))</f>
        <v>300</v>
      </c>
      <c r="L27" s="101">
        <f>-INDEX('[2]Monthly P&amp;L'!$A:$S,MATCH($J27,'[2]Monthly P&amp;L'!$C:$C,0),MATCH(L$24,'[2]Monthly P&amp;L'!$A$5:$S$5,0))</f>
        <v>300</v>
      </c>
      <c r="M27" s="101">
        <f>-INDEX('[2]Monthly P&amp;L'!$A:$S,MATCH($J27,'[2]Monthly P&amp;L'!$C:$C,0),MATCH(M$24,'[2]Monthly P&amp;L'!$A$5:$S$5,0))</f>
        <v>300</v>
      </c>
      <c r="N27" s="101">
        <f>-INDEX('[2]Monthly P&amp;L'!$A:$S,MATCH($J27,'[2]Monthly P&amp;L'!$C:$C,0),MATCH(N$24,'[2]Monthly P&amp;L'!$A$5:$S$5,0))</f>
        <v>300</v>
      </c>
      <c r="O27" s="101">
        <f>-INDEX('[2]Monthly P&amp;L'!$A:$S,MATCH($J27,'[2]Monthly P&amp;L'!$C:$C,0),MATCH(O$24,'[2]Monthly P&amp;L'!$A$5:$S$5,0))</f>
        <v>300</v>
      </c>
      <c r="P27" s="101">
        <f>-INDEX('[2]Monthly P&amp;L'!$A:$S,MATCH($J27,'[2]Monthly P&amp;L'!$C:$C,0),MATCH(P$24,'[2]Monthly P&amp;L'!$A$5:$S$5,0))</f>
        <v>300</v>
      </c>
      <c r="Q27" s="101">
        <f>-INDEX('[2]Monthly P&amp;L'!$A:$S,MATCH($J27,'[2]Monthly P&amp;L'!$C:$C,0),MATCH(Q$24,'[2]Monthly P&amp;L'!$A$5:$S$5,0))</f>
        <v>300</v>
      </c>
      <c r="R27" s="101">
        <f>-INDEX('[2]Monthly P&amp;L'!$A:$S,MATCH($J27,'[2]Monthly P&amp;L'!$C:$C,0),MATCH(R$24,'[2]Monthly P&amp;L'!$A$5:$S$5,0))</f>
        <v>300</v>
      </c>
      <c r="S27" s="101">
        <f>-INDEX('[2]Monthly P&amp;L'!$A:$S,MATCH($J27,'[2]Monthly P&amp;L'!$C:$C,0),MATCH(S$24,'[2]Monthly P&amp;L'!$A$5:$S$5,0))</f>
        <v>300</v>
      </c>
      <c r="T27" s="101">
        <f>-INDEX('[2]Monthly P&amp;L'!$A:$S,MATCH($J27,'[2]Monthly P&amp;L'!$C:$C,0),MATCH(T$24,'[2]Monthly P&amp;L'!$A$5:$S$5,0))</f>
        <v>300</v>
      </c>
      <c r="U27" s="101">
        <f>-INDEX('[2]Monthly P&amp;L'!$A:$S,MATCH($J27,'[2]Monthly P&amp;L'!$C:$C,0),MATCH(U$24,'[2]Monthly P&amp;L'!$A$5:$S$5,0))</f>
        <v>300</v>
      </c>
      <c r="V27" s="101">
        <f>-INDEX('[2]Monthly P&amp;L'!$A:$S,MATCH($J27,'[2]Monthly P&amp;L'!$C:$C,0),MATCH(V$24,'[2]Monthly P&amp;L'!$A$5:$S$5,0))</f>
        <v>300</v>
      </c>
      <c r="W27" s="101">
        <f t="shared" si="3"/>
        <v>3600</v>
      </c>
      <c r="X27" s="49"/>
    </row>
    <row r="28" spans="1:24">
      <c r="A28" s="53"/>
      <c r="B28" s="27"/>
      <c r="H28"/>
      <c r="I28"/>
      <c r="J28" s="103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49"/>
    </row>
    <row r="29" spans="1:24">
      <c r="A29" s="48"/>
      <c r="B29" s="50"/>
      <c r="C29" s="50"/>
      <c r="D29" s="51"/>
      <c r="E29" s="51"/>
      <c r="F29" s="51"/>
      <c r="G29" s="3"/>
      <c r="H29" t="s">
        <v>34</v>
      </c>
      <c r="I29" t="s">
        <v>34</v>
      </c>
      <c r="J29" t="s">
        <v>34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 s="49"/>
    </row>
    <row r="30" spans="1:24">
      <c r="A30" s="39"/>
      <c r="B30" s="49"/>
      <c r="C30" s="49"/>
      <c r="D30" s="49"/>
      <c r="E30" s="49"/>
      <c r="F30" s="49"/>
      <c r="H30" t="s">
        <v>34</v>
      </c>
      <c r="I30" t="s">
        <v>34</v>
      </c>
      <c r="J30" t="s">
        <v>34</v>
      </c>
      <c r="K30" s="104">
        <f t="shared" ref="K30:W30" si="4">SUM(K26:K28)</f>
        <v>992</v>
      </c>
      <c r="L30" s="104">
        <f t="shared" si="4"/>
        <v>992</v>
      </c>
      <c r="M30" s="104">
        <f t="shared" si="4"/>
        <v>992</v>
      </c>
      <c r="N30" s="104">
        <f t="shared" si="4"/>
        <v>992</v>
      </c>
      <c r="O30" s="104">
        <f t="shared" si="4"/>
        <v>992</v>
      </c>
      <c r="P30" s="104">
        <f t="shared" si="4"/>
        <v>992</v>
      </c>
      <c r="Q30" s="104">
        <f t="shared" si="4"/>
        <v>992</v>
      </c>
      <c r="R30" s="104">
        <f t="shared" si="4"/>
        <v>992</v>
      </c>
      <c r="S30" s="104">
        <f t="shared" si="4"/>
        <v>992</v>
      </c>
      <c r="T30" s="104">
        <f t="shared" si="4"/>
        <v>992</v>
      </c>
      <c r="U30" s="104">
        <f t="shared" si="4"/>
        <v>992</v>
      </c>
      <c r="V30" s="104">
        <f t="shared" si="4"/>
        <v>992</v>
      </c>
      <c r="W30" s="104">
        <f t="shared" si="4"/>
        <v>11904</v>
      </c>
      <c r="X30" s="49"/>
    </row>
    <row r="31" spans="1:24">
      <c r="A31" s="39"/>
      <c r="B31" s="49"/>
      <c r="C31" s="49"/>
      <c r="D31" s="49"/>
      <c r="E31" s="49"/>
      <c r="F31" s="5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105"/>
      <c r="X31" s="49"/>
    </row>
    <row r="32" spans="1:24">
      <c r="A32" s="39"/>
      <c r="B32" s="49"/>
      <c r="C32" s="49"/>
      <c r="D32" s="49"/>
      <c r="E32" s="49"/>
      <c r="F32" s="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97"/>
      <c r="X32" s="49"/>
    </row>
    <row r="33" spans="1:24">
      <c r="A33" s="39"/>
      <c r="B33" s="49"/>
      <c r="C33" s="49"/>
      <c r="D33" s="49"/>
      <c r="E33" s="49"/>
      <c r="F33" s="52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97"/>
      <c r="X33" s="49"/>
    </row>
    <row r="34" spans="1:24">
      <c r="A34" s="53"/>
      <c r="B34" s="57"/>
      <c r="C34" s="49"/>
      <c r="D34" s="49"/>
      <c r="E34" s="49"/>
      <c r="F34" s="5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>
      <c r="A35" s="39"/>
      <c r="B35" s="49"/>
      <c r="C35" s="49"/>
      <c r="D35" s="49"/>
      <c r="E35" s="49"/>
      <c r="F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>
      <c r="A36" s="39"/>
      <c r="B36" s="35"/>
    </row>
    <row r="37" spans="1:24">
      <c r="B37" s="35"/>
    </row>
    <row r="40" spans="1:24">
      <c r="A40" s="6"/>
      <c r="B40" s="65" t="s">
        <v>39</v>
      </c>
    </row>
    <row r="42" spans="1:24">
      <c r="B42" s="66">
        <v>14614499</v>
      </c>
    </row>
    <row r="45" spans="1:24">
      <c r="A45"/>
      <c r="B45" s="66">
        <v>14027701.357913202</v>
      </c>
    </row>
  </sheetData>
  <printOptions horizontalCentered="1" verticalCentered="1"/>
  <pageMargins left="0.75" right="0.75" top="0.75" bottom="0.75" header="0.3" footer="0.3"/>
  <pageSetup scale="45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abSelected="1" zoomScaleNormal="100" workbookViewId="0">
      <selection activeCell="D20" sqref="D20"/>
    </sheetView>
  </sheetViews>
  <sheetFormatPr defaultColWidth="9.1328125" defaultRowHeight="14.25"/>
  <cols>
    <col min="1" max="1" width="5.73046875" style="2" customWidth="1"/>
    <col min="2" max="2" width="38.86328125" style="2" customWidth="1"/>
    <col min="3" max="4" width="12.73046875" style="2" customWidth="1"/>
    <col min="5" max="5" width="14" style="2" customWidth="1"/>
    <col min="6" max="6" width="31.1328125" style="2" customWidth="1"/>
    <col min="7" max="16384" width="9.1328125" style="2"/>
  </cols>
  <sheetData>
    <row r="1" spans="1:6">
      <c r="A1" s="1" t="s">
        <v>0</v>
      </c>
      <c r="B1" s="1"/>
      <c r="C1" s="1"/>
      <c r="D1" s="1"/>
      <c r="F1" s="4" t="str">
        <f>'Ref In'!A25</f>
        <v>W/P - CE2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CE2.xlsx]Exhibit</v>
      </c>
    </row>
    <row r="4" spans="1:6">
      <c r="A4" s="118" t="str">
        <f>'Ref In'!A1</f>
        <v>Bluegrass Water Utility Operating Company, LLC</v>
      </c>
      <c r="B4" s="118"/>
      <c r="C4" s="118"/>
      <c r="D4" s="118"/>
      <c r="E4" s="118"/>
      <c r="F4" s="118"/>
    </row>
    <row r="5" spans="1:6">
      <c r="A5" s="118" t="str">
        <f>'Ref In'!A3</f>
        <v>Case No. 2020-00290</v>
      </c>
      <c r="B5" s="118"/>
      <c r="C5" s="118"/>
      <c r="D5" s="118"/>
      <c r="E5" s="118"/>
      <c r="F5" s="118"/>
    </row>
    <row r="6" spans="1:6">
      <c r="A6" s="118" t="str">
        <f>'Ref In'!A23</f>
        <v>Base Year Adjustment Customer Billing Expense</v>
      </c>
      <c r="B6" s="118"/>
      <c r="C6" s="118"/>
      <c r="D6" s="118"/>
      <c r="E6" s="118"/>
      <c r="F6" s="118"/>
    </row>
    <row r="7" spans="1:6">
      <c r="A7" s="119" t="str">
        <f>'Ref In'!A6</f>
        <v>For the 12 Months Ending April 30, 2022</v>
      </c>
      <c r="B7" s="119"/>
      <c r="C7" s="119"/>
      <c r="D7" s="119"/>
      <c r="E7" s="119"/>
      <c r="F7" s="119"/>
    </row>
    <row r="9" spans="1:6">
      <c r="A9" s="6" t="str">
        <f>'Ref In'!A20</f>
        <v>Witness Responsible:   Brent Thies</v>
      </c>
      <c r="C9" s="6"/>
      <c r="D9" s="6"/>
    </row>
    <row r="10" spans="1:6">
      <c r="A10" s="6" t="str">
        <f>'Ref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4">
        <f>ROUND('Ref In'!W16,0)</f>
        <v>66284</v>
      </c>
      <c r="D15" s="45"/>
      <c r="E15" s="45">
        <f>C15+D15</f>
        <v>66284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6</v>
      </c>
      <c r="C18" s="31"/>
      <c r="D18" s="31"/>
      <c r="E18" s="31"/>
    </row>
    <row r="19" spans="1:6">
      <c r="A19" s="8">
        <v>5</v>
      </c>
      <c r="B19" s="58" t="s">
        <v>55</v>
      </c>
      <c r="C19" s="31"/>
      <c r="D19" s="37">
        <f>'Workpaper 1'!E80</f>
        <v>7872.2600000000057</v>
      </c>
      <c r="E19" s="31"/>
      <c r="F19" s="10" t="s">
        <v>47</v>
      </c>
    </row>
    <row r="20" spans="1:6">
      <c r="A20" s="8">
        <v>6</v>
      </c>
      <c r="B20" s="58" t="s">
        <v>7</v>
      </c>
      <c r="C20" s="31"/>
      <c r="D20" s="37">
        <f>'Ref In'!W30</f>
        <v>11904</v>
      </c>
      <c r="E20" s="31"/>
      <c r="F20" s="10" t="s">
        <v>64</v>
      </c>
    </row>
    <row r="21" spans="1:6">
      <c r="A21" s="8">
        <v>7</v>
      </c>
      <c r="B21" s="58"/>
      <c r="C21" s="31"/>
      <c r="D21" s="37"/>
      <c r="E21" s="31"/>
      <c r="F21" s="10"/>
    </row>
    <row r="22" spans="1:6">
      <c r="A22" s="8">
        <v>8</v>
      </c>
      <c r="B22" s="58"/>
      <c r="C22" s="31"/>
      <c r="D22" s="37"/>
      <c r="E22" s="31"/>
      <c r="F22" s="10"/>
    </row>
    <row r="23" spans="1:6">
      <c r="A23" s="8">
        <v>9</v>
      </c>
      <c r="B23" s="58"/>
      <c r="C23" s="31"/>
      <c r="D23" s="37"/>
      <c r="E23" s="31"/>
      <c r="F23" s="10"/>
    </row>
    <row r="24" spans="1:6">
      <c r="A24" s="8">
        <v>10</v>
      </c>
      <c r="B24" s="9" t="s">
        <v>8</v>
      </c>
      <c r="C24" s="31"/>
      <c r="D24" s="37"/>
      <c r="E24" s="31"/>
    </row>
    <row r="25" spans="1:6">
      <c r="A25" s="8">
        <v>11</v>
      </c>
      <c r="B25" s="6" t="s">
        <v>9</v>
      </c>
      <c r="C25" s="31"/>
      <c r="D25" s="54">
        <f>SUM(D19:D24)</f>
        <v>19776.260000000006</v>
      </c>
      <c r="E25" s="54">
        <f>D25</f>
        <v>19776.260000000006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4.65" thickBot="1">
      <c r="A28" s="8">
        <v>14</v>
      </c>
      <c r="B28" s="6" t="str">
        <f>'Ref In'!B9</f>
        <v>Forecast Year at 4/30/2022</v>
      </c>
      <c r="E28" s="46">
        <f>E15+E25</f>
        <v>86060.260000000009</v>
      </c>
    </row>
    <row r="29" spans="1:6" ht="14.6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5"/>
  <sheetViews>
    <sheetView workbookViewId="0">
      <selection activeCell="D15" sqref="D15"/>
    </sheetView>
  </sheetViews>
  <sheetFormatPr defaultColWidth="9.1328125" defaultRowHeight="14.25"/>
  <cols>
    <col min="1" max="1" width="18.59765625" style="2" customWidth="1"/>
    <col min="2" max="2" width="49" style="2" bestFit="1" customWidth="1"/>
    <col min="3" max="5" width="18.265625" style="2" customWidth="1"/>
    <col min="6" max="16384" width="9.1328125" style="2"/>
  </cols>
  <sheetData>
    <row r="1" spans="1:5">
      <c r="A1" s="1" t="s">
        <v>0</v>
      </c>
      <c r="B1" s="1"/>
      <c r="C1" s="1"/>
      <c r="D1" s="1"/>
      <c r="E1" s="4" t="str">
        <f>'Ref In'!A25</f>
        <v>W/P - CE2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CE2.xlsx]Summary by Account</v>
      </c>
    </row>
    <row r="4" spans="1:5">
      <c r="A4" s="118" t="str">
        <f>'Ref In'!A1</f>
        <v>Bluegrass Water Utility Operating Company, LLC</v>
      </c>
      <c r="B4" s="118"/>
      <c r="C4" s="118"/>
      <c r="D4" s="118"/>
      <c r="E4" s="118"/>
    </row>
    <row r="5" spans="1:5">
      <c r="A5" s="118" t="str">
        <f>'Ref In'!A3</f>
        <v>Case No. 2020-00290</v>
      </c>
      <c r="B5" s="118"/>
      <c r="C5" s="118"/>
      <c r="D5" s="118"/>
      <c r="E5" s="118"/>
    </row>
    <row r="6" spans="1:5">
      <c r="A6" s="118" t="str">
        <f>'Ref In'!A23</f>
        <v>Base Year Adjustment Customer Billing Expense</v>
      </c>
      <c r="B6" s="118"/>
      <c r="C6" s="118"/>
      <c r="D6" s="118"/>
      <c r="E6" s="118"/>
    </row>
    <row r="7" spans="1:5">
      <c r="A7" s="119" t="str">
        <f>'Ref In'!A6</f>
        <v>For the 12 Months Ending April 30, 2022</v>
      </c>
      <c r="B7" s="119"/>
      <c r="C7" s="119"/>
      <c r="D7" s="119"/>
      <c r="E7" s="119"/>
    </row>
    <row r="9" spans="1:5">
      <c r="A9" s="6" t="str">
        <f>'Ref In'!A20</f>
        <v>Witness Responsible:   Brent Thies</v>
      </c>
    </row>
    <row r="10" spans="1:5">
      <c r="A10" s="6" t="str">
        <f>'Ref In'!A15</f>
        <v>Type of Filing: __X__ Original  _____ Updated  _____ Revised</v>
      </c>
    </row>
    <row r="11" spans="1:5">
      <c r="A11" s="6"/>
    </row>
    <row r="12" spans="1:5" ht="28.5">
      <c r="A12" s="80" t="s">
        <v>10</v>
      </c>
      <c r="B12" s="80" t="s">
        <v>11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903.100</v>
      </c>
      <c r="B14" s="11" t="str">
        <f>'Ref In'!I12</f>
        <v>Sewer Cust Record Collect (Billing) (KY, Bluegra)</v>
      </c>
      <c r="C14" s="77">
        <f>'Ref In'!W12</f>
        <v>47211.149999999994</v>
      </c>
      <c r="D14" s="95">
        <f>'Workpaper 1'!E34+'Ref In'!W26</f>
        <v>8658.2100000000064</v>
      </c>
      <c r="E14" s="76">
        <f>C14+D14</f>
        <v>55869.36</v>
      </c>
    </row>
    <row r="15" spans="1:5">
      <c r="A15" s="2" t="str">
        <f>'Ref In'!J13</f>
        <v>903.280</v>
      </c>
      <c r="B15" s="11" t="str">
        <f>'Ref In'!I13</f>
        <v>Sewer Cust Record Collect (Bank Fees) (KY, Bluegra)</v>
      </c>
      <c r="C15" s="77">
        <f>'Ref In'!W13</f>
        <v>14001.869999999999</v>
      </c>
      <c r="D15" s="95">
        <f>'Workpaper 1'!E47+'Ref In'!W27</f>
        <v>5366.130000000001</v>
      </c>
      <c r="E15" s="76">
        <f>C15+D15</f>
        <v>19368</v>
      </c>
    </row>
    <row r="16" spans="1:5">
      <c r="A16" s="2" t="str">
        <f>'Ref In'!J14</f>
        <v>903.101</v>
      </c>
      <c r="B16" s="11" t="str">
        <f>'Ref In'!I14</f>
        <v>Water Cust Record Collect (Billing) (KY, Bluegra)</v>
      </c>
      <c r="C16" s="77">
        <f>'Ref In'!W14</f>
        <v>3865.2400000000007</v>
      </c>
      <c r="D16" s="95">
        <f>'Workpaper 1'!E60</f>
        <v>4669.3999999999987</v>
      </c>
      <c r="E16" s="76">
        <f t="shared" ref="E16:E17" si="0">C16+D16</f>
        <v>8534.64</v>
      </c>
    </row>
    <row r="17" spans="1:5">
      <c r="A17" s="2" t="str">
        <f>'Ref In'!J15</f>
        <v>903.281</v>
      </c>
      <c r="B17" s="11" t="str">
        <f>'Ref In'!I15</f>
        <v>Water Cust Record Collect (Bank Fees) (KY, Bluegra)</v>
      </c>
      <c r="C17" s="77">
        <f>'Ref In'!W15</f>
        <v>1206.1200000000001</v>
      </c>
      <c r="D17" s="95">
        <f>'Workpaper 1'!E73</f>
        <v>1082.5199999999998</v>
      </c>
      <c r="E17" s="76">
        <f t="shared" si="0"/>
        <v>2288.64</v>
      </c>
    </row>
    <row r="18" spans="1:5">
      <c r="B18" s="11"/>
      <c r="C18" s="77"/>
      <c r="D18" s="33"/>
      <c r="E18" s="76"/>
    </row>
    <row r="19" spans="1:5" ht="14.65" thickBot="1">
      <c r="C19" s="34">
        <f>SUM(C14:C18)</f>
        <v>66284.37999999999</v>
      </c>
      <c r="D19" s="34">
        <f>SUM(D14:D18)</f>
        <v>19776.260000000006</v>
      </c>
      <c r="E19" s="116">
        <f>SUM(E14:E18)</f>
        <v>86060.64</v>
      </c>
    </row>
    <row r="20" spans="1:5" ht="14.65" thickTop="1"/>
    <row r="21" spans="1:5">
      <c r="B21" s="11"/>
      <c r="D21" s="55"/>
      <c r="E21" s="36"/>
    </row>
    <row r="22" spans="1:5">
      <c r="B22" s="11"/>
      <c r="D22" s="55"/>
      <c r="E22" s="36"/>
    </row>
    <row r="23" spans="1:5">
      <c r="B23" s="11"/>
      <c r="D23" s="55"/>
      <c r="E23" s="36"/>
    </row>
    <row r="24" spans="1:5" ht="14.65" thickBot="1">
      <c r="E24" s="56">
        <f>SUM(E19:E22)</f>
        <v>86060.64</v>
      </c>
    </row>
    <row r="25" spans="1:5" ht="14.6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7"/>
  <sheetViews>
    <sheetView workbookViewId="0">
      <selection activeCell="O14" sqref="O14:O15"/>
    </sheetView>
  </sheetViews>
  <sheetFormatPr defaultColWidth="9.1328125" defaultRowHeight="14.25"/>
  <cols>
    <col min="1" max="1" width="12" style="2" customWidth="1"/>
    <col min="2" max="2" width="52.3984375" style="2" bestFit="1" customWidth="1"/>
    <col min="3" max="14" width="10.73046875" style="2" customWidth="1"/>
    <col min="15" max="15" width="12.86328125" style="2" bestFit="1" customWidth="1"/>
    <col min="16" max="16384" width="9.1328125" style="2"/>
  </cols>
  <sheetData>
    <row r="1" spans="1:15">
      <c r="A1" s="1" t="s">
        <v>0</v>
      </c>
      <c r="B1" s="1"/>
      <c r="C1" s="1"/>
      <c r="D1" s="1"/>
      <c r="O1" s="4" t="str">
        <f>'Ref In'!A25</f>
        <v>W/P - CE2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CE2.xlsx]Base &amp; Forecast Detail</v>
      </c>
    </row>
    <row r="3" spans="1:15">
      <c r="A3" s="118" t="str">
        <f>'Ref In'!A1</f>
        <v>Bluegrass Water Utility Operating Company, LLC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>
      <c r="A4" s="118" t="str">
        <f>'Ref In'!A3</f>
        <v>Case No. 2020-00290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>
      <c r="A5" s="118" t="str">
        <f>'Ref In'!A7</f>
        <v>Base Year for the 12 Months Ended December 31, 2020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>
      <c r="A6" s="118" t="str">
        <f>'Ref In'!A9</f>
        <v>Forecast Year for the 12 Months Ended April 30,2022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>
      <c r="A7" s="118" t="str">
        <f>'Ref In'!A22</f>
        <v>Customer Billing Expense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>
      <c r="A8" s="6" t="str">
        <f>'Ref In'!A20</f>
        <v>Witness Responsible:   Brent Thies</v>
      </c>
    </row>
    <row r="9" spans="1:15">
      <c r="A9" s="23" t="str">
        <f>'Ref In'!A15</f>
        <v>Type of Filing: __X__ Original  _____ Updated  _____ Revised</v>
      </c>
    </row>
    <row r="10" spans="1:15">
      <c r="A10" s="23"/>
    </row>
    <row r="11" spans="1:15">
      <c r="C11" s="120" t="str">
        <f>'Ref In'!A7</f>
        <v>Base Year for the 12 Months Ended December 31, 2020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>
      <c r="A12" s="80" t="s">
        <v>12</v>
      </c>
      <c r="B12" s="80" t="s">
        <v>13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0" t="s">
        <v>14</v>
      </c>
    </row>
    <row r="13" spans="1:15">
      <c r="A13" s="39"/>
      <c r="B13" s="39"/>
      <c r="C13" s="39"/>
    </row>
    <row r="14" spans="1:15">
      <c r="A14" s="81" t="str">
        <f>'Ref In'!J12</f>
        <v>903.100</v>
      </c>
      <c r="B14" s="11" t="str">
        <f>'Ref In'!I12</f>
        <v>Sewer Cust Record Collect (Billing) (KY, Bluegra)</v>
      </c>
      <c r="C14" s="40">
        <f>'Ref In'!K12</f>
        <v>3156.85</v>
      </c>
      <c r="D14" s="40">
        <f>'Ref In'!L12</f>
        <v>3134.25</v>
      </c>
      <c r="E14" s="40">
        <f>'Ref In'!M12</f>
        <v>3030.75</v>
      </c>
      <c r="F14" s="40">
        <f>'Ref In'!N12</f>
        <v>4840.1899999999996</v>
      </c>
      <c r="G14" s="40">
        <f>'Ref In'!O12</f>
        <v>3765.87</v>
      </c>
      <c r="H14" s="40">
        <f>'Ref In'!P12</f>
        <v>3597.75</v>
      </c>
      <c r="I14" s="40">
        <f>'Ref In'!Q12</f>
        <v>5159.68</v>
      </c>
      <c r="J14" s="40">
        <f>'Ref In'!R12</f>
        <v>4927.2</v>
      </c>
      <c r="K14" s="40">
        <f>'Ref In'!S12</f>
        <v>3707.27</v>
      </c>
      <c r="L14" s="40">
        <f>'Ref In'!T12</f>
        <v>3963.7799999999997</v>
      </c>
      <c r="M14" s="40">
        <f>'Ref In'!U12</f>
        <v>3963.7799999999997</v>
      </c>
      <c r="N14" s="40">
        <f>'Ref In'!V12</f>
        <v>3963.7799999999997</v>
      </c>
      <c r="O14" s="32">
        <f t="shared" ref="O14" si="0">SUM(C14:N14)</f>
        <v>47211.149999999994</v>
      </c>
    </row>
    <row r="15" spans="1:15">
      <c r="A15" s="81" t="str">
        <f>'Ref In'!J13</f>
        <v>903.280</v>
      </c>
      <c r="B15" s="11" t="str">
        <f>'Ref In'!I13</f>
        <v>Sewer Cust Record Collect (Bank Fees) (KY, Bluegra)</v>
      </c>
      <c r="C15" s="40">
        <f>'Ref In'!K13</f>
        <v>918.81</v>
      </c>
      <c r="D15" s="40">
        <f>'Ref In'!L13</f>
        <v>869.37</v>
      </c>
      <c r="E15" s="40">
        <f>'Ref In'!M13</f>
        <v>905.1</v>
      </c>
      <c r="F15" s="40">
        <f>'Ref In'!N13</f>
        <v>1391.63</v>
      </c>
      <c r="G15" s="40">
        <f>'Ref In'!O13</f>
        <v>3225.81</v>
      </c>
      <c r="H15" s="40">
        <f>'Ref In'!P13</f>
        <v>69.23</v>
      </c>
      <c r="I15" s="40">
        <f>'Ref In'!Q13</f>
        <v>0</v>
      </c>
      <c r="J15" s="40">
        <f>'Ref In'!R13</f>
        <v>2067.23</v>
      </c>
      <c r="K15" s="40">
        <f>'Ref In'!S13</f>
        <v>994.13</v>
      </c>
      <c r="L15" s="40">
        <f>'Ref In'!T13</f>
        <v>1123.28</v>
      </c>
      <c r="M15" s="40">
        <f>'Ref In'!U13</f>
        <v>1123.28</v>
      </c>
      <c r="N15" s="40">
        <f>'Ref In'!V13</f>
        <v>1314</v>
      </c>
      <c r="O15" s="32">
        <f t="shared" ref="O15:O17" si="1">SUM(C15:N15)</f>
        <v>14001.869999999999</v>
      </c>
    </row>
    <row r="16" spans="1:15">
      <c r="A16" s="81" t="str">
        <f>'Ref In'!J14</f>
        <v>903.101</v>
      </c>
      <c r="B16" s="11" t="str">
        <f>'Ref In'!I14</f>
        <v>Water Cust Record Collect (Billing) (KY, Bluegra)</v>
      </c>
      <c r="C16" s="40">
        <f>'Ref In'!K14</f>
        <v>0</v>
      </c>
      <c r="D16" s="40">
        <f>'Ref In'!L14</f>
        <v>0</v>
      </c>
      <c r="E16" s="40">
        <f>'Ref In'!M14</f>
        <v>0</v>
      </c>
      <c r="F16" s="40">
        <f>'Ref In'!N14</f>
        <v>0</v>
      </c>
      <c r="G16" s="40">
        <f>'Ref In'!O14</f>
        <v>0</v>
      </c>
      <c r="H16" s="40">
        <f>'Ref In'!P14</f>
        <v>0</v>
      </c>
      <c r="I16" s="40">
        <f>'Ref In'!Q14</f>
        <v>0</v>
      </c>
      <c r="J16" s="40">
        <f>'Ref In'!R14</f>
        <v>1020.36</v>
      </c>
      <c r="K16" s="40">
        <f>'Ref In'!S14</f>
        <v>711.22</v>
      </c>
      <c r="L16" s="40">
        <f>'Ref In'!T14</f>
        <v>711.22</v>
      </c>
      <c r="M16" s="40">
        <f>'Ref In'!U14</f>
        <v>711.22</v>
      </c>
      <c r="N16" s="40">
        <f>'Ref In'!V14</f>
        <v>711.22</v>
      </c>
      <c r="O16" s="32">
        <f t="shared" si="1"/>
        <v>3865.2400000000007</v>
      </c>
    </row>
    <row r="17" spans="1:15">
      <c r="A17" s="81" t="str">
        <f>'Ref In'!J15</f>
        <v>903.281</v>
      </c>
      <c r="B17" s="11" t="str">
        <f>'Ref In'!I15</f>
        <v>Water Cust Record Collect (Bank Fees) (KY, Bluegra)</v>
      </c>
      <c r="C17" s="40">
        <f>'Ref In'!K15</f>
        <v>0</v>
      </c>
      <c r="D17" s="40">
        <f>'Ref In'!L15</f>
        <v>0</v>
      </c>
      <c r="E17" s="40">
        <f>'Ref In'!M15</f>
        <v>0</v>
      </c>
      <c r="F17" s="40">
        <f>'Ref In'!N15</f>
        <v>0</v>
      </c>
      <c r="G17" s="40">
        <f>'Ref In'!O15</f>
        <v>0</v>
      </c>
      <c r="H17" s="40">
        <f>'Ref In'!P15</f>
        <v>0</v>
      </c>
      <c r="I17" s="40">
        <f>'Ref In'!Q15</f>
        <v>0</v>
      </c>
      <c r="J17" s="40">
        <f>'Ref In'!R15</f>
        <v>428.09</v>
      </c>
      <c r="K17" s="40">
        <f>'Ref In'!S15</f>
        <v>205.87</v>
      </c>
      <c r="L17" s="40">
        <f>'Ref In'!T15</f>
        <v>190.72</v>
      </c>
      <c r="M17" s="40">
        <f>'Ref In'!U15</f>
        <v>190.72</v>
      </c>
      <c r="N17" s="40">
        <f>'Ref In'!V15</f>
        <v>190.72</v>
      </c>
      <c r="O17" s="32">
        <f t="shared" si="1"/>
        <v>1206.1200000000001</v>
      </c>
    </row>
    <row r="18" spans="1:15">
      <c r="A18" s="81"/>
      <c r="B18" s="1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>
        <f>SUM(O14:O17)</f>
        <v>66284.37999999999</v>
      </c>
    </row>
    <row r="19" spans="1:15">
      <c r="A19" s="81"/>
      <c r="B19" s="1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3"/>
    </row>
    <row r="20" spans="1:15">
      <c r="C20" s="120" t="str">
        <f>'Ref In'!A9</f>
        <v>Forecast Year for the 12 Months Ended April 30,2022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>
      <c r="A21" s="84" t="s">
        <v>12</v>
      </c>
      <c r="B21" s="84" t="s">
        <v>13</v>
      </c>
      <c r="C21" s="30">
        <f t="shared" ref="C21:L21" si="2">EOMONTH(D21,-1)</f>
        <v>44347</v>
      </c>
      <c r="D21" s="30">
        <f t="shared" si="2"/>
        <v>44377</v>
      </c>
      <c r="E21" s="30">
        <f t="shared" si="2"/>
        <v>44408</v>
      </c>
      <c r="F21" s="30">
        <f t="shared" si="2"/>
        <v>44439</v>
      </c>
      <c r="G21" s="30">
        <f t="shared" si="2"/>
        <v>44469</v>
      </c>
      <c r="H21" s="30">
        <f t="shared" si="2"/>
        <v>44500</v>
      </c>
      <c r="I21" s="30">
        <f t="shared" si="2"/>
        <v>44530</v>
      </c>
      <c r="J21" s="30">
        <f t="shared" si="2"/>
        <v>44561</v>
      </c>
      <c r="K21" s="30">
        <f t="shared" si="2"/>
        <v>44592</v>
      </c>
      <c r="L21" s="30">
        <f t="shared" si="2"/>
        <v>44620</v>
      </c>
      <c r="M21" s="30">
        <f>EOMONTH(N21,-1)</f>
        <v>44651</v>
      </c>
      <c r="N21" s="30">
        <f>'Ref In'!A5</f>
        <v>44681</v>
      </c>
      <c r="O21" s="84" t="s">
        <v>15</v>
      </c>
    </row>
    <row r="23" spans="1:15">
      <c r="A23" s="2" t="str">
        <f>'Ref In'!J12</f>
        <v>903.100</v>
      </c>
      <c r="B23" s="2" t="str">
        <f>'Ref In'!I12</f>
        <v>Sewer Cust Record Collect (Billing) (KY, Bluegra)</v>
      </c>
      <c r="C23" s="40">
        <f t="shared" ref="C23:M26" si="3">$O23/12</f>
        <v>4655.78</v>
      </c>
      <c r="D23" s="40">
        <f t="shared" si="3"/>
        <v>4655.78</v>
      </c>
      <c r="E23" s="40">
        <f t="shared" si="3"/>
        <v>4655.78</v>
      </c>
      <c r="F23" s="40">
        <f t="shared" si="3"/>
        <v>4655.78</v>
      </c>
      <c r="G23" s="40">
        <f t="shared" si="3"/>
        <v>4655.78</v>
      </c>
      <c r="H23" s="40">
        <f t="shared" si="3"/>
        <v>4655.78</v>
      </c>
      <c r="I23" s="40">
        <f t="shared" si="3"/>
        <v>4655.78</v>
      </c>
      <c r="J23" s="40">
        <f t="shared" si="3"/>
        <v>4655.78</v>
      </c>
      <c r="K23" s="40">
        <f t="shared" si="3"/>
        <v>4655.78</v>
      </c>
      <c r="L23" s="40">
        <f t="shared" si="3"/>
        <v>4655.78</v>
      </c>
      <c r="M23" s="40">
        <f t="shared" si="3"/>
        <v>4655.78</v>
      </c>
      <c r="N23" s="40">
        <f>$O23/12</f>
        <v>4655.78</v>
      </c>
      <c r="O23" s="40">
        <f>'Summary by Account'!E14</f>
        <v>55869.36</v>
      </c>
    </row>
    <row r="24" spans="1:15">
      <c r="A24" s="2" t="str">
        <f>'Ref In'!J13</f>
        <v>903.280</v>
      </c>
      <c r="B24" s="2" t="str">
        <f>'Ref In'!I13</f>
        <v>Sewer Cust Record Collect (Bank Fees) (KY, Bluegra)</v>
      </c>
      <c r="C24" s="40">
        <f t="shared" si="3"/>
        <v>1614</v>
      </c>
      <c r="D24" s="40">
        <f t="shared" si="3"/>
        <v>1614</v>
      </c>
      <c r="E24" s="40">
        <f t="shared" si="3"/>
        <v>1614</v>
      </c>
      <c r="F24" s="40">
        <f t="shared" si="3"/>
        <v>1614</v>
      </c>
      <c r="G24" s="40">
        <f t="shared" si="3"/>
        <v>1614</v>
      </c>
      <c r="H24" s="40">
        <f t="shared" si="3"/>
        <v>1614</v>
      </c>
      <c r="I24" s="40">
        <f t="shared" si="3"/>
        <v>1614</v>
      </c>
      <c r="J24" s="40">
        <f t="shared" si="3"/>
        <v>1614</v>
      </c>
      <c r="K24" s="40">
        <f t="shared" si="3"/>
        <v>1614</v>
      </c>
      <c r="L24" s="40">
        <f t="shared" si="3"/>
        <v>1614</v>
      </c>
      <c r="M24" s="40">
        <f t="shared" si="3"/>
        <v>1614</v>
      </c>
      <c r="N24" s="40">
        <f>$O24/12</f>
        <v>1614</v>
      </c>
      <c r="O24" s="40">
        <f>'Summary by Account'!E15</f>
        <v>19368</v>
      </c>
    </row>
    <row r="25" spans="1:15">
      <c r="A25" s="2" t="str">
        <f>'Ref In'!J14</f>
        <v>903.101</v>
      </c>
      <c r="B25" s="2" t="str">
        <f>'Ref In'!I14</f>
        <v>Water Cust Record Collect (Billing) (KY, Bluegra)</v>
      </c>
      <c r="C25" s="40">
        <f t="shared" si="3"/>
        <v>711.21999999999991</v>
      </c>
      <c r="D25" s="40">
        <f t="shared" si="3"/>
        <v>711.21999999999991</v>
      </c>
      <c r="E25" s="40">
        <f t="shared" si="3"/>
        <v>711.21999999999991</v>
      </c>
      <c r="F25" s="40">
        <f t="shared" si="3"/>
        <v>711.21999999999991</v>
      </c>
      <c r="G25" s="40">
        <f t="shared" si="3"/>
        <v>711.21999999999991</v>
      </c>
      <c r="H25" s="40">
        <f t="shared" si="3"/>
        <v>711.21999999999991</v>
      </c>
      <c r="I25" s="40">
        <f t="shared" si="3"/>
        <v>711.21999999999991</v>
      </c>
      <c r="J25" s="40">
        <f t="shared" si="3"/>
        <v>711.21999999999991</v>
      </c>
      <c r="K25" s="40">
        <f t="shared" si="3"/>
        <v>711.21999999999991</v>
      </c>
      <c r="L25" s="40">
        <f t="shared" si="3"/>
        <v>711.21999999999991</v>
      </c>
      <c r="M25" s="40">
        <f t="shared" si="3"/>
        <v>711.21999999999991</v>
      </c>
      <c r="N25" s="40">
        <f>$O25/12</f>
        <v>711.21999999999991</v>
      </c>
      <c r="O25" s="40">
        <f>'Summary by Account'!E16</f>
        <v>8534.64</v>
      </c>
    </row>
    <row r="26" spans="1:15">
      <c r="A26" s="2" t="str">
        <f>'Ref In'!J15</f>
        <v>903.281</v>
      </c>
      <c r="B26" s="2" t="str">
        <f>'Ref In'!I15</f>
        <v>Water Cust Record Collect (Bank Fees) (KY, Bluegra)</v>
      </c>
      <c r="C26" s="40">
        <f t="shared" si="3"/>
        <v>190.72</v>
      </c>
      <c r="D26" s="40">
        <f t="shared" si="3"/>
        <v>190.72</v>
      </c>
      <c r="E26" s="40">
        <f t="shared" si="3"/>
        <v>190.72</v>
      </c>
      <c r="F26" s="40">
        <f t="shared" si="3"/>
        <v>190.72</v>
      </c>
      <c r="G26" s="40">
        <f t="shared" si="3"/>
        <v>190.72</v>
      </c>
      <c r="H26" s="40">
        <f t="shared" si="3"/>
        <v>190.72</v>
      </c>
      <c r="I26" s="40">
        <f t="shared" si="3"/>
        <v>190.72</v>
      </c>
      <c r="J26" s="40">
        <f t="shared" si="3"/>
        <v>190.72</v>
      </c>
      <c r="K26" s="40">
        <f t="shared" si="3"/>
        <v>190.72</v>
      </c>
      <c r="L26" s="40">
        <f t="shared" si="3"/>
        <v>190.72</v>
      </c>
      <c r="M26" s="40">
        <f t="shared" si="3"/>
        <v>190.72</v>
      </c>
      <c r="N26" s="40">
        <f>$O26/12</f>
        <v>190.72</v>
      </c>
      <c r="O26" s="40">
        <f>'Summary by Account'!E17</f>
        <v>2288.64</v>
      </c>
    </row>
    <row r="27" spans="1:15">
      <c r="O27" s="41">
        <f>SUM(O23:O26)</f>
        <v>86060.64</v>
      </c>
    </row>
  </sheetData>
  <mergeCells count="7">
    <mergeCell ref="C20:O20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70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2"/>
  <sheetViews>
    <sheetView workbookViewId="0">
      <selection activeCell="L2" sqref="L2"/>
    </sheetView>
  </sheetViews>
  <sheetFormatPr defaultRowHeight="14.25"/>
  <cols>
    <col min="2" max="2" width="10.59765625" customWidth="1"/>
    <col min="3" max="3" width="11.86328125" customWidth="1"/>
    <col min="4" max="4" width="19.59765625" bestFit="1" customWidth="1"/>
    <col min="5" max="5" width="14" bestFit="1" customWidth="1"/>
    <col min="7" max="7" width="10.8632812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CE2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RIGHT(CELL("filename",$A$1),LEN(CELL("filename",$A$1))-SEARCH("/Work Papers",CELL("filename",$A$1),1))</f>
        <v>Work Papers/[BGUOC 2020 Rate Case - Schedule CE2.xlsx]Workpaper 1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18" t="str">
        <f>'Ref In'!A1</f>
        <v>Bluegrass Water Utility Operating Company, LLC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>
      <c r="A5" s="118" t="str">
        <f>'Ref In'!A3</f>
        <v>Case No. 2020-00290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>
      <c r="A6" s="118" t="str">
        <f>'Ref In'!A7</f>
        <v>Base Year for the 12 Months Ended December 31, 2020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3">
      <c r="A7" s="118" t="str">
        <f>'Ref In'!A9</f>
        <v>Forecast Year for the 12 Months Ended April 30,2022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3">
      <c r="A8" s="118" t="str">
        <f>'Ref In'!A22</f>
        <v>Customer Billing Expense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2"/>
    </row>
    <row r="16" spans="1:13" ht="14.65" thickBot="1">
      <c r="A16" s="59" t="s">
        <v>2</v>
      </c>
      <c r="B16" s="59" t="s">
        <v>3</v>
      </c>
      <c r="C16" s="60"/>
      <c r="D16" s="60"/>
      <c r="E16" s="60"/>
      <c r="F16" s="61"/>
      <c r="G16" s="61"/>
      <c r="H16" s="61"/>
      <c r="I16" s="61"/>
      <c r="J16" s="61"/>
      <c r="K16" s="61"/>
      <c r="L16" s="61"/>
      <c r="M16" s="39"/>
    </row>
    <row r="17" spans="1:13">
      <c r="M17" s="62"/>
    </row>
    <row r="18" spans="1:13">
      <c r="B18" s="63" t="s">
        <v>48</v>
      </c>
    </row>
    <row r="20" spans="1:13">
      <c r="A20" s="64">
        <v>1</v>
      </c>
      <c r="B20" s="93" t="s">
        <v>49</v>
      </c>
      <c r="C20" s="67"/>
      <c r="D20" s="67"/>
      <c r="E20" s="67"/>
      <c r="G20" s="68"/>
    </row>
    <row r="21" spans="1:13">
      <c r="A21" s="64">
        <v>2</v>
      </c>
      <c r="B21" s="67"/>
    </row>
    <row r="22" spans="1:13">
      <c r="A22" s="64">
        <v>3</v>
      </c>
      <c r="G22" s="85"/>
    </row>
    <row r="23" spans="1:13">
      <c r="A23" s="64">
        <v>4</v>
      </c>
      <c r="G23" s="62"/>
    </row>
    <row r="24" spans="1:13">
      <c r="A24" s="64">
        <v>5</v>
      </c>
      <c r="G24" s="86"/>
    </row>
    <row r="25" spans="1:13">
      <c r="A25" s="64">
        <v>6</v>
      </c>
      <c r="B25" s="92" t="str">
        <f>'Ref In'!I12&amp;"-"&amp;'Ref In'!J12</f>
        <v>Sewer Cust Record Collect (Billing) (KY, Bluegra)-903.100</v>
      </c>
      <c r="G25" s="62"/>
    </row>
    <row r="26" spans="1:13">
      <c r="A26" s="64">
        <v>7</v>
      </c>
      <c r="B26" s="92"/>
      <c r="G26" s="69"/>
    </row>
    <row r="27" spans="1:13">
      <c r="A27" s="64">
        <v>8</v>
      </c>
      <c r="B27" s="69"/>
      <c r="D27" s="70" t="s">
        <v>50</v>
      </c>
      <c r="E27" s="70" t="s">
        <v>51</v>
      </c>
      <c r="F27" s="70"/>
      <c r="G27" s="62"/>
    </row>
    <row r="28" spans="1:13">
      <c r="A28" s="64">
        <v>9</v>
      </c>
      <c r="B28" s="62"/>
      <c r="C28" s="62"/>
      <c r="D28" s="87">
        <f>'Base &amp; Forecast Detail'!N14</f>
        <v>3963.7799999999997</v>
      </c>
      <c r="E28" s="88">
        <f>D28*12</f>
        <v>47565.36</v>
      </c>
      <c r="F28" s="62"/>
      <c r="G28" s="69"/>
    </row>
    <row r="29" spans="1:13">
      <c r="A29" s="64">
        <v>10</v>
      </c>
      <c r="D29" s="89"/>
      <c r="E29" s="88"/>
      <c r="G29" s="62"/>
    </row>
    <row r="30" spans="1:13">
      <c r="A30" s="64">
        <v>11</v>
      </c>
      <c r="D30" s="94">
        <f>SUM(D28:D29)</f>
        <v>3963.7799999999997</v>
      </c>
      <c r="E30" s="94">
        <f>SUM(E28:E29)</f>
        <v>47565.36</v>
      </c>
      <c r="G30" s="87"/>
    </row>
    <row r="31" spans="1:13">
      <c r="A31" s="64">
        <v>12</v>
      </c>
      <c r="G31" s="62"/>
    </row>
    <row r="32" spans="1:13">
      <c r="A32" s="64">
        <v>13</v>
      </c>
      <c r="D32" t="s">
        <v>14</v>
      </c>
      <c r="E32" s="87">
        <f>'Base &amp; Forecast Detail'!O14</f>
        <v>47211.149999999994</v>
      </c>
      <c r="G32" s="62"/>
    </row>
    <row r="33" spans="1:7">
      <c r="A33" s="64">
        <v>14</v>
      </c>
      <c r="D33" t="s">
        <v>52</v>
      </c>
      <c r="E33" s="88">
        <f>E30</f>
        <v>47565.36</v>
      </c>
      <c r="G33" s="62"/>
    </row>
    <row r="34" spans="1:7">
      <c r="A34" s="64">
        <v>15</v>
      </c>
      <c r="D34" t="s">
        <v>53</v>
      </c>
      <c r="E34" s="91">
        <f>E33-E32</f>
        <v>354.2100000000064</v>
      </c>
      <c r="G34" s="62"/>
    </row>
    <row r="35" spans="1:7">
      <c r="A35" s="64">
        <v>16</v>
      </c>
      <c r="G35" s="62"/>
    </row>
    <row r="36" spans="1:7">
      <c r="A36" s="64">
        <v>17</v>
      </c>
    </row>
    <row r="37" spans="1:7">
      <c r="A37" s="64">
        <v>33</v>
      </c>
    </row>
    <row r="38" spans="1:7">
      <c r="A38" s="64">
        <v>34</v>
      </c>
      <c r="B38" s="92" t="str">
        <f>'Ref In'!I13&amp;"-"&amp;'Ref In'!J13</f>
        <v>Sewer Cust Record Collect (Bank Fees) (KY, Bluegra)-903.280</v>
      </c>
    </row>
    <row r="39" spans="1:7">
      <c r="A39" s="64">
        <v>35</v>
      </c>
    </row>
    <row r="40" spans="1:7">
      <c r="A40" s="64">
        <v>36</v>
      </c>
      <c r="D40" s="70" t="s">
        <v>50</v>
      </c>
      <c r="E40" s="70" t="s">
        <v>51</v>
      </c>
    </row>
    <row r="41" spans="1:7">
      <c r="A41" s="64">
        <v>37</v>
      </c>
      <c r="C41" s="62"/>
      <c r="D41" s="87">
        <f>'Base &amp; Forecast Detail'!N15</f>
        <v>1314</v>
      </c>
      <c r="E41" s="88">
        <f>D41*12</f>
        <v>15768</v>
      </c>
    </row>
    <row r="42" spans="1:7">
      <c r="A42" s="64">
        <v>38</v>
      </c>
      <c r="D42" s="89"/>
      <c r="E42" s="88"/>
    </row>
    <row r="43" spans="1:7">
      <c r="A43" s="64">
        <v>39</v>
      </c>
      <c r="D43" s="94">
        <f>SUM(D41:D42)</f>
        <v>1314</v>
      </c>
      <c r="E43" s="94">
        <f>SUM(E41:E42)</f>
        <v>15768</v>
      </c>
    </row>
    <row r="44" spans="1:7">
      <c r="A44" s="64">
        <v>40</v>
      </c>
    </row>
    <row r="45" spans="1:7">
      <c r="A45" s="64">
        <v>41</v>
      </c>
      <c r="D45" t="s">
        <v>14</v>
      </c>
      <c r="E45" s="87">
        <f>'Base &amp; Forecast Detail'!O15</f>
        <v>14001.869999999999</v>
      </c>
    </row>
    <row r="46" spans="1:7">
      <c r="A46" s="64">
        <v>42</v>
      </c>
      <c r="D46" t="s">
        <v>52</v>
      </c>
      <c r="E46" s="88">
        <f>E43</f>
        <v>15768</v>
      </c>
    </row>
    <row r="47" spans="1:7">
      <c r="A47" s="64">
        <v>43</v>
      </c>
      <c r="D47" t="s">
        <v>53</v>
      </c>
      <c r="E47" s="91">
        <f>E46-E45</f>
        <v>1766.130000000001</v>
      </c>
    </row>
    <row r="48" spans="1:7">
      <c r="A48" s="64">
        <v>44</v>
      </c>
    </row>
    <row r="49" spans="1:5">
      <c r="A49" s="64">
        <v>45</v>
      </c>
    </row>
    <row r="50" spans="1:5">
      <c r="A50" s="64">
        <v>46</v>
      </c>
    </row>
    <row r="51" spans="1:5">
      <c r="A51" s="64">
        <v>47</v>
      </c>
      <c r="B51" s="92" t="str">
        <f>'Ref In'!I14&amp;"-"&amp;'Ref In'!J14</f>
        <v>Water Cust Record Collect (Billing) (KY, Bluegra)-903.101</v>
      </c>
    </row>
    <row r="52" spans="1:5">
      <c r="A52" s="64">
        <v>48</v>
      </c>
    </row>
    <row r="53" spans="1:5">
      <c r="A53" s="64">
        <v>49</v>
      </c>
      <c r="D53" s="70" t="s">
        <v>50</v>
      </c>
      <c r="E53" s="70" t="s">
        <v>51</v>
      </c>
    </row>
    <row r="54" spans="1:5">
      <c r="A54" s="64">
        <v>50</v>
      </c>
      <c r="D54" s="87">
        <f>'Base &amp; Forecast Detail'!N16</f>
        <v>711.22</v>
      </c>
      <c r="E54" s="88">
        <f>D54*12</f>
        <v>8534.64</v>
      </c>
    </row>
    <row r="55" spans="1:5">
      <c r="A55" s="64">
        <v>51</v>
      </c>
      <c r="D55" s="89"/>
      <c r="E55" s="88"/>
    </row>
    <row r="56" spans="1:5">
      <c r="A56" s="64">
        <v>52</v>
      </c>
      <c r="D56" s="94">
        <f>SUM(D54:D55)</f>
        <v>711.22</v>
      </c>
      <c r="E56" s="94">
        <f>SUM(E54:E55)</f>
        <v>8534.64</v>
      </c>
    </row>
    <row r="57" spans="1:5">
      <c r="A57" s="64">
        <v>53</v>
      </c>
    </row>
    <row r="58" spans="1:5">
      <c r="A58" s="64">
        <v>54</v>
      </c>
      <c r="D58" t="s">
        <v>14</v>
      </c>
      <c r="E58" s="87">
        <f>'Base &amp; Forecast Detail'!O16</f>
        <v>3865.2400000000007</v>
      </c>
    </row>
    <row r="59" spans="1:5">
      <c r="A59" s="64">
        <v>55</v>
      </c>
      <c r="D59" t="s">
        <v>52</v>
      </c>
      <c r="E59" s="88">
        <f>E56</f>
        <v>8534.64</v>
      </c>
    </row>
    <row r="60" spans="1:5">
      <c r="A60" s="64">
        <v>56</v>
      </c>
      <c r="D60" t="s">
        <v>53</v>
      </c>
      <c r="E60" s="91">
        <f>E59-E58</f>
        <v>4669.3999999999987</v>
      </c>
    </row>
    <row r="61" spans="1:5">
      <c r="A61" s="64">
        <v>57</v>
      </c>
    </row>
    <row r="62" spans="1:5">
      <c r="A62" s="64">
        <v>58</v>
      </c>
    </row>
    <row r="63" spans="1:5">
      <c r="A63" s="64">
        <v>59</v>
      </c>
    </row>
    <row r="64" spans="1:5">
      <c r="A64" s="64">
        <v>60</v>
      </c>
      <c r="B64" s="92" t="str">
        <f>'Ref In'!I15&amp;"-"&amp;'Ref In'!J15</f>
        <v>Water Cust Record Collect (Bank Fees) (KY, Bluegra)-903.281</v>
      </c>
    </row>
    <row r="65" spans="1:5">
      <c r="A65" s="64">
        <v>61</v>
      </c>
    </row>
    <row r="66" spans="1:5">
      <c r="A66" s="64">
        <v>62</v>
      </c>
      <c r="D66" s="70" t="s">
        <v>50</v>
      </c>
      <c r="E66" s="70" t="s">
        <v>51</v>
      </c>
    </row>
    <row r="67" spans="1:5">
      <c r="A67" s="64">
        <v>63</v>
      </c>
      <c r="D67" s="87">
        <f>'Base &amp; Forecast Detail'!N17</f>
        <v>190.72</v>
      </c>
      <c r="E67" s="88">
        <f>D67*12</f>
        <v>2288.64</v>
      </c>
    </row>
    <row r="68" spans="1:5">
      <c r="A68" s="64">
        <v>64</v>
      </c>
      <c r="D68" s="89"/>
      <c r="E68" s="88"/>
    </row>
    <row r="69" spans="1:5">
      <c r="A69" s="64">
        <v>65</v>
      </c>
      <c r="D69" s="94">
        <f>SUM(D67:D68)</f>
        <v>190.72</v>
      </c>
      <c r="E69" s="94">
        <f>SUM(E67:E68)</f>
        <v>2288.64</v>
      </c>
    </row>
    <row r="70" spans="1:5">
      <c r="A70" s="64">
        <v>66</v>
      </c>
    </row>
    <row r="71" spans="1:5">
      <c r="A71" s="64">
        <v>67</v>
      </c>
      <c r="D71" t="s">
        <v>14</v>
      </c>
      <c r="E71" s="87">
        <f>'Base &amp; Forecast Detail'!O17</f>
        <v>1206.1200000000001</v>
      </c>
    </row>
    <row r="72" spans="1:5">
      <c r="A72" s="64">
        <v>68</v>
      </c>
      <c r="D72" t="s">
        <v>52</v>
      </c>
      <c r="E72" s="88">
        <f>E69</f>
        <v>2288.64</v>
      </c>
    </row>
    <row r="73" spans="1:5">
      <c r="A73" s="64">
        <v>69</v>
      </c>
      <c r="D73" t="s">
        <v>53</v>
      </c>
      <c r="E73" s="91">
        <f>E72-E71</f>
        <v>1082.5199999999998</v>
      </c>
    </row>
    <row r="74" spans="1:5">
      <c r="A74" s="64">
        <v>70</v>
      </c>
    </row>
    <row r="75" spans="1:5">
      <c r="A75" s="64">
        <v>71</v>
      </c>
    </row>
    <row r="76" spans="1:5">
      <c r="A76" s="64">
        <v>72</v>
      </c>
    </row>
    <row r="77" spans="1:5">
      <c r="A77" s="64">
        <v>73</v>
      </c>
    </row>
    <row r="78" spans="1:5">
      <c r="A78" s="64">
        <v>74</v>
      </c>
    </row>
    <row r="79" spans="1:5">
      <c r="A79" s="64">
        <v>75</v>
      </c>
    </row>
    <row r="80" spans="1:5" ht="14.65" thickBot="1">
      <c r="A80" s="64">
        <v>76</v>
      </c>
      <c r="B80" t="s">
        <v>54</v>
      </c>
      <c r="E80" s="90">
        <f>E73+E60+E47+E34</f>
        <v>7872.2600000000057</v>
      </c>
    </row>
    <row r="81" spans="1:1" ht="14.65" thickTop="1">
      <c r="A81" s="64">
        <v>77</v>
      </c>
    </row>
    <row r="82" spans="1:1">
      <c r="A82" s="64">
        <v>78</v>
      </c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9"/>
  <sheetViews>
    <sheetView topLeftCell="A4" workbookViewId="0">
      <selection activeCell="A4" sqref="A1:XFD1048576"/>
    </sheetView>
  </sheetViews>
  <sheetFormatPr defaultColWidth="9.1328125" defaultRowHeight="14.25"/>
  <cols>
    <col min="1" max="6" width="9.1328125" style="73"/>
    <col min="7" max="7" width="13.265625" style="73" bestFit="1" customWidth="1"/>
    <col min="8" max="16384" width="9.1328125" style="73"/>
  </cols>
  <sheetData>
    <row r="1" spans="1:13">
      <c r="A1" s="111"/>
      <c r="B1" s="111"/>
      <c r="C1" s="111"/>
      <c r="D1" s="111"/>
      <c r="E1" s="49"/>
      <c r="F1" s="49"/>
      <c r="G1" s="49"/>
      <c r="H1" s="49"/>
      <c r="I1" s="49"/>
      <c r="J1" s="49"/>
      <c r="K1" s="49"/>
      <c r="L1" s="108"/>
    </row>
    <row r="2" spans="1:13">
      <c r="A2" s="111"/>
      <c r="B2" s="111"/>
      <c r="C2" s="111"/>
      <c r="D2" s="111"/>
      <c r="E2" s="49"/>
      <c r="F2" s="49"/>
      <c r="G2" s="49"/>
      <c r="H2" s="49"/>
      <c r="I2" s="49"/>
      <c r="J2" s="49"/>
      <c r="K2" s="49"/>
      <c r="L2" s="108"/>
    </row>
    <row r="3" spans="1:13">
      <c r="A3" s="111"/>
      <c r="B3" s="111"/>
      <c r="C3" s="111"/>
      <c r="D3" s="111"/>
      <c r="E3" s="49"/>
      <c r="F3" s="49"/>
      <c r="G3" s="49"/>
      <c r="H3" s="49"/>
      <c r="I3" s="49"/>
      <c r="J3" s="49"/>
      <c r="K3" s="49"/>
      <c r="L3" s="108"/>
    </row>
    <row r="4" spans="1:1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3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3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3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3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3">
      <c r="A11" s="9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>
      <c r="A12" s="11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>
      <c r="A13" s="112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3">
      <c r="A14" s="11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6" spans="1:13">
      <c r="A16" s="96"/>
      <c r="B16" s="96"/>
      <c r="C16" s="113"/>
      <c r="D16" s="113"/>
      <c r="E16" s="113"/>
      <c r="F16" s="49"/>
      <c r="G16" s="49"/>
      <c r="H16" s="49"/>
      <c r="I16" s="49"/>
      <c r="J16" s="49"/>
      <c r="K16" s="49"/>
      <c r="L16" s="49"/>
      <c r="M16" s="49"/>
    </row>
    <row r="18" spans="1:9">
      <c r="B18" s="114"/>
    </row>
    <row r="20" spans="1:9">
      <c r="A20" s="115"/>
      <c r="G20" s="109"/>
    </row>
    <row r="21" spans="1:9">
      <c r="A21" s="115"/>
      <c r="G21" s="85"/>
    </row>
    <row r="22" spans="1:9">
      <c r="A22" s="115"/>
      <c r="G22" s="85"/>
    </row>
    <row r="23" spans="1:9">
      <c r="A23" s="115"/>
      <c r="G23" s="85"/>
    </row>
    <row r="24" spans="1:9">
      <c r="A24" s="115"/>
      <c r="G24" s="71"/>
    </row>
    <row r="25" spans="1:9">
      <c r="A25" s="115"/>
      <c r="I25" s="110"/>
    </row>
    <row r="26" spans="1:9">
      <c r="A26" s="115"/>
      <c r="B26" s="71"/>
      <c r="C26" s="72"/>
      <c r="D26" s="72"/>
      <c r="E26" s="72"/>
      <c r="F26" s="72"/>
      <c r="G26" s="71"/>
    </row>
    <row r="27" spans="1:9">
      <c r="A27" s="115"/>
    </row>
    <row r="28" spans="1:9">
      <c r="A28" s="115"/>
      <c r="G28" s="109"/>
    </row>
    <row r="29" spans="1:9">
      <c r="A29" s="115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L32" sqref="L32"/>
    </sheetView>
  </sheetViews>
  <sheetFormatPr defaultColWidth="9.1328125" defaultRowHeight="14.25"/>
  <cols>
    <col min="1" max="16384" width="9.13281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CE2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CE2.xlsx]Notes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16</v>
      </c>
    </row>
    <row r="7" spans="1:14">
      <c r="A7" s="6" t="s">
        <v>17</v>
      </c>
      <c r="B7" s="47"/>
    </row>
    <row r="8" spans="1:14">
      <c r="B8" s="47"/>
    </row>
    <row r="10" spans="1:14">
      <c r="A10" s="6" t="s">
        <v>18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zoomScaleNormal="100" workbookViewId="0">
      <selection activeCell="F13" sqref="F13"/>
    </sheetView>
  </sheetViews>
  <sheetFormatPr defaultColWidth="9.1328125" defaultRowHeight="14.25"/>
  <cols>
    <col min="1" max="1" width="11.73046875" style="2" customWidth="1"/>
    <col min="2" max="2" width="27.86328125" style="2" bestFit="1" customWidth="1"/>
    <col min="3" max="6" width="18.73046875" style="2" customWidth="1"/>
    <col min="7" max="16384" width="9.1328125" style="2"/>
  </cols>
  <sheetData>
    <row r="1" spans="1:6" ht="55.5" customHeight="1">
      <c r="A1" s="7" t="s">
        <v>40</v>
      </c>
      <c r="B1" s="7" t="s">
        <v>3</v>
      </c>
      <c r="C1" s="7" t="s">
        <v>41</v>
      </c>
      <c r="D1" s="12" t="str">
        <f>'Ref In'!C7</f>
        <v>Base Year for the 12 Months Ended 12/31/20</v>
      </c>
      <c r="E1" s="13" t="s">
        <v>42</v>
      </c>
      <c r="F1" s="13" t="s">
        <v>43</v>
      </c>
    </row>
    <row r="2" spans="1:6">
      <c r="A2" s="8"/>
    </row>
    <row r="3" spans="1:6">
      <c r="A3" s="8" t="s">
        <v>60</v>
      </c>
      <c r="B3" s="2" t="s">
        <v>66</v>
      </c>
      <c r="D3" s="40">
        <f>SUM('Summary by Account'!C14:C15)</f>
        <v>61213.01999999999</v>
      </c>
      <c r="E3" s="40">
        <f>SUM('Summary by Account'!D14:D15)</f>
        <v>14024.340000000007</v>
      </c>
      <c r="F3" s="40">
        <f>SUM('Summary by Account'!E14:E15)</f>
        <v>75237.36</v>
      </c>
    </row>
    <row r="4" spans="1:6">
      <c r="A4" s="8" t="str">
        <f>'Ref In'!H12</f>
        <v>CE2</v>
      </c>
      <c r="B4" s="2" t="s">
        <v>67</v>
      </c>
      <c r="D4" s="40">
        <f>SUM('Summary by Account'!C16:C17)</f>
        <v>5071.3600000000006</v>
      </c>
      <c r="E4" s="40">
        <f>SUM('Summary by Account'!D16:D17)</f>
        <v>5751.9199999999983</v>
      </c>
      <c r="F4" s="40">
        <f>SUM('Summary by Account'!E16:E17)</f>
        <v>10823.279999999999</v>
      </c>
    </row>
    <row r="5" spans="1:6">
      <c r="A5" s="8"/>
      <c r="D5" s="40"/>
      <c r="E5" s="40"/>
      <c r="F5" s="40"/>
    </row>
    <row r="6" spans="1:6">
      <c r="A6" s="8"/>
      <c r="D6" s="40"/>
      <c r="E6" s="40"/>
      <c r="F6" s="40"/>
    </row>
    <row r="7" spans="1:6">
      <c r="A7" s="8"/>
      <c r="D7" s="117">
        <f>SUM(D3:D4)</f>
        <v>66284.37999999999</v>
      </c>
      <c r="E7" s="117">
        <f>SUM(E3:E4)</f>
        <v>19776.260000000006</v>
      </c>
      <c r="F7" s="117">
        <f>SUM(F3:F4)</f>
        <v>86060.64</v>
      </c>
    </row>
    <row r="8" spans="1:6">
      <c r="A8" s="8"/>
    </row>
    <row r="9" spans="1:6">
      <c r="A9" s="8"/>
    </row>
    <row r="10" spans="1:6">
      <c r="A10" s="8"/>
    </row>
    <row r="11" spans="1:6">
      <c r="A11" s="8"/>
    </row>
    <row r="12" spans="1:6">
      <c r="A12" s="14" t="s">
        <v>44</v>
      </c>
      <c r="D12" s="98" t="s">
        <v>61</v>
      </c>
      <c r="E12" s="80" t="s">
        <v>45</v>
      </c>
    </row>
    <row r="13" spans="1:6">
      <c r="A13" s="15" t="str">
        <f>'Summary by Account'!A14</f>
        <v>903.100</v>
      </c>
      <c r="B13" s="16" t="str">
        <f>'Summary by Account'!B14</f>
        <v>Sewer Cust Record Collect (Billing) (KY, Bluegra)</v>
      </c>
      <c r="C13" s="8"/>
      <c r="D13" s="42">
        <f>'Summary by Account'!D14</f>
        <v>8658.2100000000064</v>
      </c>
      <c r="E13" s="42">
        <f>'Base &amp; Forecast Detail'!O23</f>
        <v>55869.36</v>
      </c>
    </row>
    <row r="14" spans="1:6">
      <c r="A14" s="15" t="str">
        <f>'Summary by Account'!A15</f>
        <v>903.280</v>
      </c>
      <c r="B14" s="16" t="str">
        <f>'Summary by Account'!B15</f>
        <v>Sewer Cust Record Collect (Bank Fees) (KY, Bluegra)</v>
      </c>
      <c r="C14" s="8"/>
      <c r="D14" s="42">
        <f>'Summary by Account'!D15</f>
        <v>5366.130000000001</v>
      </c>
      <c r="E14" s="42">
        <f>'Base &amp; Forecast Detail'!O24</f>
        <v>19368</v>
      </c>
    </row>
    <row r="15" spans="1:6">
      <c r="A15" s="15" t="str">
        <f>'Summary by Account'!A16</f>
        <v>903.101</v>
      </c>
      <c r="B15" s="16" t="str">
        <f>'Summary by Account'!B16</f>
        <v>Water Cust Record Collect (Billing) (KY, Bluegra)</v>
      </c>
      <c r="C15" s="8"/>
      <c r="D15" s="42">
        <f>'Summary by Account'!D16</f>
        <v>4669.3999999999987</v>
      </c>
      <c r="E15" s="42">
        <f>'Base &amp; Forecast Detail'!O25</f>
        <v>8534.64</v>
      </c>
    </row>
    <row r="16" spans="1:6">
      <c r="A16" s="15" t="str">
        <f>'Summary by Account'!A17</f>
        <v>903.281</v>
      </c>
      <c r="B16" s="16" t="str">
        <f>'Summary by Account'!B17</f>
        <v>Water Cust Record Collect (Bank Fees) (KY, Bluegra)</v>
      </c>
      <c r="C16" s="8"/>
      <c r="D16" s="42">
        <f>'Summary by Account'!D17</f>
        <v>1082.5199999999998</v>
      </c>
      <c r="E16" s="42">
        <f>'Base &amp; Forecast Detail'!O26</f>
        <v>2288.64</v>
      </c>
    </row>
    <row r="17" spans="1:5">
      <c r="A17" s="15"/>
      <c r="B17" s="16"/>
      <c r="C17" s="8"/>
      <c r="D17" s="42"/>
      <c r="E17" s="42"/>
    </row>
    <row r="18" spans="1:5" ht="14.65" thickBot="1">
      <c r="A18" s="8"/>
      <c r="B18" s="17"/>
      <c r="C18" s="8"/>
      <c r="D18" s="43">
        <f>SUM(D13:D17)</f>
        <v>19776.260000000006</v>
      </c>
      <c r="E18" s="43">
        <f>SUM(E13:E17)</f>
        <v>86060.64</v>
      </c>
    </row>
    <row r="19" spans="1:5" ht="14.65" thickTop="1">
      <c r="A19" s="8"/>
      <c r="B19" s="8"/>
      <c r="C19" s="8"/>
      <c r="D19" s="8"/>
    </row>
    <row r="20" spans="1:5">
      <c r="A20" s="14" t="s">
        <v>46</v>
      </c>
      <c r="B20" s="8"/>
      <c r="C20" s="8"/>
      <c r="D20" s="8"/>
    </row>
    <row r="22" spans="1:5">
      <c r="A22" s="2" t="str">
        <f>'Ref In'!A25</f>
        <v>W/P - CE2</v>
      </c>
    </row>
    <row r="23" spans="1:5">
      <c r="A23" s="2" t="str">
        <f ca="1">Exhibit!F2</f>
        <v>Work Papers/[BGUOC 2020 Rate Case - Schedule CE2.xlsx]Exhibit</v>
      </c>
    </row>
    <row r="28" spans="1:5">
      <c r="A28" s="6"/>
    </row>
    <row r="29" spans="1:5">
      <c r="A29" s="32"/>
      <c r="D29" s="32"/>
    </row>
    <row r="30" spans="1:5">
      <c r="D30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FB6D5-283B-41DD-A949-698FE465FA25}"/>
</file>

<file path=customXml/itemProps2.xml><?xml version="1.0" encoding="utf-8"?>
<ds:datastoreItem xmlns:ds="http://schemas.openxmlformats.org/officeDocument/2006/customXml" ds:itemID="{6DC8E17E-40B5-4682-888D-55C435C0FA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http://schemas.microsoft.com/office/2006/metadata/properties"/>
    <ds:schemaRef ds:uri="219c5758-d311-4f49-8eb7-a0c3721624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Ref In</vt:lpstr>
      <vt:lpstr>Exhibit</vt:lpstr>
      <vt:lpstr>Summary by Account</vt:lpstr>
      <vt:lpstr>Base &amp; Forecast Detail</vt:lpstr>
      <vt:lpstr>Workpaper 1</vt:lpstr>
      <vt:lpstr>Workpaper 2</vt:lpstr>
      <vt:lpstr>Notes</vt:lpstr>
      <vt:lpstr>Ref Out</vt:lpstr>
      <vt:lpstr>'Workpaper 1'!Print_Area</vt:lpstr>
      <vt:lpstr>'Workpaper 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</dc:creator>
  <cp:keywords/>
  <dc:description/>
  <cp:lastModifiedBy>Mike Duncan</cp:lastModifiedBy>
  <cp:revision/>
  <dcterms:created xsi:type="dcterms:W3CDTF">2012-08-27T14:54:09Z</dcterms:created>
  <dcterms:modified xsi:type="dcterms:W3CDTF">2020-09-30T16:40:26Z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