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Financial Exhibit 21 - Original/Work Papers/"/>
    </mc:Choice>
  </mc:AlternateContent>
  <xr:revisionPtr revIDLastSave="1247" documentId="8_{39499ECF-2C4E-41AF-A0F9-4550987DE467}" xr6:coauthVersionLast="45" xr6:coauthVersionMax="45" xr10:uidLastSave="{39E6C72F-02C7-4652-BE74-D120004BD90C}"/>
  <bookViews>
    <workbookView xWindow="-98" yWindow="-98" windowWidth="20715" windowHeight="13276" tabRatio="895" activeTab="2" xr2:uid="{00000000-000D-0000-FFFF-FFFF00000000}"/>
  </bookViews>
  <sheets>
    <sheet name="Link In" sheetId="1" r:id="rId1"/>
    <sheet name="Link Out" sheetId="2" r:id="rId2"/>
    <sheet name="Inc Statment - SCH C.1" sheetId="3" r:id="rId3"/>
    <sheet name="MSFR Inc Stmt by Acct - SCH C.2" sheetId="4" r:id="rId4"/>
    <sheet name="MSFR IS Adjust D.1" sheetId="5" r:id="rId5"/>
    <sheet name="MSFR IS Adjust Support D-2" sheetId="6" r:id="rId6"/>
    <sheet name="D-3" sheetId="7" r:id="rId7"/>
    <sheet name="Tax Summary - SCH 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'D-3'!$A$1:$S$19</definedName>
    <definedName name="_xlnm.Print_Area" localSheetId="2">'Inc Statment - SCH C.1'!$A$1:$K$50</definedName>
    <definedName name="_xlnm.Print_Area" localSheetId="3">'MSFR Inc Stmt by Acct - SCH C.2'!$A$1:$H$61</definedName>
    <definedName name="_xlnm.Print_Area" localSheetId="4">'MSFR IS Adjust D.1'!$A$1:$G$33</definedName>
    <definedName name="_xlnm.Print_Area" localSheetId="5">'MSFR IS Adjust Support D-2'!$A$1:$I$50</definedName>
    <definedName name="_xlnm.Print_Area" localSheetId="7">'Tax Summary - SCH E'!$A$1:$H$34</definedName>
    <definedName name="_xlnm.Print_Titles" localSheetId="3">'MSFR Inc Stmt by Acct - SCH C.2'!$1:$12</definedName>
    <definedName name="_xlnm.Print_Titles" localSheetId="5">'MSFR IS Adjust Support D-2'!$1:$13</definedName>
    <definedName name="_xlnm.Print_Titles" localSheetId="7">'Tax Summary - SCH E'!$1:$12</definedName>
    <definedName name="Z_2E9FC00E_19D3_4355_A260_417D9236B30F_.wvu.Cols" localSheetId="5" hidden="1">'MSFR IS Adjust Support D-2'!#REF!</definedName>
    <definedName name="Z_2E9FC00E_19D3_4355_A260_417D9236B30F_.wvu.PrintArea" localSheetId="2" hidden="1">'Inc Statment - SCH C.1'!$A$1:$K$52</definedName>
    <definedName name="Z_2E9FC00E_19D3_4355_A260_417D9236B30F_.wvu.PrintArea" localSheetId="4" hidden="1">'MSFR IS Adjust D.1'!$A$1:$G$33</definedName>
    <definedName name="Z_2E9FC00E_19D3_4355_A260_417D9236B30F_.wvu.PrintArea" localSheetId="5" hidden="1">'MSFR IS Adjust Support D-2'!$A$1:$I$79</definedName>
    <definedName name="Z_2E9FC00E_19D3_4355_A260_417D9236B30F_.wvu.PrintTitles" localSheetId="5" hidden="1">'MSFR IS Adjust Support D-2'!$1:$13</definedName>
    <definedName name="Z_AE1B1716_57F4_4705_A4F2_7A8CD44D74C3_.wvu.Cols" localSheetId="5" hidden="1">'MSFR IS Adjust Support D-2'!#REF!</definedName>
    <definedName name="Z_AE1B1716_57F4_4705_A4F2_7A8CD44D74C3_.wvu.PrintArea" localSheetId="6" hidden="1">'D-3'!$A$1:$S$19</definedName>
    <definedName name="Z_AE1B1716_57F4_4705_A4F2_7A8CD44D74C3_.wvu.PrintArea" localSheetId="2" hidden="1">'Inc Statment - SCH C.1'!$A$1:$K$53</definedName>
    <definedName name="Z_AE1B1716_57F4_4705_A4F2_7A8CD44D74C3_.wvu.PrintArea" localSheetId="3" hidden="1">'MSFR Inc Stmt by Acct - SCH C.2'!$A$1:$H$143</definedName>
    <definedName name="Z_AE1B1716_57F4_4705_A4F2_7A8CD44D74C3_.wvu.PrintArea" localSheetId="4" hidden="1">'MSFR IS Adjust D.1'!$A$1:$G$33</definedName>
    <definedName name="Z_AE1B1716_57F4_4705_A4F2_7A8CD44D74C3_.wvu.PrintArea" localSheetId="5" hidden="1">'MSFR IS Adjust Support D-2'!$A$1:$I$78</definedName>
    <definedName name="Z_AE1B1716_57F4_4705_A4F2_7A8CD44D74C3_.wvu.PrintArea" localSheetId="7" hidden="1">'Tax Summary - SCH E'!$A$1:$F$143</definedName>
    <definedName name="Z_AE1B1716_57F4_4705_A4F2_7A8CD44D74C3_.wvu.PrintTitles" localSheetId="3" hidden="1">'MSFR Inc Stmt by Acct - SCH C.2'!$1:$12</definedName>
    <definedName name="Z_AE1B1716_57F4_4705_A4F2_7A8CD44D74C3_.wvu.PrintTitles" localSheetId="5" hidden="1">'MSFR IS Adjust Support D-2'!$1:$13</definedName>
    <definedName name="Z_AE1B1716_57F4_4705_A4F2_7A8CD44D74C3_.wvu.PrintTitles" localSheetId="7" hidden="1">'Tax Summary - SCH E'!$1:$12</definedName>
    <definedName name="Z_AE1B1716_57F4_4705_A4F2_7A8CD44D74C3_.wvu.Rows" localSheetId="5" hidden="1">'MSFR IS Adjust Support D-2'!$6:$6</definedName>
    <definedName name="Z_C98D41B4_6B7D_46F8_862F_B1C92554BE39_.wvu.Cols" localSheetId="5" hidden="1">'MSFR IS Adjust Support D-2'!#REF!</definedName>
    <definedName name="Z_C98D41B4_6B7D_46F8_862F_B1C92554BE39_.wvu.PrintArea" localSheetId="2" hidden="1">'Inc Statment - SCH C.1'!$A$1:$K$52</definedName>
    <definedName name="Z_C98D41B4_6B7D_46F8_862F_B1C92554BE39_.wvu.PrintArea" localSheetId="4" hidden="1">'MSFR IS Adjust D.1'!$A$1:$G$33</definedName>
    <definedName name="Z_C98D41B4_6B7D_46F8_862F_B1C92554BE39_.wvu.PrintArea" localSheetId="5" hidden="1">'MSFR IS Adjust Support D-2'!$A$1:$I$79</definedName>
    <definedName name="Z_C98D41B4_6B7D_46F8_862F_B1C92554BE39_.wvu.PrintTitles" localSheetId="5" hidden="1">'MSFR IS Adjust Support D-2'!$1:$13</definedName>
    <definedName name="Z_CEC57B47_E6EC_4FDA_BCFD_6AC6A66DD178_.wvu.Cols" localSheetId="5" hidden="1">'MSFR IS Adjust Support D-2'!#REF!</definedName>
    <definedName name="Z_CEC57B47_E6EC_4FDA_BCFD_6AC6A66DD178_.wvu.PrintArea" localSheetId="2" hidden="1">'Inc Statment - SCH C.1'!$A$1:$K$52</definedName>
    <definedName name="Z_CEC57B47_E6EC_4FDA_BCFD_6AC6A66DD178_.wvu.PrintArea" localSheetId="4" hidden="1">'MSFR IS Adjust D.1'!$A$1:$G$33</definedName>
    <definedName name="Z_CEC57B47_E6EC_4FDA_BCFD_6AC6A66DD178_.wvu.PrintArea" localSheetId="5" hidden="1">'MSFR IS Adjust Support D-2'!$A$1:$I$79</definedName>
    <definedName name="Z_CEC57B47_E6EC_4FDA_BCFD_6AC6A66DD178_.wvu.PrintTitles" localSheetId="5" hidden="1">'MSFR IS Adjust Support D-2'!$1:$13</definedName>
    <definedName name="Z_D80F9502_1760_4B4D_BEE6_65B7268CEFF2_.wvu.Cols" localSheetId="5" hidden="1">'MSFR IS Adjust Support D-2'!#REF!</definedName>
    <definedName name="Z_D80F9502_1760_4B4D_BEE6_65B7268CEFF2_.wvu.PrintArea" localSheetId="6" hidden="1">'D-3'!$A$1:$S$19</definedName>
    <definedName name="Z_D80F9502_1760_4B4D_BEE6_65B7268CEFF2_.wvu.PrintArea" localSheetId="2" hidden="1">'Inc Statment - SCH C.1'!$A$1:$K$53</definedName>
    <definedName name="Z_D80F9502_1760_4B4D_BEE6_65B7268CEFF2_.wvu.PrintArea" localSheetId="3" hidden="1">'MSFR Inc Stmt by Acct - SCH C.2'!$A$1:$H$143</definedName>
    <definedName name="Z_D80F9502_1760_4B4D_BEE6_65B7268CEFF2_.wvu.PrintArea" localSheetId="4" hidden="1">'MSFR IS Adjust D.1'!$A$1:$G$33</definedName>
    <definedName name="Z_D80F9502_1760_4B4D_BEE6_65B7268CEFF2_.wvu.PrintArea" localSheetId="5" hidden="1">'MSFR IS Adjust Support D-2'!$A$1:$I$78</definedName>
    <definedName name="Z_D80F9502_1760_4B4D_BEE6_65B7268CEFF2_.wvu.PrintArea" localSheetId="7" hidden="1">'Tax Summary - SCH E'!$A$1:$F$143</definedName>
    <definedName name="Z_D80F9502_1760_4B4D_BEE6_65B7268CEFF2_.wvu.PrintTitles" localSheetId="3" hidden="1">'MSFR Inc Stmt by Acct - SCH C.2'!$1:$12</definedName>
    <definedName name="Z_D80F9502_1760_4B4D_BEE6_65B7268CEFF2_.wvu.PrintTitles" localSheetId="5" hidden="1">'MSFR IS Adjust Support D-2'!$1:$13</definedName>
    <definedName name="Z_D80F9502_1760_4B4D_BEE6_65B7268CEFF2_.wvu.PrintTitles" localSheetId="7" hidden="1">'Tax Summary - SCH E'!$1:$12</definedName>
    <definedName name="Z_D80F9502_1760_4B4D_BEE6_65B7268CEFF2_.wvu.Rows" localSheetId="5" hidden="1">'MSFR IS Adjust Support D-2'!$6:$6</definedName>
    <definedName name="Z_E163314F_53A2_4A2F_A9CF_3F94F0129118_.wvu.Cols" localSheetId="5" hidden="1">'MSFR IS Adjust Support D-2'!#REF!</definedName>
    <definedName name="Z_E163314F_53A2_4A2F_A9CF_3F94F0129118_.wvu.PrintArea" localSheetId="2" hidden="1">'Inc Statment - SCH C.1'!$A$1:$K$52</definedName>
    <definedName name="Z_E163314F_53A2_4A2F_A9CF_3F94F0129118_.wvu.PrintArea" localSheetId="4" hidden="1">'MSFR IS Adjust D.1'!$A$1:$G$33</definedName>
    <definedName name="Z_E163314F_53A2_4A2F_A9CF_3F94F0129118_.wvu.PrintArea" localSheetId="5" hidden="1">'MSFR IS Adjust Support D-2'!$A$1:$I$79</definedName>
    <definedName name="Z_E163314F_53A2_4A2F_A9CF_3F94F0129118_.wvu.PrintTitles" localSheetId="5" hidden="1">'MSFR IS Adjust Support D-2'!$1:$13</definedName>
    <definedName name="Z_F5B97444_16EA_4AA7_9A70_95BB0AFD8284_.wvu.Cols" localSheetId="5" hidden="1">'MSFR IS Adjust Support D-2'!#REF!</definedName>
    <definedName name="Z_F5B97444_16EA_4AA7_9A70_95BB0AFD8284_.wvu.PrintArea" localSheetId="2" hidden="1">'Inc Statment - SCH C.1'!$A$1:$K$52</definedName>
    <definedName name="Z_F5B97444_16EA_4AA7_9A70_95BB0AFD8284_.wvu.PrintArea" localSheetId="4" hidden="1">'MSFR IS Adjust D.1'!$A$1:$G$33</definedName>
    <definedName name="Z_F5B97444_16EA_4AA7_9A70_95BB0AFD8284_.wvu.PrintArea" localSheetId="5" hidden="1">'MSFR IS Adjust Support D-2'!$A$1:$I$79</definedName>
    <definedName name="Z_F5B97444_16EA_4AA7_9A70_95BB0AFD8284_.wvu.PrintTitles" localSheetId="5" hidden="1">'MSFR IS Adjust Support D-2'!$1:$13</definedName>
    <definedName name="Z_F8C3F9F4_DBFA_417E_A63C_4DCF6CDDDD4D_.wvu.Cols" localSheetId="5" hidden="1">'MSFR IS Adjust Support D-2'!#REF!</definedName>
    <definedName name="Z_F8C3F9F4_DBFA_417E_A63C_4DCF6CDDDD4D_.wvu.PrintArea" localSheetId="2" hidden="1">'Inc Statment - SCH C.1'!$A$1:$K$52</definedName>
    <definedName name="Z_F8C3F9F4_DBFA_417E_A63C_4DCF6CDDDD4D_.wvu.PrintArea" localSheetId="4" hidden="1">'MSFR IS Adjust D.1'!$A$1:$G$33</definedName>
    <definedName name="Z_F8C3F9F4_DBFA_417E_A63C_4DCF6CDDDD4D_.wvu.PrintArea" localSheetId="5" hidden="1">'MSFR IS Adjust Support D-2'!$A$1:$I$79</definedName>
    <definedName name="Z_F8C3F9F4_DBFA_417E_A63C_4DCF6CDDDD4D_.wvu.PrintTitles" localSheetId="5" hidden="1">'MSFR IS Adjust Support D-2'!$1:$13</definedName>
  </definedNames>
  <calcPr calcId="191028"/>
  <customWorkbookViews>
    <customWorkbookView name="omalleln - Personal View" guid="{D80F9502-1760-4B4D-BEE6-65B7268CEFF2}" mergeInterval="0" personalView="1" maximized="1" windowWidth="1900" windowHeight="787" tabRatio="895" activeSheetId="3"/>
    <customWorkbookView name="KEATHLLE - Personal View" guid="{F8C3F9F4-DBFA-417E-A63C-4DCF6CDDDD4D}" mergeInterval="0" personalView="1" maximized="1" xWindow="1" yWindow="1" windowWidth="1920" windowHeight="848" tabRatio="895" activeSheetId="1"/>
    <customWorkbookView name="tiernegc - Personal View" guid="{2E9FC00E-19D3-4355-A260-417D9236B30F}" mergeInterval="0" personalView="1" maximized="1" xWindow="1" yWindow="1" windowWidth="1920" windowHeight="888" tabRatio="895" activeSheetId="6"/>
    <customWorkbookView name="weckbat - Personal View" guid="{F5B97444-16EA-4AA7-9A70-95BB0AFD8284}" mergeInterval="0" personalView="1" maximized="1" xWindow="1" yWindow="1" windowWidth="1920" windowHeight="859" tabRatio="895" activeSheetId="6"/>
    <customWorkbookView name="Peter J. Thakadiyil - Personal View" guid="{CEC57B47-E6EC-4FDA-BCFD-6AC6A66DD178}" mergeInterval="0" personalView="1" maximized="1" xWindow="1" yWindow="1" windowWidth="1920" windowHeight="833" tabRatio="895" activeSheetId="1"/>
    <customWorkbookView name="batesjk - Personal View" guid="{E163314F-53A2-4A2F-A9CF-3F94F0129118}" mergeInterval="0" personalView="1" maximized="1" xWindow="1" yWindow="1" windowWidth="1920" windowHeight="859" tabRatio="895" activeSheetId="6"/>
    <customWorkbookView name="rungresw - Personal View" guid="{C98D41B4-6B7D-46F8-862F-B1C92554BE39}" mergeInterval="0" personalView="1" maximized="1" xWindow="1" yWindow="1" windowWidth="1920" windowHeight="888" tabRatio="895" activeSheetId="6"/>
    <customWorkbookView name="SCHWARML - Personal View" guid="{AE1B1716-57F4-4705-A4F2-7A8CD44D74C3}" mergeInterval="0" personalView="1" maximized="1" xWindow="1" yWindow="1" windowWidth="1152" windowHeight="597" tabRatio="895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4" l="1"/>
  <c r="H58" i="4"/>
  <c r="F58" i="4"/>
  <c r="H46" i="4"/>
  <c r="G46" i="4"/>
  <c r="F46" i="4"/>
  <c r="G22" i="8" l="1"/>
  <c r="E20" i="8"/>
  <c r="F20" i="8"/>
  <c r="G20" i="8"/>
  <c r="H20" i="8"/>
  <c r="D20" i="8"/>
  <c r="G18" i="8"/>
  <c r="G28" i="1" l="1"/>
  <c r="E26" i="3" s="1"/>
  <c r="G23" i="1" l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C18" i="8"/>
  <c r="F2" i="8"/>
  <c r="A3" i="8"/>
  <c r="A4" i="8"/>
  <c r="H8" i="8"/>
  <c r="D15" i="4" l="1"/>
  <c r="I25" i="1"/>
  <c r="I24" i="1"/>
  <c r="H25" i="1"/>
  <c r="H24" i="1"/>
  <c r="D100" i="1" l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99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75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75" i="1"/>
  <c r="A74" i="1"/>
  <c r="D75" i="1"/>
  <c r="D74" i="1"/>
  <c r="C74" i="1"/>
  <c r="E15" i="4" l="1"/>
  <c r="I8" i="6"/>
  <c r="K9" i="3"/>
  <c r="H44" i="3"/>
  <c r="H40" i="3"/>
  <c r="B11" i="2"/>
  <c r="A11" i="2"/>
  <c r="B9" i="2"/>
  <c r="A9" i="2"/>
  <c r="B6" i="2"/>
  <c r="B7" i="2"/>
  <c r="B8" i="2"/>
  <c r="A7" i="2"/>
  <c r="A8" i="2"/>
  <c r="A6" i="2"/>
  <c r="B5" i="2"/>
  <c r="A5" i="2"/>
  <c r="I26" i="1"/>
  <c r="G44" i="3" s="1"/>
  <c r="F22" i="8" s="1"/>
  <c r="H26" i="1"/>
  <c r="F44" i="3" s="1"/>
  <c r="G26" i="1"/>
  <c r="E44" i="3" s="1"/>
  <c r="C9" i="2" l="1"/>
  <c r="D22" i="8"/>
  <c r="D9" i="2"/>
  <c r="E22" i="8"/>
  <c r="E9" i="2"/>
  <c r="I44" i="3"/>
  <c r="H22" i="8" s="1"/>
  <c r="H27" i="1"/>
  <c r="I27" i="1"/>
  <c r="G27" i="1"/>
  <c r="C58" i="1"/>
  <c r="C60" i="1"/>
  <c r="C61" i="1"/>
  <c r="C62" i="1"/>
  <c r="C63" i="1"/>
  <c r="D56" i="1"/>
  <c r="G109" i="1" l="1"/>
  <c r="G37" i="6" s="1"/>
  <c r="H109" i="1"/>
  <c r="H37" i="6" s="1"/>
  <c r="G112" i="1"/>
  <c r="G23" i="6" s="1"/>
  <c r="G116" i="1"/>
  <c r="G27" i="6" s="1"/>
  <c r="G115" i="1"/>
  <c r="G26" i="6" s="1"/>
  <c r="G114" i="1"/>
  <c r="G25" i="6" s="1"/>
  <c r="G113" i="1"/>
  <c r="G24" i="6" s="1"/>
  <c r="G105" i="1"/>
  <c r="G33" i="6" s="1"/>
  <c r="H105" i="1"/>
  <c r="H33" i="6" s="1"/>
  <c r="G106" i="1"/>
  <c r="G34" i="6" s="1"/>
  <c r="H106" i="1"/>
  <c r="H34" i="6" s="1"/>
  <c r="H104" i="1"/>
  <c r="H32" i="6" s="1"/>
  <c r="G104" i="1"/>
  <c r="G32" i="6" s="1"/>
  <c r="G103" i="1"/>
  <c r="G31" i="6" s="1"/>
  <c r="G101" i="1"/>
  <c r="G29" i="6" s="1"/>
  <c r="H101" i="1"/>
  <c r="H29" i="6" s="1"/>
  <c r="H100" i="1"/>
  <c r="H28" i="6" s="1"/>
  <c r="G100" i="1"/>
  <c r="G28" i="6" s="1"/>
  <c r="H108" i="1"/>
  <c r="H36" i="6" s="1"/>
  <c r="G108" i="1"/>
  <c r="G36" i="6" s="1"/>
  <c r="H107" i="1"/>
  <c r="H35" i="6" s="1"/>
  <c r="G107" i="1"/>
  <c r="G35" i="6" s="1"/>
  <c r="G102" i="1"/>
  <c r="G30" i="6" s="1"/>
  <c r="H99" i="1"/>
  <c r="H44" i="6" s="1"/>
  <c r="G99" i="1"/>
  <c r="G44" i="6" s="1"/>
  <c r="G111" i="1"/>
  <c r="G22" i="6" s="1"/>
  <c r="G110" i="1"/>
  <c r="G21" i="6" s="1"/>
  <c r="G75" i="1"/>
  <c r="G74" i="1"/>
  <c r="J17" i="1"/>
  <c r="G17" i="6" s="1"/>
  <c r="J25" i="1"/>
  <c r="J24" i="1"/>
  <c r="H111" i="1" l="1"/>
  <c r="H22" i="6" s="1"/>
  <c r="H112" i="1"/>
  <c r="H23" i="6" s="1"/>
  <c r="K24" i="1"/>
  <c r="K81" i="1"/>
  <c r="H113" i="1" l="1"/>
  <c r="H24" i="6" s="1"/>
  <c r="H116" i="1"/>
  <c r="H27" i="6" s="1"/>
  <c r="H115" i="1"/>
  <c r="H26" i="6" s="1"/>
  <c r="H114" i="1"/>
  <c r="H25" i="6" s="1"/>
  <c r="K25" i="1"/>
  <c r="K82" i="1"/>
  <c r="H75" i="1" l="1"/>
  <c r="K17" i="1" l="1"/>
  <c r="H17" i="6" s="1"/>
  <c r="H74" i="1"/>
  <c r="H110" i="1" l="1"/>
  <c r="H21" i="6" s="1"/>
  <c r="K23" i="1" l="1"/>
  <c r="K80" i="1"/>
  <c r="J23" i="1"/>
  <c r="K27" i="1" l="1"/>
  <c r="J27" i="1"/>
  <c r="H8" i="4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C42" i="4"/>
  <c r="D38" i="4"/>
  <c r="D37" i="4"/>
  <c r="D36" i="4"/>
  <c r="D35" i="4"/>
  <c r="D34" i="4"/>
  <c r="D33" i="4"/>
  <c r="D32" i="4"/>
  <c r="D31" i="4"/>
  <c r="D30" i="4"/>
  <c r="D29" i="4"/>
  <c r="D49" i="4"/>
  <c r="D14" i="4"/>
  <c r="D20" i="4"/>
  <c r="D21" i="4"/>
  <c r="D22" i="4"/>
  <c r="D23" i="4"/>
  <c r="D24" i="4"/>
  <c r="D25" i="4"/>
  <c r="D19" i="4"/>
  <c r="F109" i="1"/>
  <c r="E109" i="1"/>
  <c r="F108" i="1"/>
  <c r="E108" i="1"/>
  <c r="F107" i="1"/>
  <c r="E107" i="1"/>
  <c r="H37" i="4" l="1"/>
  <c r="F36" i="6"/>
  <c r="G38" i="4"/>
  <c r="E37" i="6"/>
  <c r="H38" i="4"/>
  <c r="F37" i="6"/>
  <c r="H36" i="4"/>
  <c r="F35" i="6"/>
  <c r="G36" i="4"/>
  <c r="E35" i="6"/>
  <c r="G37" i="4"/>
  <c r="E36" i="6"/>
  <c r="F113" i="1" l="1"/>
  <c r="F114" i="1"/>
  <c r="F115" i="1"/>
  <c r="F116" i="1"/>
  <c r="E114" i="1"/>
  <c r="E115" i="1"/>
  <c r="E116" i="1"/>
  <c r="E113" i="1"/>
  <c r="E112" i="1"/>
  <c r="F112" i="1"/>
  <c r="F111" i="1"/>
  <c r="E111" i="1"/>
  <c r="F110" i="1"/>
  <c r="H20" i="4" l="1"/>
  <c r="F22" i="6"/>
  <c r="G25" i="4"/>
  <c r="E27" i="6"/>
  <c r="H24" i="4"/>
  <c r="F26" i="6"/>
  <c r="G20" i="4"/>
  <c r="E22" i="6"/>
  <c r="G22" i="4"/>
  <c r="E24" i="6"/>
  <c r="H25" i="4"/>
  <c r="F27" i="6"/>
  <c r="H21" i="4"/>
  <c r="F23" i="6"/>
  <c r="G24" i="4"/>
  <c r="E26" i="6"/>
  <c r="H23" i="4"/>
  <c r="F25" i="6"/>
  <c r="H19" i="4"/>
  <c r="F21" i="6"/>
  <c r="G21" i="4"/>
  <c r="E23" i="6"/>
  <c r="G23" i="4"/>
  <c r="E25" i="6"/>
  <c r="H22" i="4"/>
  <c r="F24" i="6"/>
  <c r="E110" i="1"/>
  <c r="E75" i="1"/>
  <c r="F75" i="1"/>
  <c r="F74" i="1"/>
  <c r="E74" i="1"/>
  <c r="H14" i="4" l="1"/>
  <c r="H15" i="4"/>
  <c r="G14" i="4"/>
  <c r="G15" i="4"/>
  <c r="G19" i="4"/>
  <c r="E21" i="6"/>
  <c r="E105" i="1"/>
  <c r="F105" i="1"/>
  <c r="E106" i="1"/>
  <c r="F106" i="1"/>
  <c r="F104" i="1"/>
  <c r="E104" i="1"/>
  <c r="G7" i="5"/>
  <c r="S7" i="7"/>
  <c r="D31" i="6"/>
  <c r="D32" i="6"/>
  <c r="D33" i="6"/>
  <c r="D35" i="6"/>
  <c r="D37" i="6"/>
  <c r="I110" i="1"/>
  <c r="D22" i="6"/>
  <c r="D23" i="6"/>
  <c r="D24" i="6"/>
  <c r="D25" i="6"/>
  <c r="D26" i="6"/>
  <c r="D27" i="6"/>
  <c r="F103" i="1"/>
  <c r="E103" i="1"/>
  <c r="F101" i="1"/>
  <c r="E101" i="1"/>
  <c r="F100" i="1"/>
  <c r="E100" i="1"/>
  <c r="H29" i="4" l="1"/>
  <c r="F28" i="6"/>
  <c r="H32" i="4"/>
  <c r="F31" i="6"/>
  <c r="F37" i="4"/>
  <c r="D36" i="6"/>
  <c r="H33" i="4"/>
  <c r="F32" i="6"/>
  <c r="G34" i="4"/>
  <c r="E33" i="6"/>
  <c r="G30" i="4"/>
  <c r="E29" i="6"/>
  <c r="H35" i="4"/>
  <c r="F34" i="6"/>
  <c r="F19" i="4"/>
  <c r="D21" i="6"/>
  <c r="F35" i="4"/>
  <c r="D34" i="6"/>
  <c r="F31" i="4"/>
  <c r="D30" i="6"/>
  <c r="G35" i="4"/>
  <c r="E34" i="6"/>
  <c r="F29" i="4"/>
  <c r="D28" i="6"/>
  <c r="H30" i="4"/>
  <c r="F29" i="6"/>
  <c r="G29" i="4"/>
  <c r="E28" i="6"/>
  <c r="G32" i="4"/>
  <c r="E31" i="6"/>
  <c r="F49" i="4"/>
  <c r="F50" i="4" s="1"/>
  <c r="D44" i="6"/>
  <c r="F30" i="4"/>
  <c r="D29" i="6"/>
  <c r="G33" i="4"/>
  <c r="E32" i="6"/>
  <c r="H34" i="4"/>
  <c r="F33" i="6"/>
  <c r="I113" i="1"/>
  <c r="F22" i="4"/>
  <c r="I109" i="1"/>
  <c r="F38" i="4"/>
  <c r="I105" i="1"/>
  <c r="F34" i="4"/>
  <c r="I115" i="1"/>
  <c r="F24" i="4"/>
  <c r="I111" i="1"/>
  <c r="F20" i="4"/>
  <c r="I107" i="1"/>
  <c r="F36" i="4"/>
  <c r="I103" i="1"/>
  <c r="F32" i="4"/>
  <c r="I114" i="1"/>
  <c r="F23" i="4"/>
  <c r="I116" i="1"/>
  <c r="F25" i="4"/>
  <c r="I112" i="1"/>
  <c r="F21" i="4"/>
  <c r="I104" i="1"/>
  <c r="F33" i="4"/>
  <c r="I108" i="1"/>
  <c r="I100" i="1"/>
  <c r="I106" i="1"/>
  <c r="I101" i="1"/>
  <c r="I17" i="1"/>
  <c r="F17" i="6" s="1"/>
  <c r="I23" i="1"/>
  <c r="I28" i="1"/>
  <c r="I29" i="1"/>
  <c r="I30" i="1"/>
  <c r="I31" i="1"/>
  <c r="I32" i="1"/>
  <c r="H28" i="1"/>
  <c r="H29" i="1"/>
  <c r="H30" i="1"/>
  <c r="H31" i="1"/>
  <c r="H32" i="1"/>
  <c r="H23" i="1"/>
  <c r="H17" i="1"/>
  <c r="E17" i="6" s="1"/>
  <c r="G17" i="1"/>
  <c r="D17" i="6" s="1"/>
  <c r="F39" i="4" l="1"/>
  <c r="I33" i="1"/>
  <c r="H33" i="1"/>
  <c r="D38" i="6"/>
  <c r="E89" i="1"/>
  <c r="E88" i="1"/>
  <c r="F70" i="1"/>
  <c r="G32" i="1" l="1"/>
  <c r="G31" i="1"/>
  <c r="G30" i="1"/>
  <c r="G29" i="1"/>
  <c r="G25" i="1"/>
  <c r="G24" i="1"/>
  <c r="G33" i="1" l="1"/>
  <c r="G17" i="3"/>
  <c r="K17" i="3" l="1"/>
  <c r="I14" i="1" l="1"/>
  <c r="E14" i="4"/>
  <c r="E38" i="4" l="1"/>
  <c r="C37" i="6"/>
  <c r="E30" i="4"/>
  <c r="C29" i="6"/>
  <c r="E25" i="4"/>
  <c r="C27" i="6"/>
  <c r="E37" i="4"/>
  <c r="C36" i="6"/>
  <c r="E29" i="4"/>
  <c r="C28" i="6"/>
  <c r="E24" i="4"/>
  <c r="C26" i="6"/>
  <c r="E20" i="4"/>
  <c r="C22" i="6"/>
  <c r="E36" i="4"/>
  <c r="C35" i="6"/>
  <c r="E32" i="4"/>
  <c r="C31" i="6"/>
  <c r="E49" i="4"/>
  <c r="C44" i="6"/>
  <c r="E22" i="4"/>
  <c r="C24" i="6"/>
  <c r="E34" i="4"/>
  <c r="C33" i="6"/>
  <c r="E21" i="4"/>
  <c r="C23" i="6"/>
  <c r="E33" i="4"/>
  <c r="C32" i="6"/>
  <c r="E23" i="4"/>
  <c r="C25" i="6"/>
  <c r="E19" i="4"/>
  <c r="C21" i="6"/>
  <c r="E35" i="4"/>
  <c r="C34" i="6"/>
  <c r="E31" i="4"/>
  <c r="C30" i="6"/>
  <c r="I74" i="1"/>
  <c r="F14" i="4"/>
  <c r="I75" i="1"/>
  <c r="F15" i="4"/>
  <c r="J28" i="1"/>
  <c r="E90" i="1" l="1"/>
  <c r="E96" i="1" l="1"/>
  <c r="E95" i="1"/>
  <c r="E92" i="1"/>
  <c r="E93" i="1"/>
  <c r="E91" i="1"/>
  <c r="E94" i="1" l="1"/>
  <c r="G30" i="3"/>
  <c r="G29" i="3"/>
  <c r="G26" i="3"/>
  <c r="J26" i="1"/>
  <c r="J44" i="3" s="1"/>
  <c r="K31" i="1" l="1"/>
  <c r="K29" i="3" s="1"/>
  <c r="J31" i="1" l="1"/>
  <c r="J32" i="1" l="1"/>
  <c r="G28" i="3" l="1"/>
  <c r="J30" i="1" l="1"/>
  <c r="G27" i="3" l="1"/>
  <c r="G25" i="3" l="1"/>
  <c r="K25" i="3" l="1"/>
  <c r="E80" i="1" l="1"/>
  <c r="E81" i="1"/>
  <c r="E82" i="1"/>
  <c r="J35" i="3"/>
  <c r="J36" i="3"/>
  <c r="J37" i="3"/>
  <c r="J38" i="3"/>
  <c r="J39" i="3"/>
  <c r="J40" i="3"/>
  <c r="J41" i="3"/>
  <c r="J42" i="3"/>
  <c r="J43" i="3"/>
  <c r="J28" i="3"/>
  <c r="J29" i="3"/>
  <c r="J30" i="3"/>
  <c r="E36" i="3"/>
  <c r="C8" i="2" s="1"/>
  <c r="F36" i="3"/>
  <c r="D8" i="2" s="1"/>
  <c r="E37" i="3"/>
  <c r="F37" i="3"/>
  <c r="E38" i="3"/>
  <c r="E39" i="3"/>
  <c r="E40" i="3"/>
  <c r="F40" i="3"/>
  <c r="E41" i="3"/>
  <c r="E42" i="3"/>
  <c r="E43" i="3"/>
  <c r="E72" i="1" l="1"/>
  <c r="C71" i="1"/>
  <c r="C72" i="1"/>
  <c r="C70" i="1"/>
  <c r="D71" i="1"/>
  <c r="D72" i="1"/>
  <c r="A71" i="1"/>
  <c r="A72" i="1"/>
  <c r="A70" i="1"/>
  <c r="D70" i="1"/>
  <c r="H35" i="3" l="1"/>
  <c r="F7" i="2" s="1"/>
  <c r="H36" i="3"/>
  <c r="F8" i="2" s="1"/>
  <c r="H37" i="3"/>
  <c r="H39" i="3"/>
  <c r="H42" i="3"/>
  <c r="H43" i="3"/>
  <c r="H34" i="3"/>
  <c r="F6" i="2" s="1"/>
  <c r="G36" i="3"/>
  <c r="E8" i="2" s="1"/>
  <c r="G37" i="3"/>
  <c r="G40" i="3"/>
  <c r="I40" i="3" s="1"/>
  <c r="G37" i="1"/>
  <c r="H37" i="1"/>
  <c r="F35" i="3" s="1"/>
  <c r="D7" i="2" s="1"/>
  <c r="H41" i="1"/>
  <c r="F38" i="3" s="1"/>
  <c r="G38" i="3" s="1"/>
  <c r="H42" i="1"/>
  <c r="F39" i="3" s="1"/>
  <c r="G39" i="3" s="1"/>
  <c r="H44" i="1"/>
  <c r="F41" i="3" s="1"/>
  <c r="G41" i="3" s="1"/>
  <c r="H45" i="1"/>
  <c r="F42" i="3" s="1"/>
  <c r="G42" i="3" s="1"/>
  <c r="H46" i="1"/>
  <c r="F43" i="3" s="1"/>
  <c r="G43" i="3" s="1"/>
  <c r="I36" i="3" l="1"/>
  <c r="G8" i="2" s="1"/>
  <c r="I39" i="3"/>
  <c r="I42" i="3"/>
  <c r="I43" i="3"/>
  <c r="I37" i="3"/>
  <c r="E35" i="3"/>
  <c r="J29" i="1"/>
  <c r="G35" i="3" l="1"/>
  <c r="C7" i="2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I35" i="3" l="1"/>
  <c r="G7" i="2" s="1"/>
  <c r="E7" i="2"/>
  <c r="A49" i="4"/>
  <c r="A50" i="4" s="1"/>
  <c r="A51" i="4" s="1"/>
  <c r="A52" i="4" s="1"/>
  <c r="A53" i="4" s="1"/>
  <c r="A54" i="4" s="1"/>
  <c r="A55" i="4" s="1"/>
  <c r="A56" i="4" s="1"/>
  <c r="A57" i="4" s="1"/>
  <c r="A58" i="4" s="1"/>
  <c r="A59" i="4" l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E27" i="3"/>
  <c r="F11" i="6" l="1"/>
  <c r="G14" i="1" l="1"/>
  <c r="E14" i="3"/>
  <c r="D13" i="6" s="1"/>
  <c r="D12" i="5" l="1"/>
  <c r="J17" i="3" l="1"/>
  <c r="S2" i="7" l="1"/>
  <c r="I2" i="6" l="1"/>
  <c r="G2" i="5"/>
  <c r="H2" i="4"/>
  <c r="K2" i="3" l="1"/>
  <c r="B15" i="5" l="1"/>
  <c r="A4" i="7" l="1"/>
  <c r="A3" i="7"/>
  <c r="A3" i="5" l="1"/>
  <c r="A3" i="6"/>
  <c r="A4" i="5"/>
  <c r="A4" i="6"/>
  <c r="A3" i="3"/>
  <c r="A3" i="4"/>
  <c r="A4" i="3"/>
  <c r="A4" i="4"/>
  <c r="F30" i="3" l="1"/>
  <c r="F45" i="4" l="1"/>
  <c r="D19" i="5" l="1"/>
  <c r="F59" i="4"/>
  <c r="D21" i="5" s="1"/>
  <c r="F17" i="4" l="1"/>
  <c r="F26" i="4"/>
  <c r="F56" i="4" s="1"/>
  <c r="D15" i="5" s="1"/>
  <c r="E30" i="3"/>
  <c r="E29" i="3"/>
  <c r="E25" i="3"/>
  <c r="E28" i="3"/>
  <c r="F55" i="4" l="1"/>
  <c r="H26" i="4" l="1"/>
  <c r="G26" i="4" l="1"/>
  <c r="H45" i="4" l="1"/>
  <c r="G45" i="4" l="1"/>
  <c r="F19" i="5"/>
  <c r="E43" i="6"/>
  <c r="E19" i="5" l="1"/>
  <c r="J27" i="3" l="1"/>
  <c r="J26" i="3" l="1"/>
  <c r="J25" i="3"/>
  <c r="F28" i="3" l="1"/>
  <c r="F29" i="3"/>
  <c r="I29" i="3" l="1"/>
  <c r="I28" i="3"/>
  <c r="F25" i="3" l="1"/>
  <c r="F26" i="3"/>
  <c r="F27" i="3" l="1"/>
  <c r="I25" i="3" l="1"/>
  <c r="I27" i="3" l="1"/>
  <c r="E42" i="6" l="1"/>
  <c r="D42" i="6"/>
  <c r="D43" i="6"/>
  <c r="F43" i="6" s="1"/>
  <c r="F42" i="6" l="1"/>
  <c r="J23" i="3" l="1"/>
  <c r="E71" i="1" l="1"/>
  <c r="G20" i="1" l="1"/>
  <c r="D13" i="5" s="1"/>
  <c r="E17" i="3"/>
  <c r="E70" i="1"/>
  <c r="H17" i="4" l="1"/>
  <c r="G17" i="4"/>
  <c r="E18" i="3"/>
  <c r="D14" i="8" s="1"/>
  <c r="G55" i="4" l="1"/>
  <c r="H55" i="4"/>
  <c r="I20" i="1"/>
  <c r="F17" i="3"/>
  <c r="H20" i="1"/>
  <c r="E13" i="5" s="1"/>
  <c r="F13" i="5" l="1"/>
  <c r="F18" i="3"/>
  <c r="E14" i="8" s="1"/>
  <c r="G18" i="3" l="1"/>
  <c r="F14" i="8" s="1"/>
  <c r="J24" i="3" l="1"/>
  <c r="J22" i="3" l="1"/>
  <c r="E22" i="3" l="1"/>
  <c r="G22" i="3" l="1"/>
  <c r="F22" i="3" l="1"/>
  <c r="I22" i="3"/>
  <c r="K23" i="3" l="1"/>
  <c r="E23" i="3" l="1"/>
  <c r="G23" i="3" l="1"/>
  <c r="F23" i="3" l="1"/>
  <c r="I23" i="3"/>
  <c r="E83" i="1" l="1"/>
  <c r="E84" i="1"/>
  <c r="E85" i="1"/>
  <c r="E86" i="1"/>
  <c r="K24" i="3" l="1"/>
  <c r="E24" i="3" l="1"/>
  <c r="E31" i="3" l="1"/>
  <c r="C5" i="2" l="1"/>
  <c r="D16" i="8"/>
  <c r="G24" i="3"/>
  <c r="I24" i="3" l="1"/>
  <c r="G31" i="3"/>
  <c r="F24" i="3"/>
  <c r="E5" i="2" l="1"/>
  <c r="F16" i="8"/>
  <c r="F31" i="3"/>
  <c r="D5" i="2" l="1"/>
  <c r="E16" i="8"/>
  <c r="K30" i="1"/>
  <c r="K28" i="3" s="1"/>
  <c r="K32" i="1" l="1"/>
  <c r="K30" i="3" s="1"/>
  <c r="K22" i="3" l="1"/>
  <c r="F99" i="1" l="1"/>
  <c r="G9" i="2" l="1"/>
  <c r="H49" i="4"/>
  <c r="H50" i="4" s="1"/>
  <c r="H59" i="4" s="1"/>
  <c r="F44" i="6"/>
  <c r="F21" i="5" l="1"/>
  <c r="K26" i="1" l="1"/>
  <c r="K44" i="3" s="1"/>
  <c r="E99" i="1" l="1"/>
  <c r="E44" i="6" l="1"/>
  <c r="I99" i="1"/>
  <c r="G49" i="4"/>
  <c r="G50" i="4" s="1"/>
  <c r="G59" i="4" l="1"/>
  <c r="E21" i="5" l="1"/>
  <c r="H103" i="1" l="1"/>
  <c r="H31" i="6" s="1"/>
  <c r="K29" i="1"/>
  <c r="K27" i="3" s="1"/>
  <c r="E78" i="1" l="1"/>
  <c r="E79" i="1"/>
  <c r="E77" i="1" l="1"/>
  <c r="E97" i="1" l="1"/>
  <c r="E102" i="1" l="1"/>
  <c r="I102" i="1" l="1"/>
  <c r="G31" i="4"/>
  <c r="E30" i="6"/>
  <c r="E38" i="6" s="1"/>
  <c r="F102" i="1" l="1"/>
  <c r="H31" i="4" l="1"/>
  <c r="H39" i="4" s="1"/>
  <c r="F30" i="6"/>
  <c r="F38" i="6" s="1"/>
  <c r="H102" i="1"/>
  <c r="H30" i="6" s="1"/>
  <c r="K28" i="1"/>
  <c r="K26" i="3" s="1"/>
  <c r="H56" i="4" l="1"/>
  <c r="G39" i="4"/>
  <c r="G56" i="4" l="1"/>
  <c r="F15" i="5"/>
  <c r="E15" i="5" l="1"/>
  <c r="G36" i="1" l="1"/>
  <c r="I36" i="1"/>
  <c r="H36" i="1" s="1"/>
  <c r="E41" i="6" l="1"/>
  <c r="E45" i="6" s="1"/>
  <c r="E47" i="6" s="1"/>
  <c r="E49" i="6" s="1"/>
  <c r="F34" i="3"/>
  <c r="D41" i="6"/>
  <c r="E34" i="3"/>
  <c r="F42" i="4" l="1"/>
  <c r="F43" i="4" s="1"/>
  <c r="E45" i="3"/>
  <c r="E47" i="3" s="1"/>
  <c r="D18" i="8"/>
  <c r="D24" i="8" s="1"/>
  <c r="D28" i="8" s="1"/>
  <c r="D32" i="8" s="1"/>
  <c r="G34" i="3"/>
  <c r="C6" i="2"/>
  <c r="F41" i="6"/>
  <c r="F45" i="6" s="1"/>
  <c r="F47" i="6" s="1"/>
  <c r="F49" i="6" s="1"/>
  <c r="D45" i="6"/>
  <c r="D47" i="6" s="1"/>
  <c r="D49" i="6" s="1"/>
  <c r="E18" i="8"/>
  <c r="E24" i="8" s="1"/>
  <c r="D6" i="2"/>
  <c r="F45" i="3"/>
  <c r="F47" i="3" s="1"/>
  <c r="H42" i="4" l="1"/>
  <c r="I34" i="3"/>
  <c r="E6" i="2"/>
  <c r="F18" i="8"/>
  <c r="F24" i="8" s="1"/>
  <c r="F28" i="8" s="1"/>
  <c r="F32" i="8" s="1"/>
  <c r="G45" i="3"/>
  <c r="G47" i="3" s="1"/>
  <c r="F49" i="3"/>
  <c r="D11" i="2"/>
  <c r="E49" i="3"/>
  <c r="C11" i="2"/>
  <c r="F52" i="4"/>
  <c r="F57" i="4"/>
  <c r="F60" i="4" l="1"/>
  <c r="D17" i="5"/>
  <c r="D24" i="5" s="1"/>
  <c r="D51" i="6" s="1"/>
  <c r="H18" i="8"/>
  <c r="G6" i="2"/>
  <c r="E11" i="2"/>
  <c r="G49" i="3"/>
  <c r="H43" i="4"/>
  <c r="G42" i="4"/>
  <c r="G43" i="4" s="1"/>
  <c r="H57" i="4" l="1"/>
  <c r="H52" i="4"/>
  <c r="G57" i="4"/>
  <c r="G52" i="4"/>
  <c r="E17" i="5" l="1"/>
  <c r="E24" i="5" s="1"/>
  <c r="E51" i="6" s="1"/>
  <c r="G60" i="4"/>
  <c r="F17" i="5"/>
  <c r="F24" i="5" s="1"/>
  <c r="F51" i="6" s="1"/>
  <c r="H60" i="4"/>
  <c r="D58" i="1" l="1"/>
  <c r="H17" i="3" s="1"/>
  <c r="H18" i="3" l="1"/>
  <c r="I17" i="3"/>
  <c r="I18" i="3" s="1"/>
  <c r="H14" i="8" l="1"/>
  <c r="G14" i="8"/>
  <c r="D61" i="1" l="1"/>
  <c r="H30" i="3" s="1"/>
  <c r="D60" i="1"/>
  <c r="H26" i="3" s="1"/>
  <c r="D63" i="1"/>
  <c r="H41" i="3" s="1"/>
  <c r="I41" i="3" s="1"/>
  <c r="D62" i="1"/>
  <c r="H38" i="3" s="1"/>
  <c r="I26" i="3" l="1"/>
  <c r="H31" i="3"/>
  <c r="H45" i="3"/>
  <c r="I38" i="3"/>
  <c r="I45" i="3" s="1"/>
  <c r="I30" i="3"/>
  <c r="F9" i="2"/>
  <c r="I31" i="3" l="1"/>
  <c r="I47" i="3"/>
  <c r="G16" i="8"/>
  <c r="G24" i="8" s="1"/>
  <c r="H47" i="3"/>
  <c r="F5" i="2"/>
  <c r="G5" i="2"/>
  <c r="H16" i="8"/>
  <c r="H24" i="8" s="1"/>
  <c r="H28" i="8" l="1"/>
  <c r="H32" i="8" s="1"/>
  <c r="G11" i="2"/>
  <c r="I49" i="3"/>
  <c r="F11" i="2"/>
  <c r="H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SCHWARML</author>
  </authors>
  <commentList>
    <comment ref="J7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SCHWARML:</t>
        </r>
        <r>
          <rPr>
            <sz val="8"/>
            <color indexed="81"/>
            <rFont val="Tahoma"/>
            <family val="2"/>
          </rPr>
          <t xml:space="preserve">
These are debits to the revenue credit.  (A postivie # here means less revenue. )</t>
        </r>
      </text>
    </comment>
    <comment ref="L23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SCHWARML:</t>
        </r>
        <r>
          <rPr>
            <sz val="8"/>
            <color indexed="81"/>
            <rFont val="Tahoma"/>
            <family val="2"/>
          </rPr>
          <t xml:space="preserve">
Was in Misc. for Base Year</t>
        </r>
      </text>
    </comment>
  </commentList>
</comments>
</file>

<file path=xl/sharedStrings.xml><?xml version="1.0" encoding="utf-8"?>
<sst xmlns="http://schemas.openxmlformats.org/spreadsheetml/2006/main" count="407" uniqueCount="221">
  <si>
    <t>Link In</t>
  </si>
  <si>
    <t>Company Title:</t>
  </si>
  <si>
    <t>Bluegrass Water Utility Operating Company, LLC</t>
  </si>
  <si>
    <t>Company:</t>
  </si>
  <si>
    <t>PSC Case Number:</t>
  </si>
  <si>
    <t>Base Year:</t>
  </si>
  <si>
    <t>Forecasted Test Year:</t>
  </si>
  <si>
    <t>True-up Date</t>
  </si>
  <si>
    <t>For the 12 months ended 12/31/2020</t>
  </si>
  <si>
    <t>Exhibit Reference</t>
  </si>
  <si>
    <t>Supporting</t>
  </si>
  <si>
    <t>Base Period</t>
  </si>
  <si>
    <t>Adjustment</t>
  </si>
  <si>
    <t>Forecast Period</t>
  </si>
  <si>
    <t>Forecast</t>
  </si>
  <si>
    <t xml:space="preserve">Forecast </t>
  </si>
  <si>
    <t>Line</t>
  </si>
  <si>
    <t>Exhibit</t>
  </si>
  <si>
    <t>12 Months Ended</t>
  </si>
  <si>
    <t>for Forecast at</t>
  </si>
  <si>
    <t>Workpaper</t>
  </si>
  <si>
    <t>WP Excel</t>
  </si>
  <si>
    <t>Number</t>
  </si>
  <si>
    <t>Description</t>
  </si>
  <si>
    <t>Reference</t>
  </si>
  <si>
    <t>Present Rates</t>
  </si>
  <si>
    <t>Lcoation</t>
  </si>
  <si>
    <t>Operating Revenues</t>
  </si>
  <si>
    <t>Total Operating Revenues</t>
  </si>
  <si>
    <t>Operating Expense</t>
  </si>
  <si>
    <t>Operation and Maintenance:</t>
  </si>
  <si>
    <t>Property Taxes</t>
  </si>
  <si>
    <t>Customer Billing Expense</t>
  </si>
  <si>
    <t>Uncollectible Accounts</t>
  </si>
  <si>
    <t>Allocated Overhead</t>
  </si>
  <si>
    <t>Administrative Servcies</t>
  </si>
  <si>
    <t>Property Insurance</t>
  </si>
  <si>
    <t>Regulatory Expense</t>
  </si>
  <si>
    <t>Total O&amp;M Expenses (Sum of Lines 9-32):</t>
  </si>
  <si>
    <t>Other Expenses</t>
  </si>
  <si>
    <t>Depreciation - Net of CIAC Amort</t>
  </si>
  <si>
    <t>Amortization of UPAA</t>
  </si>
  <si>
    <t>Amortization Expense</t>
  </si>
  <si>
    <t>State Income Tax</t>
  </si>
  <si>
    <t>Current State Income Tax</t>
  </si>
  <si>
    <t>Deferred State Income Tax</t>
  </si>
  <si>
    <t>Federal Tax</t>
  </si>
  <si>
    <t>Current Federal Income Tax</t>
  </si>
  <si>
    <t>Deferred Federal Income Tax</t>
  </si>
  <si>
    <t>Investment Tax Credits</t>
  </si>
  <si>
    <t>General Taxes</t>
  </si>
  <si>
    <t>Total Other Expense (Sum of Lines 36 -41)</t>
  </si>
  <si>
    <t>Total Expenses (Line 33 + Lines 42):</t>
  </si>
  <si>
    <t>Utility Operating Income (Line 5 - Line 44):</t>
  </si>
  <si>
    <t>INCOME STATEMENT BY ACCOUNT LINKIN (C-2)</t>
  </si>
  <si>
    <t>Line #</t>
  </si>
  <si>
    <t>Account Name</t>
  </si>
  <si>
    <t>Supporting Exhibit Reference</t>
  </si>
  <si>
    <t>Base Year for the 12 Months Ended 12/31/20</t>
  </si>
  <si>
    <t>Adjustment for Forecast at Present Rates</t>
  </si>
  <si>
    <t>521.000</t>
  </si>
  <si>
    <t>532.000</t>
  </si>
  <si>
    <t>536.000</t>
  </si>
  <si>
    <t>461.000</t>
  </si>
  <si>
    <t>470.000</t>
  </si>
  <si>
    <t>701.000</t>
  </si>
  <si>
    <t>701.100</t>
  </si>
  <si>
    <t>701.200</t>
  </si>
  <si>
    <t>703.000</t>
  </si>
  <si>
    <t>704.000</t>
  </si>
  <si>
    <t>705.000</t>
  </si>
  <si>
    <t>711.000</t>
  </si>
  <si>
    <t>712.000</t>
  </si>
  <si>
    <t>714.000</t>
  </si>
  <si>
    <t>713.001</t>
  </si>
  <si>
    <t>408.160</t>
  </si>
  <si>
    <t>903.100</t>
  </si>
  <si>
    <t>903.280</t>
  </si>
  <si>
    <t>922.000</t>
  </si>
  <si>
    <t>923.400</t>
  </si>
  <si>
    <t>923.600</t>
  </si>
  <si>
    <t>923.900</t>
  </si>
  <si>
    <t>924.400</t>
  </si>
  <si>
    <t>928.100</t>
  </si>
  <si>
    <t>928.200</t>
  </si>
  <si>
    <t>904.000</t>
  </si>
  <si>
    <t>408.161</t>
  </si>
  <si>
    <t>903.101</t>
  </si>
  <si>
    <t>903.281</t>
  </si>
  <si>
    <t>670.000</t>
  </si>
  <si>
    <t>922.100</t>
  </si>
  <si>
    <t>633.000</t>
  </si>
  <si>
    <t>634.000</t>
  </si>
  <si>
    <t>634.100</t>
  </si>
  <si>
    <t>657.000</t>
  </si>
  <si>
    <t>667.100</t>
  </si>
  <si>
    <t>667.200</t>
  </si>
  <si>
    <t>636.300</t>
  </si>
  <si>
    <t>618.300</t>
  </si>
  <si>
    <t>615.100</t>
  </si>
  <si>
    <t>636.200</t>
  </si>
  <si>
    <t>636.400</t>
  </si>
  <si>
    <t>636.600</t>
  </si>
  <si>
    <t>620.600</t>
  </si>
  <si>
    <t>for</t>
  </si>
  <si>
    <t>Water Revenues</t>
  </si>
  <si>
    <t>Total Revenues (Sum Lines 2-3)</t>
  </si>
  <si>
    <t>Depreciation</t>
  </si>
  <si>
    <t>Forecast Year</t>
  </si>
  <si>
    <t>Jurisdictional Operating Income Summary for the Base and Forecasted Periods</t>
  </si>
  <si>
    <r>
      <t xml:space="preserve">Data: </t>
    </r>
    <r>
      <rPr>
        <u/>
        <sz val="11"/>
        <color indexed="8"/>
        <rFont val="Calibri"/>
        <family val="2"/>
        <scheme val="minor"/>
      </rPr>
      <t xml:space="preserve">X </t>
    </r>
    <r>
      <rPr>
        <sz val="11"/>
        <color indexed="8"/>
        <rFont val="Calibri"/>
        <family val="2"/>
        <scheme val="minor"/>
      </rPr>
      <t xml:space="preserve">Base Period  </t>
    </r>
    <r>
      <rPr>
        <u/>
        <sz val="11"/>
        <color indexed="8"/>
        <rFont val="Calibri"/>
        <family val="2"/>
        <scheme val="minor"/>
      </rPr>
      <t xml:space="preserve">X </t>
    </r>
    <r>
      <rPr>
        <sz val="11"/>
        <color indexed="8"/>
        <rFont val="Calibri"/>
        <family val="2"/>
        <scheme val="minor"/>
      </rPr>
      <t>Forecast Period</t>
    </r>
  </si>
  <si>
    <r>
      <t xml:space="preserve">Version: </t>
    </r>
    <r>
      <rPr>
        <u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Original _Updated _Revised</t>
    </r>
  </si>
  <si>
    <t>Base</t>
  </si>
  <si>
    <t>Major</t>
  </si>
  <si>
    <t>Period</t>
  </si>
  <si>
    <t>for Forecast</t>
  </si>
  <si>
    <t>Year at</t>
  </si>
  <si>
    <t>Acct.</t>
  </si>
  <si>
    <t>Schedule</t>
  </si>
  <si>
    <t>Ended</t>
  </si>
  <si>
    <t>at Present</t>
  </si>
  <si>
    <t>At Present</t>
  </si>
  <si>
    <t>Proposed</t>
  </si>
  <si>
    <t>No.</t>
  </si>
  <si>
    <t>Group</t>
  </si>
  <si>
    <t>Rates</t>
  </si>
  <si>
    <t>Workpaper Location</t>
  </si>
  <si>
    <t>Total</t>
  </si>
  <si>
    <t>Operating Expenses</t>
  </si>
  <si>
    <t>O&amp;M:</t>
  </si>
  <si>
    <t>Supporting Schedule for Jurisdictional Operating Income Summary</t>
  </si>
  <si>
    <t>Breakdown by Major Account Group &amp; Individual Account</t>
  </si>
  <si>
    <r>
      <t xml:space="preserve">Data: </t>
    </r>
    <r>
      <rPr>
        <u/>
        <sz val="11"/>
        <color indexed="8"/>
        <rFont val="Calibri"/>
        <family val="2"/>
        <scheme val="minor"/>
      </rPr>
      <t xml:space="preserve">X </t>
    </r>
    <r>
      <rPr>
        <sz val="11"/>
        <color indexed="8"/>
        <rFont val="Calibri"/>
        <family val="2"/>
        <scheme val="minor"/>
      </rPr>
      <t xml:space="preserve">Base Period  </t>
    </r>
    <r>
      <rPr>
        <u/>
        <sz val="11"/>
        <color indexed="8"/>
        <rFont val="Calibri"/>
        <family val="2"/>
      </rPr>
      <t xml:space="preserve">X </t>
    </r>
    <r>
      <rPr>
        <sz val="11"/>
        <color indexed="8"/>
        <rFont val="Calibri"/>
        <family val="2"/>
        <scheme val="minor"/>
      </rPr>
      <t>Forecast Period</t>
    </r>
  </si>
  <si>
    <r>
      <t xml:space="preserve">Version: </t>
    </r>
    <r>
      <rPr>
        <u/>
        <sz val="11"/>
        <rFont val="Calibri"/>
        <family val="2"/>
      </rPr>
      <t>X</t>
    </r>
    <r>
      <rPr>
        <sz val="11"/>
        <rFont val="Calibri"/>
        <family val="2"/>
        <scheme val="minor"/>
      </rPr>
      <t xml:space="preserve"> Original _Updated _Revised</t>
    </r>
  </si>
  <si>
    <t>Financial Statement</t>
  </si>
  <si>
    <t>96 NARUC</t>
  </si>
  <si>
    <t>Allocated Adjustment</t>
  </si>
  <si>
    <t>Forecast Year at Present</t>
  </si>
  <si>
    <t>#</t>
  </si>
  <si>
    <t>NARUC Group</t>
  </si>
  <si>
    <t>Grouping</t>
  </si>
  <si>
    <t>Account</t>
  </si>
  <si>
    <t>Forecast at Present Rates</t>
  </si>
  <si>
    <t>406 &amp; 407</t>
  </si>
  <si>
    <t>Operating Income</t>
  </si>
  <si>
    <t>Breakdown by Major Account Group</t>
  </si>
  <si>
    <t>Sum Operating Revenues</t>
  </si>
  <si>
    <t>Sum Operating Expenses</t>
  </si>
  <si>
    <t>Sum Depreciation Expense</t>
  </si>
  <si>
    <t>Sum Amortization Expense</t>
  </si>
  <si>
    <t>Sum Taxes Other Than income</t>
  </si>
  <si>
    <t>Operating Income Summary</t>
  </si>
  <si>
    <t>Summary of Jurisdictional Adjustments to Operating Income by Major Account</t>
  </si>
  <si>
    <t>Forecast Year at</t>
  </si>
  <si>
    <t>Major NARUC</t>
  </si>
  <si>
    <t>Adjust for Forecast</t>
  </si>
  <si>
    <t xml:space="preserve">Supporting </t>
  </si>
  <si>
    <t>Account Group</t>
  </si>
  <si>
    <t>at Present Rates</t>
  </si>
  <si>
    <t>Schedule Information</t>
  </si>
  <si>
    <t>See D-2</t>
  </si>
  <si>
    <t>Depreciation Expense</t>
  </si>
  <si>
    <t>Taxes Other Than Income</t>
  </si>
  <si>
    <t>Utility Operating Income</t>
  </si>
  <si>
    <t>Supporting Schedule for Individual Adjustments to Operating Income</t>
  </si>
  <si>
    <t>NARUC</t>
  </si>
  <si>
    <t xml:space="preserve">Work </t>
  </si>
  <si>
    <t>Acct. Group</t>
  </si>
  <si>
    <t>Paper #</t>
  </si>
  <si>
    <t>Excel Location</t>
  </si>
  <si>
    <t>Description of Adjustment</t>
  </si>
  <si>
    <t>Total O &amp; M Expense (Sum of Lines 28 through 51):</t>
  </si>
  <si>
    <t>Total Other Expense (Sum of Lines 55  through 66)</t>
  </si>
  <si>
    <t>Total Expenses (Line 52 + Lines 67):</t>
  </si>
  <si>
    <t>Utility Operating Income (Line 24 - Line 69):</t>
  </si>
  <si>
    <t>Supporting Schedule for Jurisdictional Factors</t>
  </si>
  <si>
    <r>
      <t xml:space="preserve">Data: </t>
    </r>
    <r>
      <rPr>
        <u/>
        <sz val="10"/>
        <color indexed="8"/>
        <rFont val="Calibri"/>
        <family val="2"/>
        <scheme val="minor"/>
      </rPr>
      <t xml:space="preserve">X </t>
    </r>
    <r>
      <rPr>
        <sz val="10"/>
        <color indexed="8"/>
        <rFont val="Calibri"/>
        <family val="2"/>
        <scheme val="minor"/>
      </rPr>
      <t xml:space="preserve">Base Period  </t>
    </r>
    <r>
      <rPr>
        <u/>
        <sz val="10"/>
        <color indexed="8"/>
        <rFont val="Calibri"/>
        <family val="2"/>
      </rPr>
      <t xml:space="preserve">X </t>
    </r>
    <r>
      <rPr>
        <sz val="10"/>
        <color indexed="8"/>
        <rFont val="Calibri"/>
        <family val="2"/>
        <scheme val="minor"/>
      </rPr>
      <t>Forecast Period</t>
    </r>
  </si>
  <si>
    <r>
      <t xml:space="preserve">Version: </t>
    </r>
    <r>
      <rPr>
        <u/>
        <sz val="10"/>
        <rFont val="Calibri"/>
        <family val="2"/>
      </rPr>
      <t>X</t>
    </r>
    <r>
      <rPr>
        <sz val="10"/>
        <rFont val="Calibri"/>
        <family val="2"/>
        <scheme val="minor"/>
      </rPr>
      <t xml:space="preserve"> Original _Updated _Revised</t>
    </r>
  </si>
  <si>
    <t>Water - Contract Operations</t>
  </si>
  <si>
    <t>Water - Other Operations</t>
  </si>
  <si>
    <t>Water - Maintenance</t>
  </si>
  <si>
    <t>Forecast Year for the 12 Months ending 4/30/22</t>
  </si>
  <si>
    <t>Jurisdictional Factors are not applicable to Bluegrass Water Utility Operating Company, LLC in this proceeding.</t>
  </si>
  <si>
    <t>CHECK</t>
  </si>
  <si>
    <t>Allocated Water Expense</t>
  </si>
  <si>
    <t>Water Revenue</t>
  </si>
  <si>
    <t>Direct Water Expense</t>
  </si>
  <si>
    <t>Amortization</t>
  </si>
  <si>
    <t>The Property Tax adjustment is based on net UPIS to property taxes paid. Regulatory Assessment Fees are based on recent rates multiplied by forecasted revenues at present rates.</t>
  </si>
  <si>
    <t>Exh 21 C-2</t>
  </si>
  <si>
    <t>INCOME STATEMENT HIGH LEVEL LINK-IN (SCHEDULE C-1)</t>
  </si>
  <si>
    <t>Exhibit 21, Schedule D-2</t>
  </si>
  <si>
    <t>Exhibit 21, Schedule D-3</t>
  </si>
  <si>
    <t>Exhibit 21, Schedule C-1</t>
  </si>
  <si>
    <t>Exhibit 21, Schedule C-2</t>
  </si>
  <si>
    <t>Exhibit 21, Schedule D-1</t>
  </si>
  <si>
    <t>Witness: B. Thies</t>
  </si>
  <si>
    <t>Work Papers/Rate Base/[BGUOC 2020 Rate Case - Rate Base (Water).xlsx]Dep - B3.1</t>
  </si>
  <si>
    <t>Exhibit 21, Sch B 3.1</t>
  </si>
  <si>
    <t>12 Months Ended 12/31/20</t>
  </si>
  <si>
    <t>Rates, 12 Mo Ended 4/30/22</t>
  </si>
  <si>
    <t>12 Mo Ended 4/30/2022</t>
  </si>
  <si>
    <t>Ended 4/30/2022</t>
  </si>
  <si>
    <t>Ended 4/30/22</t>
  </si>
  <si>
    <t>Annualize revenue for systems acquired during base year.</t>
  </si>
  <si>
    <t>Annualize expense for systems acquired during base year.</t>
  </si>
  <si>
    <t>Allocation of expense from sewer to water expenses.</t>
  </si>
  <si>
    <t>Additions to UPIS made prior to and during forecast year.</t>
  </si>
  <si>
    <t>Exhibit 21, Schedule E</t>
  </si>
  <si>
    <t>`</t>
  </si>
  <si>
    <t>Proposed Rates</t>
  </si>
  <si>
    <t>Adjustment for</t>
  </si>
  <si>
    <t>Operating Expense (Direct and Allocated)</t>
  </si>
  <si>
    <t>Pre-Tax Income</t>
  </si>
  <si>
    <t>Calculation of State Income Taxes</t>
  </si>
  <si>
    <t>Tax Rate</t>
  </si>
  <si>
    <t>Total Current Taxes</t>
  </si>
  <si>
    <t>Calculation of Federal Income Taxes</t>
  </si>
  <si>
    <t>Income Tax Summary</t>
  </si>
  <si>
    <t>Depreciation of UPIS net of CIAC</t>
  </si>
  <si>
    <t>Case No. 2020-00290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</si>
</sst>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  <numFmt numFmtId="168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indexed="8"/>
      <name val="Calibri"/>
      <family val="2"/>
    </font>
    <font>
      <u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u/>
      <sz val="11"/>
      <color indexed="8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" fontId="3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9" fillId="0" borderId="0"/>
  </cellStyleXfs>
  <cellXfs count="406">
    <xf numFmtId="0" fontId="0" fillId="0" borderId="0" xfId="0"/>
    <xf numFmtId="3" fontId="2" fillId="0" borderId="0" xfId="0" applyNumberFormat="1" applyFont="1" applyAlignment="1"/>
    <xf numFmtId="3" fontId="7" fillId="0" borderId="0" xfId="3" applyFont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9" fontId="0" fillId="0" borderId="0" xfId="7" applyFont="1"/>
    <xf numFmtId="3" fontId="2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3" fontId="2" fillId="0" borderId="0" xfId="0" applyNumberFormat="1" applyFont="1" applyAlignment="1">
      <alignment vertical="top" wrapText="1"/>
    </xf>
    <xf numFmtId="0" fontId="8" fillId="0" borderId="0" xfId="0" applyFont="1" applyFill="1" applyAlignment="1">
      <alignment horizontal="left"/>
    </xf>
    <xf numFmtId="0" fontId="8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0" fillId="0" borderId="0" xfId="0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1" xfId="0" applyFont="1" applyBorder="1" applyAlignment="1">
      <alignment horizontal="left" vertical="top" wrapText="1"/>
    </xf>
    <xf numFmtId="3" fontId="16" fillId="0" borderId="0" xfId="0" applyNumberFormat="1" applyFont="1" applyAlignment="1">
      <alignment horizontal="left"/>
    </xf>
    <xf numFmtId="3" fontId="17" fillId="0" borderId="0" xfId="0" applyNumberFormat="1" applyFont="1" applyAlignment="1"/>
    <xf numFmtId="3" fontId="16" fillId="0" borderId="0" xfId="0" applyNumberFormat="1" applyFont="1" applyAlignment="1"/>
    <xf numFmtId="3" fontId="17" fillId="0" borderId="0" xfId="0" applyNumberFormat="1" applyFont="1" applyFill="1" applyAlignment="1"/>
    <xf numFmtId="3" fontId="18" fillId="0" borderId="0" xfId="3" applyFont="1" applyFill="1" applyAlignment="1">
      <alignment horizontal="right"/>
    </xf>
    <xf numFmtId="3" fontId="17" fillId="0" borderId="0" xfId="0" applyNumberFormat="1" applyFont="1" applyBorder="1" applyAlignment="1"/>
    <xf numFmtId="3" fontId="17" fillId="0" borderId="0" xfId="0" applyNumberFormat="1" applyFont="1" applyBorder="1" applyAlignment="1">
      <alignment horizontal="center"/>
    </xf>
    <xf numFmtId="3" fontId="12" fillId="0" borderId="0" xfId="3" applyFont="1" applyFill="1" applyAlignment="1">
      <alignment horizontal="right"/>
    </xf>
    <xf numFmtId="3" fontId="19" fillId="0" borderId="0" xfId="3" applyFont="1" applyAlignment="1"/>
    <xf numFmtId="3" fontId="18" fillId="0" borderId="0" xfId="3" applyFont="1" applyAlignment="1"/>
    <xf numFmtId="3" fontId="19" fillId="0" borderId="0" xfId="3" applyFont="1" applyFill="1" applyAlignment="1">
      <alignment horizontal="right"/>
    </xf>
    <xf numFmtId="3" fontId="18" fillId="0" borderId="0" xfId="3" applyFont="1" applyBorder="1" applyAlignment="1">
      <alignment horizontal="center" wrapText="1"/>
    </xf>
    <xf numFmtId="3" fontId="18" fillId="0" borderId="0" xfId="3" applyFont="1" applyBorder="1" applyAlignment="1"/>
    <xf numFmtId="3" fontId="16" fillId="0" borderId="0" xfId="0" applyNumberFormat="1" applyFont="1" applyAlignment="1">
      <alignment horizontal="center"/>
    </xf>
    <xf numFmtId="3" fontId="18" fillId="0" borderId="0" xfId="3" applyFont="1" applyBorder="1" applyAlignment="1">
      <alignment horizontal="center"/>
    </xf>
    <xf numFmtId="3" fontId="16" fillId="0" borderId="0" xfId="0" applyNumberFormat="1" applyFont="1" applyBorder="1" applyAlignment="1"/>
    <xf numFmtId="3" fontId="16" fillId="0" borderId="0" xfId="0" applyNumberFormat="1" applyFont="1" applyBorder="1" applyAlignment="1">
      <alignment horizontal="center"/>
    </xf>
    <xf numFmtId="3" fontId="18" fillId="0" borderId="1" xfId="3" applyFont="1" applyBorder="1" applyAlignment="1">
      <alignment horizontal="center"/>
    </xf>
    <xf numFmtId="14" fontId="18" fillId="0" borderId="1" xfId="3" applyNumberFormat="1" applyFont="1" applyBorder="1" applyAlignment="1">
      <alignment horizontal="center"/>
    </xf>
    <xf numFmtId="164" fontId="18" fillId="0" borderId="1" xfId="3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20" fillId="0" borderId="0" xfId="3" applyFont="1" applyAlignment="1">
      <alignment horizontal="center"/>
    </xf>
    <xf numFmtId="3" fontId="22" fillId="0" borderId="0" xfId="3" applyFont="1" applyAlignment="1">
      <alignment horizontal="center"/>
    </xf>
    <xf numFmtId="3" fontId="20" fillId="0" borderId="0" xfId="3" applyFont="1" applyAlignment="1"/>
    <xf numFmtId="3" fontId="19" fillId="0" borderId="0" xfId="3" applyFont="1" applyAlignment="1">
      <alignment horizontal="center"/>
    </xf>
    <xf numFmtId="3" fontId="22" fillId="0" borderId="0" xfId="3" applyFont="1" applyAlignment="1"/>
    <xf numFmtId="165" fontId="17" fillId="0" borderId="0" xfId="2" applyNumberFormat="1" applyFont="1" applyBorder="1" applyAlignment="1" applyProtection="1">
      <protection locked="0"/>
    </xf>
    <xf numFmtId="165" fontId="16" fillId="0" borderId="0" xfId="2" applyNumberFormat="1" applyFont="1" applyBorder="1" applyAlignment="1" applyProtection="1">
      <protection locked="0"/>
    </xf>
    <xf numFmtId="3" fontId="19" fillId="0" borderId="0" xfId="3" applyFont="1" applyBorder="1" applyAlignment="1">
      <alignment horizontal="center"/>
    </xf>
    <xf numFmtId="3" fontId="19" fillId="0" borderId="0" xfId="3" applyFont="1" applyBorder="1" applyAlignment="1"/>
    <xf numFmtId="3" fontId="19" fillId="0" borderId="0" xfId="3" applyFont="1" applyFill="1" applyAlignment="1">
      <alignment horizontal="left" indent="1"/>
    </xf>
    <xf numFmtId="3" fontId="19" fillId="0" borderId="0" xfId="3" applyFont="1" applyFill="1" applyAlignment="1">
      <alignment horizontal="center"/>
    </xf>
    <xf numFmtId="5" fontId="17" fillId="0" borderId="0" xfId="2" applyNumberFormat="1" applyFont="1" applyFill="1" applyBorder="1" applyAlignment="1" applyProtection="1">
      <protection locked="0"/>
    </xf>
    <xf numFmtId="5" fontId="17" fillId="0" borderId="0" xfId="2" applyNumberFormat="1" applyFont="1" applyBorder="1" applyAlignment="1" applyProtection="1">
      <protection locked="0"/>
    </xf>
    <xf numFmtId="3" fontId="19" fillId="0" borderId="0" xfId="3" applyFont="1" applyBorder="1" applyAlignment="1">
      <alignment horizontal="left"/>
    </xf>
    <xf numFmtId="37" fontId="19" fillId="0" borderId="0" xfId="2" applyNumberFormat="1" applyFont="1" applyFill="1" applyBorder="1" applyAlignment="1"/>
    <xf numFmtId="37" fontId="18" fillId="0" borderId="0" xfId="2" applyNumberFormat="1" applyFont="1" applyFill="1" applyBorder="1" applyAlignment="1"/>
    <xf numFmtId="37" fontId="19" fillId="0" borderId="1" xfId="2" applyNumberFormat="1" applyFont="1" applyFill="1" applyBorder="1" applyAlignment="1"/>
    <xf numFmtId="3" fontId="18" fillId="0" borderId="0" xfId="3" applyFont="1" applyAlignment="1">
      <alignment horizontal="left"/>
    </xf>
    <xf numFmtId="5" fontId="17" fillId="0" borderId="2" xfId="2" applyNumberFormat="1" applyFont="1" applyBorder="1" applyAlignment="1" applyProtection="1">
      <protection locked="0"/>
    </xf>
    <xf numFmtId="37" fontId="19" fillId="0" borderId="3" xfId="3" applyNumberFormat="1" applyFont="1" applyBorder="1" applyAlignment="1"/>
    <xf numFmtId="37" fontId="17" fillId="0" borderId="0" xfId="0" applyNumberFormat="1" applyFont="1" applyAlignment="1"/>
    <xf numFmtId="3" fontId="17" fillId="0" borderId="0" xfId="0" applyNumberFormat="1" applyFont="1" applyBorder="1" applyAlignment="1">
      <alignment horizontal="left"/>
    </xf>
    <xf numFmtId="37" fontId="19" fillId="0" borderId="0" xfId="3" applyNumberFormat="1" applyFont="1" applyFill="1" applyAlignment="1"/>
    <xf numFmtId="37" fontId="19" fillId="0" borderId="0" xfId="3" applyNumberFormat="1" applyFont="1" applyAlignment="1"/>
    <xf numFmtId="37" fontId="19" fillId="0" borderId="0" xfId="3" applyNumberFormat="1" applyFont="1" applyFill="1" applyBorder="1" applyAlignment="1"/>
    <xf numFmtId="37" fontId="19" fillId="0" borderId="0" xfId="3" applyNumberFormat="1" applyFont="1" applyBorder="1" applyAlignment="1">
      <alignment horizontal="center"/>
    </xf>
    <xf numFmtId="37" fontId="19" fillId="0" borderId="0" xfId="3" applyNumberFormat="1" applyFont="1" applyBorder="1" applyAlignment="1"/>
    <xf numFmtId="3" fontId="19" fillId="0" borderId="0" xfId="3" applyFont="1" applyAlignment="1">
      <alignment horizontal="left" indent="1"/>
    </xf>
    <xf numFmtId="5" fontId="19" fillId="0" borderId="0" xfId="2" applyNumberFormat="1" applyFont="1" applyFill="1" applyBorder="1" applyAlignment="1"/>
    <xf numFmtId="5" fontId="19" fillId="0" borderId="0" xfId="2" applyNumberFormat="1" applyFont="1" applyBorder="1" applyAlignment="1"/>
    <xf numFmtId="3" fontId="19" fillId="0" borderId="0" xfId="3" applyFont="1" applyFill="1" applyBorder="1" applyAlignment="1"/>
    <xf numFmtId="3" fontId="19" fillId="0" borderId="1" xfId="3" applyFont="1" applyFill="1" applyBorder="1" applyAlignment="1">
      <alignment horizontal="left" indent="1"/>
    </xf>
    <xf numFmtId="37" fontId="17" fillId="0" borderId="0" xfId="2" applyNumberFormat="1" applyFont="1" applyAlignment="1" applyProtection="1">
      <protection locked="0"/>
    </xf>
    <xf numFmtId="37" fontId="23" fillId="0" borderId="0" xfId="2" applyNumberFormat="1" applyFont="1" applyAlignment="1" applyProtection="1">
      <protection locked="0"/>
    </xf>
    <xf numFmtId="37" fontId="19" fillId="0" borderId="0" xfId="2" applyNumberFormat="1" applyFont="1" applyAlignment="1"/>
    <xf numFmtId="3" fontId="20" fillId="0" borderId="0" xfId="3" applyFont="1" applyFill="1" applyAlignment="1">
      <alignment horizontal="left" indent="1"/>
    </xf>
    <xf numFmtId="3" fontId="17" fillId="0" borderId="0" xfId="0" applyNumberFormat="1" applyFont="1" applyFill="1" applyBorder="1" applyAlignment="1"/>
    <xf numFmtId="3" fontId="19" fillId="0" borderId="0" xfId="3" applyFont="1" applyFill="1" applyAlignment="1">
      <alignment horizontal="left" indent="3"/>
    </xf>
    <xf numFmtId="37" fontId="23" fillId="0" borderId="0" xfId="3" applyNumberFormat="1" applyFont="1" applyBorder="1" applyAlignment="1" applyProtection="1">
      <protection locked="0"/>
    </xf>
    <xf numFmtId="37" fontId="17" fillId="0" borderId="0" xfId="3" applyNumberFormat="1" applyFont="1" applyFill="1" applyBorder="1" applyAlignment="1" applyProtection="1">
      <protection locked="0"/>
    </xf>
    <xf numFmtId="5" fontId="17" fillId="0" borderId="5" xfId="2" applyNumberFormat="1" applyFont="1" applyBorder="1" applyAlignment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4" borderId="0" xfId="0" applyFont="1" applyFill="1"/>
    <xf numFmtId="0" fontId="0" fillId="0" borderId="1" xfId="0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Border="1"/>
    <xf numFmtId="0" fontId="0" fillId="0" borderId="0" xfId="0" applyNumberFormat="1" applyFont="1" applyFill="1"/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37" fontId="0" fillId="0" borderId="0" xfId="0" applyNumberFormat="1" applyFont="1" applyAlignment="1">
      <alignment horizontal="right"/>
    </xf>
    <xf numFmtId="37" fontId="0" fillId="0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165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0" borderId="0" xfId="0" applyFont="1" applyBorder="1"/>
    <xf numFmtId="0" fontId="0" fillId="2" borderId="0" xfId="0" applyFont="1" applyFill="1" applyBorder="1"/>
    <xf numFmtId="9" fontId="0" fillId="2" borderId="0" xfId="0" applyNumberFormat="1" applyFont="1" applyFill="1" applyBorder="1"/>
    <xf numFmtId="3" fontId="16" fillId="4" borderId="0" xfId="0" applyNumberFormat="1" applyFont="1" applyFill="1" applyAlignment="1"/>
    <xf numFmtId="3" fontId="20" fillId="0" borderId="0" xfId="3" applyFont="1" applyFill="1" applyBorder="1" applyAlignment="1">
      <alignment horizontal="center"/>
    </xf>
    <xf numFmtId="165" fontId="17" fillId="0" borderId="0" xfId="2" applyNumberFormat="1" applyFont="1" applyFill="1" applyBorder="1" applyAlignment="1" applyProtection="1">
      <protection locked="0"/>
    </xf>
    <xf numFmtId="166" fontId="17" fillId="0" borderId="0" xfId="2" applyNumberFormat="1" applyFont="1" applyBorder="1" applyAlignment="1" applyProtection="1">
      <protection locked="0"/>
    </xf>
    <xf numFmtId="166" fontId="17" fillId="0" borderId="0" xfId="2" applyNumberFormat="1" applyFont="1" applyFill="1" applyBorder="1" applyAlignment="1" applyProtection="1">
      <protection locked="0"/>
    </xf>
    <xf numFmtId="166" fontId="17" fillId="0" borderId="0" xfId="1" applyNumberFormat="1" applyFont="1" applyBorder="1" applyAlignment="1" applyProtection="1">
      <protection locked="0"/>
    </xf>
    <xf numFmtId="166" fontId="19" fillId="0" borderId="0" xfId="2" applyNumberFormat="1" applyFont="1" applyFill="1" applyBorder="1" applyAlignment="1"/>
    <xf numFmtId="166" fontId="17" fillId="0" borderId="1" xfId="2" applyNumberFormat="1" applyFont="1" applyBorder="1" applyAlignment="1" applyProtection="1">
      <protection locked="0"/>
    </xf>
    <xf numFmtId="166" fontId="19" fillId="0" borderId="0" xfId="3" applyNumberFormat="1" applyFont="1" applyBorder="1" applyAlignment="1"/>
    <xf numFmtId="166" fontId="19" fillId="0" borderId="0" xfId="3" applyNumberFormat="1" applyFont="1" applyFill="1" applyAlignment="1"/>
    <xf numFmtId="166" fontId="19" fillId="0" borderId="0" xfId="3" applyNumberFormat="1" applyFont="1" applyAlignment="1"/>
    <xf numFmtId="166" fontId="19" fillId="0" borderId="0" xfId="3" applyNumberFormat="1" applyFont="1" applyFill="1" applyBorder="1" applyAlignment="1"/>
    <xf numFmtId="166" fontId="19" fillId="0" borderId="0" xfId="2" applyNumberFormat="1" applyFont="1" applyBorder="1" applyAlignment="1"/>
    <xf numFmtId="166" fontId="23" fillId="0" borderId="0" xfId="2" applyNumberFormat="1" applyFont="1" applyFill="1" applyBorder="1" applyAlignment="1" applyProtection="1">
      <protection locked="0"/>
    </xf>
    <xf numFmtId="166" fontId="19" fillId="0" borderId="0" xfId="1" applyNumberFormat="1" applyFont="1" applyFill="1" applyBorder="1" applyAlignment="1"/>
    <xf numFmtId="166" fontId="23" fillId="0" borderId="0" xfId="3" applyNumberFormat="1" applyFont="1" applyBorder="1" applyAlignment="1" applyProtection="1">
      <protection locked="0"/>
    </xf>
    <xf numFmtId="3" fontId="19" fillId="0" borderId="0" xfId="3" applyFont="1" applyAlignment="1">
      <alignment horizontal="left"/>
    </xf>
    <xf numFmtId="37" fontId="23" fillId="0" borderId="0" xfId="3" applyNumberFormat="1" applyFont="1" applyFill="1" applyBorder="1" applyAlignment="1" applyProtection="1">
      <protection locked="0"/>
    </xf>
    <xf numFmtId="3" fontId="18" fillId="4" borderId="0" xfId="3" applyFont="1" applyFill="1" applyAlignment="1">
      <alignment horizontal="left"/>
    </xf>
    <xf numFmtId="3" fontId="18" fillId="4" borderId="0" xfId="3" applyFont="1" applyFill="1" applyAlignment="1">
      <alignment horizontal="center"/>
    </xf>
    <xf numFmtId="37" fontId="23" fillId="4" borderId="0" xfId="3" applyNumberFormat="1" applyFont="1" applyFill="1" applyBorder="1" applyAlignment="1" applyProtection="1">
      <protection locked="0"/>
    </xf>
    <xf numFmtId="3" fontId="18" fillId="0" borderId="1" xfId="3" applyFont="1" applyBorder="1" applyAlignment="1">
      <alignment horizontal="left"/>
    </xf>
    <xf numFmtId="37" fontId="19" fillId="0" borderId="0" xfId="2" applyNumberFormat="1" applyFont="1" applyAlignment="1">
      <alignment horizontal="right"/>
    </xf>
    <xf numFmtId="37" fontId="19" fillId="0" borderId="0" xfId="3" applyNumberFormat="1" applyFont="1" applyBorder="1" applyAlignment="1">
      <alignment horizontal="right"/>
    </xf>
    <xf numFmtId="37" fontId="17" fillId="0" borderId="0" xfId="0" applyNumberFormat="1" applyFont="1" applyAlignment="1">
      <alignment horizontal="right"/>
    </xf>
    <xf numFmtId="37" fontId="17" fillId="0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center"/>
    </xf>
    <xf numFmtId="9" fontId="17" fillId="2" borderId="0" xfId="7" applyFont="1" applyFill="1" applyAlignment="1">
      <alignment horizontal="center"/>
    </xf>
    <xf numFmtId="3" fontId="17" fillId="0" borderId="0" xfId="0" applyNumberFormat="1" applyFont="1" applyAlignment="1">
      <alignment horizontal="right"/>
    </xf>
    <xf numFmtId="167" fontId="17" fillId="0" borderId="0" xfId="7" applyNumberFormat="1" applyFont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17" fillId="2" borderId="0" xfId="0" applyNumberFormat="1" applyFont="1" applyFill="1" applyAlignment="1"/>
    <xf numFmtId="9" fontId="17" fillId="0" borderId="0" xfId="7" applyFont="1" applyAlignment="1">
      <alignment horizontal="right"/>
    </xf>
    <xf numFmtId="3" fontId="17" fillId="2" borderId="0" xfId="0" applyNumberFormat="1" applyFont="1" applyFill="1" applyAlignment="1">
      <alignment horizontal="left"/>
    </xf>
    <xf numFmtId="3" fontId="17" fillId="2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Alignment="1"/>
    <xf numFmtId="165" fontId="17" fillId="0" borderId="0" xfId="2" applyNumberFormat="1" applyFont="1" applyAlignment="1"/>
    <xf numFmtId="0" fontId="17" fillId="0" borderId="0" xfId="0" applyFont="1" applyBorder="1" applyAlignment="1">
      <alignment horizontal="left" indent="1"/>
    </xf>
    <xf numFmtId="3" fontId="18" fillId="0" borderId="1" xfId="3" applyFont="1" applyBorder="1" applyAlignment="1">
      <alignment horizontal="center" wrapText="1"/>
    </xf>
    <xf numFmtId="37" fontId="19" fillId="2" borderId="0" xfId="2" applyNumberFormat="1" applyFont="1" applyFill="1" applyAlignment="1">
      <alignment horizontal="right"/>
    </xf>
    <xf numFmtId="37" fontId="17" fillId="2" borderId="0" xfId="0" applyNumberFormat="1" applyFont="1" applyFill="1" applyBorder="1" applyAlignment="1"/>
    <xf numFmtId="37" fontId="17" fillId="0" borderId="0" xfId="0" applyNumberFormat="1" applyFont="1" applyBorder="1" applyAlignment="1"/>
    <xf numFmtId="37" fontId="17" fillId="0" borderId="0" xfId="0" applyNumberFormat="1" applyFont="1" applyFill="1" applyBorder="1" applyAlignment="1"/>
    <xf numFmtId="37" fontId="17" fillId="0" borderId="0" xfId="0" applyNumberFormat="1" applyFont="1" applyFill="1" applyAlignment="1"/>
    <xf numFmtId="43" fontId="19" fillId="0" borderId="0" xfId="3" applyNumberFormat="1" applyFont="1" applyAlignment="1">
      <alignment horizontal="left"/>
    </xf>
    <xf numFmtId="0" fontId="17" fillId="0" borderId="0" xfId="0" applyNumberFormat="1" applyFont="1" applyAlignment="1"/>
    <xf numFmtId="0" fontId="0" fillId="0" borderId="0" xfId="0" applyNumberFormat="1" applyFont="1"/>
    <xf numFmtId="0" fontId="0" fillId="2" borderId="0" xfId="0" applyNumberFormat="1" applyFont="1" applyFill="1"/>
    <xf numFmtId="0" fontId="18" fillId="0" borderId="0" xfId="3" applyNumberFormat="1" applyFont="1" applyAlignment="1"/>
    <xf numFmtId="0" fontId="16" fillId="4" borderId="0" xfId="0" applyNumberFormat="1" applyFont="1" applyFill="1" applyAlignment="1"/>
    <xf numFmtId="0" fontId="16" fillId="0" borderId="0" xfId="0" applyNumberFormat="1" applyFont="1" applyAlignment="1"/>
    <xf numFmtId="0" fontId="18" fillId="0" borderId="1" xfId="3" applyNumberFormat="1" applyFont="1" applyBorder="1" applyAlignment="1">
      <alignment horizontal="center"/>
    </xf>
    <xf numFmtId="0" fontId="20" fillId="0" borderId="0" xfId="3" applyNumberFormat="1" applyFont="1" applyAlignment="1"/>
    <xf numFmtId="0" fontId="19" fillId="0" borderId="0" xfId="3" applyNumberFormat="1" applyFont="1" applyAlignment="1">
      <alignment horizontal="left" indent="1"/>
    </xf>
    <xf numFmtId="0" fontId="22" fillId="0" borderId="0" xfId="3" applyNumberFormat="1" applyFont="1" applyAlignment="1"/>
    <xf numFmtId="0" fontId="19" fillId="0" borderId="0" xfId="3" applyNumberFormat="1" applyFont="1" applyFill="1" applyAlignment="1">
      <alignment horizontal="left" indent="1"/>
    </xf>
    <xf numFmtId="0" fontId="18" fillId="0" borderId="0" xfId="3" applyNumberFormat="1" applyFont="1" applyAlignment="1">
      <alignment horizontal="left"/>
    </xf>
    <xf numFmtId="0" fontId="19" fillId="0" borderId="0" xfId="3" applyNumberFormat="1" applyFont="1" applyFill="1" applyAlignment="1">
      <alignment horizontal="left" indent="3"/>
    </xf>
    <xf numFmtId="0" fontId="19" fillId="0" borderId="0" xfId="3" applyNumberFormat="1" applyFont="1" applyBorder="1" applyAlignment="1"/>
    <xf numFmtId="0" fontId="18" fillId="4" borderId="0" xfId="3" applyNumberFormat="1" applyFont="1" applyFill="1" applyAlignment="1">
      <alignment horizontal="center"/>
    </xf>
    <xf numFmtId="0" fontId="19" fillId="0" borderId="0" xfId="3" applyNumberFormat="1" applyFont="1" applyAlignment="1">
      <alignment horizontal="center"/>
    </xf>
    <xf numFmtId="3" fontId="17" fillId="0" borderId="0" xfId="0" applyNumberFormat="1" applyFont="1" applyFill="1" applyAlignment="1">
      <alignment horizontal="left"/>
    </xf>
    <xf numFmtId="9" fontId="17" fillId="0" borderId="0" xfId="7" applyFont="1" applyFill="1" applyAlignment="1">
      <alignment horizontal="center"/>
    </xf>
    <xf numFmtId="14" fontId="0" fillId="0" borderId="0" xfId="0" applyNumberFormat="1" applyFont="1"/>
    <xf numFmtId="3" fontId="19" fillId="0" borderId="0" xfId="3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left"/>
    </xf>
    <xf numFmtId="3" fontId="19" fillId="0" borderId="0" xfId="3" applyFont="1" applyFill="1" applyBorder="1" applyAlignment="1">
      <alignment horizontal="center"/>
    </xf>
    <xf numFmtId="43" fontId="18" fillId="0" borderId="0" xfId="3" applyNumberFormat="1" applyFont="1" applyAlignment="1">
      <alignment horizontal="left"/>
    </xf>
    <xf numFmtId="37" fontId="8" fillId="0" borderId="0" xfId="0" applyNumberFormat="1" applyFont="1" applyAlignment="1">
      <alignment horizontal="right"/>
    </xf>
    <xf numFmtId="37" fontId="16" fillId="0" borderId="0" xfId="0" applyNumberFormat="1" applyFont="1" applyAlignment="1">
      <alignment horizontal="right"/>
    </xf>
    <xf numFmtId="3" fontId="16" fillId="0" borderId="0" xfId="0" applyNumberFormat="1" applyFont="1" applyFill="1" applyBorder="1" applyAlignment="1"/>
    <xf numFmtId="3" fontId="16" fillId="0" borderId="0" xfId="0" applyNumberFormat="1" applyFont="1" applyFill="1" applyAlignment="1"/>
    <xf numFmtId="3" fontId="16" fillId="0" borderId="0" xfId="0" applyNumberFormat="1" applyFont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9" fillId="0" borderId="0" xfId="3" applyFont="1" applyFill="1" applyAlignment="1">
      <alignment horizontal="left"/>
    </xf>
    <xf numFmtId="43" fontId="19" fillId="0" borderId="0" xfId="3" applyNumberFormat="1" applyFont="1" applyFill="1" applyAlignment="1">
      <alignment horizontal="left"/>
    </xf>
    <xf numFmtId="43" fontId="17" fillId="0" borderId="0" xfId="0" applyNumberFormat="1" applyFont="1" applyAlignment="1">
      <alignment horizontal="right"/>
    </xf>
    <xf numFmtId="37" fontId="19" fillId="0" borderId="0" xfId="2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37" fontId="18" fillId="0" borderId="0" xfId="2" applyNumberFormat="1" applyFont="1" applyAlignment="1">
      <alignment horizontal="right"/>
    </xf>
    <xf numFmtId="3" fontId="0" fillId="0" borderId="0" xfId="0" applyNumberFormat="1" applyFont="1" applyBorder="1"/>
    <xf numFmtId="165" fontId="8" fillId="0" borderId="0" xfId="0" applyNumberFormat="1" applyFont="1"/>
    <xf numFmtId="44" fontId="0" fillId="0" borderId="0" xfId="0" applyNumberFormat="1" applyFont="1" applyBorder="1"/>
    <xf numFmtId="37" fontId="8" fillId="0" borderId="0" xfId="0" applyNumberFormat="1" applyFont="1"/>
    <xf numFmtId="37" fontId="16" fillId="0" borderId="0" xfId="0" applyNumberFormat="1" applyFont="1" applyAlignment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12" xfId="0" applyFont="1" applyFill="1" applyBorder="1"/>
    <xf numFmtId="37" fontId="0" fillId="0" borderId="0" xfId="2" applyNumberFormat="1" applyFont="1" applyAlignment="1">
      <alignment horizontal="right"/>
    </xf>
    <xf numFmtId="37" fontId="0" fillId="0" borderId="0" xfId="2" applyNumberFormat="1" applyFont="1"/>
    <xf numFmtId="5" fontId="0" fillId="0" borderId="0" xfId="2" applyNumberFormat="1" applyFont="1" applyAlignment="1">
      <alignment horizontal="right"/>
    </xf>
    <xf numFmtId="5" fontId="0" fillId="0" borderId="0" xfId="2" applyNumberFormat="1" applyFont="1"/>
    <xf numFmtId="3" fontId="12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3" fontId="0" fillId="0" borderId="0" xfId="0" applyNumberFormat="1" applyFont="1"/>
    <xf numFmtId="5" fontId="0" fillId="0" borderId="2" xfId="0" applyNumberFormat="1" applyFont="1" applyBorder="1"/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>
      <alignment horizontal="center" vertical="top"/>
    </xf>
    <xf numFmtId="3" fontId="16" fillId="0" borderId="0" xfId="0" applyNumberFormat="1" applyFont="1" applyAlignment="1">
      <alignment vertical="top"/>
    </xf>
    <xf numFmtId="3" fontId="17" fillId="0" borderId="0" xfId="0" applyNumberFormat="1" applyFont="1" applyAlignment="1">
      <alignment horizontal="left" vertical="top" wrapText="1"/>
    </xf>
    <xf numFmtId="3" fontId="18" fillId="0" borderId="0" xfId="3" applyFont="1" applyFill="1" applyAlignment="1">
      <alignment horizontal="left" vertical="top" wrapText="1"/>
    </xf>
    <xf numFmtId="0" fontId="0" fillId="0" borderId="0" xfId="0" applyFont="1" applyAlignment="1">
      <alignment vertical="top"/>
    </xf>
    <xf numFmtId="3" fontId="16" fillId="0" borderId="0" xfId="3" applyFont="1" applyAlignment="1">
      <alignment horizontal="center"/>
    </xf>
    <xf numFmtId="3" fontId="18" fillId="0" borderId="0" xfId="3" applyFont="1" applyAlignment="1">
      <alignment horizontal="left" vertical="top" wrapText="1"/>
    </xf>
    <xf numFmtId="3" fontId="16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left" vertical="top" wrapText="1"/>
    </xf>
    <xf numFmtId="3" fontId="16" fillId="0" borderId="0" xfId="0" applyNumberFormat="1" applyFont="1" applyAlignment="1">
      <alignment horizontal="center" vertical="top" wrapText="1"/>
    </xf>
    <xf numFmtId="3" fontId="18" fillId="0" borderId="1" xfId="3" applyFont="1" applyBorder="1" applyAlignment="1">
      <alignment horizontal="center" vertical="top"/>
    </xf>
    <xf numFmtId="14" fontId="18" fillId="0" borderId="1" xfId="3" applyNumberFormat="1" applyFont="1" applyBorder="1" applyAlignment="1">
      <alignment horizontal="center" vertical="top"/>
    </xf>
    <xf numFmtId="3" fontId="18" fillId="0" borderId="1" xfId="3" applyFont="1" applyBorder="1" applyAlignment="1">
      <alignment horizontal="center" vertical="top" wrapText="1"/>
    </xf>
    <xf numFmtId="3" fontId="20" fillId="0" borderId="0" xfId="3" applyFont="1" applyAlignment="1">
      <alignment horizontal="center" vertical="top"/>
    </xf>
    <xf numFmtId="3" fontId="22" fillId="0" borderId="0" xfId="3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3" fontId="19" fillId="0" borderId="0" xfId="3" applyFont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44" fontId="0" fillId="0" borderId="1" xfId="0" applyNumberFormat="1" applyFont="1" applyBorder="1" applyAlignment="1">
      <alignment horizontal="left" vertical="top" wrapText="1"/>
    </xf>
    <xf numFmtId="3" fontId="18" fillId="0" borderId="0" xfId="3" applyFont="1" applyAlignment="1">
      <alignment horizontal="right" wrapText="1"/>
    </xf>
    <xf numFmtId="44" fontId="0" fillId="0" borderId="0" xfId="0" applyNumberFormat="1" applyFont="1" applyAlignment="1">
      <alignment horizontal="center" vertical="top"/>
    </xf>
    <xf numFmtId="44" fontId="0" fillId="0" borderId="0" xfId="0" applyNumberFormat="1" applyFont="1" applyAlignment="1">
      <alignment horizontal="left" vertical="top" wrapText="1"/>
    </xf>
    <xf numFmtId="44" fontId="0" fillId="0" borderId="1" xfId="0" applyNumberFormat="1" applyFont="1" applyBorder="1" applyAlignment="1">
      <alignment horizontal="center" vertical="top"/>
    </xf>
    <xf numFmtId="3" fontId="18" fillId="0" borderId="0" xfId="3" applyFont="1" applyAlignment="1">
      <alignment horizontal="right" vertical="top" wrapText="1"/>
    </xf>
    <xf numFmtId="3" fontId="17" fillId="0" borderId="0" xfId="0" applyNumberFormat="1" applyFont="1" applyAlignment="1">
      <alignment wrapText="1"/>
    </xf>
    <xf numFmtId="3" fontId="17" fillId="0" borderId="0" xfId="0" applyNumberFormat="1" applyFont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8" fillId="0" borderId="0" xfId="3" applyFont="1" applyFill="1" applyAlignment="1"/>
    <xf numFmtId="3" fontId="18" fillId="0" borderId="0" xfId="3" applyFont="1" applyAlignment="1">
      <alignment wrapText="1"/>
    </xf>
    <xf numFmtId="3" fontId="17" fillId="0" borderId="0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wrapText="1"/>
    </xf>
    <xf numFmtId="3" fontId="16" fillId="0" borderId="0" xfId="0" applyNumberFormat="1" applyFont="1" applyAlignment="1">
      <alignment horizontal="center" wrapText="1"/>
    </xf>
    <xf numFmtId="3" fontId="16" fillId="0" borderId="1" xfId="0" applyNumberFormat="1" applyFont="1" applyBorder="1" applyAlignment="1"/>
    <xf numFmtId="3" fontId="18" fillId="0" borderId="0" xfId="3" applyFont="1" applyFill="1" applyBorder="1" applyAlignment="1">
      <alignment horizontal="left"/>
    </xf>
    <xf numFmtId="3" fontId="18" fillId="0" borderId="0" xfId="3" applyFont="1" applyFill="1" applyBorder="1" applyAlignment="1">
      <alignment wrapText="1"/>
    </xf>
    <xf numFmtId="3" fontId="18" fillId="0" borderId="0" xfId="3" applyFont="1" applyFill="1" applyBorder="1" applyAlignment="1">
      <alignment horizontal="left" wrapText="1"/>
    </xf>
    <xf numFmtId="3" fontId="19" fillId="0" borderId="0" xfId="3" applyFont="1" applyFill="1" applyBorder="1" applyAlignment="1">
      <alignment horizontal="left" wrapText="1"/>
    </xf>
    <xf numFmtId="3" fontId="17" fillId="0" borderId="0" xfId="0" applyNumberFormat="1" applyFont="1" applyFill="1" applyBorder="1" applyAlignment="1">
      <alignment horizontal="left" wrapText="1"/>
    </xf>
    <xf numFmtId="3" fontId="19" fillId="0" borderId="1" xfId="3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left" wrapText="1"/>
    </xf>
    <xf numFmtId="3" fontId="19" fillId="0" borderId="0" xfId="3" applyFont="1" applyFill="1" applyBorder="1" applyAlignment="1">
      <alignment wrapText="1"/>
    </xf>
    <xf numFmtId="3" fontId="17" fillId="0" borderId="0" xfId="0" applyNumberFormat="1" applyFont="1" applyFill="1" applyBorder="1" applyAlignment="1">
      <alignment wrapText="1"/>
    </xf>
    <xf numFmtId="3" fontId="17" fillId="0" borderId="1" xfId="0" applyNumberFormat="1" applyFont="1" applyFill="1" applyBorder="1" applyAlignment="1">
      <alignment wrapText="1"/>
    </xf>
    <xf numFmtId="37" fontId="16" fillId="0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wrapText="1"/>
    </xf>
    <xf numFmtId="3" fontId="18" fillId="0" borderId="1" xfId="3" applyFont="1" applyFill="1" applyBorder="1" applyAlignment="1">
      <alignment horizontal="left"/>
    </xf>
    <xf numFmtId="3" fontId="18" fillId="0" borderId="1" xfId="3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left" vertical="top" wrapText="1"/>
    </xf>
    <xf numFmtId="41" fontId="19" fillId="0" borderId="0" xfId="2" applyNumberFormat="1" applyFont="1" applyFill="1" applyBorder="1" applyAlignment="1"/>
    <xf numFmtId="5" fontId="17" fillId="0" borderId="6" xfId="2" applyNumberFormat="1" applyFont="1" applyBorder="1" applyAlignment="1" applyProtection="1">
      <protection locked="0"/>
    </xf>
    <xf numFmtId="37" fontId="19" fillId="0" borderId="0" xfId="2" applyNumberFormat="1" applyFont="1" applyBorder="1" applyAlignment="1"/>
    <xf numFmtId="5" fontId="16" fillId="0" borderId="2" xfId="0" applyNumberFormat="1" applyFont="1" applyFill="1" applyBorder="1" applyAlignment="1"/>
    <xf numFmtId="5" fontId="0" fillId="0" borderId="0" xfId="2" applyNumberFormat="1" applyFont="1" applyFill="1" applyAlignment="1">
      <alignment vertical="top"/>
    </xf>
    <xf numFmtId="5" fontId="0" fillId="0" borderId="0" xfId="2" applyNumberFormat="1" applyFont="1" applyAlignment="1">
      <alignment vertical="top"/>
    </xf>
    <xf numFmtId="37" fontId="0" fillId="0" borderId="0" xfId="2" applyNumberFormat="1" applyFont="1" applyAlignment="1">
      <alignment vertical="top"/>
    </xf>
    <xf numFmtId="37" fontId="0" fillId="0" borderId="0" xfId="0" applyNumberFormat="1" applyFont="1" applyAlignment="1">
      <alignment vertical="top"/>
    </xf>
    <xf numFmtId="37" fontId="0" fillId="0" borderId="1" xfId="2" applyNumberFormat="1" applyFont="1" applyBorder="1" applyAlignment="1">
      <alignment vertical="top"/>
    </xf>
    <xf numFmtId="37" fontId="0" fillId="0" borderId="1" xfId="0" applyNumberFormat="1" applyFont="1" applyBorder="1" applyAlignment="1">
      <alignment vertical="top"/>
    </xf>
    <xf numFmtId="37" fontId="8" fillId="0" borderId="6" xfId="0" applyNumberFormat="1" applyFont="1" applyBorder="1" applyAlignment="1"/>
    <xf numFmtId="37" fontId="8" fillId="0" borderId="0" xfId="0" applyNumberFormat="1" applyFont="1" applyAlignment="1">
      <alignment vertical="top"/>
    </xf>
    <xf numFmtId="37" fontId="8" fillId="0" borderId="0" xfId="0" applyNumberFormat="1" applyFont="1" applyAlignment="1"/>
    <xf numFmtId="37" fontId="0" fillId="0" borderId="0" xfId="0" applyNumberFormat="1" applyFont="1" applyAlignment="1"/>
    <xf numFmtId="37" fontId="8" fillId="0" borderId="2" xfId="0" applyNumberFormat="1" applyFont="1" applyBorder="1" applyAlignment="1"/>
    <xf numFmtId="5" fontId="8" fillId="0" borderId="2" xfId="0" applyNumberFormat="1" applyFont="1" applyBorder="1" applyAlignment="1"/>
    <xf numFmtId="165" fontId="0" fillId="0" borderId="0" xfId="2" applyNumberFormat="1" applyFont="1" applyFill="1"/>
    <xf numFmtId="0" fontId="0" fillId="0" borderId="1" xfId="0" applyFont="1" applyFill="1" applyBorder="1" applyAlignment="1">
      <alignment vertical="top" wrapText="1"/>
    </xf>
    <xf numFmtId="49" fontId="0" fillId="0" borderId="0" xfId="0" applyNumberFormat="1" applyFont="1"/>
    <xf numFmtId="0" fontId="26" fillId="0" borderId="0" xfId="0" applyFont="1"/>
    <xf numFmtId="0" fontId="27" fillId="0" borderId="0" xfId="0" applyFont="1"/>
    <xf numFmtId="166" fontId="17" fillId="0" borderId="1" xfId="2" applyNumberFormat="1" applyFont="1" applyFill="1" applyBorder="1" applyAlignment="1" applyProtection="1">
      <protection locked="0"/>
    </xf>
    <xf numFmtId="44" fontId="0" fillId="0" borderId="0" xfId="0" applyNumberFormat="1" applyFont="1" applyFill="1"/>
    <xf numFmtId="37" fontId="17" fillId="3" borderId="9" xfId="0" applyNumberFormat="1" applyFont="1" applyFill="1" applyBorder="1" applyAlignment="1"/>
    <xf numFmtId="37" fontId="17" fillId="3" borderId="11" xfId="0" applyNumberFormat="1" applyFont="1" applyFill="1" applyBorder="1" applyAlignment="1"/>
    <xf numFmtId="37" fontId="17" fillId="3" borderId="14" xfId="0" applyNumberFormat="1" applyFont="1" applyFill="1" applyBorder="1" applyAlignment="1"/>
    <xf numFmtId="3" fontId="16" fillId="0" borderId="0" xfId="0" applyNumberFormat="1" applyFont="1" applyFill="1" applyAlignment="1">
      <alignment horizontal="left"/>
    </xf>
    <xf numFmtId="3" fontId="19" fillId="0" borderId="0" xfId="3" applyFont="1" applyFill="1" applyAlignment="1"/>
    <xf numFmtId="5" fontId="0" fillId="0" borderId="0" xfId="0" applyNumberFormat="1" applyFont="1" applyAlignment="1">
      <alignment vertical="top"/>
    </xf>
    <xf numFmtId="5" fontId="17" fillId="0" borderId="0" xfId="7" applyNumberFormat="1" applyFont="1" applyFill="1" applyBorder="1" applyAlignment="1" applyProtection="1">
      <protection locked="0"/>
    </xf>
    <xf numFmtId="3" fontId="19" fillId="0" borderId="0" xfId="3" quotePrefix="1" applyFont="1" applyAlignment="1">
      <alignment horizontal="center"/>
    </xf>
    <xf numFmtId="3" fontId="17" fillId="0" borderId="0" xfId="0" applyNumberFormat="1" applyFont="1" applyAlignment="1">
      <alignment vertical="top" wrapText="1"/>
    </xf>
    <xf numFmtId="3" fontId="18" fillId="0" borderId="0" xfId="3" applyFont="1" applyFill="1" applyAlignment="1">
      <alignment horizontal="center" vertical="top" wrapText="1"/>
    </xf>
    <xf numFmtId="3" fontId="18" fillId="0" borderId="0" xfId="3" applyFont="1" applyAlignment="1">
      <alignment horizontal="center" vertical="top" wrapText="1"/>
    </xf>
    <xf numFmtId="3" fontId="16" fillId="0" borderId="0" xfId="0" applyNumberFormat="1" applyFont="1" applyAlignment="1">
      <alignment vertical="top" wrapText="1"/>
    </xf>
    <xf numFmtId="3" fontId="20" fillId="0" borderId="0" xfId="3" applyFont="1" applyAlignment="1">
      <alignment vertical="top" wrapText="1"/>
    </xf>
    <xf numFmtId="3" fontId="18" fillId="0" borderId="1" xfId="3" applyFont="1" applyBorder="1" applyAlignment="1">
      <alignment vertical="top" wrapText="1"/>
    </xf>
    <xf numFmtId="3" fontId="19" fillId="0" borderId="0" xfId="3" applyFont="1" applyFill="1" applyAlignment="1">
      <alignment horizontal="left" vertical="top" wrapText="1"/>
    </xf>
    <xf numFmtId="3" fontId="22" fillId="0" borderId="1" xfId="3" applyFont="1" applyBorder="1" applyAlignment="1">
      <alignment vertical="top" wrapText="1"/>
    </xf>
    <xf numFmtId="3" fontId="18" fillId="0" borderId="0" xfId="3" applyFont="1" applyAlignment="1">
      <alignment vertical="top" wrapText="1"/>
    </xf>
    <xf numFmtId="3" fontId="19" fillId="0" borderId="0" xfId="3" applyFont="1" applyAlignment="1">
      <alignment horizontal="left" vertical="top" wrapText="1"/>
    </xf>
    <xf numFmtId="3" fontId="19" fillId="0" borderId="1" xfId="3" applyFont="1" applyFill="1" applyBorder="1" applyAlignment="1">
      <alignment horizontal="left" vertical="top" wrapText="1"/>
    </xf>
    <xf numFmtId="3" fontId="19" fillId="0" borderId="0" xfId="3" applyFont="1" applyAlignment="1">
      <alignment vertical="top" wrapText="1"/>
    </xf>
    <xf numFmtId="3" fontId="19" fillId="0" borderId="0" xfId="3" applyFont="1" applyBorder="1" applyAlignment="1">
      <alignment horizontal="right" vertical="top" wrapText="1"/>
    </xf>
    <xf numFmtId="0" fontId="0" fillId="0" borderId="0" xfId="0" applyFont="1" applyAlignment="1">
      <alignment vertical="top" wrapText="1"/>
    </xf>
    <xf numFmtId="37" fontId="19" fillId="0" borderId="0" xfId="3" applyNumberFormat="1" applyFont="1" applyFill="1" applyBorder="1" applyAlignment="1">
      <alignment horizontal="right"/>
    </xf>
    <xf numFmtId="3" fontId="18" fillId="0" borderId="0" xfId="3" applyFont="1" applyBorder="1" applyAlignment="1">
      <alignment horizontal="left"/>
    </xf>
    <xf numFmtId="0" fontId="18" fillId="0" borderId="0" xfId="3" applyNumberFormat="1" applyFont="1" applyBorder="1" applyAlignment="1">
      <alignment horizontal="center"/>
    </xf>
    <xf numFmtId="0" fontId="18" fillId="0" borderId="0" xfId="3" applyNumberFormat="1" applyFont="1" applyBorder="1" applyAlignment="1">
      <alignment horizontal="left"/>
    </xf>
    <xf numFmtId="37" fontId="19" fillId="0" borderId="0" xfId="2" applyNumberFormat="1" applyFont="1" applyFill="1" applyBorder="1" applyAlignment="1">
      <alignment horizontal="right"/>
    </xf>
    <xf numFmtId="37" fontId="18" fillId="0" borderId="0" xfId="3" applyNumberFormat="1" applyFont="1" applyFill="1" applyBorder="1" applyAlignment="1">
      <alignment horizontal="left"/>
    </xf>
    <xf numFmtId="0" fontId="19" fillId="0" borderId="0" xfId="3" applyNumberFormat="1" applyFont="1" applyBorder="1" applyAlignment="1">
      <alignment horizontal="center"/>
    </xf>
    <xf numFmtId="41" fontId="19" fillId="0" borderId="0" xfId="2" applyNumberFormat="1" applyFont="1" applyBorder="1" applyAlignment="1"/>
    <xf numFmtId="166" fontId="23" fillId="0" borderId="0" xfId="2" applyNumberFormat="1" applyFont="1" applyBorder="1" applyAlignment="1" applyProtection="1">
      <protection locked="0"/>
    </xf>
    <xf numFmtId="3" fontId="17" fillId="0" borderId="0" xfId="0" applyNumberFormat="1" applyFont="1"/>
    <xf numFmtId="3" fontId="16" fillId="0" borderId="0" xfId="0" applyNumberFormat="1" applyFont="1"/>
    <xf numFmtId="165" fontId="0" fillId="0" borderId="0" xfId="0" applyNumberFormat="1"/>
    <xf numFmtId="165" fontId="0" fillId="2" borderId="0" xfId="0" applyNumberFormat="1" applyFill="1"/>
    <xf numFmtId="0" fontId="0" fillId="2" borderId="0" xfId="0" applyFill="1"/>
    <xf numFmtId="37" fontId="0" fillId="0" borderId="0" xfId="0" applyNumberFormat="1" applyAlignment="1">
      <alignment horizontal="right"/>
    </xf>
    <xf numFmtId="0" fontId="0" fillId="4" borderId="0" xfId="0" applyFill="1"/>
    <xf numFmtId="37" fontId="23" fillId="0" borderId="0" xfId="3" applyNumberFormat="1" applyFont="1" applyProtection="1">
      <protection locked="0"/>
    </xf>
    <xf numFmtId="166" fontId="23" fillId="0" borderId="0" xfId="3" applyNumberFormat="1" applyFont="1" applyProtection="1">
      <protection locked="0"/>
    </xf>
    <xf numFmtId="166" fontId="19" fillId="0" borderId="0" xfId="3" applyNumberFormat="1" applyFont="1" applyProtection="1">
      <protection locked="0"/>
    </xf>
    <xf numFmtId="166" fontId="23" fillId="0" borderId="0" xfId="2" applyNumberFormat="1" applyFont="1" applyProtection="1">
      <protection locked="0"/>
    </xf>
    <xf numFmtId="37" fontId="19" fillId="0" borderId="0" xfId="2" applyNumberFormat="1" applyFont="1"/>
    <xf numFmtId="166" fontId="19" fillId="0" borderId="0" xfId="3" applyNumberFormat="1" applyFont="1"/>
    <xf numFmtId="166" fontId="19" fillId="0" borderId="0" xfId="2" applyNumberFormat="1" applyFont="1"/>
    <xf numFmtId="166" fontId="17" fillId="0" borderId="0" xfId="2" applyNumberFormat="1" applyFont="1" applyProtection="1">
      <protection locked="0"/>
    </xf>
    <xf numFmtId="3" fontId="18" fillId="0" borderId="0" xfId="3" applyFont="1"/>
    <xf numFmtId="3" fontId="18" fillId="0" borderId="0" xfId="3" applyFont="1" applyAlignment="1">
      <alignment horizontal="left" wrapText="1"/>
    </xf>
    <xf numFmtId="0" fontId="17" fillId="0" borderId="0" xfId="8" applyFont="1"/>
    <xf numFmtId="9" fontId="0" fillId="2" borderId="0" xfId="0" applyNumberFormat="1" applyFill="1"/>
    <xf numFmtId="37" fontId="17" fillId="3" borderId="0" xfId="0" applyNumberFormat="1" applyFont="1" applyFill="1"/>
    <xf numFmtId="0" fontId="0" fillId="0" borderId="13" xfId="0" applyBorder="1"/>
    <xf numFmtId="0" fontId="0" fillId="0" borderId="8" xfId="0" applyBorder="1"/>
    <xf numFmtId="9" fontId="0" fillId="2" borderId="0" xfId="7" applyFont="1" applyFill="1" applyAlignment="1">
      <alignment horizontal="right"/>
    </xf>
    <xf numFmtId="0" fontId="0" fillId="0" borderId="0" xfId="0" applyAlignment="1">
      <alignment horizontal="right"/>
    </xf>
    <xf numFmtId="9" fontId="16" fillId="0" borderId="0" xfId="7" applyFont="1" applyAlignment="1">
      <alignment horizontal="right"/>
    </xf>
    <xf numFmtId="9" fontId="17" fillId="0" borderId="0" xfId="7" applyFont="1" applyAlignment="1">
      <alignment horizontal="center"/>
    </xf>
    <xf numFmtId="0" fontId="0" fillId="4" borderId="0" xfId="0" applyFill="1" applyAlignment="1">
      <alignment horizontal="center"/>
    </xf>
    <xf numFmtId="166" fontId="0" fillId="0" borderId="0" xfId="0" applyNumberFormat="1"/>
    <xf numFmtId="37" fontId="16" fillId="0" borderId="0" xfId="3" applyNumberFormat="1" applyFont="1" applyFill="1" applyBorder="1" applyAlignment="1" applyProtection="1">
      <alignment horizontal="center"/>
      <protection locked="0"/>
    </xf>
    <xf numFmtId="0" fontId="0" fillId="5" borderId="0" xfId="0" applyFill="1"/>
    <xf numFmtId="168" fontId="0" fillId="5" borderId="0" xfId="0" applyNumberFormat="1" applyFill="1"/>
    <xf numFmtId="49" fontId="0" fillId="5" borderId="0" xfId="0" applyNumberFormat="1" applyFill="1"/>
    <xf numFmtId="166" fontId="19" fillId="0" borderId="0" xfId="3" applyNumberFormat="1" applyFont="1" applyAlignment="1">
      <alignment horizontal="left"/>
    </xf>
    <xf numFmtId="3" fontId="18" fillId="0" borderId="0" xfId="3" applyFont="1" applyFill="1" applyBorder="1" applyAlignment="1">
      <alignment horizontal="center"/>
    </xf>
    <xf numFmtId="3" fontId="18" fillId="0" borderId="0" xfId="3" applyFont="1" applyAlignment="1">
      <alignment horizontal="center"/>
    </xf>
    <xf numFmtId="3" fontId="18" fillId="0" borderId="0" xfId="3" applyFont="1" applyFill="1" applyAlignment="1">
      <alignment horizontal="center"/>
    </xf>
    <xf numFmtId="3" fontId="18" fillId="0" borderId="0" xfId="3" applyFont="1" applyAlignment="1">
      <alignment horizontal="center" vertical="top"/>
    </xf>
    <xf numFmtId="3" fontId="18" fillId="0" borderId="0" xfId="3" applyFont="1" applyFill="1" applyAlignment="1">
      <alignment horizontal="center" vertical="top"/>
    </xf>
    <xf numFmtId="3" fontId="18" fillId="0" borderId="0" xfId="3" applyFont="1" applyFill="1" applyBorder="1" applyAlignment="1">
      <alignment horizontal="center"/>
    </xf>
    <xf numFmtId="3" fontId="18" fillId="0" borderId="0" xfId="3" applyFont="1" applyAlignment="1">
      <alignment horizontal="center"/>
    </xf>
    <xf numFmtId="3" fontId="18" fillId="0" borderId="0" xfId="3" applyFont="1" applyAlignment="1">
      <alignment horizontal="center" vertical="top"/>
    </xf>
    <xf numFmtId="3" fontId="19" fillId="0" borderId="4" xfId="3" applyFont="1" applyFill="1" applyBorder="1" applyAlignment="1">
      <alignment horizontal="left" wrapText="1"/>
    </xf>
    <xf numFmtId="3" fontId="19" fillId="0" borderId="4" xfId="3" applyFont="1" applyFill="1" applyBorder="1" applyAlignment="1">
      <alignment horizontal="left"/>
    </xf>
    <xf numFmtId="3" fontId="18" fillId="0" borderId="4" xfId="3" applyFont="1" applyFill="1" applyBorder="1" applyAlignment="1">
      <alignment horizontal="center"/>
    </xf>
    <xf numFmtId="37" fontId="18" fillId="0" borderId="4" xfId="2" applyNumberFormat="1" applyFont="1" applyFill="1" applyBorder="1" applyAlignment="1"/>
    <xf numFmtId="3" fontId="18" fillId="0" borderId="0" xfId="3" applyFont="1" applyFill="1" applyAlignment="1">
      <alignment horizontal="center"/>
    </xf>
    <xf numFmtId="3" fontId="16" fillId="0" borderId="1" xfId="0" applyNumberFormat="1" applyFont="1" applyFill="1" applyBorder="1" applyAlignment="1">
      <alignment wrapText="1"/>
    </xf>
    <xf numFmtId="7" fontId="19" fillId="0" borderId="0" xfId="2" applyNumberFormat="1" applyFont="1" applyFill="1" applyAlignment="1">
      <alignment horizontal="right" indent="3"/>
    </xf>
    <xf numFmtId="0" fontId="22" fillId="0" borderId="0" xfId="3" applyNumberFormat="1" applyFont="1" applyFill="1" applyAlignment="1">
      <alignment horizontal="left" indent="3"/>
    </xf>
    <xf numFmtId="3" fontId="18" fillId="0" borderId="4" xfId="3" applyFont="1" applyBorder="1" applyAlignment="1">
      <alignment horizontal="left"/>
    </xf>
    <xf numFmtId="3" fontId="17" fillId="0" borderId="0" xfId="0" applyNumberFormat="1" applyFont="1" applyBorder="1" applyAlignment="1">
      <alignment horizontal="right"/>
    </xf>
    <xf numFmtId="3" fontId="18" fillId="0" borderId="0" xfId="3" applyFont="1" applyFill="1" applyAlignment="1">
      <alignment vertical="top"/>
    </xf>
    <xf numFmtId="41" fontId="19" fillId="0" borderId="0" xfId="2" applyNumberFormat="1" applyFont="1"/>
    <xf numFmtId="3" fontId="18" fillId="0" borderId="0" xfId="3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" fontId="19" fillId="0" borderId="0" xfId="3" applyFont="1"/>
    <xf numFmtId="3" fontId="16" fillId="0" borderId="1" xfId="0" applyNumberFormat="1" applyFont="1" applyBorder="1"/>
    <xf numFmtId="165" fontId="17" fillId="0" borderId="0" xfId="2" applyNumberFormat="1" applyFont="1" applyProtection="1">
      <protection locked="0"/>
    </xf>
    <xf numFmtId="5" fontId="17" fillId="0" borderId="0" xfId="2" applyNumberFormat="1" applyFont="1" applyProtection="1">
      <protection locked="0"/>
    </xf>
    <xf numFmtId="166" fontId="19" fillId="0" borderId="0" xfId="1" applyNumberFormat="1" applyFont="1"/>
    <xf numFmtId="3" fontId="19" fillId="0" borderId="0" xfId="3" applyFont="1" applyAlignment="1">
      <alignment horizontal="left" wrapText="1"/>
    </xf>
    <xf numFmtId="37" fontId="18" fillId="0" borderId="0" xfId="2" applyNumberFormat="1" applyFont="1"/>
    <xf numFmtId="37" fontId="17" fillId="0" borderId="0" xfId="0" applyNumberFormat="1" applyFont="1"/>
    <xf numFmtId="37" fontId="16" fillId="0" borderId="0" xfId="0" applyNumberFormat="1" applyFont="1"/>
    <xf numFmtId="0" fontId="0" fillId="0" borderId="0" xfId="0" applyAlignment="1">
      <alignment vertical="top" wrapText="1"/>
    </xf>
    <xf numFmtId="3" fontId="18" fillId="0" borderId="0" xfId="3" applyFont="1" applyAlignment="1">
      <alignment horizontal="center"/>
    </xf>
    <xf numFmtId="37" fontId="18" fillId="0" borderId="0" xfId="2" applyNumberFormat="1" applyFont="1" applyBorder="1"/>
    <xf numFmtId="37" fontId="17" fillId="0" borderId="0" xfId="0" applyNumberFormat="1" applyFont="1" applyBorder="1"/>
    <xf numFmtId="37" fontId="19" fillId="0" borderId="0" xfId="2" applyNumberFormat="1" applyFont="1" applyBorder="1"/>
    <xf numFmtId="5" fontId="16" fillId="0" borderId="0" xfId="0" applyNumberFormat="1" applyFont="1" applyBorder="1"/>
    <xf numFmtId="3" fontId="16" fillId="0" borderId="0" xfId="0" applyNumberFormat="1" applyFont="1" applyBorder="1" applyAlignment="1">
      <alignment wrapText="1"/>
    </xf>
    <xf numFmtId="3" fontId="17" fillId="0" borderId="0" xfId="0" applyNumberFormat="1" applyFont="1" applyBorder="1" applyAlignment="1">
      <alignment wrapText="1"/>
    </xf>
    <xf numFmtId="37" fontId="16" fillId="0" borderId="0" xfId="0" applyNumberFormat="1" applyFont="1" applyBorder="1"/>
    <xf numFmtId="5" fontId="16" fillId="0" borderId="6" xfId="0" applyNumberFormat="1" applyFont="1" applyBorder="1"/>
    <xf numFmtId="3" fontId="17" fillId="0" borderId="0" xfId="0" applyNumberFormat="1" applyFont="1" applyBorder="1"/>
    <xf numFmtId="3" fontId="16" fillId="0" borderId="0" xfId="0" applyNumberFormat="1" applyFont="1" applyBorder="1"/>
    <xf numFmtId="3" fontId="17" fillId="0" borderId="1" xfId="0" applyNumberFormat="1" applyFont="1" applyBorder="1"/>
    <xf numFmtId="9" fontId="17" fillId="0" borderId="1" xfId="7" applyFont="1" applyBorder="1"/>
    <xf numFmtId="3" fontId="18" fillId="0" borderId="0" xfId="3" applyFont="1" applyFill="1" applyAlignment="1">
      <alignment horizontal="center"/>
    </xf>
    <xf numFmtId="37" fontId="16" fillId="0" borderId="4" xfId="0" applyNumberFormat="1" applyFont="1" applyFill="1" applyBorder="1" applyAlignment="1"/>
    <xf numFmtId="3" fontId="17" fillId="0" borderId="4" xfId="0" applyNumberFormat="1" applyFont="1" applyFill="1" applyBorder="1" applyAlignment="1">
      <alignment wrapText="1"/>
    </xf>
    <xf numFmtId="3" fontId="17" fillId="0" borderId="4" xfId="0" applyNumberFormat="1" applyFont="1" applyFill="1" applyBorder="1" applyAlignment="1">
      <alignment horizontal="left"/>
    </xf>
    <xf numFmtId="3" fontId="18" fillId="0" borderId="0" xfId="3" applyFont="1" applyFill="1" applyBorder="1" applyAlignment="1">
      <alignment horizontal="center"/>
    </xf>
    <xf numFmtId="3" fontId="18" fillId="0" borderId="0" xfId="3" applyFont="1" applyFill="1" applyBorder="1" applyAlignment="1">
      <alignment horizontal="center"/>
    </xf>
    <xf numFmtId="3" fontId="18" fillId="0" borderId="0" xfId="3" applyFont="1" applyAlignment="1">
      <alignment horizontal="center"/>
    </xf>
    <xf numFmtId="3" fontId="18" fillId="0" borderId="0" xfId="3" applyFont="1" applyFill="1" applyAlignment="1">
      <alignment horizontal="center"/>
    </xf>
    <xf numFmtId="3" fontId="16" fillId="0" borderId="0" xfId="0" applyNumberFormat="1" applyFont="1" applyFill="1" applyBorder="1" applyAlignment="1">
      <alignment horizontal="right" wrapText="1"/>
    </xf>
    <xf numFmtId="3" fontId="18" fillId="0" borderId="0" xfId="3" applyFont="1" applyAlignment="1">
      <alignment horizontal="center" vertical="top"/>
    </xf>
    <xf numFmtId="3" fontId="18" fillId="0" borderId="0" xfId="3" applyFont="1" applyFill="1" applyAlignment="1">
      <alignment horizontal="center" vertical="top"/>
    </xf>
    <xf numFmtId="0" fontId="0" fillId="0" borderId="0" xfId="0" applyAlignment="1">
      <alignment horizontal="center" vertical="center" wrapText="1"/>
    </xf>
    <xf numFmtId="3" fontId="4" fillId="0" borderId="0" xfId="3" applyFont="1" applyAlignment="1">
      <alignment horizontal="center" vertical="top"/>
    </xf>
    <xf numFmtId="3" fontId="4" fillId="0" borderId="0" xfId="3" applyFont="1" applyFill="1" applyAlignment="1">
      <alignment horizontal="center" vertical="top"/>
    </xf>
  </cellXfs>
  <cellStyles count="9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_Base_Period_Data" xfId="8" xr:uid="{00000000-0005-0000-0000-000006000000}"/>
    <cellStyle name="Normal_Exhibits" xfId="3" xr:uid="{00000000-0005-0000-0000-000007000000}"/>
    <cellStyle name="Percent" xfId="7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WR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ate%20Base/BGUOC%202020%20Rate%20Case%20-%20Rate%20Base%20(Water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Revenue%20Requirement%20and%20Conversion%20Factor%20(Water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SR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BY%20I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SE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S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WE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WE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WE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Schedule%20CE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49777.279999999999</v>
          </cell>
          <cell r="E3">
            <v>40222.720000000001</v>
          </cell>
          <cell r="F3">
            <v>90000</v>
          </cell>
        </row>
        <row r="8">
          <cell r="D8">
            <v>37949.58</v>
          </cell>
          <cell r="E8">
            <v>90000</v>
          </cell>
        </row>
        <row r="9">
          <cell r="D9">
            <v>2273.14</v>
          </cell>
          <cell r="E9">
            <v>0</v>
          </cell>
        </row>
        <row r="15">
          <cell r="A15" t="str">
            <v>W/P - WR1</v>
          </cell>
        </row>
        <row r="16">
          <cell r="A16" t="str">
            <v>Work Papers/[BGUOC 2020 Rate Case - Schedule WR1.xlsx]Exhibit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157056</v>
          </cell>
        </row>
        <row r="4">
          <cell r="D4">
            <v>3180</v>
          </cell>
          <cell r="E4">
            <v>7632</v>
          </cell>
          <cell r="F4">
            <v>10812</v>
          </cell>
        </row>
        <row r="9">
          <cell r="D9">
            <v>15548</v>
          </cell>
        </row>
        <row r="10">
          <cell r="D10">
            <v>7632</v>
          </cell>
          <cell r="E10">
            <v>10812</v>
          </cell>
        </row>
        <row r="16">
          <cell r="A16" t="str">
            <v>W/P - CE5</v>
          </cell>
        </row>
        <row r="17">
          <cell r="A17" t="str">
            <v>Work Papers/[BGUOC 2020 Rate Case - Schedule CE5.xlsx]Exhibit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8003.88</v>
          </cell>
        </row>
        <row r="4">
          <cell r="D4">
            <v>0</v>
          </cell>
          <cell r="E4">
            <v>0</v>
          </cell>
          <cell r="F4">
            <v>0</v>
          </cell>
        </row>
        <row r="9">
          <cell r="E9">
            <v>7163.25</v>
          </cell>
        </row>
        <row r="10"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7">
          <cell r="A17" t="str">
            <v>W/P - CE6</v>
          </cell>
        </row>
        <row r="18">
          <cell r="A18" t="str">
            <v>Work Papers/[BGUOC 2020 Rate Case - Schedule CE6.xlsx]Exhibit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s LinkIn"/>
      <sheetName val="Link Out"/>
      <sheetName val="BY Rate Base - Water B1"/>
      <sheetName val="FY Rate Base - Water B1"/>
      <sheetName val="UPIS - BY B2"/>
      <sheetName val="UPIS - FY B2"/>
      <sheetName val="AccDep - BY B3"/>
      <sheetName val="AccDep - FY B3"/>
      <sheetName val="Dep - BY B3.1"/>
      <sheetName val="Dep - FY B3.1"/>
      <sheetName val="CWIP - BY B4"/>
      <sheetName val="CWIP - FY B4"/>
      <sheetName val="WC - BY B5"/>
      <sheetName val="WC - FY B5"/>
      <sheetName val="CIAC - BY B6"/>
      <sheetName val="CIAC - FY B6"/>
      <sheetName val="Workpapers &gt;&gt;"/>
      <sheetName val="CIAC WP"/>
      <sheetName val="UPIS LinkIn"/>
      <sheetName val="UPIS Detail"/>
      <sheetName val="AccDep LinkIn"/>
      <sheetName val="Dep LinkIn"/>
    </sheetNames>
    <sheetDataSet>
      <sheetData sheetId="0" refreshError="1"/>
      <sheetData sheetId="1">
        <row r="8">
          <cell r="B8">
            <v>8049.3796333333376</v>
          </cell>
          <cell r="C8">
            <v>31940.930633333333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Rev Requirement - SCH A"/>
      <sheetName val="Rev Conversion Factor - SCH H"/>
      <sheetName val="Billing Analysis - FY SCH M"/>
      <sheetName val="Proposed Rate Adjustments"/>
    </sheetNames>
    <sheetDataSet>
      <sheetData sheetId="0" refreshError="1"/>
      <sheetData sheetId="1">
        <row r="2">
          <cell r="B2" t="str">
            <v>Proposed Rates Adjustments</v>
          </cell>
        </row>
        <row r="4">
          <cell r="A4" t="str">
            <v>Revenue</v>
          </cell>
          <cell r="B4">
            <v>336747.06428067724</v>
          </cell>
        </row>
        <row r="6">
          <cell r="A6" t="str">
            <v>Uncollectible</v>
          </cell>
          <cell r="B6">
            <v>1096.0985997522046</v>
          </cell>
        </row>
        <row r="7">
          <cell r="A7" t="str">
            <v>Regulatory Fee</v>
          </cell>
          <cell r="B7">
            <v>292.28045809645607</v>
          </cell>
        </row>
        <row r="8">
          <cell r="A8" t="str">
            <v>State Income Tax</v>
          </cell>
          <cell r="B8">
            <v>7237.8887930668916</v>
          </cell>
        </row>
        <row r="9">
          <cell r="A9" t="str">
            <v>Federal Income Tax</v>
          </cell>
          <cell r="B9">
            <v>28879.207038857065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>
        <row r="25">
          <cell r="A25" t="str">
            <v>W/P - SR-1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D3">
            <v>705301</v>
          </cell>
        </row>
        <row r="8">
          <cell r="D8">
            <v>449300.08999999997</v>
          </cell>
        </row>
        <row r="9">
          <cell r="D9">
            <v>395.07000000000005</v>
          </cell>
        </row>
        <row r="10">
          <cell r="D10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Link In"/>
      <sheetName val="Link Out"/>
      <sheetName val="3 Yr Reports &gt;&gt;"/>
      <sheetName val="3yr IS"/>
      <sheetName val="3yr BS"/>
      <sheetName val="3yr CFS"/>
      <sheetName val="3yr Cust"/>
      <sheetName val="Data Sheets &gt;&gt;"/>
      <sheetName val="2020 P&amp;L"/>
      <sheetName val="2020-2022 P&amp;L"/>
      <sheetName val="S-Dep Linkin"/>
      <sheetName val="W-Dep Linkin"/>
      <sheetName val="ACQ Link In"/>
      <sheetName val="BGUOC 2020 Rate Case - BY IS"/>
      <sheetName val="Monthly P&amp;L"/>
    </sheetNames>
    <sheetDataSet>
      <sheetData sheetId="0"/>
      <sheetData sheetId="1">
        <row r="3">
          <cell r="C3">
            <v>2046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C1"/>
          <cell r="D1"/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C3"/>
          <cell r="D3"/>
          <cell r="E3" t="str">
            <v>August 31, 2020</v>
          </cell>
          <cell r="F3" t="str">
            <v>Actual</v>
          </cell>
          <cell r="G3" t="str">
            <v>Actual</v>
          </cell>
          <cell r="H3" t="str">
            <v>Actual</v>
          </cell>
          <cell r="I3" t="str">
            <v>Actual</v>
          </cell>
          <cell r="J3" t="str">
            <v>Actual</v>
          </cell>
          <cell r="K3" t="str">
            <v>Actual</v>
          </cell>
          <cell r="L3" t="str">
            <v>Actual</v>
          </cell>
          <cell r="M3" t="str">
            <v>Actual</v>
          </cell>
          <cell r="N3" t="str">
            <v>Budget</v>
          </cell>
          <cell r="O3" t="str">
            <v>Budget</v>
          </cell>
          <cell r="P3" t="str">
            <v>Budget</v>
          </cell>
          <cell r="Q3" t="str">
            <v>Budget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Description</v>
          </cell>
          <cell r="F5">
            <v>43861</v>
          </cell>
          <cell r="G5">
            <v>43890</v>
          </cell>
          <cell r="H5">
            <v>43921</v>
          </cell>
          <cell r="I5">
            <v>43951</v>
          </cell>
          <cell r="J5">
            <v>43982</v>
          </cell>
          <cell r="K5">
            <v>44012</v>
          </cell>
          <cell r="L5">
            <v>44043</v>
          </cell>
          <cell r="M5">
            <v>44074</v>
          </cell>
          <cell r="N5">
            <v>44104</v>
          </cell>
          <cell r="O5">
            <v>44135</v>
          </cell>
          <cell r="P5">
            <v>44165</v>
          </cell>
          <cell r="Q5">
            <v>44196</v>
          </cell>
          <cell r="S5" t="str">
            <v>Total</v>
          </cell>
        </row>
        <row r="6">
          <cell r="C6"/>
          <cell r="D6"/>
          <cell r="E6" t="str">
            <v>Op Rev - Operating Revenue</v>
          </cell>
          <cell r="F6"/>
          <cell r="G6"/>
          <cell r="H6"/>
          <cell r="I6"/>
          <cell r="J6"/>
          <cell r="K6"/>
          <cell r="L6"/>
          <cell r="S6"/>
        </row>
        <row r="7">
          <cell r="A7" t="str">
            <v>WR1</v>
          </cell>
          <cell r="B7" t="str">
            <v>Water Revenue</v>
          </cell>
          <cell r="C7" t="str">
            <v>461.000</v>
          </cell>
          <cell r="D7" t="str">
            <v>Revenue   Water (KY, Bluegra)</v>
          </cell>
          <cell r="E7" t="str">
            <v>461.000-04-012 - Revenue   Water (KY, Bluegra)</v>
          </cell>
          <cell r="K7">
            <v>6859.79</v>
          </cell>
          <cell r="L7">
            <v>7588.33</v>
          </cell>
          <cell r="M7">
            <v>7602.3</v>
          </cell>
          <cell r="N7">
            <v>7500</v>
          </cell>
          <cell r="O7">
            <v>7500</v>
          </cell>
          <cell r="P7">
            <v>7500</v>
          </cell>
          <cell r="Q7">
            <v>7500</v>
          </cell>
          <cell r="S7">
            <v>52050.42</v>
          </cell>
        </row>
        <row r="8">
          <cell r="A8" t="str">
            <v>WR1</v>
          </cell>
          <cell r="B8" t="str">
            <v>Water Revenue</v>
          </cell>
          <cell r="C8" t="str">
            <v>470.000</v>
          </cell>
          <cell r="D8" t="str">
            <v>Late Fees   Water (KY, Bluegra)</v>
          </cell>
          <cell r="E8" t="str">
            <v>470.000-04-012 - Late Fees   Water (KY, Bluegra)</v>
          </cell>
          <cell r="L8">
            <v>-638.12</v>
          </cell>
          <cell r="M8">
            <v>-1635.02</v>
          </cell>
          <cell r="S8">
            <v>-2273.14</v>
          </cell>
        </row>
        <row r="9">
          <cell r="A9" t="str">
            <v>SR1</v>
          </cell>
          <cell r="B9" t="str">
            <v>Sewer Revenue</v>
          </cell>
          <cell r="C9" t="str">
            <v>521.000</v>
          </cell>
          <cell r="D9" t="str">
            <v>Revenue   Sewer (KY, Bluegra)</v>
          </cell>
          <cell r="E9" t="str">
            <v>521.000-04-012 - Revenue   Sewer (KY, Bluegra)</v>
          </cell>
          <cell r="F9">
            <v>50374.3</v>
          </cell>
          <cell r="G9">
            <v>50397.63</v>
          </cell>
          <cell r="H9">
            <v>50212.21</v>
          </cell>
          <cell r="I9">
            <v>51911.3</v>
          </cell>
          <cell r="J9">
            <v>62663.519999999997</v>
          </cell>
          <cell r="K9">
            <v>62990.99</v>
          </cell>
          <cell r="L9">
            <v>62990.99</v>
          </cell>
          <cell r="M9">
            <v>62182.89</v>
          </cell>
          <cell r="N9">
            <v>62990.99</v>
          </cell>
          <cell r="O9">
            <v>62990.99</v>
          </cell>
          <cell r="P9">
            <v>62990.99</v>
          </cell>
          <cell r="Q9">
            <v>62990.99</v>
          </cell>
          <cell r="S9">
            <v>705687.79</v>
          </cell>
        </row>
        <row r="10">
          <cell r="A10" t="str">
            <v>SR1</v>
          </cell>
          <cell r="B10" t="str">
            <v>Sewer Revenue</v>
          </cell>
          <cell r="C10" t="str">
            <v>532.000</v>
          </cell>
          <cell r="D10" t="str">
            <v>Late Fees   Sewer (KY, Bluegra)</v>
          </cell>
          <cell r="E10" t="str">
            <v>532.000-04-012 - Late Fees   Sewer (KY, Bluegra)</v>
          </cell>
          <cell r="F10">
            <v>-1217.43</v>
          </cell>
          <cell r="G10">
            <v>877.84</v>
          </cell>
          <cell r="H10">
            <v>-19</v>
          </cell>
          <cell r="I10">
            <v>-12.42</v>
          </cell>
          <cell r="J10">
            <v>-24.06</v>
          </cell>
          <cell r="S10">
            <v>-395.07000000000005</v>
          </cell>
        </row>
        <row r="11">
          <cell r="A11" t="str">
            <v>SR1</v>
          </cell>
          <cell r="B11" t="str">
            <v>Sewer Revenue</v>
          </cell>
          <cell r="C11" t="str">
            <v>536.000</v>
          </cell>
          <cell r="D11" t="str">
            <v>Miscellaneous Service Revenues (KY, Bluegra)</v>
          </cell>
          <cell r="E11" t="str">
            <v>536.000-04-012 - Miscellaneous Service Revenues (KY, Bluegra)</v>
          </cell>
          <cell r="G11">
            <v>20</v>
          </cell>
          <cell r="K11">
            <v>-12</v>
          </cell>
          <cell r="S11">
            <v>8</v>
          </cell>
        </row>
        <row r="12">
          <cell r="C12"/>
          <cell r="D12" t="str">
            <v>Operating Revenue</v>
          </cell>
          <cell r="E12" t="str">
            <v>Total Op Rev - Operating Revenue</v>
          </cell>
          <cell r="F12">
            <v>49156.87</v>
          </cell>
          <cell r="G12">
            <v>51295.469999999994</v>
          </cell>
          <cell r="H12">
            <v>50193.21</v>
          </cell>
          <cell r="I12">
            <v>51898.880000000005</v>
          </cell>
          <cell r="J12">
            <v>62639.46</v>
          </cell>
          <cell r="K12">
            <v>69838.78</v>
          </cell>
          <cell r="L12">
            <v>69941.2</v>
          </cell>
          <cell r="M12">
            <v>68150.17</v>
          </cell>
          <cell r="N12">
            <v>70490.989999999991</v>
          </cell>
          <cell r="O12">
            <v>70490.989999999991</v>
          </cell>
          <cell r="P12">
            <v>70490.989999999991</v>
          </cell>
          <cell r="Q12">
            <v>70490.989999999991</v>
          </cell>
          <cell r="S12">
            <v>755078.00000000012</v>
          </cell>
        </row>
        <row r="13">
          <cell r="C13"/>
          <cell r="D13" t="str">
            <v/>
          </cell>
        </row>
        <row r="14">
          <cell r="C14"/>
          <cell r="D14" t="str">
            <v/>
          </cell>
          <cell r="E14" t="str">
            <v>Total Revenues</v>
          </cell>
          <cell r="F14">
            <v>49156.87</v>
          </cell>
          <cell r="G14">
            <v>51295.469999999994</v>
          </cell>
          <cell r="H14">
            <v>50193.21</v>
          </cell>
          <cell r="I14">
            <v>51898.880000000005</v>
          </cell>
          <cell r="J14">
            <v>62639.46</v>
          </cell>
          <cell r="K14">
            <v>69838.78</v>
          </cell>
          <cell r="L14">
            <v>69941.2</v>
          </cell>
          <cell r="M14">
            <v>68150.17</v>
          </cell>
          <cell r="N14">
            <v>70490.989999999991</v>
          </cell>
          <cell r="O14">
            <v>70490.989999999991</v>
          </cell>
          <cell r="P14">
            <v>70490.989999999991</v>
          </cell>
          <cell r="Q14">
            <v>70490.989999999991</v>
          </cell>
          <cell r="S14">
            <v>755078.00000000012</v>
          </cell>
        </row>
        <row r="15">
          <cell r="C15"/>
          <cell r="D15" t="str">
            <v/>
          </cell>
        </row>
        <row r="16">
          <cell r="C16"/>
          <cell r="D16" t="str">
            <v>Expense</v>
          </cell>
          <cell r="E16" t="str">
            <v>Expense - Expense</v>
          </cell>
          <cell r="F16"/>
          <cell r="G16"/>
          <cell r="H16"/>
          <cell r="I16"/>
          <cell r="J16"/>
          <cell r="K16"/>
          <cell r="L16"/>
          <cell r="S16"/>
        </row>
        <row r="17">
          <cell r="C17"/>
          <cell r="D17" t="str">
            <v/>
          </cell>
        </row>
        <row r="18">
          <cell r="C18"/>
          <cell r="D18" t="str">
            <v>General &amp; Admin</v>
          </cell>
          <cell r="E18" t="str">
            <v>G&amp;A - General &amp; Admin</v>
          </cell>
          <cell r="F18"/>
          <cell r="G18"/>
          <cell r="H18"/>
          <cell r="I18"/>
          <cell r="J18"/>
          <cell r="K18"/>
          <cell r="L18"/>
          <cell r="S18"/>
        </row>
        <row r="19">
          <cell r="A19" t="str">
            <v>CE1</v>
          </cell>
          <cell r="B19" t="str">
            <v>Property Taxes - Sewer</v>
          </cell>
          <cell r="C19" t="str">
            <v>408.160</v>
          </cell>
          <cell r="D19" t="str">
            <v>Taxes  Sewer Property (KY, Bluegra)</v>
          </cell>
          <cell r="E19" t="str">
            <v>408.160-04-012 - Taxes  Sewer Property (KY, Bluegra)</v>
          </cell>
          <cell r="G19">
            <v>-373.23</v>
          </cell>
          <cell r="M19"/>
          <cell r="N19"/>
          <cell r="O19"/>
          <cell r="P19"/>
          <cell r="Q19">
            <v>-6441.76</v>
          </cell>
          <cell r="S19">
            <v>-6814.99</v>
          </cell>
        </row>
        <row r="20">
          <cell r="A20" t="str">
            <v>CE1</v>
          </cell>
          <cell r="B20" t="str">
            <v>Property Taxes - Water</v>
          </cell>
          <cell r="C20" t="str">
            <v>408.161</v>
          </cell>
          <cell r="D20" t="str">
            <v>Taxes  Water Property (KY, Bluegra)</v>
          </cell>
          <cell r="E20" t="str">
            <v>408.161-04-012 - Taxes  Water Property (KY, Bluegra)</v>
          </cell>
          <cell r="G20"/>
          <cell r="M20"/>
          <cell r="N20"/>
          <cell r="O20"/>
          <cell r="P20"/>
          <cell r="Q20">
            <v>-46.19</v>
          </cell>
          <cell r="S20">
            <v>-46.19</v>
          </cell>
        </row>
        <row r="21">
          <cell r="A21" t="str">
            <v>CE2</v>
          </cell>
          <cell r="B21" t="str">
            <v>Customer Billing Expense - Sewer</v>
          </cell>
          <cell r="C21" t="str">
            <v>903.100</v>
          </cell>
          <cell r="D21" t="str">
            <v>Sewer Cust Record Collect (Billing) (KY, Bluegra)</v>
          </cell>
          <cell r="E21" t="str">
            <v>903.100-04-012 - Sewer Cust Record Collect (Billing) (KY, Bluegra)</v>
          </cell>
          <cell r="F21">
            <v>-3156.85</v>
          </cell>
          <cell r="G21">
            <v>-3134.25</v>
          </cell>
          <cell r="H21">
            <v>-3030.75</v>
          </cell>
          <cell r="I21">
            <v>-4840.1899999999996</v>
          </cell>
          <cell r="J21">
            <v>-3765.87</v>
          </cell>
          <cell r="K21">
            <v>-3597.75</v>
          </cell>
          <cell r="L21">
            <v>-5159.68</v>
          </cell>
          <cell r="M21">
            <v>-4927.2</v>
          </cell>
          <cell r="N21">
            <v>-3707.27</v>
          </cell>
          <cell r="O21">
            <v>-3963.7799999999997</v>
          </cell>
          <cell r="P21">
            <v>-3963.7799999999997</v>
          </cell>
          <cell r="Q21">
            <v>-3963.7799999999997</v>
          </cell>
          <cell r="S21">
            <v>-47211.149999999994</v>
          </cell>
        </row>
        <row r="22">
          <cell r="A22" t="str">
            <v>CE2</v>
          </cell>
          <cell r="B22" t="str">
            <v>Customer Billing Expense - Sewer</v>
          </cell>
          <cell r="C22" t="str">
            <v>903.280</v>
          </cell>
          <cell r="D22" t="str">
            <v>Sewer Cust Record Collect (Bank Fees) (KY, Bluegra)</v>
          </cell>
          <cell r="E22" t="str">
            <v>903.280-04-012 - Sewer Cust Record Collect (Bank Fees) (KY, Bluegra)</v>
          </cell>
          <cell r="F22">
            <v>-918.81</v>
          </cell>
          <cell r="G22">
            <v>-869.37</v>
          </cell>
          <cell r="H22">
            <v>-905.1</v>
          </cell>
          <cell r="I22">
            <v>-1391.63</v>
          </cell>
          <cell r="J22">
            <v>-3225.81</v>
          </cell>
          <cell r="K22">
            <v>-69.23</v>
          </cell>
          <cell r="M22">
            <v>-2067.23</v>
          </cell>
          <cell r="N22">
            <v>-994.13</v>
          </cell>
          <cell r="O22">
            <v>-1123.28</v>
          </cell>
          <cell r="P22">
            <v>-1123.28</v>
          </cell>
          <cell r="Q22">
            <v>-1314</v>
          </cell>
          <cell r="S22">
            <v>-14001.869999999999</v>
          </cell>
        </row>
        <row r="23">
          <cell r="A23" t="str">
            <v>CE2</v>
          </cell>
          <cell r="B23" t="str">
            <v>Customer Billing Expense - Water</v>
          </cell>
          <cell r="C23" t="str">
            <v>903.101</v>
          </cell>
          <cell r="D23" t="str">
            <v>Water Cust Record Collect (Billing) (KY, Bluegra)</v>
          </cell>
          <cell r="E23" t="str">
            <v>903.101-04-012 - Water Cust Record Collect (Billing) (KY, Bluegra)</v>
          </cell>
          <cell r="F23"/>
          <cell r="G23"/>
          <cell r="H23"/>
          <cell r="I23"/>
          <cell r="J23"/>
          <cell r="K23"/>
          <cell r="M23">
            <v>-1020.36</v>
          </cell>
          <cell r="N23">
            <v>-711.22</v>
          </cell>
          <cell r="O23">
            <v>-711.22</v>
          </cell>
          <cell r="P23">
            <v>-711.22</v>
          </cell>
          <cell r="Q23">
            <v>-711.22</v>
          </cell>
          <cell r="S23">
            <v>-3865.2400000000007</v>
          </cell>
        </row>
        <row r="24">
          <cell r="A24" t="str">
            <v>CE2</v>
          </cell>
          <cell r="B24" t="str">
            <v>Customer Billing Expense - Water</v>
          </cell>
          <cell r="C24" t="str">
            <v>903.281</v>
          </cell>
          <cell r="D24" t="str">
            <v>Water Cust Record Collect (Bank Fees) (KY, Bluegra)</v>
          </cell>
          <cell r="E24" t="str">
            <v>903.281-04-012 - Water Cust Record Collect (Bank Fees) (KY, Bluegra)</v>
          </cell>
          <cell r="F24"/>
          <cell r="G24"/>
          <cell r="H24"/>
          <cell r="I24"/>
          <cell r="J24"/>
          <cell r="K24"/>
          <cell r="M24">
            <v>-428.09</v>
          </cell>
          <cell r="N24">
            <v>-205.87</v>
          </cell>
          <cell r="O24">
            <v>-190.72</v>
          </cell>
          <cell r="P24">
            <v>-190.72</v>
          </cell>
          <cell r="Q24">
            <v>-190.72</v>
          </cell>
          <cell r="S24">
            <v>-1206.1200000000001</v>
          </cell>
        </row>
        <row r="25">
          <cell r="A25" t="str">
            <v>CE7</v>
          </cell>
          <cell r="B25" t="str">
            <v>Uncollectible Accounts Expense - Sewer</v>
          </cell>
          <cell r="C25" t="str">
            <v>904.000</v>
          </cell>
          <cell r="D25" t="str">
            <v>Sewer Uncollectible Accounts (KY, Bluegra)</v>
          </cell>
          <cell r="E25" t="str">
            <v>904.000-04-012 - Sewer Uncollectible Accounts (KY, Bluegra)</v>
          </cell>
          <cell r="I25">
            <v>-2696.21</v>
          </cell>
          <cell r="N25">
            <v>-1300</v>
          </cell>
          <cell r="P25"/>
          <cell r="Q25">
            <v>-1300</v>
          </cell>
          <cell r="S25">
            <v>-5296.21</v>
          </cell>
        </row>
        <row r="26">
          <cell r="A26" t="str">
            <v>CE7</v>
          </cell>
          <cell r="B26" t="str">
            <v>Uncollectible Accounts Expense - Water</v>
          </cell>
          <cell r="C26" t="str">
            <v>670.000</v>
          </cell>
          <cell r="D26" t="str">
            <v>Water Bad Debt Expense (KY, Bluegra)</v>
          </cell>
          <cell r="E26" t="str">
            <v>670.000-04-012 - Water Bad Debt Expense (KY, Bluegra)</v>
          </cell>
          <cell r="I26"/>
          <cell r="N26"/>
          <cell r="P26"/>
          <cell r="Q26">
            <v>-390</v>
          </cell>
          <cell r="S26">
            <v>-390</v>
          </cell>
        </row>
        <row r="27">
          <cell r="A27" t="str">
            <v>CE3</v>
          </cell>
          <cell r="B27" t="str">
            <v>Allocated Overhead - Sewer</v>
          </cell>
          <cell r="C27" t="str">
            <v>922.000</v>
          </cell>
          <cell r="D27" t="str">
            <v>Sewer Administrative Expenses Transferred (KY, Bluegra)</v>
          </cell>
          <cell r="E27" t="str">
            <v>922.000-04-012 - Sewer Administrative Expenses Transferred (KY, Bluegra)</v>
          </cell>
          <cell r="F27">
            <v>-18289.09</v>
          </cell>
          <cell r="G27">
            <v>-18289.09</v>
          </cell>
          <cell r="H27">
            <v>-18289.09</v>
          </cell>
          <cell r="I27">
            <v>-18289.09</v>
          </cell>
          <cell r="J27">
            <v>-18289.09</v>
          </cell>
          <cell r="K27">
            <v>-18289.09</v>
          </cell>
          <cell r="L27">
            <v>-15283</v>
          </cell>
          <cell r="M27">
            <v>-15283</v>
          </cell>
          <cell r="N27">
            <v>-15283</v>
          </cell>
          <cell r="O27">
            <v>-15283</v>
          </cell>
          <cell r="P27">
            <v>-15283</v>
          </cell>
          <cell r="Q27">
            <v>-15283</v>
          </cell>
          <cell r="S27">
            <v>-201432.53999999998</v>
          </cell>
        </row>
        <row r="28">
          <cell r="A28" t="str">
            <v>CE3</v>
          </cell>
          <cell r="B28" t="str">
            <v>Allocated Overhead - Water</v>
          </cell>
          <cell r="C28" t="str">
            <v>922.100</v>
          </cell>
          <cell r="D28" t="str">
            <v>Water Administrative Expenses Transferred (KY, Bluegra)</v>
          </cell>
          <cell r="E28" t="str">
            <v>922.100-04-012 - Water Administrative Expenses Transferred (KY, Bluegra)</v>
          </cell>
          <cell r="F28"/>
          <cell r="G28"/>
          <cell r="H28"/>
          <cell r="I28"/>
          <cell r="J28"/>
          <cell r="K28"/>
          <cell r="L28">
            <v>-3165</v>
          </cell>
          <cell r="M28">
            <v>-3165</v>
          </cell>
          <cell r="N28">
            <v>-3165</v>
          </cell>
          <cell r="O28">
            <v>-3165</v>
          </cell>
          <cell r="P28">
            <v>-3165</v>
          </cell>
          <cell r="Q28">
            <v>-3165</v>
          </cell>
          <cell r="S28">
            <v>-18990</v>
          </cell>
        </row>
        <row r="29">
          <cell r="A29" t="str">
            <v>CE4</v>
          </cell>
          <cell r="B29" t="str">
            <v>Administrative Services - Sewer</v>
          </cell>
          <cell r="C29" t="str">
            <v>923.400</v>
          </cell>
          <cell r="D29" t="str">
            <v>Sewer OutsideService (Legal Fees) (KY, Bluegra)</v>
          </cell>
          <cell r="E29" t="str">
            <v>923.400-04-012 - Sewer OutsideService (Legal Fees) (KY, Bluegra)</v>
          </cell>
          <cell r="G29">
            <v>-291</v>
          </cell>
          <cell r="L29">
            <v>-780.52</v>
          </cell>
          <cell r="M29">
            <v>-12.46</v>
          </cell>
          <cell r="N29">
            <v>-126.81</v>
          </cell>
          <cell r="O29">
            <v>-126.81</v>
          </cell>
          <cell r="P29">
            <v>-126.81</v>
          </cell>
          <cell r="Q29">
            <v>-126.81</v>
          </cell>
          <cell r="S29">
            <v>-1591.2199999999998</v>
          </cell>
        </row>
        <row r="30">
          <cell r="A30" t="str">
            <v>CE4</v>
          </cell>
          <cell r="B30" t="str">
            <v>Administrative Services - Sewer</v>
          </cell>
          <cell r="C30" t="str">
            <v>923.600</v>
          </cell>
          <cell r="D30" t="str">
            <v>Sewer OutsideService (Manage Consult) (KY, Bluegra)</v>
          </cell>
          <cell r="E30" t="str">
            <v>923.600-04-012 - Sewer OutsideService (Manage Consult) (KY, Bluegra)</v>
          </cell>
          <cell r="F30">
            <v>-2000</v>
          </cell>
          <cell r="G30">
            <v>-2000</v>
          </cell>
          <cell r="H30">
            <v>-2000</v>
          </cell>
          <cell r="I30">
            <v>-5311.64</v>
          </cell>
          <cell r="J30">
            <v>-3903.16</v>
          </cell>
          <cell r="K30">
            <v>-2834.27</v>
          </cell>
          <cell r="L30">
            <v>-4175.8100000000004</v>
          </cell>
          <cell r="M30">
            <v>-4862.79</v>
          </cell>
          <cell r="N30">
            <v>-3000</v>
          </cell>
          <cell r="O30">
            <v>-3000</v>
          </cell>
          <cell r="P30">
            <v>-3000</v>
          </cell>
          <cell r="Q30">
            <v>-3000</v>
          </cell>
          <cell r="S30">
            <v>-39087.67</v>
          </cell>
        </row>
        <row r="31">
          <cell r="A31" t="str">
            <v>CE4</v>
          </cell>
          <cell r="B31" t="str">
            <v>Administrative Services - Sewer</v>
          </cell>
          <cell r="C31" t="str">
            <v>923.900</v>
          </cell>
          <cell r="D31" t="str">
            <v>Sewer Outside Services (IT) (KY, Bluegra)</v>
          </cell>
          <cell r="E31" t="str">
            <v>923.900-04-012 - Sewer Outside Services (IT) (KY, Bluegra)</v>
          </cell>
          <cell r="F31">
            <v>-300</v>
          </cell>
          <cell r="G31">
            <v>-300</v>
          </cell>
          <cell r="H31">
            <v>-300</v>
          </cell>
          <cell r="I31">
            <v>-300</v>
          </cell>
          <cell r="J31">
            <v>-300</v>
          </cell>
          <cell r="K31">
            <v>-300</v>
          </cell>
          <cell r="L31">
            <v>-300</v>
          </cell>
          <cell r="M31">
            <v>-248.53</v>
          </cell>
          <cell r="N31">
            <v>-300</v>
          </cell>
          <cell r="O31">
            <v>-300</v>
          </cell>
          <cell r="P31">
            <v>-300</v>
          </cell>
          <cell r="Q31">
            <v>-300</v>
          </cell>
          <cell r="S31">
            <v>-3548.53</v>
          </cell>
        </row>
        <row r="32">
          <cell r="A32" t="str">
            <v>CE4</v>
          </cell>
          <cell r="B32" t="str">
            <v>Administrative Services - Water</v>
          </cell>
          <cell r="C32" t="str">
            <v>633.000</v>
          </cell>
          <cell r="D32" t="str">
            <v>Water Contractual Services (Legal Fees) (KY, Bluegra)</v>
          </cell>
          <cell r="E32" t="str">
            <v>633.000-04-012 - Water Contractual Services (Legal Fees) (KY, Bluegra)</v>
          </cell>
          <cell r="F32"/>
          <cell r="G32"/>
          <cell r="H32"/>
          <cell r="I32"/>
          <cell r="J32"/>
          <cell r="K32"/>
          <cell r="L32"/>
          <cell r="M32">
            <v>-2.58</v>
          </cell>
          <cell r="N32">
            <v>-26.26</v>
          </cell>
          <cell r="O32">
            <v>-26.26</v>
          </cell>
          <cell r="P32">
            <v>-26.26</v>
          </cell>
          <cell r="Q32">
            <v>-26.26</v>
          </cell>
          <cell r="S32">
            <v>-107.62000000000002</v>
          </cell>
        </row>
        <row r="33">
          <cell r="A33" t="str">
            <v>CE4</v>
          </cell>
          <cell r="B33" t="str">
            <v>Administrative Services - Water</v>
          </cell>
          <cell r="C33" t="str">
            <v>634.000</v>
          </cell>
          <cell r="D33" t="str">
            <v>Water Contractual Services (Manage Consult) (KY, Bluegra)</v>
          </cell>
          <cell r="E33" t="str">
            <v>634.000-04-012 - Water Contractual Services (Manage Consult) (KY, Bluegra)</v>
          </cell>
          <cell r="F33"/>
          <cell r="G33"/>
          <cell r="H33"/>
          <cell r="I33"/>
          <cell r="J33"/>
          <cell r="K33"/>
          <cell r="L33"/>
          <cell r="M33">
            <v>-1007.02</v>
          </cell>
          <cell r="N33">
            <v>-514.66999999999996</v>
          </cell>
          <cell r="O33">
            <v>-514.66999999999996</v>
          </cell>
          <cell r="P33">
            <v>-514.66999999999996</v>
          </cell>
          <cell r="Q33">
            <v>-514.66999999999996</v>
          </cell>
          <cell r="S33">
            <v>-3065.7000000000003</v>
          </cell>
        </row>
        <row r="34">
          <cell r="A34" t="str">
            <v>CE4</v>
          </cell>
          <cell r="B34" t="str">
            <v>Administrative Services - Water</v>
          </cell>
          <cell r="C34" t="str">
            <v>634.100</v>
          </cell>
          <cell r="D34" t="str">
            <v>Water Contractual Services (IT) (KY, Bluegra)</v>
          </cell>
          <cell r="E34" t="str">
            <v>634.100-04-012 - Water Contractual Services (IT) (KY, Bluegra)</v>
          </cell>
          <cell r="F34"/>
          <cell r="G34"/>
          <cell r="H34"/>
          <cell r="I34"/>
          <cell r="J34"/>
          <cell r="K34"/>
          <cell r="L34"/>
          <cell r="M34">
            <v>-51.47</v>
          </cell>
          <cell r="N34">
            <v>-51.47</v>
          </cell>
          <cell r="O34">
            <v>-51.47</v>
          </cell>
          <cell r="P34">
            <v>-51.47</v>
          </cell>
          <cell r="Q34">
            <v>-51.47</v>
          </cell>
          <cell r="S34">
            <v>-257.35000000000002</v>
          </cell>
        </row>
        <row r="35">
          <cell r="A35" t="str">
            <v>CE5</v>
          </cell>
          <cell r="B35" t="str">
            <v>Property Insurance - Sewer</v>
          </cell>
          <cell r="C35" t="str">
            <v>924.400</v>
          </cell>
          <cell r="D35" t="str">
            <v>Sewer Property Insurance   Commercial (KY, Bluegra)</v>
          </cell>
          <cell r="E35" t="str">
            <v>924.400-04-012 - Sewer Property Insurance   Commercial (KY, Bluegra)</v>
          </cell>
          <cell r="F35">
            <v>-13353</v>
          </cell>
          <cell r="G35">
            <v>-13353</v>
          </cell>
          <cell r="H35">
            <v>-13353</v>
          </cell>
          <cell r="I35">
            <v>-13353</v>
          </cell>
          <cell r="J35">
            <v>-13353</v>
          </cell>
          <cell r="K35">
            <v>-13353</v>
          </cell>
          <cell r="L35">
            <v>-13353</v>
          </cell>
          <cell r="M35">
            <v>-12717</v>
          </cell>
          <cell r="N35">
            <v>-12717</v>
          </cell>
          <cell r="O35">
            <v>-12717</v>
          </cell>
          <cell r="P35">
            <v>-12717</v>
          </cell>
          <cell r="Q35">
            <v>-12717</v>
          </cell>
          <cell r="S35">
            <v>-157056</v>
          </cell>
        </row>
        <row r="36">
          <cell r="A36" t="str">
            <v>CE5</v>
          </cell>
          <cell r="B36" t="str">
            <v>Property Insurance - Water</v>
          </cell>
          <cell r="C36" t="str">
            <v>657.000</v>
          </cell>
          <cell r="D36" t="str">
            <v>Water Property Insurance Gen Liab (KY, Bluegra)</v>
          </cell>
          <cell r="E36" t="str">
            <v>657.000-04-012 - Water Property Insurance Gen Liab (KY, Bluegra)</v>
          </cell>
          <cell r="F36"/>
          <cell r="G36"/>
          <cell r="H36"/>
          <cell r="I36"/>
          <cell r="J36"/>
          <cell r="K36"/>
          <cell r="L36"/>
          <cell r="M36">
            <v>-636</v>
          </cell>
          <cell r="N36">
            <v>-636</v>
          </cell>
          <cell r="O36">
            <v>-636</v>
          </cell>
          <cell r="P36">
            <v>-636</v>
          </cell>
          <cell r="Q36">
            <v>-636</v>
          </cell>
          <cell r="S36">
            <v>-3180</v>
          </cell>
        </row>
        <row r="37">
          <cell r="A37" t="str">
            <v>CE6</v>
          </cell>
          <cell r="B37" t="str">
            <v>Regulatory Expense and Permits - Sewer</v>
          </cell>
          <cell r="C37" t="str">
            <v>928.100</v>
          </cell>
          <cell r="D37" t="str">
            <v>Sewer Regulatory Expense   DNR (KY, Bluegra)</v>
          </cell>
          <cell r="E37" t="str">
            <v>928.100-04-012 - Sewer Regulatory Expense   DNR (KY, Bluegra)</v>
          </cell>
          <cell r="F37">
            <v>-6400</v>
          </cell>
          <cell r="G37">
            <v>-733.25</v>
          </cell>
          <cell r="H37">
            <v>-30</v>
          </cell>
          <cell r="K37">
            <v>0</v>
          </cell>
          <cell r="M37"/>
          <cell r="N37"/>
          <cell r="O37"/>
          <cell r="P37"/>
          <cell r="Q37"/>
          <cell r="R37"/>
          <cell r="S37">
            <v>-7163.25</v>
          </cell>
        </row>
        <row r="38">
          <cell r="A38" t="str">
            <v>CE6</v>
          </cell>
          <cell r="B38" t="str">
            <v>Regulatory Expense and Permits - Water</v>
          </cell>
          <cell r="C38" t="str">
            <v>667.100</v>
          </cell>
          <cell r="D38" t="str">
            <v>Water Regulatory Expense DNR (KY, Bluegra)</v>
          </cell>
          <cell r="E38" t="str">
            <v>667.100-04-012 - Water Regulatory Expense DNR (KY, Bluegra)</v>
          </cell>
          <cell r="F38"/>
          <cell r="G38"/>
          <cell r="H38"/>
          <cell r="K38"/>
          <cell r="M38"/>
          <cell r="N38"/>
          <cell r="O38"/>
          <cell r="P38"/>
          <cell r="Q38"/>
          <cell r="R38"/>
          <cell r="S38">
            <v>0</v>
          </cell>
        </row>
        <row r="39">
          <cell r="A39" t="str">
            <v>CE6</v>
          </cell>
          <cell r="B39" t="str">
            <v>Regulatory Expense and Permits - Sewer</v>
          </cell>
          <cell r="C39" t="str">
            <v>928.200</v>
          </cell>
          <cell r="D39" t="str">
            <v>Sewer Regulatory Expense   PSC (KY, Bluegra)</v>
          </cell>
          <cell r="E39" t="str">
            <v>928.200-04-012 - Sewer Regulatory Expense   PSC (KY, Bluegra)</v>
          </cell>
          <cell r="L39">
            <v>-840.63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/>
          <cell r="S39">
            <v>-840.63</v>
          </cell>
        </row>
        <row r="40">
          <cell r="A40" t="str">
            <v>CE6</v>
          </cell>
          <cell r="B40" t="str">
            <v>Regulatory Expense and Permits - Water</v>
          </cell>
          <cell r="C40" t="str">
            <v>667.200</v>
          </cell>
          <cell r="D40" t="str">
            <v>Water Regulatory Expense PSC (KY, Bluegra)</v>
          </cell>
          <cell r="E40" t="str">
            <v>667.200-04-012 - Water Regulatory Expense PSC (KY, Bluegra)</v>
          </cell>
          <cell r="L40"/>
          <cell r="M40"/>
          <cell r="N40"/>
          <cell r="O40"/>
          <cell r="P40"/>
          <cell r="Q40"/>
          <cell r="R40"/>
          <cell r="S40">
            <v>0</v>
          </cell>
        </row>
        <row r="41">
          <cell r="C41"/>
          <cell r="D41" t="str">
            <v>General &amp; Admin</v>
          </cell>
          <cell r="E41" t="str">
            <v>Total G&amp;A - General &amp; Admin</v>
          </cell>
          <cell r="F41">
            <v>-44417.75</v>
          </cell>
          <cell r="G41">
            <v>-39343.19</v>
          </cell>
          <cell r="H41">
            <v>-37907.94</v>
          </cell>
          <cell r="I41">
            <v>-46181.759999999995</v>
          </cell>
          <cell r="J41">
            <v>-42836.93</v>
          </cell>
          <cell r="K41">
            <v>-38443.339999999997</v>
          </cell>
          <cell r="L41">
            <v>-43057.64</v>
          </cell>
          <cell r="M41">
            <v>-46428.729999999996</v>
          </cell>
          <cell r="N41">
            <v>-42738.7</v>
          </cell>
          <cell r="O41">
            <v>-41809.21</v>
          </cell>
          <cell r="P41">
            <v>-41809.21</v>
          </cell>
          <cell r="Q41">
            <v>-50177.88</v>
          </cell>
          <cell r="R41"/>
          <cell r="S41">
            <v>-515152.27999999997</v>
          </cell>
        </row>
        <row r="42">
          <cell r="C42"/>
          <cell r="D42" t="str">
            <v/>
          </cell>
          <cell r="R42"/>
        </row>
        <row r="43">
          <cell r="C43"/>
          <cell r="D43" t="str">
            <v>Operations &amp; Maintenance</v>
          </cell>
          <cell r="E43" t="str">
            <v>Ops &amp; Maint - Operations &amp; Maintenance</v>
          </cell>
          <cell r="F43"/>
          <cell r="G43"/>
          <cell r="H43"/>
          <cell r="I43"/>
          <cell r="J43"/>
          <cell r="K43"/>
          <cell r="L43"/>
          <cell r="R43"/>
          <cell r="S43"/>
        </row>
        <row r="44">
          <cell r="A44" t="str">
            <v>SE1</v>
          </cell>
          <cell r="B44" t="str">
            <v>Sewer - Contract Operations</v>
          </cell>
          <cell r="C44" t="str">
            <v>701.000</v>
          </cell>
          <cell r="D44" t="str">
            <v>Sewer - O&amp;M - Operations Labor and Expense (KY, Bluegra)</v>
          </cell>
          <cell r="E44" t="str">
            <v>701.000-04-012 - Sewer - O&amp;M - Operations Labor and Expense (KY, Bluegra)</v>
          </cell>
          <cell r="F44">
            <v>-37197</v>
          </cell>
          <cell r="G44">
            <v>-37197</v>
          </cell>
          <cell r="H44">
            <v>-38177</v>
          </cell>
          <cell r="I44">
            <v>-37197</v>
          </cell>
          <cell r="J44">
            <v>-43199</v>
          </cell>
          <cell r="K44">
            <v>-43339</v>
          </cell>
          <cell r="L44">
            <v>-43199</v>
          </cell>
          <cell r="M44">
            <v>-49201</v>
          </cell>
          <cell r="N44">
            <v>-43199</v>
          </cell>
          <cell r="O44">
            <v>-55203</v>
          </cell>
          <cell r="P44">
            <v>-55203</v>
          </cell>
          <cell r="Q44">
            <v>-55203</v>
          </cell>
          <cell r="R44"/>
          <cell r="S44">
            <v>-537514</v>
          </cell>
        </row>
        <row r="45">
          <cell r="A45" t="str">
            <v>SE1</v>
          </cell>
          <cell r="B45" t="str">
            <v>Sewer - Contract Operations</v>
          </cell>
          <cell r="C45" t="str">
            <v>701.100</v>
          </cell>
          <cell r="D45" t="str">
            <v>Sewer - O&amp;M - Testing Expense (KY, Bluegra)</v>
          </cell>
          <cell r="E45" t="str">
            <v>701.100-04-012 - Sewer - O&amp;M - Testing Expense (KY, Bluegra)</v>
          </cell>
          <cell r="F45">
            <v>-4053.25</v>
          </cell>
          <cell r="G45">
            <v>-4544.5</v>
          </cell>
          <cell r="H45">
            <v>-4914.5</v>
          </cell>
          <cell r="I45">
            <v>-4052.25</v>
          </cell>
          <cell r="J45">
            <v>-5019.5</v>
          </cell>
          <cell r="K45">
            <v>-7030.75</v>
          </cell>
          <cell r="L45">
            <v>-957.75</v>
          </cell>
          <cell r="M45">
            <v>-15125.75</v>
          </cell>
          <cell r="N45">
            <v>-5045</v>
          </cell>
          <cell r="O45">
            <v>-6045</v>
          </cell>
          <cell r="P45">
            <v>-6045</v>
          </cell>
          <cell r="Q45">
            <v>-6045</v>
          </cell>
          <cell r="R45"/>
          <cell r="S45">
            <v>-68878.25</v>
          </cell>
        </row>
        <row r="46">
          <cell r="A46" t="str">
            <v>SE1</v>
          </cell>
          <cell r="B46" t="str">
            <v>Sewer - Contract Operations</v>
          </cell>
          <cell r="C46" t="str">
            <v>701.200</v>
          </cell>
          <cell r="D46" t="str">
            <v>Sewer - O&amp;M - Sludge Removal (KY, Bluegra)</v>
          </cell>
          <cell r="E46" t="str">
            <v>701.200-04-012 - Sewer - O&amp;M - Sludge Removal (KY, Bluegra)</v>
          </cell>
          <cell r="F46"/>
          <cell r="G46">
            <v>-800</v>
          </cell>
          <cell r="H46"/>
          <cell r="I46"/>
          <cell r="J46"/>
          <cell r="K46"/>
          <cell r="L46"/>
          <cell r="M46">
            <v>0</v>
          </cell>
          <cell r="N46">
            <v>-100</v>
          </cell>
          <cell r="O46">
            <v>-100</v>
          </cell>
          <cell r="P46">
            <v>-100</v>
          </cell>
          <cell r="Q46">
            <v>-100</v>
          </cell>
          <cell r="R46"/>
          <cell r="S46">
            <v>-1200</v>
          </cell>
        </row>
        <row r="47">
          <cell r="A47" t="str">
            <v>SE2</v>
          </cell>
          <cell r="B47" t="str">
            <v>Sewer - Other Operations</v>
          </cell>
          <cell r="C47" t="str">
            <v>703.000</v>
          </cell>
          <cell r="D47" t="str">
            <v>Sewer - O&amp;M - Fuel &amp; Power for Pumping and Treatment (KY, Bluegra)</v>
          </cell>
          <cell r="E47" t="str">
            <v>703.000-04-012 - Sewer - O&amp;M - Fuel &amp; Power for Pumping and Treatment (KY, Bluegra)</v>
          </cell>
          <cell r="F47">
            <v>-6389.39</v>
          </cell>
          <cell r="G47">
            <v>-7934.68</v>
          </cell>
          <cell r="H47">
            <v>-4808.8</v>
          </cell>
          <cell r="I47">
            <v>-8803.1299999999992</v>
          </cell>
          <cell r="J47">
            <v>-7695.83</v>
          </cell>
          <cell r="K47">
            <v>-8633.56</v>
          </cell>
          <cell r="L47">
            <v>-7224.77</v>
          </cell>
          <cell r="M47">
            <v>-9082.09</v>
          </cell>
          <cell r="N47">
            <v>-7851</v>
          </cell>
          <cell r="O47">
            <v>-8184</v>
          </cell>
          <cell r="P47">
            <v>-8184</v>
          </cell>
          <cell r="Q47">
            <v>-8184</v>
          </cell>
          <cell r="R47"/>
          <cell r="S47">
            <v>-92975.25</v>
          </cell>
        </row>
        <row r="48">
          <cell r="A48" t="str">
            <v>SE2</v>
          </cell>
          <cell r="B48" t="str">
            <v>Sewer - Other Operations</v>
          </cell>
          <cell r="C48" t="str">
            <v>704.000</v>
          </cell>
          <cell r="D48" t="str">
            <v>Sewer - O&amp;M - Chemicals (KY, Bluegra)</v>
          </cell>
          <cell r="E48" t="str">
            <v>704.000-04-012 - Sewer - O&amp;M - Chemicals (KY, Bluegra)</v>
          </cell>
          <cell r="F48">
            <v>-7909.1</v>
          </cell>
          <cell r="G48">
            <v>-1631.29</v>
          </cell>
          <cell r="H48">
            <v>-7418.15</v>
          </cell>
          <cell r="I48">
            <v>-6623.3</v>
          </cell>
          <cell r="J48">
            <v>-3883.58</v>
          </cell>
          <cell r="K48">
            <v>-13443.94</v>
          </cell>
          <cell r="L48">
            <v>-10479.58</v>
          </cell>
          <cell r="M48">
            <v>-6896.28</v>
          </cell>
          <cell r="N48">
            <v>-9220</v>
          </cell>
          <cell r="O48">
            <v>-9553</v>
          </cell>
          <cell r="P48">
            <v>-9553</v>
          </cell>
          <cell r="Q48">
            <v>-9553</v>
          </cell>
          <cell r="R48"/>
          <cell r="S48">
            <v>-96164.22</v>
          </cell>
        </row>
        <row r="49">
          <cell r="A49" t="str">
            <v>SE3</v>
          </cell>
          <cell r="B49" t="str">
            <v>Sewer - Maintenance</v>
          </cell>
          <cell r="C49" t="str">
            <v>711.000</v>
          </cell>
          <cell r="D49" t="str">
            <v>Sewer - O&amp;M - Maintenance Structures and Improvements (KY, Bluegra)</v>
          </cell>
          <cell r="E49" t="str">
            <v>711.000-04-012 - Sewer - O&amp;M - Maintenance Structures and Improvements (KY, Bluegra)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-4602.16</v>
          </cell>
          <cell r="L49">
            <v>0</v>
          </cell>
          <cell r="M49">
            <v>-10584.79</v>
          </cell>
          <cell r="N49">
            <v>-660</v>
          </cell>
          <cell r="O49">
            <v>-743.33</v>
          </cell>
          <cell r="P49">
            <v>-743.33</v>
          </cell>
          <cell r="Q49">
            <v>-743.33</v>
          </cell>
          <cell r="R49"/>
          <cell r="S49">
            <v>-18076.940000000006</v>
          </cell>
        </row>
        <row r="50">
          <cell r="A50" t="str">
            <v>SE3</v>
          </cell>
          <cell r="B50" t="str">
            <v>Sewer - Maintenance</v>
          </cell>
          <cell r="C50" t="str">
            <v>712.000</v>
          </cell>
          <cell r="D50" t="str">
            <v>Sewer - O&amp;M - Maintenance of Collection Sewer System (KY, Bluegra)</v>
          </cell>
          <cell r="E50" t="str">
            <v>712.000-04-012 - Sewer - O&amp;M - Maintenance of Collection Sewer System (KY, Bluegra)</v>
          </cell>
          <cell r="F50">
            <v>0</v>
          </cell>
          <cell r="G50">
            <v>-665</v>
          </cell>
          <cell r="H50">
            <v>-1170</v>
          </cell>
          <cell r="I50">
            <v>0</v>
          </cell>
          <cell r="J50">
            <v>0</v>
          </cell>
          <cell r="K50">
            <v>-70</v>
          </cell>
          <cell r="L50">
            <v>0</v>
          </cell>
          <cell r="M50">
            <v>-1434.9999999999998</v>
          </cell>
          <cell r="N50">
            <v>-275</v>
          </cell>
          <cell r="O50">
            <v>-358.33</v>
          </cell>
          <cell r="P50">
            <v>-358.33</v>
          </cell>
          <cell r="Q50">
            <v>-358.33</v>
          </cell>
          <cell r="R50"/>
          <cell r="S50">
            <v>-4689.99</v>
          </cell>
        </row>
        <row r="51">
          <cell r="A51" t="str">
            <v>SE3</v>
          </cell>
          <cell r="B51" t="str">
            <v>Sewer - Maintenance</v>
          </cell>
          <cell r="C51" t="str">
            <v>714.000</v>
          </cell>
          <cell r="D51" t="str">
            <v>Sewer - O&amp;M - Maintenance of Treatment &amp; Disposal Plant (KY, Bluegra)</v>
          </cell>
          <cell r="E51" t="str">
            <v>714.000-04-012 - Sewer - O&amp;M - Maintenance of Treatment &amp; Disposal Plant (KY, Bluegra)</v>
          </cell>
          <cell r="F51">
            <v>-570</v>
          </cell>
          <cell r="G51">
            <v>-1010</v>
          </cell>
          <cell r="H51">
            <v>-3180.49</v>
          </cell>
          <cell r="I51">
            <v>-289.27</v>
          </cell>
          <cell r="J51">
            <v>-2315.48</v>
          </cell>
          <cell r="K51">
            <v>-465</v>
          </cell>
          <cell r="L51">
            <v>0</v>
          </cell>
          <cell r="M51">
            <v>-854.91</v>
          </cell>
          <cell r="N51">
            <v>-1120</v>
          </cell>
          <cell r="O51">
            <v>-1203.33</v>
          </cell>
          <cell r="P51">
            <v>-1203.33</v>
          </cell>
          <cell r="Q51">
            <v>-1203.33</v>
          </cell>
          <cell r="R51"/>
          <cell r="S51">
            <v>-13415.14</v>
          </cell>
        </row>
        <row r="52">
          <cell r="A52" t="str">
            <v>SE3</v>
          </cell>
          <cell r="B52" t="str">
            <v>Sewer - Maintenance</v>
          </cell>
          <cell r="C52" t="str">
            <v>713.001</v>
          </cell>
          <cell r="D52" t="str">
            <v>Sewer - O&amp;M - Maintenance of Pumping System (KY, Bluegra )</v>
          </cell>
          <cell r="E52" t="str">
            <v>713.001-04-012 - Sewer - O&amp;M - Maintenance of Pumping System (KY, Bluegra )</v>
          </cell>
          <cell r="F52">
            <v>0</v>
          </cell>
          <cell r="G52">
            <v>-169.16</v>
          </cell>
          <cell r="H52">
            <v>-875</v>
          </cell>
          <cell r="I52">
            <v>0</v>
          </cell>
          <cell r="J52">
            <v>0</v>
          </cell>
          <cell r="K52">
            <v>-4685</v>
          </cell>
          <cell r="L52">
            <v>0</v>
          </cell>
          <cell r="M52">
            <v>-3657.41</v>
          </cell>
          <cell r="N52">
            <v>-820</v>
          </cell>
          <cell r="O52">
            <v>-903.33</v>
          </cell>
          <cell r="P52">
            <v>-903.33</v>
          </cell>
          <cell r="Q52">
            <v>-903.33</v>
          </cell>
          <cell r="R52"/>
          <cell r="S52">
            <v>-12916.56</v>
          </cell>
        </row>
        <row r="53">
          <cell r="A53" t="str">
            <v>SE2</v>
          </cell>
          <cell r="B53" t="str">
            <v>Sewer - Maintenance</v>
          </cell>
          <cell r="C53" t="str">
            <v>705.000</v>
          </cell>
          <cell r="D53" t="str">
            <v>Sewer - O&amp;M - Miscellaneous Supplies (KY, Bluegra )</v>
          </cell>
          <cell r="E53" t="str">
            <v>705.000-04-012 - Sewer - O&amp;M - Miscellaneous Supplies (KY, Bluegra )</v>
          </cell>
          <cell r="F53">
            <v>-759.53</v>
          </cell>
          <cell r="G53">
            <v>-373.23</v>
          </cell>
          <cell r="H53">
            <v>-291.86</v>
          </cell>
          <cell r="I53">
            <v>-563.28</v>
          </cell>
          <cell r="J53">
            <v>-442.67</v>
          </cell>
          <cell r="K53">
            <v>-333.91</v>
          </cell>
          <cell r="L53">
            <v>-623.46</v>
          </cell>
          <cell r="M53">
            <v>-1244.7</v>
          </cell>
          <cell r="N53">
            <v>-475</v>
          </cell>
          <cell r="O53">
            <v>-475</v>
          </cell>
          <cell r="P53">
            <v>-475</v>
          </cell>
          <cell r="Q53">
            <v>-475</v>
          </cell>
          <cell r="R53"/>
          <cell r="S53">
            <v>-6532.6399999999994</v>
          </cell>
        </row>
        <row r="54">
          <cell r="A54" t="str">
            <v>WE1</v>
          </cell>
          <cell r="B54" t="str">
            <v>Water - Contract Operations</v>
          </cell>
          <cell r="C54" t="str">
            <v>636.300</v>
          </cell>
          <cell r="D54" t="str">
            <v>Water - O&amp;M - Contractual Services - Other Treatment Ops (KY, Bluegra )</v>
          </cell>
          <cell r="E54" t="str">
            <v>636.300-04-012 - Water - O&amp;M - Contractual Services - Other Treatment Ops (KY, Bluegra )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-6062.02</v>
          </cell>
          <cell r="K54">
            <v>-12004</v>
          </cell>
          <cell r="L54">
            <v>-12054</v>
          </cell>
          <cell r="M54">
            <v>-13397.25</v>
          </cell>
          <cell r="N54">
            <v>-12004</v>
          </cell>
          <cell r="O54">
            <v>-12004</v>
          </cell>
          <cell r="P54">
            <v>-12004</v>
          </cell>
          <cell r="Q54">
            <v>-12004</v>
          </cell>
          <cell r="R54"/>
          <cell r="S54">
            <v>-91533.27</v>
          </cell>
        </row>
        <row r="55">
          <cell r="A55" t="str">
            <v>WE2</v>
          </cell>
          <cell r="B55" t="str">
            <v>Water - Other Operations</v>
          </cell>
          <cell r="C55" t="str">
            <v>618.300</v>
          </cell>
          <cell r="D55" t="str">
            <v>Water - O&amp;M - Chemicals - Treatment (KY, Bluegra )</v>
          </cell>
          <cell r="E55" t="str">
            <v>618.300-04-012 - Water - O&amp;M - Chemicals - Treatment (KY, Bluegra 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-70.23</v>
          </cell>
          <cell r="L55">
            <v>-263.11</v>
          </cell>
          <cell r="M55">
            <v>-620.76</v>
          </cell>
          <cell r="N55">
            <v>-250</v>
          </cell>
          <cell r="O55">
            <v>-250</v>
          </cell>
          <cell r="P55">
            <v>-250</v>
          </cell>
          <cell r="Q55">
            <v>-250</v>
          </cell>
          <cell r="R55"/>
          <cell r="S55">
            <v>-1954.1</v>
          </cell>
        </row>
        <row r="56">
          <cell r="A56" t="str">
            <v>WE2</v>
          </cell>
          <cell r="B56" t="str">
            <v>Water - Other Operations</v>
          </cell>
          <cell r="C56" t="str">
            <v>615.100</v>
          </cell>
          <cell r="D56" t="str">
            <v>Water - O&amp;M - Purchased Power - Pumping (KY, Bluegra )</v>
          </cell>
          <cell r="E56" t="str">
            <v>615.100-04-012 - Water - O&amp;M - Purchased Power - Pumping (KY, Bluegra 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-2250.44</v>
          </cell>
          <cell r="M56">
            <v>-868</v>
          </cell>
          <cell r="N56">
            <v>-2250</v>
          </cell>
          <cell r="O56">
            <v>-2250</v>
          </cell>
          <cell r="P56">
            <v>-2250</v>
          </cell>
          <cell r="Q56">
            <v>-2250</v>
          </cell>
          <cell r="R56"/>
          <cell r="S56">
            <v>-12118.44</v>
          </cell>
        </row>
        <row r="57">
          <cell r="A57" t="str">
            <v>WE3</v>
          </cell>
          <cell r="B57" t="str">
            <v>Water - Maintenance</v>
          </cell>
          <cell r="C57" t="str">
            <v>636.200</v>
          </cell>
          <cell r="D57" t="str">
            <v>Water - O&amp;M - Contractual Services - Other Pumping Maint</v>
          </cell>
          <cell r="E57" t="str">
            <v>636.200-04-012 - Water - O&amp;M - Contractual Services - Other Pumping Maint</v>
          </cell>
          <cell r="F57"/>
          <cell r="G57"/>
          <cell r="H57"/>
          <cell r="I57"/>
          <cell r="J57"/>
          <cell r="K57"/>
          <cell r="L57"/>
          <cell r="N57">
            <v>-156</v>
          </cell>
          <cell r="O57">
            <v>-156</v>
          </cell>
          <cell r="P57">
            <v>-156</v>
          </cell>
          <cell r="Q57">
            <v>-156</v>
          </cell>
          <cell r="R57"/>
          <cell r="S57">
            <v>-624</v>
          </cell>
        </row>
        <row r="58">
          <cell r="A58" t="str">
            <v>WE3</v>
          </cell>
          <cell r="B58" t="str">
            <v>Water - Maintenance</v>
          </cell>
          <cell r="C58" t="str">
            <v>636.400</v>
          </cell>
          <cell r="D58" t="str">
            <v>Water - O&amp;M - Contractual Services - Other Treatment Maint</v>
          </cell>
          <cell r="E58" t="str">
            <v>636.400-04-012 - Water - O&amp;M - Contractual Services - Other Treatment Maint</v>
          </cell>
          <cell r="F58"/>
          <cell r="G58"/>
          <cell r="H58"/>
          <cell r="I58"/>
          <cell r="J58"/>
          <cell r="K58"/>
          <cell r="L58"/>
          <cell r="N58">
            <v>-156</v>
          </cell>
          <cell r="O58">
            <v>-156</v>
          </cell>
          <cell r="P58">
            <v>-156</v>
          </cell>
          <cell r="Q58">
            <v>-156</v>
          </cell>
          <cell r="R58"/>
          <cell r="S58">
            <v>-624</v>
          </cell>
        </row>
        <row r="59">
          <cell r="A59" t="str">
            <v>WE3</v>
          </cell>
          <cell r="B59" t="str">
            <v>Water - Maintenance</v>
          </cell>
          <cell r="C59" t="str">
            <v>636.600</v>
          </cell>
          <cell r="D59" t="str">
            <v>Water - O&amp;M - Contractual Services - Other Trans &amp; Distr Maint</v>
          </cell>
          <cell r="E59" t="str">
            <v>636.600-04-012 - Water - O&amp;M - Contractual Services - Other Trans &amp; Distr Maint</v>
          </cell>
          <cell r="F59"/>
          <cell r="G59"/>
          <cell r="H59"/>
          <cell r="I59"/>
          <cell r="J59"/>
          <cell r="K59"/>
          <cell r="L59"/>
          <cell r="N59">
            <v>-156</v>
          </cell>
          <cell r="O59">
            <v>-156</v>
          </cell>
          <cell r="P59">
            <v>-156</v>
          </cell>
          <cell r="Q59">
            <v>-156</v>
          </cell>
          <cell r="R59"/>
          <cell r="S59">
            <v>-624</v>
          </cell>
        </row>
        <row r="60">
          <cell r="A60" t="str">
            <v>WE3</v>
          </cell>
          <cell r="B60" t="str">
            <v>Water - Maintenance</v>
          </cell>
          <cell r="C60" t="str">
            <v>620.600</v>
          </cell>
          <cell r="D60" t="str">
            <v>Water - O&amp;M - Materials &amp; Supplies - Trans &amp; Distr Maint</v>
          </cell>
          <cell r="E60" t="str">
            <v>620.600-04-012 - Water - O&amp;M - Materials &amp; Supplies - Trans &amp; Distr Maint</v>
          </cell>
          <cell r="F60"/>
          <cell r="G60"/>
          <cell r="H60"/>
          <cell r="I60"/>
          <cell r="J60"/>
          <cell r="K60"/>
          <cell r="L60"/>
          <cell r="M60"/>
          <cell r="N60">
            <v>-156</v>
          </cell>
          <cell r="O60">
            <v>-156</v>
          </cell>
          <cell r="P60">
            <v>-156</v>
          </cell>
          <cell r="Q60">
            <v>-156</v>
          </cell>
          <cell r="R60"/>
          <cell r="S60">
            <v>-624</v>
          </cell>
        </row>
        <row r="61">
          <cell r="D61" t="str">
            <v>Operations &amp; Maintenance</v>
          </cell>
          <cell r="E61" t="str">
            <v>Total Ops &amp; Maint - Operations &amp; Maintenance</v>
          </cell>
          <cell r="F61">
            <v>-56878.27</v>
          </cell>
          <cell r="G61">
            <v>-54324.860000000008</v>
          </cell>
          <cell r="H61">
            <v>-60835.8</v>
          </cell>
          <cell r="I61">
            <v>-57528.229999999996</v>
          </cell>
          <cell r="J61">
            <v>-68618.080000000002</v>
          </cell>
          <cell r="K61">
            <v>-94677.55</v>
          </cell>
          <cell r="L61">
            <v>-77052.11</v>
          </cell>
          <cell r="M61">
            <v>-112967.94</v>
          </cell>
          <cell r="N61">
            <v>-83893</v>
          </cell>
          <cell r="O61">
            <v>-97896.320000000007</v>
          </cell>
          <cell r="P61">
            <v>-97896.320000000007</v>
          </cell>
          <cell r="Q61">
            <v>-97896.320000000007</v>
          </cell>
          <cell r="R61"/>
          <cell r="S61">
            <v>-957968.8</v>
          </cell>
        </row>
        <row r="62">
          <cell r="D62" t="str">
            <v/>
          </cell>
        </row>
        <row r="63">
          <cell r="D63" t="str">
            <v>Depreciation &amp; Amortization</v>
          </cell>
          <cell r="E63" t="str">
            <v>Depr &amp; Amort - Depreciation &amp; Amortization</v>
          </cell>
          <cell r="F63"/>
          <cell r="G63"/>
          <cell r="H63"/>
          <cell r="I63"/>
          <cell r="J63"/>
          <cell r="K63"/>
          <cell r="L63"/>
          <cell r="S63"/>
        </row>
        <row r="64">
          <cell r="A64" t="str">
            <v>DE1</v>
          </cell>
          <cell r="B64" t="str">
            <v>Sewer - Depreciation</v>
          </cell>
          <cell r="C64" t="str">
            <v>403.000</v>
          </cell>
          <cell r="D64" t="str">
            <v>Depreciation Expense (KY, Bluegra)</v>
          </cell>
          <cell r="E64" t="str">
            <v>403.000-04-012 - Depreciation Expense (KY, Bluegra)</v>
          </cell>
          <cell r="F64">
            <v>-1763.33</v>
          </cell>
          <cell r="G64">
            <v>-1763.33</v>
          </cell>
          <cell r="H64">
            <v>-1763.33</v>
          </cell>
          <cell r="I64">
            <v>-1806.68</v>
          </cell>
          <cell r="J64">
            <v>-1806.68</v>
          </cell>
          <cell r="K64">
            <v>-1806.68</v>
          </cell>
          <cell r="L64">
            <v>-1806.68</v>
          </cell>
          <cell r="M64"/>
          <cell r="N64"/>
          <cell r="O64"/>
          <cell r="P64"/>
          <cell r="Q64"/>
          <cell r="S64">
            <v>-12516.710000000001</v>
          </cell>
        </row>
        <row r="65">
          <cell r="A65" t="str">
            <v>DE2</v>
          </cell>
          <cell r="B65" t="str">
            <v>Water - Depreciation</v>
          </cell>
          <cell r="C65"/>
          <cell r="D65" t="str">
            <v/>
          </cell>
          <cell r="E65"/>
          <cell r="F65"/>
          <cell r="G65"/>
          <cell r="H65"/>
          <cell r="I65"/>
          <cell r="J65"/>
          <cell r="K65"/>
          <cell r="L65"/>
          <cell r="M65"/>
          <cell r="S65"/>
        </row>
        <row r="66">
          <cell r="D66" t="str">
            <v>Depreciation &amp; Amortization</v>
          </cell>
          <cell r="E66" t="str">
            <v>Total Depr &amp; Amort - Depreciation &amp; Amortization</v>
          </cell>
          <cell r="F66">
            <v>-1763.33</v>
          </cell>
          <cell r="G66">
            <v>-1763.33</v>
          </cell>
          <cell r="H66">
            <v>-1763.33</v>
          </cell>
          <cell r="I66">
            <v>-1806.68</v>
          </cell>
          <cell r="J66">
            <v>-1806.68</v>
          </cell>
          <cell r="K66">
            <v>-1806.68</v>
          </cell>
          <cell r="L66">
            <v>-1806.68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-12516.710000000001</v>
          </cell>
        </row>
        <row r="67">
          <cell r="D67" t="str">
            <v/>
          </cell>
        </row>
        <row r="68">
          <cell r="D68" t="str">
            <v>Expense</v>
          </cell>
          <cell r="E68" t="str">
            <v>Total Expense - Expense</v>
          </cell>
          <cell r="F68">
            <v>-103059.35</v>
          </cell>
          <cell r="G68">
            <v>-95431.38</v>
          </cell>
          <cell r="H68">
            <v>-100507.07</v>
          </cell>
          <cell r="I68">
            <v>-105516.66999999998</v>
          </cell>
          <cell r="J68">
            <v>-113261.69</v>
          </cell>
          <cell r="K68">
            <v>-134927.57</v>
          </cell>
          <cell r="L68">
            <v>-121916.43</v>
          </cell>
          <cell r="M68">
            <v>-159396.66999999998</v>
          </cell>
          <cell r="N68">
            <v>-126631.7</v>
          </cell>
          <cell r="O68">
            <v>-139705.53</v>
          </cell>
          <cell r="P68">
            <v>-139705.53</v>
          </cell>
          <cell r="Q68">
            <v>-148074.20000000001</v>
          </cell>
          <cell r="S68">
            <v>-1485637.79</v>
          </cell>
        </row>
        <row r="69">
          <cell r="D69" t="str">
            <v/>
          </cell>
        </row>
        <row r="70">
          <cell r="D70" t="str">
            <v/>
          </cell>
          <cell r="E70" t="str">
            <v>Profit Period</v>
          </cell>
          <cell r="F70">
            <v>-53902.48</v>
          </cell>
          <cell r="G70">
            <v>-44135.910000000011</v>
          </cell>
          <cell r="H70">
            <v>-50313.860000000008</v>
          </cell>
          <cell r="I70">
            <v>-53617.789999999979</v>
          </cell>
          <cell r="J70">
            <v>-50622.23</v>
          </cell>
          <cell r="K70">
            <v>-65088.790000000008</v>
          </cell>
          <cell r="L70">
            <v>-51975.229999999996</v>
          </cell>
          <cell r="M70">
            <v>-91246.499999999985</v>
          </cell>
          <cell r="N70">
            <v>-56140.710000000006</v>
          </cell>
          <cell r="O70">
            <v>-69214.540000000008</v>
          </cell>
          <cell r="P70">
            <v>-69214.540000000008</v>
          </cell>
          <cell r="Q70">
            <v>-77583.210000000021</v>
          </cell>
          <cell r="S70">
            <v>-730559.78999999992</v>
          </cell>
        </row>
      </sheetData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607592</v>
          </cell>
        </row>
        <row r="8">
          <cell r="D8">
            <v>362954</v>
          </cell>
        </row>
        <row r="9">
          <cell r="D9">
            <v>38801.749999999993</v>
          </cell>
        </row>
        <row r="10">
          <cell r="D10">
            <v>20000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49099</v>
          </cell>
        </row>
        <row r="8">
          <cell r="D8">
            <v>9843.059999999994</v>
          </cell>
        </row>
        <row r="9">
          <cell r="D9">
            <v>21118.010000000002</v>
          </cell>
        </row>
        <row r="10">
          <cell r="D10">
            <v>20024.86</v>
          </cell>
        </row>
        <row r="11">
          <cell r="D11">
            <v>11923.44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91533</v>
          </cell>
          <cell r="E3">
            <v>52515</v>
          </cell>
          <cell r="F3">
            <v>144048</v>
          </cell>
        </row>
        <row r="8">
          <cell r="D8">
            <v>52514.729999999996</v>
          </cell>
          <cell r="E8">
            <v>144048</v>
          </cell>
        </row>
        <row r="15">
          <cell r="A15" t="str">
            <v>W/P - WE1</v>
          </cell>
        </row>
        <row r="16">
          <cell r="A16" t="str">
            <v>Work Papers/[BGUOC 2020 Rate Case - Schedule WE1.xlsx]Exhibit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14073</v>
          </cell>
          <cell r="E3">
            <v>15927</v>
          </cell>
          <cell r="F3">
            <v>30000</v>
          </cell>
        </row>
        <row r="8">
          <cell r="D8">
            <v>1045.9000000000001</v>
          </cell>
          <cell r="E8">
            <v>3000</v>
          </cell>
        </row>
        <row r="9">
          <cell r="D9">
            <v>14881.56</v>
          </cell>
          <cell r="E9">
            <v>27000</v>
          </cell>
        </row>
        <row r="15">
          <cell r="A15" t="str">
            <v>W/P - WE2</v>
          </cell>
        </row>
        <row r="16">
          <cell r="A16" t="str">
            <v>Work Papers/[BGUOC 2020 Rate Case - Schedule WE2.xlsx]Exhibit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2496</v>
          </cell>
          <cell r="E3">
            <v>4992</v>
          </cell>
          <cell r="F3">
            <v>7488</v>
          </cell>
        </row>
        <row r="8">
          <cell r="D8">
            <v>1248</v>
          </cell>
          <cell r="E8">
            <v>1872</v>
          </cell>
        </row>
        <row r="9">
          <cell r="D9">
            <v>1248</v>
          </cell>
          <cell r="E9">
            <v>1872</v>
          </cell>
        </row>
        <row r="10">
          <cell r="D10">
            <v>1248</v>
          </cell>
          <cell r="E10">
            <v>1872</v>
          </cell>
        </row>
        <row r="11">
          <cell r="D11">
            <v>1248</v>
          </cell>
          <cell r="E11">
            <v>1872</v>
          </cell>
        </row>
        <row r="17">
          <cell r="A17" t="str">
            <v>W/P - WE3</v>
          </cell>
        </row>
        <row r="18">
          <cell r="A18" t="str">
            <v>Work Papers/[BGUOC 2020 Rate Case - Schedule WE3.xlsx]Exhibit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6814.99</v>
          </cell>
        </row>
        <row r="4">
          <cell r="D4">
            <v>46.19</v>
          </cell>
          <cell r="E4">
            <v>46.19</v>
          </cell>
          <cell r="F4">
            <v>92.38</v>
          </cell>
        </row>
        <row r="10">
          <cell r="D10">
            <v>46.19</v>
          </cell>
          <cell r="E10">
            <v>92.38</v>
          </cell>
        </row>
        <row r="16">
          <cell r="A16" t="str">
            <v>W/P - CE1</v>
          </cell>
        </row>
        <row r="17">
          <cell r="A17" t="str">
            <v>Work Papers/[BGUOC 2020 Rate Case - Schedule CE1.xlsx]Exhibit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61213.01999999999</v>
          </cell>
        </row>
        <row r="4">
          <cell r="D4">
            <v>5071.3600000000006</v>
          </cell>
          <cell r="E4">
            <v>5751.9199999999983</v>
          </cell>
          <cell r="F4">
            <v>10823.279999999999</v>
          </cell>
        </row>
        <row r="15">
          <cell r="D15">
            <v>4669.3999999999987</v>
          </cell>
          <cell r="E15">
            <v>8534.64</v>
          </cell>
        </row>
        <row r="16">
          <cell r="D16">
            <v>1082.5199999999998</v>
          </cell>
          <cell r="E16">
            <v>2288.64</v>
          </cell>
        </row>
        <row r="22">
          <cell r="A22" t="str">
            <v>W/P - CE2</v>
          </cell>
        </row>
        <row r="23">
          <cell r="A23" t="str">
            <v>Work Papers/[BGUOC 2020 Rate Case - Schedule CE2.xlsx]Exhibit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Workpaper 2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D3">
            <v>5296.21</v>
          </cell>
        </row>
        <row r="4">
          <cell r="D4">
            <v>390</v>
          </cell>
          <cell r="E4">
            <v>285</v>
          </cell>
          <cell r="F4">
            <v>675</v>
          </cell>
        </row>
        <row r="8">
          <cell r="D8">
            <v>3366.2</v>
          </cell>
        </row>
        <row r="9">
          <cell r="D9">
            <v>285</v>
          </cell>
          <cell r="E9">
            <v>675</v>
          </cell>
        </row>
        <row r="15">
          <cell r="A15" t="str">
            <v>W/P - CE7</v>
          </cell>
        </row>
        <row r="16">
          <cell r="A16" t="str">
            <v>Work Papers/[BGUOC 2020 Rate Case - Schedule CE7.xlsx]Exhibit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>
        <row r="25">
          <cell r="A25" t="str">
            <v>W/P - CE3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D3">
            <v>201432.53999999998</v>
          </cell>
        </row>
        <row r="4">
          <cell r="D4">
            <v>18990</v>
          </cell>
          <cell r="E4">
            <v>24068.914073276574</v>
          </cell>
          <cell r="F4">
            <v>43058.914073276574</v>
          </cell>
        </row>
        <row r="9">
          <cell r="D9">
            <v>91469.689654795802</v>
          </cell>
        </row>
        <row r="10">
          <cell r="D10">
            <v>24068.914073276574</v>
          </cell>
          <cell r="E10">
            <v>43058.914073276574</v>
          </cell>
        </row>
        <row r="17">
          <cell r="A17" t="str">
            <v>Work Papers/[BGUOC 2020 Rate Case - Schedule CE3.xlsx]Exhibit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 In"/>
      <sheetName val="Exhibit"/>
      <sheetName val="Summary by Account"/>
      <sheetName val="Base &amp; Forecast Detail"/>
      <sheetName val="Workpaper 1"/>
      <sheetName val="Notes"/>
      <sheetName val="Ref Ou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44227.42</v>
          </cell>
        </row>
        <row r="4">
          <cell r="D4">
            <v>3430.67</v>
          </cell>
          <cell r="E4">
            <v>3678.1299999999987</v>
          </cell>
          <cell r="F4">
            <v>7108.7999999999993</v>
          </cell>
        </row>
        <row r="9">
          <cell r="D9">
            <v>-69.499999999999773</v>
          </cell>
        </row>
        <row r="10">
          <cell r="D10">
            <v>-3087.6699999999983</v>
          </cell>
        </row>
        <row r="11">
          <cell r="D11">
            <v>51.4699999999998</v>
          </cell>
        </row>
        <row r="12">
          <cell r="D12">
            <v>207.5</v>
          </cell>
          <cell r="E12">
            <v>315.12</v>
          </cell>
        </row>
        <row r="13">
          <cell r="D13">
            <v>3110.3399999999988</v>
          </cell>
          <cell r="E13">
            <v>6176.0399999999991</v>
          </cell>
        </row>
        <row r="14">
          <cell r="D14">
            <v>360.28999999999996</v>
          </cell>
          <cell r="E14">
            <v>617.64</v>
          </cell>
        </row>
        <row r="19">
          <cell r="A19" t="str">
            <v>W/P - CE4</v>
          </cell>
        </row>
        <row r="20">
          <cell r="A20" t="str">
            <v>Work Papers/[BGUOC 2020 Rate Case - Schedule CE4.xlsx]Exhibit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10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10" Type="http://schemas.openxmlformats.org/officeDocument/2006/relationships/customProperty" Target="../customProperty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10" Type="http://schemas.openxmlformats.org/officeDocument/2006/relationships/customProperty" Target="../customProperty4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10" Type="http://schemas.openxmlformats.org/officeDocument/2006/relationships/customProperty" Target="../customProperty5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10" Type="http://schemas.openxmlformats.org/officeDocument/2006/relationships/customProperty" Target="../customProperty6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customProperty" Target="../customProperty7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5"/>
  <sheetViews>
    <sheetView zoomScale="87" zoomScaleNormal="87" workbookViewId="0">
      <pane xSplit="1" ySplit="14" topLeftCell="B54" activePane="bottomRight" state="frozen"/>
      <selection pane="topRight" activeCell="B1" sqref="B1"/>
      <selection pane="bottomLeft" activeCell="A15" sqref="A15"/>
      <selection pane="bottomRight" activeCell="C6" sqref="C6"/>
    </sheetView>
  </sheetViews>
  <sheetFormatPr defaultColWidth="8.86328125" defaultRowHeight="14.25" outlineLevelRow="2" x14ac:dyDescent="0.45"/>
  <cols>
    <col min="1" max="1" width="8.59765625" style="23" customWidth="1"/>
    <col min="2" max="2" width="12" style="23" customWidth="1"/>
    <col min="3" max="3" width="42.1328125" style="150" bestFit="1" customWidth="1"/>
    <col min="4" max="4" width="28.3984375" style="84" customWidth="1"/>
    <col min="5" max="5" width="14.59765625" style="84" bestFit="1" customWidth="1"/>
    <col min="6" max="7" width="19.1328125" style="84" customWidth="1"/>
    <col min="8" max="8" width="19.1328125" customWidth="1"/>
    <col min="9" max="9" width="19.1328125" style="23" customWidth="1"/>
    <col min="10" max="10" width="19.1328125" style="313" customWidth="1"/>
    <col min="11" max="11" width="19.1328125" style="23" customWidth="1"/>
    <col min="12" max="12" width="19.1328125" style="84" customWidth="1"/>
    <col min="13" max="16384" width="8.86328125" style="84"/>
  </cols>
  <sheetData>
    <row r="1" spans="1:29" x14ac:dyDescent="0.45">
      <c r="A1" s="24" t="s">
        <v>0</v>
      </c>
    </row>
    <row r="2" spans="1:29" x14ac:dyDescent="0.45">
      <c r="A2" s="24"/>
    </row>
    <row r="3" spans="1:29" x14ac:dyDescent="0.45">
      <c r="A3" s="3" t="s">
        <v>1</v>
      </c>
      <c r="B3" s="84"/>
      <c r="C3" s="151" t="s">
        <v>2</v>
      </c>
      <c r="I3" s="84"/>
      <c r="J3"/>
      <c r="K3" s="84"/>
    </row>
    <row r="4" spans="1:29" x14ac:dyDescent="0.45">
      <c r="A4" s="3" t="s">
        <v>3</v>
      </c>
      <c r="B4" s="84"/>
      <c r="C4" s="151" t="s">
        <v>2</v>
      </c>
      <c r="I4" s="84"/>
      <c r="J4"/>
      <c r="K4" s="84"/>
    </row>
    <row r="5" spans="1:29" x14ac:dyDescent="0.45">
      <c r="A5" s="3" t="s">
        <v>4</v>
      </c>
      <c r="B5" s="84"/>
      <c r="C5" s="151" t="s">
        <v>220</v>
      </c>
      <c r="I5" s="84"/>
      <c r="J5"/>
      <c r="K5" s="84"/>
    </row>
    <row r="6" spans="1:29" x14ac:dyDescent="0.45">
      <c r="A6" s="3" t="s">
        <v>5</v>
      </c>
      <c r="B6" s="84"/>
      <c r="C6" s="168">
        <v>44196</v>
      </c>
      <c r="I6" s="84"/>
      <c r="J6"/>
      <c r="K6" s="84"/>
    </row>
    <row r="7" spans="1:29" x14ac:dyDescent="0.45">
      <c r="A7" s="3" t="s">
        <v>6</v>
      </c>
      <c r="B7" s="84"/>
      <c r="C7" s="168">
        <v>44681</v>
      </c>
      <c r="I7" s="84"/>
      <c r="J7"/>
      <c r="K7" s="84"/>
    </row>
    <row r="8" spans="1:29" x14ac:dyDescent="0.45">
      <c r="A8" s="3" t="s">
        <v>7</v>
      </c>
      <c r="B8" s="347"/>
      <c r="C8" s="277" t="s">
        <v>8</v>
      </c>
      <c r="I8" s="347"/>
      <c r="J8" s="347"/>
      <c r="K8" s="347"/>
    </row>
    <row r="9" spans="1:29" x14ac:dyDescent="0.45">
      <c r="A9" s="3"/>
      <c r="B9" s="31"/>
      <c r="C9" s="151"/>
    </row>
    <row r="10" spans="1:29" x14ac:dyDescent="0.45">
      <c r="A10" s="3" t="s">
        <v>9</v>
      </c>
      <c r="C10" s="152"/>
      <c r="I10" s="34"/>
      <c r="J10" s="328"/>
      <c r="K10" s="84"/>
    </row>
    <row r="11" spans="1:29" x14ac:dyDescent="0.45">
      <c r="A11" s="31"/>
      <c r="B11" s="31"/>
      <c r="C11" s="153"/>
    </row>
    <row r="12" spans="1:29" x14ac:dyDescent="0.45">
      <c r="A12" s="103" t="s">
        <v>190</v>
      </c>
      <c r="B12" s="103"/>
      <c r="C12" s="154"/>
      <c r="D12" s="103"/>
      <c r="E12" s="347" t="s">
        <v>10</v>
      </c>
      <c r="F12" s="347"/>
      <c r="G12" s="347" t="s">
        <v>11</v>
      </c>
      <c r="H12" s="347" t="s">
        <v>12</v>
      </c>
      <c r="I12" s="347" t="s">
        <v>13</v>
      </c>
      <c r="J12" s="6" t="s">
        <v>14</v>
      </c>
      <c r="K12" s="348" t="s">
        <v>15</v>
      </c>
    </row>
    <row r="13" spans="1:29" x14ac:dyDescent="0.45">
      <c r="A13" s="347" t="s">
        <v>16</v>
      </c>
      <c r="B13" s="24"/>
      <c r="C13" s="155"/>
      <c r="D13" s="24"/>
      <c r="E13" s="347" t="s">
        <v>17</v>
      </c>
      <c r="F13" s="347"/>
      <c r="G13" s="347" t="s">
        <v>18</v>
      </c>
      <c r="H13" s="347" t="s">
        <v>19</v>
      </c>
      <c r="I13" s="347" t="s">
        <v>18</v>
      </c>
      <c r="J13" s="6" t="s">
        <v>20</v>
      </c>
      <c r="K13" s="348" t="s">
        <v>21</v>
      </c>
    </row>
    <row r="14" spans="1:29" x14ac:dyDescent="0.45">
      <c r="A14" s="39" t="s">
        <v>22</v>
      </c>
      <c r="B14" s="31"/>
      <c r="C14" s="156" t="s">
        <v>23</v>
      </c>
      <c r="D14" s="347"/>
      <c r="E14" s="39" t="s">
        <v>24</v>
      </c>
      <c r="F14" s="347"/>
      <c r="G14" s="40">
        <f>C6</f>
        <v>44196</v>
      </c>
      <c r="H14" s="39" t="s">
        <v>25</v>
      </c>
      <c r="I14" s="40">
        <f>C7</f>
        <v>44681</v>
      </c>
      <c r="J14" s="4" t="s">
        <v>24</v>
      </c>
      <c r="K14" s="4" t="s">
        <v>26</v>
      </c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</row>
    <row r="15" spans="1:29" x14ac:dyDescent="0.45">
      <c r="A15" s="43"/>
      <c r="C15" s="157"/>
      <c r="D15" s="23"/>
      <c r="E15" s="43"/>
      <c r="F15" s="43"/>
      <c r="G15" s="43"/>
      <c r="H15" s="43"/>
      <c r="I15" s="43"/>
      <c r="J15" s="84"/>
      <c r="K15" s="84"/>
    </row>
    <row r="16" spans="1:29" x14ac:dyDescent="0.45">
      <c r="A16" s="46">
        <v>1</v>
      </c>
      <c r="C16" s="153" t="s">
        <v>27</v>
      </c>
      <c r="D16" s="23"/>
      <c r="E16" s="46"/>
      <c r="F16" s="46"/>
      <c r="G16" s="48"/>
      <c r="H16" s="48"/>
      <c r="I16" s="48"/>
      <c r="J16" s="84"/>
      <c r="K16" s="84"/>
    </row>
    <row r="17" spans="1:12" x14ac:dyDescent="0.45">
      <c r="A17" s="46">
        <v>2</v>
      </c>
      <c r="C17" s="158" t="s">
        <v>105</v>
      </c>
      <c r="D17" s="23"/>
      <c r="E17" s="46"/>
      <c r="F17" s="46"/>
      <c r="G17" s="106">
        <f>'[1]Ref Out'!D$3</f>
        <v>49777.279999999999</v>
      </c>
      <c r="H17" s="106">
        <f>'[1]Ref Out'!E$3</f>
        <v>40222.720000000001</v>
      </c>
      <c r="I17" s="106">
        <f>'[1]Ref Out'!F$3</f>
        <v>90000</v>
      </c>
      <c r="J17" s="89" t="str">
        <f>'[1]Ref Out'!$A$15</f>
        <v>W/P - WR1</v>
      </c>
      <c r="K17" s="89" t="str">
        <f>'[1]Ref Out'!$A$16</f>
        <v>Work Papers/[BGUOC 2020 Rate Case - Schedule WR1.xlsx]Exhibit</v>
      </c>
      <c r="L17" s="89"/>
    </row>
    <row r="18" spans="1:12" x14ac:dyDescent="0.45">
      <c r="A18" s="46">
        <v>3</v>
      </c>
      <c r="C18" s="158"/>
      <c r="D18" s="23"/>
      <c r="E18" s="46"/>
      <c r="F18" s="46"/>
      <c r="G18" s="108"/>
      <c r="H18" s="109"/>
      <c r="I18" s="107"/>
      <c r="J18" s="89"/>
      <c r="K18" s="89"/>
      <c r="L18" s="89"/>
    </row>
    <row r="19" spans="1:12" x14ac:dyDescent="0.45">
      <c r="A19" s="46">
        <v>4</v>
      </c>
      <c r="C19" s="158"/>
      <c r="D19" s="23"/>
      <c r="E19" s="46"/>
      <c r="F19" s="46"/>
      <c r="G19" s="110"/>
      <c r="H19" s="280"/>
      <c r="I19" s="110"/>
      <c r="J19" s="89"/>
      <c r="K19" s="281"/>
    </row>
    <row r="20" spans="1:12" x14ac:dyDescent="0.45">
      <c r="A20" s="46">
        <v>5</v>
      </c>
      <c r="C20" s="150" t="s">
        <v>28</v>
      </c>
      <c r="D20" s="23"/>
      <c r="E20" s="23"/>
      <c r="F20" s="23"/>
      <c r="G20" s="111">
        <f>SUM(G17:G19)</f>
        <v>49777.279999999999</v>
      </c>
      <c r="H20" s="111">
        <f>SUM(H17:H19)</f>
        <v>40222.720000000001</v>
      </c>
      <c r="I20" s="111">
        <f t="shared" ref="I20" si="0">SUM(I17:I19)</f>
        <v>90000</v>
      </c>
      <c r="J20" s="89"/>
      <c r="K20" s="89"/>
    </row>
    <row r="21" spans="1:12" x14ac:dyDescent="0.45">
      <c r="A21" s="46">
        <v>6</v>
      </c>
      <c r="C21" s="159" t="s">
        <v>29</v>
      </c>
      <c r="D21" s="23"/>
      <c r="E21" s="46"/>
      <c r="F21" s="46"/>
      <c r="G21" s="112"/>
      <c r="H21" s="113"/>
      <c r="J21" s="89"/>
      <c r="K21" s="89"/>
    </row>
    <row r="22" spans="1:12" x14ac:dyDescent="0.45">
      <c r="A22" s="46">
        <v>7</v>
      </c>
      <c r="C22" s="153" t="s">
        <v>30</v>
      </c>
      <c r="D22" s="23"/>
      <c r="E22" s="46"/>
      <c r="F22" s="46"/>
      <c r="G22" s="114"/>
      <c r="H22" s="111"/>
      <c r="J22" s="89"/>
      <c r="K22" s="89"/>
    </row>
    <row r="23" spans="1:12" x14ac:dyDescent="0.45">
      <c r="A23" s="46">
        <v>8</v>
      </c>
      <c r="C23" s="158" t="s">
        <v>178</v>
      </c>
      <c r="D23" s="23"/>
      <c r="E23" s="46"/>
      <c r="F23" s="46"/>
      <c r="G23" s="109">
        <f>'[2]Ref Out'!D$3</f>
        <v>91533</v>
      </c>
      <c r="H23" s="109">
        <f>'[2]Ref Out'!E$3</f>
        <v>52515</v>
      </c>
      <c r="I23" s="109">
        <f>'[2]Ref Out'!F$3</f>
        <v>144048</v>
      </c>
      <c r="J23" s="89" t="str">
        <f>'[2]Ref Out'!$A$15</f>
        <v>W/P - WE1</v>
      </c>
      <c r="K23" s="91" t="str">
        <f>'[2]Ref Out'!$A$16</f>
        <v>Work Papers/[BGUOC 2020 Rate Case - Schedule WE1.xlsx]Exhibit</v>
      </c>
    </row>
    <row r="24" spans="1:12" x14ac:dyDescent="0.45">
      <c r="A24" s="46">
        <v>9</v>
      </c>
      <c r="C24" s="158" t="s">
        <v>179</v>
      </c>
      <c r="D24" s="23"/>
      <c r="E24" s="46"/>
      <c r="F24" s="46"/>
      <c r="G24" s="109">
        <f>'[3]Ref Out'!$D$3</f>
        <v>14073</v>
      </c>
      <c r="H24" s="109">
        <f>'[3]Ref Out'!$E$3</f>
        <v>15927</v>
      </c>
      <c r="I24" s="109">
        <f>'[3]Ref Out'!$F$3</f>
        <v>30000</v>
      </c>
      <c r="J24" s="89" t="str">
        <f>'[3]Ref Out'!$A$15</f>
        <v>W/P - WE2</v>
      </c>
      <c r="K24" s="91" t="str">
        <f>'[3]Ref Out'!$A$16</f>
        <v>Work Papers/[BGUOC 2020 Rate Case - Schedule WE2.xlsx]Exhibit</v>
      </c>
    </row>
    <row r="25" spans="1:12" x14ac:dyDescent="0.45">
      <c r="A25" s="46">
        <v>10</v>
      </c>
      <c r="C25" s="160" t="s">
        <v>180</v>
      </c>
      <c r="D25" s="23"/>
      <c r="E25" s="46"/>
      <c r="F25" s="23"/>
      <c r="G25" s="109">
        <f>'[4]Ref Out'!$D$3</f>
        <v>2496</v>
      </c>
      <c r="H25" s="109">
        <f>'[4]Ref Out'!$E$3</f>
        <v>4992</v>
      </c>
      <c r="I25" s="109">
        <f>'[4]Ref Out'!$F$3</f>
        <v>7488</v>
      </c>
      <c r="J25" s="89" t="str">
        <f>'[4]Ref Out'!$A$17</f>
        <v>W/P - WE3</v>
      </c>
      <c r="K25" s="91" t="str">
        <f>'[4]Ref Out'!$A$18</f>
        <v>Work Papers/[BGUOC 2020 Rate Case - Schedule WE3.xlsx]Exhibit</v>
      </c>
    </row>
    <row r="26" spans="1:12" x14ac:dyDescent="0.45">
      <c r="A26" s="46">
        <v>11</v>
      </c>
      <c r="C26" s="158" t="s">
        <v>31</v>
      </c>
      <c r="D26" s="23"/>
      <c r="E26" s="46"/>
      <c r="F26" s="23"/>
      <c r="G26" s="109">
        <f>'[5]Ref Out'!D$4</f>
        <v>46.19</v>
      </c>
      <c r="H26" s="109">
        <f>'[5]Ref Out'!E$4</f>
        <v>46.19</v>
      </c>
      <c r="I26" s="109">
        <f>'[5]Ref Out'!F$4</f>
        <v>92.38</v>
      </c>
      <c r="J26" s="89" t="str">
        <f>'[5]Ref Out'!$A$16</f>
        <v>W/P - CE1</v>
      </c>
      <c r="K26" s="91" t="str">
        <f>'[5]Ref Out'!$A$17</f>
        <v>Work Papers/[BGUOC 2020 Rate Case - Schedule CE1.xlsx]Exhibit</v>
      </c>
    </row>
    <row r="27" spans="1:12" x14ac:dyDescent="0.45">
      <c r="A27" s="46">
        <v>12</v>
      </c>
      <c r="C27" s="160" t="s">
        <v>32</v>
      </c>
      <c r="D27" s="23"/>
      <c r="E27" s="46"/>
      <c r="F27" s="23"/>
      <c r="G27" s="109">
        <f>'[6]Ref Out'!D$4</f>
        <v>5071.3600000000006</v>
      </c>
      <c r="H27" s="109">
        <f>'[6]Ref Out'!E$4</f>
        <v>5751.9199999999983</v>
      </c>
      <c r="I27" s="109">
        <f>'[6]Ref Out'!F$4</f>
        <v>10823.279999999999</v>
      </c>
      <c r="J27" s="89" t="str">
        <f>'[6]Ref Out'!$A$22</f>
        <v>W/P - CE2</v>
      </c>
      <c r="K27" s="91" t="str">
        <f>'[6]Ref Out'!$A$23</f>
        <v>Work Papers/[BGUOC 2020 Rate Case - Schedule CE2.xlsx]Exhibit</v>
      </c>
      <c r="L27" s="89"/>
    </row>
    <row r="28" spans="1:12" x14ac:dyDescent="0.45">
      <c r="A28" s="46">
        <v>13</v>
      </c>
      <c r="C28" s="158" t="s">
        <v>33</v>
      </c>
      <c r="D28" s="23"/>
      <c r="E28" s="46"/>
      <c r="F28" s="23"/>
      <c r="G28" s="109">
        <f>'[7]Ref Out'!D$4</f>
        <v>390</v>
      </c>
      <c r="H28" s="109">
        <f>'[7]Ref Out'!E$4</f>
        <v>285</v>
      </c>
      <c r="I28" s="109">
        <f>'[7]Ref Out'!F$4</f>
        <v>675</v>
      </c>
      <c r="J28" s="89" t="str">
        <f>'[7]Ref Out'!$A$15</f>
        <v>W/P - CE7</v>
      </c>
      <c r="K28" s="91" t="str">
        <f>'[7]Ref Out'!$A$16</f>
        <v>Work Papers/[BGUOC 2020 Rate Case - Schedule CE7.xlsx]Exhibit</v>
      </c>
      <c r="L28" s="89"/>
    </row>
    <row r="29" spans="1:12" x14ac:dyDescent="0.45">
      <c r="A29" s="46">
        <v>14</v>
      </c>
      <c r="C29" s="158" t="s">
        <v>34</v>
      </c>
      <c r="D29" s="23"/>
      <c r="E29" s="46"/>
      <c r="F29" s="23"/>
      <c r="G29" s="109">
        <f>'[8]Ref Out'!D$4</f>
        <v>18990</v>
      </c>
      <c r="H29" s="109">
        <f>'[8]Ref Out'!E$4</f>
        <v>24068.914073276574</v>
      </c>
      <c r="I29" s="109">
        <f>'[8]Ref Out'!F$4</f>
        <v>43058.914073276574</v>
      </c>
      <c r="J29" s="89" t="str">
        <f>'[8]Ref In'!$A$25</f>
        <v>W/P - CE3</v>
      </c>
      <c r="K29" s="91" t="str">
        <f>'[8]Ref Out'!$A$17</f>
        <v>Work Papers/[BGUOC 2020 Rate Case - Schedule CE3.xlsx]Exhibit</v>
      </c>
      <c r="L29" s="89"/>
    </row>
    <row r="30" spans="1:12" x14ac:dyDescent="0.45">
      <c r="A30" s="46">
        <v>15</v>
      </c>
      <c r="C30" s="160" t="s">
        <v>35</v>
      </c>
      <c r="D30" s="23"/>
      <c r="E30" s="46"/>
      <c r="F30" s="23"/>
      <c r="G30" s="109">
        <f>'[9]Ref Out'!D$4</f>
        <v>3430.67</v>
      </c>
      <c r="H30" s="109">
        <f>'[9]Ref Out'!E$4</f>
        <v>3678.1299999999987</v>
      </c>
      <c r="I30" s="109">
        <f>'[9]Ref Out'!F$4</f>
        <v>7108.7999999999993</v>
      </c>
      <c r="J30" s="89" t="str">
        <f>'[9]Ref Out'!$A$19</f>
        <v>W/P - CE4</v>
      </c>
      <c r="K30" s="91" t="str">
        <f>'[9]Ref Out'!$A$20</f>
        <v>Work Papers/[BGUOC 2020 Rate Case - Schedule CE4.xlsx]Exhibit</v>
      </c>
      <c r="L30" s="89"/>
    </row>
    <row r="31" spans="1:12" x14ac:dyDescent="0.45">
      <c r="A31" s="46">
        <v>16</v>
      </c>
      <c r="C31" s="158" t="s">
        <v>36</v>
      </c>
      <c r="D31" s="23"/>
      <c r="E31" s="46"/>
      <c r="F31" s="23"/>
      <c r="G31" s="109">
        <f>'[10]Ref Out'!D$4</f>
        <v>3180</v>
      </c>
      <c r="H31" s="109">
        <f>'[10]Ref Out'!E$4</f>
        <v>7632</v>
      </c>
      <c r="I31" s="109">
        <f>'[10]Ref Out'!F$4</f>
        <v>10812</v>
      </c>
      <c r="J31" s="89" t="str">
        <f>'[10]Ref Out'!$A$16</f>
        <v>W/P - CE5</v>
      </c>
      <c r="K31" s="91" t="str">
        <f>'[10]Ref Out'!$A$17</f>
        <v>Work Papers/[BGUOC 2020 Rate Case - Schedule CE5.xlsx]Exhibit</v>
      </c>
      <c r="L31" s="89"/>
    </row>
    <row r="32" spans="1:12" x14ac:dyDescent="0.45">
      <c r="A32" s="46">
        <v>17</v>
      </c>
      <c r="C32" s="158" t="s">
        <v>37</v>
      </c>
      <c r="D32" s="23"/>
      <c r="E32" s="46"/>
      <c r="F32" s="23"/>
      <c r="G32" s="109">
        <f>'[11]Ref Out'!D$4</f>
        <v>0</v>
      </c>
      <c r="H32" s="109">
        <f>'[11]Ref Out'!E$4</f>
        <v>0</v>
      </c>
      <c r="I32" s="109">
        <f>'[11]Ref Out'!F$4</f>
        <v>0</v>
      </c>
      <c r="J32" s="89" t="str">
        <f>'[11]Ref Out'!$A$17</f>
        <v>W/P - CE6</v>
      </c>
      <c r="K32" s="91" t="str">
        <f>'[11]Ref Out'!$A$18</f>
        <v>Work Papers/[BGUOC 2020 Rate Case - Schedule CE6.xlsx]Exhibit</v>
      </c>
    </row>
    <row r="33" spans="1:12" x14ac:dyDescent="0.45">
      <c r="A33" s="46">
        <v>18</v>
      </c>
      <c r="C33" s="60" t="s">
        <v>38</v>
      </c>
      <c r="D33" s="23"/>
      <c r="E33" s="46"/>
      <c r="F33" s="23"/>
      <c r="G33" s="109">
        <f>SUM(G23:G32)</f>
        <v>139210.22</v>
      </c>
      <c r="H33" s="109">
        <f>SUM(H23:H32)</f>
        <v>114896.15407327659</v>
      </c>
      <c r="I33" s="326">
        <f>SUM(I23:I32)</f>
        <v>254106.37407327656</v>
      </c>
      <c r="J33" s="326"/>
      <c r="K33" s="115"/>
    </row>
    <row r="34" spans="1:12" x14ac:dyDescent="0.45">
      <c r="A34" s="46">
        <v>19</v>
      </c>
      <c r="C34" s="30"/>
      <c r="D34" s="23"/>
      <c r="E34" s="46"/>
      <c r="F34" s="23"/>
      <c r="G34" s="109"/>
      <c r="H34" s="109"/>
      <c r="J34" s="326"/>
      <c r="K34" s="115"/>
    </row>
    <row r="35" spans="1:12" x14ac:dyDescent="0.45">
      <c r="A35" s="46">
        <v>20</v>
      </c>
      <c r="C35" s="47" t="s">
        <v>39</v>
      </c>
      <c r="D35" s="23"/>
      <c r="E35" s="46"/>
      <c r="F35" s="23"/>
      <c r="G35" s="109"/>
      <c r="H35" s="109"/>
      <c r="J35" s="326"/>
      <c r="K35" s="115"/>
    </row>
    <row r="36" spans="1:12" x14ac:dyDescent="0.45">
      <c r="A36" s="46">
        <v>21</v>
      </c>
      <c r="C36" s="158" t="s">
        <v>40</v>
      </c>
      <c r="D36" s="23"/>
      <c r="E36" s="46"/>
      <c r="F36" s="23"/>
      <c r="G36" s="259">
        <f>'[12]Link Out'!$B$8</f>
        <v>8049.3796333333376</v>
      </c>
      <c r="H36" s="311">
        <f>I36-G36</f>
        <v>23891.550999999996</v>
      </c>
      <c r="I36" s="365">
        <f>'[12]Link Out'!$C$8</f>
        <v>31940.930633333333</v>
      </c>
      <c r="K36" s="311"/>
      <c r="L36" s="72"/>
    </row>
    <row r="37" spans="1:12" x14ac:dyDescent="0.45">
      <c r="A37" s="46">
        <v>22</v>
      </c>
      <c r="C37" s="70" t="s">
        <v>41</v>
      </c>
      <c r="D37" s="23"/>
      <c r="E37" s="46"/>
      <c r="F37" s="23"/>
      <c r="G37" s="57">
        <f>'Link In'!G52</f>
        <v>0</v>
      </c>
      <c r="H37" s="57">
        <f>'Link In'!I52</f>
        <v>0</v>
      </c>
      <c r="K37" s="57"/>
      <c r="L37" s="57"/>
    </row>
    <row r="38" spans="1:12" x14ac:dyDescent="0.45">
      <c r="A38" s="46">
        <v>23</v>
      </c>
      <c r="C38" s="70" t="s">
        <v>42</v>
      </c>
      <c r="D38" s="23"/>
      <c r="E38" s="46"/>
      <c r="F38" s="23"/>
      <c r="G38" s="57">
        <v>0</v>
      </c>
      <c r="H38" s="57">
        <v>0</v>
      </c>
      <c r="K38" s="57"/>
      <c r="L38" s="57"/>
    </row>
    <row r="39" spans="1:12" x14ac:dyDescent="0.45">
      <c r="A39" s="46">
        <v>24</v>
      </c>
      <c r="C39" s="70"/>
      <c r="D39" s="23"/>
      <c r="E39" s="46"/>
      <c r="F39" s="23"/>
      <c r="G39" s="57"/>
      <c r="H39" s="57"/>
      <c r="K39" s="57"/>
      <c r="L39" s="57"/>
    </row>
    <row r="40" spans="1:12" x14ac:dyDescent="0.45">
      <c r="A40" s="46">
        <v>25</v>
      </c>
      <c r="C40" s="78" t="s">
        <v>43</v>
      </c>
      <c r="D40" s="23"/>
      <c r="E40" s="46"/>
      <c r="F40" s="23"/>
      <c r="G40" s="57"/>
      <c r="H40" s="57"/>
      <c r="K40" s="57"/>
      <c r="L40" s="57"/>
    </row>
    <row r="41" spans="1:12" x14ac:dyDescent="0.45">
      <c r="A41" s="46">
        <v>26</v>
      </c>
      <c r="C41" s="80" t="s">
        <v>44</v>
      </c>
      <c r="D41" s="23"/>
      <c r="E41" s="46"/>
      <c r="F41" s="23"/>
      <c r="G41" s="57">
        <v>0</v>
      </c>
      <c r="H41" s="57">
        <f>'Link In'!I56</f>
        <v>0</v>
      </c>
      <c r="K41" s="57"/>
      <c r="L41" s="57"/>
    </row>
    <row r="42" spans="1:12" x14ac:dyDescent="0.45">
      <c r="A42" s="46">
        <v>27</v>
      </c>
      <c r="C42" s="80" t="s">
        <v>45</v>
      </c>
      <c r="D42" s="23"/>
      <c r="E42" s="46"/>
      <c r="F42" s="23"/>
      <c r="G42" s="57">
        <v>0</v>
      </c>
      <c r="H42" s="57">
        <f>'Link In'!I57</f>
        <v>0</v>
      </c>
      <c r="K42" s="57"/>
      <c r="L42" s="57"/>
    </row>
    <row r="43" spans="1:12" x14ac:dyDescent="0.45">
      <c r="A43" s="46">
        <v>28</v>
      </c>
      <c r="C43" s="78" t="s">
        <v>46</v>
      </c>
      <c r="D43" s="23"/>
      <c r="E43" s="46"/>
      <c r="F43" s="23"/>
      <c r="G43" s="57"/>
      <c r="H43" s="57"/>
      <c r="K43" s="57"/>
      <c r="L43" s="57"/>
    </row>
    <row r="44" spans="1:12" x14ac:dyDescent="0.45">
      <c r="A44" s="46">
        <v>29</v>
      </c>
      <c r="C44" s="80" t="s">
        <v>47</v>
      </c>
      <c r="D44" s="23"/>
      <c r="E44" s="46"/>
      <c r="F44" s="23"/>
      <c r="G44" s="57">
        <v>0</v>
      </c>
      <c r="H44" s="57">
        <f>'Link In'!I59</f>
        <v>0</v>
      </c>
      <c r="K44" s="57"/>
      <c r="L44" s="57"/>
    </row>
    <row r="45" spans="1:12" x14ac:dyDescent="0.45">
      <c r="A45" s="46">
        <v>30</v>
      </c>
      <c r="C45" s="80" t="s">
        <v>48</v>
      </c>
      <c r="D45" s="23"/>
      <c r="E45" s="46"/>
      <c r="F45" s="23"/>
      <c r="G45" s="57">
        <v>0</v>
      </c>
      <c r="H45" s="57">
        <f>'Link In'!I60</f>
        <v>0</v>
      </c>
      <c r="K45" s="57"/>
      <c r="L45" s="57"/>
    </row>
    <row r="46" spans="1:12" x14ac:dyDescent="0.45">
      <c r="A46" s="46">
        <v>31</v>
      </c>
      <c r="C46" s="52" t="s">
        <v>49</v>
      </c>
      <c r="D46" s="23"/>
      <c r="E46" s="46"/>
      <c r="F46" s="23"/>
      <c r="G46" s="57">
        <v>0</v>
      </c>
      <c r="H46" s="57">
        <f>'Link In'!I60</f>
        <v>0</v>
      </c>
      <c r="K46" s="57"/>
      <c r="L46" s="57"/>
    </row>
    <row r="47" spans="1:12" x14ac:dyDescent="0.45">
      <c r="A47" s="46">
        <v>32</v>
      </c>
      <c r="C47" s="74" t="s">
        <v>50</v>
      </c>
      <c r="D47" s="23"/>
      <c r="E47" s="46"/>
      <c r="F47" s="23"/>
      <c r="G47" s="57"/>
      <c r="H47" s="324"/>
      <c r="I47" s="57"/>
      <c r="J47" s="324"/>
      <c r="K47" s="57"/>
    </row>
    <row r="48" spans="1:12" x14ac:dyDescent="0.45">
      <c r="A48" s="46">
        <v>33</v>
      </c>
      <c r="C48" s="60" t="s">
        <v>51</v>
      </c>
      <c r="D48" s="23"/>
      <c r="E48" s="46"/>
      <c r="F48" s="23"/>
      <c r="G48" s="106"/>
      <c r="H48" s="340"/>
      <c r="I48" s="106"/>
      <c r="J48" s="327"/>
      <c r="K48" s="106"/>
    </row>
    <row r="49" spans="1:12" x14ac:dyDescent="0.45">
      <c r="A49" s="46">
        <v>34</v>
      </c>
      <c r="C49" s="51"/>
      <c r="D49" s="23"/>
      <c r="E49" s="46"/>
      <c r="F49" s="23"/>
      <c r="G49" s="106"/>
      <c r="H49" s="340"/>
      <c r="I49" s="312"/>
      <c r="J49" s="323"/>
      <c r="K49" s="115"/>
    </row>
    <row r="50" spans="1:12" x14ac:dyDescent="0.45">
      <c r="A50" s="46">
        <v>35</v>
      </c>
      <c r="C50" s="60" t="s">
        <v>52</v>
      </c>
      <c r="D50" s="23"/>
      <c r="E50" s="46"/>
      <c r="F50" s="23"/>
      <c r="G50" s="115"/>
      <c r="H50" s="340"/>
      <c r="I50" s="115"/>
      <c r="J50" s="326"/>
      <c r="K50" s="115"/>
    </row>
    <row r="51" spans="1:12" x14ac:dyDescent="0.45">
      <c r="A51" s="46">
        <v>36</v>
      </c>
      <c r="C51" s="51"/>
      <c r="D51" s="23"/>
      <c r="E51" s="46"/>
      <c r="F51" s="23"/>
      <c r="G51" s="109"/>
      <c r="H51" s="340"/>
      <c r="I51" s="109"/>
      <c r="J51" s="326"/>
      <c r="K51" s="109"/>
      <c r="L51" s="89"/>
    </row>
    <row r="52" spans="1:12" x14ac:dyDescent="0.45">
      <c r="A52" s="46">
        <v>37</v>
      </c>
      <c r="C52" s="31" t="s">
        <v>53</v>
      </c>
      <c r="D52" s="23"/>
      <c r="E52" s="46"/>
      <c r="F52" s="23"/>
      <c r="G52" s="109"/>
      <c r="H52" s="340"/>
      <c r="I52" s="109"/>
      <c r="J52" s="326"/>
      <c r="K52" s="115"/>
    </row>
    <row r="53" spans="1:12" x14ac:dyDescent="0.45">
      <c r="A53" s="46">
        <v>38</v>
      </c>
      <c r="C53" s="158"/>
      <c r="D53" s="23"/>
      <c r="E53" s="46"/>
      <c r="F53" s="23"/>
      <c r="G53" s="109"/>
      <c r="H53" s="340"/>
      <c r="I53" s="109"/>
      <c r="J53" s="326"/>
      <c r="K53" s="115"/>
    </row>
    <row r="54" spans="1:12" x14ac:dyDescent="0.45">
      <c r="A54" s="46">
        <v>39</v>
      </c>
      <c r="C54" s="160"/>
      <c r="D54" s="27"/>
      <c r="E54" s="46"/>
      <c r="F54" s="27"/>
      <c r="G54" s="117"/>
      <c r="H54" s="340"/>
      <c r="I54" s="109"/>
      <c r="J54" s="326"/>
      <c r="K54" s="109"/>
      <c r="L54" s="89"/>
    </row>
    <row r="55" spans="1:12" x14ac:dyDescent="0.45">
      <c r="A55" s="46">
        <v>40</v>
      </c>
      <c r="C55" s="162"/>
      <c r="D55" s="27"/>
      <c r="E55" s="46"/>
      <c r="F55" s="27"/>
      <c r="G55" s="109"/>
      <c r="H55" s="340"/>
      <c r="I55" s="109"/>
      <c r="J55" s="326"/>
      <c r="K55" s="109"/>
    </row>
    <row r="56" spans="1:12" x14ac:dyDescent="0.45">
      <c r="A56" s="46">
        <v>41</v>
      </c>
      <c r="C56" s="162"/>
      <c r="D56" s="361" t="str">
        <f>'[13]Link Out'!B2</f>
        <v>Proposed Rates Adjustments</v>
      </c>
      <c r="E56" s="46"/>
      <c r="F56" s="27"/>
      <c r="G56" s="109"/>
      <c r="H56" s="340"/>
      <c r="I56" s="109"/>
      <c r="J56" s="326"/>
      <c r="K56" s="109"/>
    </row>
    <row r="57" spans="1:12" x14ac:dyDescent="0.45">
      <c r="A57" s="46">
        <v>42</v>
      </c>
      <c r="C57" s="162"/>
      <c r="D57" s="162"/>
      <c r="E57" s="46"/>
      <c r="F57" s="27"/>
      <c r="G57" s="106"/>
      <c r="H57" s="340"/>
      <c r="I57" s="116"/>
      <c r="J57" s="323"/>
      <c r="K57" s="109"/>
      <c r="L57" s="89"/>
    </row>
    <row r="58" spans="1:12" x14ac:dyDescent="0.45">
      <c r="A58" s="46">
        <v>43</v>
      </c>
      <c r="C58" s="162" t="str">
        <f>'[13]Link Out'!A4</f>
        <v>Revenue</v>
      </c>
      <c r="D58" s="360">
        <f>'[13]Link Out'!B4</f>
        <v>336747.06428067724</v>
      </c>
      <c r="E58" s="46"/>
      <c r="F58" s="27"/>
      <c r="G58" s="109"/>
      <c r="H58" s="340"/>
      <c r="I58" s="109"/>
      <c r="J58" s="327"/>
      <c r="K58" s="107"/>
    </row>
    <row r="59" spans="1:12" x14ac:dyDescent="0.45">
      <c r="A59" s="46">
        <v>44</v>
      </c>
      <c r="C59" s="162"/>
      <c r="D59" s="360"/>
      <c r="E59" s="46"/>
      <c r="F59" s="27"/>
      <c r="G59" s="109"/>
      <c r="H59" s="340"/>
      <c r="I59" s="109"/>
      <c r="J59" s="326"/>
      <c r="K59" s="109"/>
    </row>
    <row r="60" spans="1:12" x14ac:dyDescent="0.45">
      <c r="A60" s="46">
        <v>45</v>
      </c>
      <c r="C60" s="162" t="str">
        <f>'[13]Link Out'!A6</f>
        <v>Uncollectible</v>
      </c>
      <c r="D60" s="360">
        <f>'[13]Link Out'!B6</f>
        <v>1096.0985997522046</v>
      </c>
      <c r="E60" s="46"/>
      <c r="F60" s="27"/>
      <c r="G60" s="109"/>
      <c r="H60" s="340"/>
      <c r="I60" s="109"/>
      <c r="J60" s="327"/>
      <c r="K60" s="107"/>
    </row>
    <row r="61" spans="1:12" x14ac:dyDescent="0.45">
      <c r="A61" s="46">
        <v>46</v>
      </c>
      <c r="C61" s="162" t="str">
        <f>'[13]Link Out'!A7</f>
        <v>Regulatory Fee</v>
      </c>
      <c r="D61" s="360">
        <f>'[13]Link Out'!B7</f>
        <v>292.28045809645607</v>
      </c>
      <c r="E61" s="46"/>
      <c r="F61" s="27"/>
      <c r="G61" s="109"/>
      <c r="H61" s="340"/>
      <c r="I61" s="114"/>
      <c r="J61" s="325"/>
      <c r="K61" s="114"/>
    </row>
    <row r="62" spans="1:12" x14ac:dyDescent="0.45">
      <c r="A62" s="46">
        <v>47</v>
      </c>
      <c r="C62" s="162" t="str">
        <f>'[13]Link Out'!A8</f>
        <v>State Income Tax</v>
      </c>
      <c r="D62" s="360">
        <f>'[13]Link Out'!B8</f>
        <v>7237.8887930668916</v>
      </c>
      <c r="G62" s="106"/>
      <c r="H62" s="340"/>
      <c r="I62" s="106"/>
      <c r="J62" s="325"/>
      <c r="K62" s="106"/>
    </row>
    <row r="63" spans="1:12" x14ac:dyDescent="0.45">
      <c r="A63" s="46">
        <v>48</v>
      </c>
      <c r="C63" s="162" t="str">
        <f>'[13]Link Out'!A9</f>
        <v>Federal Income Tax</v>
      </c>
      <c r="D63" s="360">
        <f>'[13]Link Out'!B9</f>
        <v>28879.207038857065</v>
      </c>
      <c r="G63" s="90"/>
      <c r="H63" s="340"/>
      <c r="I63" s="111"/>
      <c r="J63" s="325"/>
      <c r="K63" s="111"/>
    </row>
    <row r="64" spans="1:12" x14ac:dyDescent="0.45">
      <c r="A64" s="46">
        <v>49</v>
      </c>
      <c r="C64" s="161"/>
      <c r="G64" s="90"/>
      <c r="H64" s="340"/>
      <c r="I64" s="90"/>
      <c r="J64" s="322"/>
      <c r="K64" s="90"/>
    </row>
    <row r="65" spans="1:13" x14ac:dyDescent="0.45">
      <c r="A65" s="46">
        <v>50</v>
      </c>
      <c r="C65" s="163"/>
      <c r="G65" s="88"/>
      <c r="H65" s="340"/>
      <c r="I65" s="118"/>
      <c r="J65" s="321"/>
      <c r="K65" s="118"/>
    </row>
    <row r="66" spans="1:13" x14ac:dyDescent="0.45">
      <c r="A66" s="46">
        <v>51</v>
      </c>
      <c r="C66" s="153"/>
      <c r="G66" s="88"/>
      <c r="H66" s="340"/>
      <c r="I66" s="88"/>
      <c r="J66" s="325"/>
      <c r="K66" s="88"/>
    </row>
    <row r="67" spans="1:13" x14ac:dyDescent="0.45">
      <c r="A67" s="119"/>
      <c r="C67" s="163"/>
      <c r="I67" s="81"/>
      <c r="J67" s="320"/>
      <c r="K67" s="81"/>
    </row>
    <row r="68" spans="1:13" x14ac:dyDescent="0.45">
      <c r="A68" s="121" t="s">
        <v>54</v>
      </c>
      <c r="B68" s="122"/>
      <c r="C68" s="164"/>
      <c r="D68" s="122"/>
      <c r="E68" s="122"/>
      <c r="F68" s="86"/>
      <c r="G68" s="92"/>
      <c r="H68" s="339"/>
      <c r="I68" s="92"/>
      <c r="J68" s="319"/>
      <c r="K68" s="123"/>
      <c r="L68" s="120"/>
    </row>
    <row r="69" spans="1:13" ht="42.75" x14ac:dyDescent="0.45">
      <c r="A69" s="124" t="s">
        <v>55</v>
      </c>
      <c r="C69" s="124" t="s">
        <v>56</v>
      </c>
      <c r="D69" s="143" t="s">
        <v>58</v>
      </c>
      <c r="E69" s="143" t="s">
        <v>59</v>
      </c>
      <c r="F69" s="143" t="s">
        <v>181</v>
      </c>
      <c r="G69" s="124" t="s">
        <v>57</v>
      </c>
      <c r="H69" s="305"/>
      <c r="I69" s="36" t="s">
        <v>183</v>
      </c>
      <c r="J69" s="36"/>
      <c r="K69" s="341"/>
      <c r="L69" s="36"/>
      <c r="M69" s="36"/>
    </row>
    <row r="70" spans="1:13" outlineLevel="2" x14ac:dyDescent="0.45">
      <c r="A70" s="345" t="e">
        <f>INDEX(#REF!,MATCH($B70,#REF!,0),MATCH("WS Ref",#REF!,0))</f>
        <v>#REF!</v>
      </c>
      <c r="B70" s="342" t="s">
        <v>60</v>
      </c>
      <c r="C70" s="345" t="e">
        <f>INDEX(#REF!,MATCH($B70,#REF!,0),MATCH($C$69,#REF!,0))</f>
        <v>#REF!</v>
      </c>
      <c r="D70" s="345" t="e">
        <f>INDEX(#REF!,MATCH($B70,#REF!,0),MATCH("Total",#REF!,0))</f>
        <v>#REF!</v>
      </c>
      <c r="E70" s="318">
        <f>'[14]Ref Out'!$D8</f>
        <v>449300.08999999997</v>
      </c>
      <c r="F70" s="94">
        <f>'[13]Rev Requirement - SCH A'!$F$47</f>
        <v>0</v>
      </c>
      <c r="H70" s="84"/>
      <c r="I70" s="318"/>
      <c r="J70" s="126"/>
      <c r="K70" s="67"/>
      <c r="L70" s="69"/>
    </row>
    <row r="71" spans="1:13" outlineLevel="2" x14ac:dyDescent="0.45">
      <c r="A71" s="345" t="e">
        <f>INDEX(#REF!,MATCH($B71,#REF!,0),MATCH("WS Ref",#REF!,0))</f>
        <v>#REF!</v>
      </c>
      <c r="B71" s="343" t="s">
        <v>61</v>
      </c>
      <c r="C71" s="345" t="e">
        <f>INDEX(#REF!,MATCH($B71,#REF!,0),MATCH($C$69,#REF!,0))</f>
        <v>#REF!</v>
      </c>
      <c r="D71" s="345" t="e">
        <f>INDEX(#REF!,MATCH($B71,#REF!,0),MATCH("Total",#REF!,0))</f>
        <v>#REF!</v>
      </c>
      <c r="E71" s="318">
        <f>'[14]Ref Out'!$D9</f>
        <v>395.07000000000005</v>
      </c>
      <c r="F71" s="95"/>
      <c r="G71" s="180"/>
      <c r="H71" s="180"/>
      <c r="I71" s="318"/>
      <c r="J71" s="304"/>
      <c r="K71" s="67"/>
      <c r="L71" s="69"/>
    </row>
    <row r="72" spans="1:13" outlineLevel="2" x14ac:dyDescent="0.45">
      <c r="A72" s="345" t="e">
        <f>INDEX(#REF!,MATCH($B72,#REF!,0),MATCH("WS Ref",#REF!,0))</f>
        <v>#REF!</v>
      </c>
      <c r="B72" s="344" t="s">
        <v>62</v>
      </c>
      <c r="C72" s="345" t="e">
        <f>INDEX(#REF!,MATCH($B72,#REF!,0),MATCH($C$69,#REF!,0))</f>
        <v>#REF!</v>
      </c>
      <c r="D72" s="345" t="e">
        <f>INDEX(#REF!,MATCH($B72,#REF!,0),MATCH("Total",#REF!,0))</f>
        <v>#REF!</v>
      </c>
      <c r="E72" s="318">
        <f>'[14]Ref Out'!$D10</f>
        <v>0</v>
      </c>
      <c r="F72" s="95"/>
      <c r="G72" s="180"/>
      <c r="H72" s="180"/>
      <c r="I72" s="318"/>
      <c r="J72" s="304"/>
      <c r="K72" s="67"/>
      <c r="L72" s="69"/>
    </row>
    <row r="73" spans="1:13" x14ac:dyDescent="0.45">
      <c r="A73" s="345"/>
      <c r="B73" s="344"/>
      <c r="C73" s="345"/>
      <c r="D73" s="345"/>
      <c r="E73" s="318"/>
      <c r="F73" s="95"/>
      <c r="G73" s="180"/>
      <c r="H73" s="180"/>
      <c r="I73" s="318"/>
      <c r="J73" s="304"/>
      <c r="K73" s="67"/>
      <c r="L73" s="69"/>
    </row>
    <row r="74" spans="1:13" x14ac:dyDescent="0.45">
      <c r="A74" s="345" t="str">
        <f>INDEX('[15]2020 P&amp;L'!$A:$S,MATCH($B74,'[15]2020 P&amp;L'!$C:$C,0),MATCH("ws Ref",'[15]2020 P&amp;L'!$A$5:$S$5,0))</f>
        <v>WR1</v>
      </c>
      <c r="B74" s="344" t="s">
        <v>63</v>
      </c>
      <c r="C74" s="345" t="str">
        <f>INDEX('[15]2020 P&amp;L'!$A:$S,MATCH($B74,'[15]2020 P&amp;L'!$C:$C,0),MATCH(C$69,'[15]2020 P&amp;L'!$A$5:$S$5,0))</f>
        <v>Revenue   Water (KY, Bluegra)</v>
      </c>
      <c r="D74" s="345">
        <f>INDEX('[15]2020 P&amp;L'!$A:$S,MATCH($B74,'[15]2020 P&amp;L'!$C:$C,0),MATCH("total",'[15]2020 P&amp;L'!$A$5:$S$5,0))</f>
        <v>52050.42</v>
      </c>
      <c r="E74" s="318">
        <f>'[1]Ref Out'!D8</f>
        <v>37949.58</v>
      </c>
      <c r="F74" s="318">
        <f>'[1]Ref Out'!E8</f>
        <v>90000</v>
      </c>
      <c r="G74" s="180" t="str">
        <f>'[1]Ref Out'!$A$15</f>
        <v>W/P - WR1</v>
      </c>
      <c r="H74" s="67" t="str">
        <f>'[1]Ref Out'!$A$16</f>
        <v>Work Papers/[BGUOC 2020 Rate Case - Schedule WR1.xlsx]Exhibit</v>
      </c>
      <c r="I74" s="318">
        <f>SUM(D74:E74)</f>
        <v>90000</v>
      </c>
      <c r="J74" s="304"/>
      <c r="L74" s="69"/>
    </row>
    <row r="75" spans="1:13" x14ac:dyDescent="0.45">
      <c r="A75" s="345" t="str">
        <f>INDEX('[15]2020 P&amp;L'!$A:$S,MATCH($B75,'[15]2020 P&amp;L'!$C:$C,0),MATCH("ws Ref",'[15]2020 P&amp;L'!$A$5:$S$5,0))</f>
        <v>WR1</v>
      </c>
      <c r="B75" s="344" t="s">
        <v>64</v>
      </c>
      <c r="C75" s="345" t="str">
        <f>INDEX('[15]2020 P&amp;L'!$A:$S,MATCH($B75,'[15]2020 P&amp;L'!$C:$C,0),MATCH(C$69,'[15]2020 P&amp;L'!$A$5:$S$5,0))</f>
        <v>Late Fees   Water (KY, Bluegra)</v>
      </c>
      <c r="D75" s="345">
        <f>INDEX('[15]2020 P&amp;L'!$A:$S,MATCH($B75,'[15]2020 P&amp;L'!$C:$C,0),MATCH("total",'[15]2020 P&amp;L'!$A$5:$S$5,0))</f>
        <v>-2273.14</v>
      </c>
      <c r="E75" s="318">
        <f>'[1]Ref Out'!D9</f>
        <v>2273.14</v>
      </c>
      <c r="F75" s="318">
        <f>'[1]Ref Out'!E9</f>
        <v>0</v>
      </c>
      <c r="G75" s="180" t="str">
        <f>'[1]Ref Out'!$A$15</f>
        <v>W/P - WR1</v>
      </c>
      <c r="H75" s="67" t="str">
        <f>'[1]Ref Out'!$A$16</f>
        <v>Work Papers/[BGUOC 2020 Rate Case - Schedule WR1.xlsx]Exhibit</v>
      </c>
      <c r="I75" s="318">
        <f>SUM(D75:E75)</f>
        <v>0</v>
      </c>
      <c r="J75" s="304"/>
      <c r="K75" s="67"/>
      <c r="L75" s="69"/>
    </row>
    <row r="76" spans="1:13" x14ac:dyDescent="0.45">
      <c r="A76" s="345"/>
      <c r="B76" s="344"/>
      <c r="C76" s="345"/>
      <c r="D76" s="345"/>
      <c r="E76" s="318"/>
      <c r="F76" s="95"/>
      <c r="G76" s="180"/>
      <c r="H76" s="180"/>
      <c r="I76" s="318"/>
      <c r="J76" s="304"/>
      <c r="K76" s="67"/>
      <c r="L76" s="69"/>
    </row>
    <row r="77" spans="1:13" outlineLevel="1" x14ac:dyDescent="0.45">
      <c r="A77" s="345" t="str">
        <f>INDEX('[15]2020 P&amp;L'!$A:$S,MATCH($B77,'[15]2020 P&amp;L'!$C:$C,0),MATCH("ws Ref",'[15]2020 P&amp;L'!$A$5:$S$5,0))</f>
        <v>SE1</v>
      </c>
      <c r="B77" s="342" t="s">
        <v>65</v>
      </c>
      <c r="C77" s="345" t="str">
        <f>INDEX('[15]2020 P&amp;L'!$A:$S,MATCH($B77,'[15]2020 P&amp;L'!$C:$C,0),MATCH(C$69,'[15]2020 P&amp;L'!$A$5:$S$5,0))</f>
        <v>Sewer - O&amp;M - Operations Labor and Expense (KY, Bluegra)</v>
      </c>
      <c r="D77" s="345">
        <f>INDEX('[15]2020 P&amp;L'!$A:$S,MATCH($B77,'[15]2020 P&amp;L'!$C:$C,0),MATCH("total",'[15]2020 P&amp;L'!$A$5:$S$5,0))</f>
        <v>-537514</v>
      </c>
      <c r="E77" s="318">
        <f>'[16]Ref Out'!$D8</f>
        <v>362954</v>
      </c>
      <c r="F77" s="95"/>
      <c r="G77" s="180"/>
      <c r="H77" s="180"/>
      <c r="I77" s="318"/>
      <c r="J77" s="304"/>
      <c r="K77" s="67"/>
      <c r="L77" s="69"/>
    </row>
    <row r="78" spans="1:13" outlineLevel="1" x14ac:dyDescent="0.45">
      <c r="A78" s="345" t="str">
        <f>INDEX('[15]2020 P&amp;L'!$A:$S,MATCH($B78,'[15]2020 P&amp;L'!$C:$C,0),MATCH("ws Ref",'[15]2020 P&amp;L'!$A$5:$S$5,0))</f>
        <v>SE1</v>
      </c>
      <c r="B78" s="343" t="s">
        <v>66</v>
      </c>
      <c r="C78" s="345" t="str">
        <f>INDEX('[15]2020 P&amp;L'!$A:$S,MATCH($B78,'[15]2020 P&amp;L'!$C:$C,0),MATCH(C$69,'[15]2020 P&amp;L'!$A$5:$S$5,0))</f>
        <v>Sewer - O&amp;M - Testing Expense (KY, Bluegra)</v>
      </c>
      <c r="D78" s="345">
        <f>INDEX('[15]2020 P&amp;L'!$A:$S,MATCH($B78,'[15]2020 P&amp;L'!$C:$C,0),MATCH("total",'[15]2020 P&amp;L'!$A$5:$S$5,0))</f>
        <v>-68878.25</v>
      </c>
      <c r="E78" s="318">
        <f>'[16]Ref Out'!$D9</f>
        <v>38801.749999999993</v>
      </c>
      <c r="F78" s="95"/>
      <c r="G78" s="180"/>
      <c r="H78" s="180"/>
      <c r="I78" s="318"/>
      <c r="J78" s="304"/>
      <c r="K78" s="67"/>
      <c r="L78" s="69"/>
    </row>
    <row r="79" spans="1:13" outlineLevel="1" x14ac:dyDescent="0.45">
      <c r="A79" s="345" t="str">
        <f>INDEX('[15]2020 P&amp;L'!$A:$S,MATCH($B79,'[15]2020 P&amp;L'!$C:$C,0),MATCH("ws Ref",'[15]2020 P&amp;L'!$A$5:$S$5,0))</f>
        <v>SE1</v>
      </c>
      <c r="B79" s="344" t="s">
        <v>67</v>
      </c>
      <c r="C79" s="345" t="str">
        <f>INDEX('[15]2020 P&amp;L'!$A:$S,MATCH($B79,'[15]2020 P&amp;L'!$C:$C,0),MATCH(C$69,'[15]2020 P&amp;L'!$A$5:$S$5,0))</f>
        <v>Sewer - O&amp;M - Sludge Removal (KY, Bluegra)</v>
      </c>
      <c r="D79" s="345">
        <f>INDEX('[15]2020 P&amp;L'!$A:$S,MATCH($B79,'[15]2020 P&amp;L'!$C:$C,0),MATCH("total",'[15]2020 P&amp;L'!$A$5:$S$5,0))</f>
        <v>-1200</v>
      </c>
      <c r="E79" s="318">
        <f>'[16]Ref Out'!$D10</f>
        <v>20000</v>
      </c>
      <c r="F79" s="95"/>
      <c r="G79" s="180"/>
      <c r="H79" s="180"/>
      <c r="I79" s="318"/>
      <c r="J79" s="304"/>
      <c r="K79" s="67"/>
      <c r="L79" s="69"/>
    </row>
    <row r="80" spans="1:13" outlineLevel="1" x14ac:dyDescent="0.45">
      <c r="A80" s="345" t="str">
        <f>INDEX('[15]2020 P&amp;L'!$A:$S,MATCH($B80,'[15]2020 P&amp;L'!$C:$C,0),MATCH("ws Ref",'[15]2020 P&amp;L'!$A$5:$S$5,0))</f>
        <v>SE2</v>
      </c>
      <c r="B80" s="342" t="s">
        <v>68</v>
      </c>
      <c r="C80" s="345" t="str">
        <f>INDEX('[15]2020 P&amp;L'!$A:$S,MATCH($B80,'[15]2020 P&amp;L'!$C:$C,0),MATCH(C$69,'[15]2020 P&amp;L'!$A$5:$S$5,0))</f>
        <v>Sewer - O&amp;M - Fuel &amp; Power for Pumping and Treatment (KY, Bluegra)</v>
      </c>
      <c r="D80" s="345">
        <f>INDEX('[15]2020 P&amp;L'!$A:$S,MATCH($B80,'[15]2020 P&amp;L'!$C:$C,0),MATCH("total",'[15]2020 P&amp;L'!$A$5:$S$5,0))</f>
        <v>-92975.25</v>
      </c>
      <c r="E80" s="318">
        <f>'[14]Ref Out'!$D14</f>
        <v>0</v>
      </c>
      <c r="F80" s="95"/>
      <c r="G80" s="149"/>
      <c r="H80" s="149"/>
      <c r="I80" s="318"/>
      <c r="J80" s="126"/>
      <c r="K80" s="67" t="str">
        <f>'[2]Ref Out'!$A$16</f>
        <v>Work Papers/[BGUOC 2020 Rate Case - Schedule WE1.xlsx]Exhibit</v>
      </c>
      <c r="L80" s="69"/>
    </row>
    <row r="81" spans="1:12" outlineLevel="1" x14ac:dyDescent="0.45">
      <c r="A81" s="345" t="str">
        <f>INDEX('[15]2020 P&amp;L'!$A:$S,MATCH($B81,'[15]2020 P&amp;L'!$C:$C,0),MATCH("ws Ref",'[15]2020 P&amp;L'!$A$5:$S$5,0))</f>
        <v>SE2</v>
      </c>
      <c r="B81" s="343" t="s">
        <v>69</v>
      </c>
      <c r="C81" s="345" t="str">
        <f>INDEX('[15]2020 P&amp;L'!$A:$S,MATCH($B81,'[15]2020 P&amp;L'!$C:$C,0),MATCH(C$69,'[15]2020 P&amp;L'!$A$5:$S$5,0))</f>
        <v>Sewer - O&amp;M - Chemicals (KY, Bluegra)</v>
      </c>
      <c r="D81" s="345">
        <f>INDEX('[15]2020 P&amp;L'!$A:$S,MATCH($B81,'[15]2020 P&amp;L'!$C:$C,0),MATCH("total",'[15]2020 P&amp;L'!$A$5:$S$5,0))</f>
        <v>-96164.22</v>
      </c>
      <c r="E81" s="318">
        <f>'[14]Ref Out'!$D15</f>
        <v>0</v>
      </c>
      <c r="F81" s="95"/>
      <c r="G81" s="149"/>
      <c r="H81" s="149"/>
      <c r="I81" s="318"/>
      <c r="J81" s="126"/>
      <c r="K81" s="67" t="str">
        <f>'[3]Ref Out'!$A$16</f>
        <v>Work Papers/[BGUOC 2020 Rate Case - Schedule WE2.xlsx]Exhibit</v>
      </c>
      <c r="L81" s="69"/>
    </row>
    <row r="82" spans="1:12" outlineLevel="1" x14ac:dyDescent="0.45">
      <c r="A82" s="345" t="str">
        <f>INDEX('[15]2020 P&amp;L'!$A:$S,MATCH($B82,'[15]2020 P&amp;L'!$C:$C,0),MATCH("ws Ref",'[15]2020 P&amp;L'!$A$5:$S$5,0))</f>
        <v>SE2</v>
      </c>
      <c r="B82" s="344" t="s">
        <v>70</v>
      </c>
      <c r="C82" s="345" t="str">
        <f>INDEX('[15]2020 P&amp;L'!$A:$S,MATCH($B82,'[15]2020 P&amp;L'!$C:$C,0),MATCH(C$69,'[15]2020 P&amp;L'!$A$5:$S$5,0))</f>
        <v>Sewer - O&amp;M - Miscellaneous Supplies (KY, Bluegra )</v>
      </c>
      <c r="D82" s="345">
        <f>INDEX('[15]2020 P&amp;L'!$A:$S,MATCH($B82,'[15]2020 P&amp;L'!$C:$C,0),MATCH("total",'[15]2020 P&amp;L'!$A$5:$S$5,0))</f>
        <v>-6532.6399999999994</v>
      </c>
      <c r="E82" s="318">
        <f>'[14]Ref Out'!$D16</f>
        <v>0</v>
      </c>
      <c r="F82" s="95"/>
      <c r="G82" s="149"/>
      <c r="H82" s="149"/>
      <c r="I82" s="318"/>
      <c r="J82" s="126"/>
      <c r="K82" s="73" t="str">
        <f>'[4]Ref Out'!$A$18</f>
        <v>Work Papers/[BGUOC 2020 Rate Case - Schedule WE3.xlsx]Exhibit</v>
      </c>
      <c r="L82" s="69"/>
    </row>
    <row r="83" spans="1:12" outlineLevel="1" x14ac:dyDescent="0.45">
      <c r="A83" s="345" t="str">
        <f>INDEX('[15]2020 P&amp;L'!$A:$S,MATCH($B83,'[15]2020 P&amp;L'!$C:$C,0),MATCH("ws Ref",'[15]2020 P&amp;L'!$A$5:$S$5,0))</f>
        <v>SE3</v>
      </c>
      <c r="B83" s="344" t="s">
        <v>71</v>
      </c>
      <c r="C83" s="345" t="str">
        <f>INDEX('[15]2020 P&amp;L'!$A:$S,MATCH($B83,'[15]2020 P&amp;L'!$C:$C,0),MATCH(C$69,'[15]2020 P&amp;L'!$A$5:$S$5,0))</f>
        <v>Sewer - O&amp;M - Maintenance Structures and Improvements (KY, Bluegra)</v>
      </c>
      <c r="D83" s="345">
        <f>INDEX('[15]2020 P&amp;L'!$A:$S,MATCH($B83,'[15]2020 P&amp;L'!$C:$C,0),MATCH("total",'[15]2020 P&amp;L'!$A$5:$S$5,0))</f>
        <v>-18076.940000000006</v>
      </c>
      <c r="E83" s="318">
        <f>'[17]Ref Out'!$D8</f>
        <v>9843.059999999994</v>
      </c>
      <c r="F83" s="94"/>
      <c r="G83" s="149"/>
      <c r="H83" s="149"/>
      <c r="I83" s="318"/>
      <c r="J83" s="126"/>
      <c r="K83" s="79"/>
      <c r="L83" s="69"/>
    </row>
    <row r="84" spans="1:12" outlineLevel="1" x14ac:dyDescent="0.45">
      <c r="A84" s="345" t="str">
        <f>INDEX('[15]2020 P&amp;L'!$A:$S,MATCH($B84,'[15]2020 P&amp;L'!$C:$C,0),MATCH("ws Ref",'[15]2020 P&amp;L'!$A$5:$S$5,0))</f>
        <v>SE3</v>
      </c>
      <c r="B84" s="344" t="s">
        <v>72</v>
      </c>
      <c r="C84" s="345" t="str">
        <f>INDEX('[15]2020 P&amp;L'!$A:$S,MATCH($B84,'[15]2020 P&amp;L'!$C:$C,0),MATCH(C$69,'[15]2020 P&amp;L'!$A$5:$S$5,0))</f>
        <v>Sewer - O&amp;M - Maintenance of Collection Sewer System (KY, Bluegra)</v>
      </c>
      <c r="D84" s="345">
        <f>INDEX('[15]2020 P&amp;L'!$A:$S,MATCH($B84,'[15]2020 P&amp;L'!$C:$C,0),MATCH("total",'[15]2020 P&amp;L'!$A$5:$S$5,0))</f>
        <v>-4689.99</v>
      </c>
      <c r="E84" s="318">
        <f>'[17]Ref Out'!$D9</f>
        <v>21118.010000000002</v>
      </c>
      <c r="F84" s="94"/>
      <c r="G84" s="149"/>
      <c r="H84" s="149"/>
      <c r="I84" s="318"/>
      <c r="J84" s="126"/>
      <c r="K84" s="79"/>
      <c r="L84" s="69"/>
    </row>
    <row r="85" spans="1:12" outlineLevel="1" x14ac:dyDescent="0.45">
      <c r="A85" s="345" t="str">
        <f>INDEX('[15]2020 P&amp;L'!$A:$S,MATCH($B85,'[15]2020 P&amp;L'!$C:$C,0),MATCH("ws Ref",'[15]2020 P&amp;L'!$A$5:$S$5,0))</f>
        <v>SE3</v>
      </c>
      <c r="B85" s="344" t="s">
        <v>73</v>
      </c>
      <c r="C85" s="345" t="str">
        <f>INDEX('[15]2020 P&amp;L'!$A:$S,MATCH($B85,'[15]2020 P&amp;L'!$C:$C,0),MATCH(C$69,'[15]2020 P&amp;L'!$A$5:$S$5,0))</f>
        <v>Sewer - O&amp;M - Maintenance of Treatment &amp; Disposal Plant (KY, Bluegra)</v>
      </c>
      <c r="D85" s="345">
        <f>INDEX('[15]2020 P&amp;L'!$A:$S,MATCH($B85,'[15]2020 P&amp;L'!$C:$C,0),MATCH("total",'[15]2020 P&amp;L'!$A$5:$S$5,0))</f>
        <v>-13415.14</v>
      </c>
      <c r="E85" s="318">
        <f>'[17]Ref Out'!$D10</f>
        <v>20024.86</v>
      </c>
      <c r="F85" s="94"/>
      <c r="G85" s="149"/>
      <c r="H85" s="149"/>
      <c r="I85" s="318"/>
      <c r="J85" s="126"/>
      <c r="K85" s="79"/>
      <c r="L85" s="69"/>
    </row>
    <row r="86" spans="1:12" outlineLevel="1" x14ac:dyDescent="0.45">
      <c r="A86" s="345" t="str">
        <f>INDEX('[15]2020 P&amp;L'!$A:$S,MATCH($B86,'[15]2020 P&amp;L'!$C:$C,0),MATCH("ws Ref",'[15]2020 P&amp;L'!$A$5:$S$5,0))</f>
        <v>SE3</v>
      </c>
      <c r="B86" s="344" t="s">
        <v>74</v>
      </c>
      <c r="C86" s="345" t="str">
        <f>INDEX('[15]2020 P&amp;L'!$A:$S,MATCH($B86,'[15]2020 P&amp;L'!$C:$C,0),MATCH(C$69,'[15]2020 P&amp;L'!$A$5:$S$5,0))</f>
        <v>Sewer - O&amp;M - Maintenance of Pumping System (KY, Bluegra )</v>
      </c>
      <c r="D86" s="345">
        <f>INDEX('[15]2020 P&amp;L'!$A:$S,MATCH($B86,'[15]2020 P&amp;L'!$C:$C,0),MATCH("total",'[15]2020 P&amp;L'!$A$5:$S$5,0))</f>
        <v>-12916.56</v>
      </c>
      <c r="E86" s="318">
        <f>'[17]Ref Out'!$D11</f>
        <v>11923.44</v>
      </c>
      <c r="F86" s="94"/>
      <c r="G86" s="149"/>
      <c r="H86" s="149"/>
      <c r="I86" s="318"/>
      <c r="J86" s="126"/>
      <c r="K86" s="79"/>
      <c r="L86" s="69"/>
    </row>
    <row r="87" spans="1:12" outlineLevel="1" x14ac:dyDescent="0.45">
      <c r="A87" s="345" t="str">
        <f>INDEX('[15]2020 P&amp;L'!$A:$S,MATCH($B87,'[15]2020 P&amp;L'!$C:$C,0),MATCH("ws Ref",'[15]2020 P&amp;L'!$A$5:$S$5,0))</f>
        <v>CE1</v>
      </c>
      <c r="B87" s="342" t="s">
        <v>75</v>
      </c>
      <c r="C87" s="345" t="str">
        <f>INDEX('[15]2020 P&amp;L'!$A:$S,MATCH($B87,'[15]2020 P&amp;L'!$C:$C,0),MATCH(C$69,'[15]2020 P&amp;L'!$A$5:$S$5,0))</f>
        <v>Taxes  Sewer Property (KY, Bluegra)</v>
      </c>
      <c r="D87" s="345">
        <f>INDEX('[15]2020 P&amp;L'!$A:$S,MATCH($B87,'[15]2020 P&amp;L'!$C:$C,0),MATCH("total",'[15]2020 P&amp;L'!$A$5:$S$5,0))</f>
        <v>-6814.99</v>
      </c>
      <c r="E87" s="318"/>
      <c r="F87" s="94"/>
      <c r="G87" s="149"/>
      <c r="H87" s="149"/>
      <c r="I87" s="318"/>
      <c r="J87" s="126"/>
      <c r="K87" s="79"/>
      <c r="L87" s="69"/>
    </row>
    <row r="88" spans="1:12" outlineLevel="1" x14ac:dyDescent="0.45">
      <c r="A88" s="345" t="str">
        <f>INDEX('[15]2020 P&amp;L'!$A:$S,MATCH($B88,'[15]2020 P&amp;L'!$C:$C,0),MATCH("ws Ref",'[15]2020 P&amp;L'!$A$5:$S$5,0))</f>
        <v>CE2</v>
      </c>
      <c r="B88" s="342" t="s">
        <v>76</v>
      </c>
      <c r="C88" s="345" t="str">
        <f>INDEX('[15]2020 P&amp;L'!$A:$S,MATCH($B88,'[15]2020 P&amp;L'!$C:$C,0),MATCH(C$69,'[15]2020 P&amp;L'!$A$5:$S$5,0))</f>
        <v>Sewer Cust Record Collect (Billing) (KY, Bluegra)</v>
      </c>
      <c r="D88" s="345">
        <f>INDEX('[15]2020 P&amp;L'!$A:$S,MATCH($B88,'[15]2020 P&amp;L'!$C:$C,0),MATCH("total",'[15]2020 P&amp;L'!$A$5:$S$5,0))</f>
        <v>-47211.149999999994</v>
      </c>
      <c r="E88" s="318">
        <f>'[6]Ref Out'!$D10</f>
        <v>0</v>
      </c>
      <c r="F88" s="94"/>
      <c r="G88" s="149"/>
      <c r="H88" s="149"/>
      <c r="I88" s="318"/>
      <c r="J88" s="126"/>
      <c r="K88" s="79"/>
      <c r="L88" s="69"/>
    </row>
    <row r="89" spans="1:12" outlineLevel="1" x14ac:dyDescent="0.45">
      <c r="A89" s="345" t="str">
        <f>INDEX('[15]2020 P&amp;L'!$A:$S,MATCH($B89,'[15]2020 P&amp;L'!$C:$C,0),MATCH("ws Ref",'[15]2020 P&amp;L'!$A$5:$S$5,0))</f>
        <v>CE2</v>
      </c>
      <c r="B89" s="342" t="s">
        <v>77</v>
      </c>
      <c r="C89" s="345" t="str">
        <f>INDEX('[15]2020 P&amp;L'!$A:$S,MATCH($B89,'[15]2020 P&amp;L'!$C:$C,0),MATCH(C$69,'[15]2020 P&amp;L'!$A$5:$S$5,0))</f>
        <v>Sewer Cust Record Collect (Bank Fees) (KY, Bluegra)</v>
      </c>
      <c r="D89" s="345">
        <f>INDEX('[15]2020 P&amp;L'!$A:$S,MATCH($B89,'[15]2020 P&amp;L'!$C:$C,0),MATCH("total",'[15]2020 P&amp;L'!$A$5:$S$5,0))</f>
        <v>-14001.869999999999</v>
      </c>
      <c r="E89" s="318">
        <f>'[6]Ref Out'!$D11</f>
        <v>0</v>
      </c>
      <c r="F89" s="94"/>
      <c r="G89" s="149"/>
      <c r="H89" s="149"/>
      <c r="I89" s="318"/>
      <c r="J89" s="126"/>
      <c r="K89" s="79"/>
      <c r="L89" s="69"/>
    </row>
    <row r="90" spans="1:12" outlineLevel="1" x14ac:dyDescent="0.45">
      <c r="A90" s="345" t="str">
        <f>INDEX('[15]2020 P&amp;L'!$A:$S,MATCH($B90,'[15]2020 P&amp;L'!$C:$C,0),MATCH("ws Ref",'[15]2020 P&amp;L'!$A$5:$S$5,0))</f>
        <v>CE3</v>
      </c>
      <c r="B90" s="342" t="s">
        <v>78</v>
      </c>
      <c r="C90" s="345" t="str">
        <f>INDEX('[15]2020 P&amp;L'!$A:$S,MATCH($B90,'[15]2020 P&amp;L'!$C:$C,0),MATCH(C$69,'[15]2020 P&amp;L'!$A$5:$S$5,0))</f>
        <v>Sewer Administrative Expenses Transferred (KY, Bluegra)</v>
      </c>
      <c r="D90" s="345">
        <f>INDEX('[15]2020 P&amp;L'!$A:$S,MATCH($B90,'[15]2020 P&amp;L'!$C:$C,0),MATCH("total",'[15]2020 P&amp;L'!$A$5:$S$5,0))</f>
        <v>-201432.53999999998</v>
      </c>
      <c r="E90" s="318">
        <f>'[8]Ref Out'!$D$9</f>
        <v>91469.689654795802</v>
      </c>
      <c r="F90" s="94"/>
      <c r="G90" s="149"/>
      <c r="H90" s="149"/>
      <c r="I90" s="318"/>
      <c r="J90" s="126"/>
      <c r="K90" s="79"/>
      <c r="L90" s="69"/>
    </row>
    <row r="91" spans="1:12" outlineLevel="1" x14ac:dyDescent="0.45">
      <c r="A91" s="345" t="str">
        <f>INDEX('[15]2020 P&amp;L'!$A:$S,MATCH($B91,'[15]2020 P&amp;L'!$C:$C,0),MATCH("ws Ref",'[15]2020 P&amp;L'!$A$5:$S$5,0))</f>
        <v>CE4</v>
      </c>
      <c r="B91" s="342" t="s">
        <v>79</v>
      </c>
      <c r="C91" s="345" t="str">
        <f>INDEX('[15]2020 P&amp;L'!$A:$S,MATCH($B91,'[15]2020 P&amp;L'!$C:$C,0),MATCH(C$69,'[15]2020 P&amp;L'!$A$5:$S$5,0))</f>
        <v>Sewer OutsideService (Legal Fees) (KY, Bluegra)</v>
      </c>
      <c r="D91" s="345">
        <f>INDEX('[15]2020 P&amp;L'!$A:$S,MATCH($B91,'[15]2020 P&amp;L'!$C:$C,0),MATCH("total",'[15]2020 P&amp;L'!$A$5:$S$5,0))</f>
        <v>-1591.2199999999998</v>
      </c>
      <c r="E91" s="318">
        <f>'[9]Ref Out'!$D9</f>
        <v>-69.499999999999773</v>
      </c>
      <c r="F91" s="95"/>
      <c r="G91" s="180"/>
      <c r="H91" s="180"/>
      <c r="I91" s="318"/>
      <c r="J91" s="304"/>
      <c r="K91" s="79"/>
      <c r="L91" s="69"/>
    </row>
    <row r="92" spans="1:12" outlineLevel="1" x14ac:dyDescent="0.45">
      <c r="A92" s="345" t="str">
        <f>INDEX('[15]2020 P&amp;L'!$A:$S,MATCH($B92,'[15]2020 P&amp;L'!$C:$C,0),MATCH("ws Ref",'[15]2020 P&amp;L'!$A$5:$S$5,0))</f>
        <v>CE4</v>
      </c>
      <c r="B92" s="342" t="s">
        <v>80</v>
      </c>
      <c r="C92" s="345" t="str">
        <f>INDEX('[15]2020 P&amp;L'!$A:$S,MATCH($B92,'[15]2020 P&amp;L'!$C:$C,0),MATCH(C$69,'[15]2020 P&amp;L'!$A$5:$S$5,0))</f>
        <v>Sewer OutsideService (Manage Consult) (KY, Bluegra)</v>
      </c>
      <c r="D92" s="345">
        <f>INDEX('[15]2020 P&amp;L'!$A:$S,MATCH($B92,'[15]2020 P&amp;L'!$C:$C,0),MATCH("total",'[15]2020 P&amp;L'!$A$5:$S$5,0))</f>
        <v>-39087.67</v>
      </c>
      <c r="E92" s="318">
        <f>'[9]Ref Out'!$D10</f>
        <v>-3087.6699999999983</v>
      </c>
      <c r="F92" s="95"/>
      <c r="G92" s="180"/>
      <c r="H92" s="180"/>
      <c r="I92" s="318"/>
      <c r="J92" s="304"/>
      <c r="K92" s="79"/>
      <c r="L92" s="69"/>
    </row>
    <row r="93" spans="1:12" outlineLevel="1" x14ac:dyDescent="0.45">
      <c r="A93" s="345" t="str">
        <f>INDEX('[15]2020 P&amp;L'!$A:$S,MATCH($B93,'[15]2020 P&amp;L'!$C:$C,0),MATCH("ws Ref",'[15]2020 P&amp;L'!$A$5:$S$5,0))</f>
        <v>CE4</v>
      </c>
      <c r="B93" s="342" t="s">
        <v>81</v>
      </c>
      <c r="C93" s="345" t="str">
        <f>INDEX('[15]2020 P&amp;L'!$A:$S,MATCH($B93,'[15]2020 P&amp;L'!$C:$C,0),MATCH(C$69,'[15]2020 P&amp;L'!$A$5:$S$5,0))</f>
        <v>Sewer Outside Services (IT) (KY, Bluegra)</v>
      </c>
      <c r="D93" s="345">
        <f>INDEX('[15]2020 P&amp;L'!$A:$S,MATCH($B93,'[15]2020 P&amp;L'!$C:$C,0),MATCH("total",'[15]2020 P&amp;L'!$A$5:$S$5,0))</f>
        <v>-3548.53</v>
      </c>
      <c r="E93" s="318">
        <f>'[9]Ref Out'!$D11</f>
        <v>51.4699999999998</v>
      </c>
      <c r="F93" s="95"/>
      <c r="G93" s="180"/>
      <c r="H93" s="180"/>
      <c r="I93" s="318"/>
      <c r="J93" s="304"/>
      <c r="K93" s="79"/>
      <c r="L93" s="69"/>
    </row>
    <row r="94" spans="1:12" outlineLevel="1" x14ac:dyDescent="0.45">
      <c r="A94" s="345" t="str">
        <f>INDEX('[15]2020 P&amp;L'!$A:$S,MATCH($B94,'[15]2020 P&amp;L'!$C:$C,0),MATCH("ws Ref",'[15]2020 P&amp;L'!$A$5:$S$5,0))</f>
        <v>CE5</v>
      </c>
      <c r="B94" s="342" t="s">
        <v>82</v>
      </c>
      <c r="C94" s="345" t="str">
        <f>INDEX('[15]2020 P&amp;L'!$A:$S,MATCH($B94,'[15]2020 P&amp;L'!$C:$C,0),MATCH(C$69,'[15]2020 P&amp;L'!$A$5:$S$5,0))</f>
        <v>Sewer Property Insurance   Commercial (KY, Bluegra)</v>
      </c>
      <c r="D94" s="345">
        <f>INDEX('[15]2020 P&amp;L'!$A:$S,MATCH($B94,'[15]2020 P&amp;L'!$C:$C,0),MATCH("total",'[15]2020 P&amp;L'!$A$5:$S$5,0))</f>
        <v>-157056</v>
      </c>
      <c r="E94" s="318">
        <f>'[10]Ref Out'!$D$9</f>
        <v>15548</v>
      </c>
      <c r="F94" s="95"/>
      <c r="G94" s="180"/>
      <c r="H94" s="180"/>
      <c r="I94" s="318"/>
      <c r="J94" s="304"/>
      <c r="K94" s="79"/>
      <c r="L94" s="69"/>
    </row>
    <row r="95" spans="1:12" outlineLevel="1" x14ac:dyDescent="0.45">
      <c r="A95" s="345" t="str">
        <f>INDEX('[15]2020 P&amp;L'!$A:$S,MATCH($B95,'[15]2020 P&amp;L'!$C:$C,0),MATCH("ws Ref",'[15]2020 P&amp;L'!$A$5:$S$5,0))</f>
        <v>CE6</v>
      </c>
      <c r="B95" s="342" t="s">
        <v>83</v>
      </c>
      <c r="C95" s="345" t="str">
        <f>INDEX('[15]2020 P&amp;L'!$A:$S,MATCH($B95,'[15]2020 P&amp;L'!$C:$C,0),MATCH(C$69,'[15]2020 P&amp;L'!$A$5:$S$5,0))</f>
        <v>Sewer Regulatory Expense   DNR (KY, Bluegra)</v>
      </c>
      <c r="D95" s="345">
        <f>INDEX('[15]2020 P&amp;L'!$A:$S,MATCH($B95,'[15]2020 P&amp;L'!$C:$C,0),MATCH("total",'[15]2020 P&amp;L'!$A$5:$S$5,0))</f>
        <v>-7163.25</v>
      </c>
      <c r="E95" s="318">
        <f>'[11]Ref Out'!$E9</f>
        <v>7163.25</v>
      </c>
      <c r="F95" s="95"/>
      <c r="G95" s="180"/>
      <c r="H95" s="180"/>
      <c r="I95" s="318"/>
      <c r="J95" s="304"/>
      <c r="K95" s="79"/>
      <c r="L95" s="69"/>
    </row>
    <row r="96" spans="1:12" outlineLevel="1" x14ac:dyDescent="0.45">
      <c r="A96" s="345" t="str">
        <f>INDEX('[15]2020 P&amp;L'!$A:$S,MATCH($B96,'[15]2020 P&amp;L'!$C:$C,0),MATCH("ws Ref",'[15]2020 P&amp;L'!$A$5:$S$5,0))</f>
        <v>CE6</v>
      </c>
      <c r="B96" s="342" t="s">
        <v>84</v>
      </c>
      <c r="C96" s="345" t="str">
        <f>INDEX('[15]2020 P&amp;L'!$A:$S,MATCH($B96,'[15]2020 P&amp;L'!$C:$C,0),MATCH(C$69,'[15]2020 P&amp;L'!$A$5:$S$5,0))</f>
        <v>Sewer Regulatory Expense   PSC (KY, Bluegra)</v>
      </c>
      <c r="D96" s="345">
        <f>INDEX('[15]2020 P&amp;L'!$A:$S,MATCH($B96,'[15]2020 P&amp;L'!$C:$C,0),MATCH("total",'[15]2020 P&amp;L'!$A$5:$S$5,0))</f>
        <v>-840.63</v>
      </c>
      <c r="E96" s="318">
        <f>'[11]Ref Out'!$E10</f>
        <v>0</v>
      </c>
      <c r="F96" s="95"/>
      <c r="G96" s="180"/>
      <c r="H96" s="180"/>
      <c r="I96" s="318"/>
      <c r="J96" s="304"/>
      <c r="K96" s="79"/>
      <c r="L96" s="69"/>
    </row>
    <row r="97" spans="1:12" outlineLevel="1" x14ac:dyDescent="0.45">
      <c r="A97" s="345" t="str">
        <f>INDEX('[15]2020 P&amp;L'!$A:$S,MATCH($B97,'[15]2020 P&amp;L'!$C:$C,0),MATCH("ws Ref",'[15]2020 P&amp;L'!$A$5:$S$5,0))</f>
        <v>CE7</v>
      </c>
      <c r="B97" s="342" t="s">
        <v>85</v>
      </c>
      <c r="C97" s="345" t="str">
        <f>INDEX('[15]2020 P&amp;L'!$A:$S,MATCH($B97,'[15]2020 P&amp;L'!$C:$C,0),MATCH(C$69,'[15]2020 P&amp;L'!$A$5:$S$5,0))</f>
        <v>Sewer Uncollectible Accounts (KY, Bluegra)</v>
      </c>
      <c r="D97" s="345">
        <f>INDEX('[15]2020 P&amp;L'!$A:$S,MATCH($B97,'[15]2020 P&amp;L'!$C:$C,0),MATCH("total",'[15]2020 P&amp;L'!$A$5:$S$5,0))</f>
        <v>-5296.21</v>
      </c>
      <c r="E97" s="318">
        <f>'[7]Ref Out'!$D$8</f>
        <v>3366.2</v>
      </c>
      <c r="F97" s="95"/>
      <c r="G97" s="180"/>
      <c r="H97" s="180"/>
      <c r="I97" s="318"/>
      <c r="J97" s="304"/>
      <c r="K97" s="79"/>
      <c r="L97" s="69"/>
    </row>
    <row r="98" spans="1:12" x14ac:dyDescent="0.45">
      <c r="A98" s="345"/>
      <c r="B98" s="342"/>
      <c r="C98" s="345"/>
      <c r="D98" s="345"/>
      <c r="E98" s="318"/>
      <c r="F98" s="95"/>
      <c r="G98" s="180"/>
      <c r="H98" s="180"/>
      <c r="I98" s="318"/>
      <c r="J98" s="304"/>
      <c r="K98" s="79"/>
      <c r="L98" s="69"/>
    </row>
    <row r="99" spans="1:12" x14ac:dyDescent="0.45">
      <c r="A99" s="345" t="str">
        <f>INDEX('[15]2020 P&amp;L'!$A:$S,MATCH($B99,'[15]2020 P&amp;L'!$C:$C,0),MATCH("ws Ref",'[15]2020 P&amp;L'!$A$5:$S$5,0))</f>
        <v>CE1</v>
      </c>
      <c r="B99" s="342" t="s">
        <v>86</v>
      </c>
      <c r="C99" s="345" t="str">
        <f>INDEX('[15]2020 P&amp;L'!$A:$S,MATCH($B99,'[15]2020 P&amp;L'!$C:$C,0),MATCH(C$69,'[15]2020 P&amp;L'!$A$5:$S$5,0))</f>
        <v>Taxes  Water Property (KY, Bluegra)</v>
      </c>
      <c r="D99" s="345">
        <f>-INDEX('[15]2020 P&amp;L'!$A:$S,MATCH($B99,'[15]2020 P&amp;L'!$C:$C,0),MATCH("total",'[15]2020 P&amp;L'!$A$5:$S$5,0))</f>
        <v>46.19</v>
      </c>
      <c r="E99" s="318">
        <f>'[5]Ref Out'!D10</f>
        <v>46.19</v>
      </c>
      <c r="F99" s="318">
        <f>'[5]Ref Out'!E10</f>
        <v>92.38</v>
      </c>
      <c r="G99" s="149" t="str">
        <f>'[5]Ref Out'!$A$16</f>
        <v>W/P - CE1</v>
      </c>
      <c r="H99" s="67" t="str">
        <f>'[5]Ref Out'!$A$17</f>
        <v>Work Papers/[BGUOC 2020 Rate Case - Schedule CE1.xlsx]Exhibit</v>
      </c>
      <c r="I99" s="318">
        <f>SUM(D99:E99)</f>
        <v>92.38</v>
      </c>
      <c r="J99" s="304"/>
      <c r="K99" s="79"/>
      <c r="L99" s="69"/>
    </row>
    <row r="100" spans="1:12" x14ac:dyDescent="0.45">
      <c r="A100" s="345" t="str">
        <f>INDEX('[15]2020 P&amp;L'!$A:$S,MATCH($B100,'[15]2020 P&amp;L'!$C:$C,0),MATCH("ws Ref",'[15]2020 P&amp;L'!$A$5:$S$5,0))</f>
        <v>CE2</v>
      </c>
      <c r="B100" s="342" t="s">
        <v>87</v>
      </c>
      <c r="C100" s="345" t="str">
        <f>INDEX('[15]2020 P&amp;L'!$A:$S,MATCH($B100,'[15]2020 P&amp;L'!$C:$C,0),MATCH(C$69,'[15]2020 P&amp;L'!$A$5:$S$5,0))</f>
        <v>Water Cust Record Collect (Billing) (KY, Bluegra)</v>
      </c>
      <c r="D100" s="345">
        <f>-INDEX('[15]2020 P&amp;L'!$A:$S,MATCH($B100,'[15]2020 P&amp;L'!$C:$C,0),MATCH("total",'[15]2020 P&amp;L'!$A$5:$S$5,0))</f>
        <v>3865.2400000000007</v>
      </c>
      <c r="E100" s="318">
        <f>'[6]Ref Out'!D15</f>
        <v>4669.3999999999987</v>
      </c>
      <c r="F100" s="318">
        <f>'[6]Ref Out'!E15</f>
        <v>8534.64</v>
      </c>
      <c r="G100" s="149" t="str">
        <f>'[6]Ref Out'!$A$22</f>
        <v>W/P - CE2</v>
      </c>
      <c r="H100" s="67" t="str">
        <f>'[6]Ref Out'!$A$23</f>
        <v>Work Papers/[BGUOC 2020 Rate Case - Schedule CE2.xlsx]Exhibit</v>
      </c>
      <c r="I100" s="318">
        <f t="shared" ref="I100:I116" si="1">SUM(D100:E100)</f>
        <v>8534.64</v>
      </c>
      <c r="J100" s="304"/>
      <c r="K100" s="79"/>
      <c r="L100" s="69"/>
    </row>
    <row r="101" spans="1:12" x14ac:dyDescent="0.45">
      <c r="A101" s="345" t="str">
        <f>INDEX('[15]2020 P&amp;L'!$A:$S,MATCH($B101,'[15]2020 P&amp;L'!$C:$C,0),MATCH("ws Ref",'[15]2020 P&amp;L'!$A$5:$S$5,0))</f>
        <v>CE2</v>
      </c>
      <c r="B101" s="342" t="s">
        <v>88</v>
      </c>
      <c r="C101" s="345" t="str">
        <f>INDEX('[15]2020 P&amp;L'!$A:$S,MATCH($B101,'[15]2020 P&amp;L'!$C:$C,0),MATCH(C$69,'[15]2020 P&amp;L'!$A$5:$S$5,0))</f>
        <v>Water Cust Record Collect (Bank Fees) (KY, Bluegra)</v>
      </c>
      <c r="D101" s="345">
        <f>-INDEX('[15]2020 P&amp;L'!$A:$S,MATCH($B101,'[15]2020 P&amp;L'!$C:$C,0),MATCH("total",'[15]2020 P&amp;L'!$A$5:$S$5,0))</f>
        <v>1206.1200000000001</v>
      </c>
      <c r="E101" s="318">
        <f>'[6]Ref Out'!D16</f>
        <v>1082.5199999999998</v>
      </c>
      <c r="F101" s="318">
        <f>'[6]Ref Out'!E16</f>
        <v>2288.64</v>
      </c>
      <c r="G101" s="149" t="str">
        <f>'[6]Ref Out'!$A$22</f>
        <v>W/P - CE2</v>
      </c>
      <c r="H101" s="67" t="str">
        <f>'[6]Ref Out'!$A$23</f>
        <v>Work Papers/[BGUOC 2020 Rate Case - Schedule CE2.xlsx]Exhibit</v>
      </c>
      <c r="I101" s="318">
        <f t="shared" si="1"/>
        <v>2288.64</v>
      </c>
      <c r="J101" s="304"/>
      <c r="K101" s="79"/>
      <c r="L101" s="69"/>
    </row>
    <row r="102" spans="1:12" x14ac:dyDescent="0.45">
      <c r="A102" s="345" t="str">
        <f>INDEX('[15]2020 P&amp;L'!$A:$S,MATCH($B102,'[15]2020 P&amp;L'!$C:$C,0),MATCH("ws Ref",'[15]2020 P&amp;L'!$A$5:$S$5,0))</f>
        <v>CE7</v>
      </c>
      <c r="B102" s="342" t="s">
        <v>89</v>
      </c>
      <c r="C102" s="345" t="str">
        <f>INDEX('[15]2020 P&amp;L'!$A:$S,MATCH($B102,'[15]2020 P&amp;L'!$C:$C,0),MATCH(C$69,'[15]2020 P&amp;L'!$A$5:$S$5,0))</f>
        <v>Water Bad Debt Expense (KY, Bluegra)</v>
      </c>
      <c r="D102" s="345">
        <f>-INDEX('[15]2020 P&amp;L'!$A:$S,MATCH($B102,'[15]2020 P&amp;L'!$C:$C,0),MATCH("total",'[15]2020 P&amp;L'!$A$5:$S$5,0))</f>
        <v>390</v>
      </c>
      <c r="E102" s="318">
        <f>'[7]Ref Out'!D9</f>
        <v>285</v>
      </c>
      <c r="F102" s="318">
        <f>'[7]Ref Out'!E9</f>
        <v>675</v>
      </c>
      <c r="G102" s="149" t="str">
        <f>'[7]Ref Out'!$A$15</f>
        <v>W/P - CE7</v>
      </c>
      <c r="H102" s="67" t="str">
        <f>'[7]Ref Out'!$A$16</f>
        <v>Work Papers/[BGUOC 2020 Rate Case - Schedule CE7.xlsx]Exhibit</v>
      </c>
      <c r="I102" s="318">
        <f t="shared" si="1"/>
        <v>675</v>
      </c>
      <c r="J102" s="128"/>
      <c r="K102" s="79"/>
      <c r="L102" s="69"/>
    </row>
    <row r="103" spans="1:12" x14ac:dyDescent="0.45">
      <c r="A103" s="345" t="str">
        <f>INDEX('[15]2020 P&amp;L'!$A:$S,MATCH($B103,'[15]2020 P&amp;L'!$C:$C,0),MATCH("ws Ref",'[15]2020 P&amp;L'!$A$5:$S$5,0))</f>
        <v>CE3</v>
      </c>
      <c r="B103" s="342" t="s">
        <v>90</v>
      </c>
      <c r="C103" s="345" t="str">
        <f>INDEX('[15]2020 P&amp;L'!$A:$S,MATCH($B103,'[15]2020 P&amp;L'!$C:$C,0),MATCH(C$69,'[15]2020 P&amp;L'!$A$5:$S$5,0))</f>
        <v>Water Administrative Expenses Transferred (KY, Bluegra)</v>
      </c>
      <c r="D103" s="345">
        <f>-INDEX('[15]2020 P&amp;L'!$A:$S,MATCH($B103,'[15]2020 P&amp;L'!$C:$C,0),MATCH("total",'[15]2020 P&amp;L'!$A$5:$S$5,0))</f>
        <v>18990</v>
      </c>
      <c r="E103" s="318">
        <f>'[8]Ref Out'!D$10</f>
        <v>24068.914073276574</v>
      </c>
      <c r="F103" s="318">
        <f>'[8]Ref Out'!E$10</f>
        <v>43058.914073276574</v>
      </c>
      <c r="G103" s="149" t="str">
        <f>'[8]Ref In'!$A$25</f>
        <v>W/P - CE3</v>
      </c>
      <c r="H103" s="67" t="str">
        <f>'[8]Ref Out'!$A$17</f>
        <v>Work Papers/[BGUOC 2020 Rate Case - Schedule CE3.xlsx]Exhibit</v>
      </c>
      <c r="I103" s="318">
        <f t="shared" si="1"/>
        <v>43058.914073276574</v>
      </c>
      <c r="J103" s="172"/>
      <c r="K103" s="79"/>
      <c r="L103" s="69"/>
    </row>
    <row r="104" spans="1:12" x14ac:dyDescent="0.45">
      <c r="A104" s="345" t="str">
        <f>INDEX('[15]2020 P&amp;L'!$A:$S,MATCH($B104,'[15]2020 P&amp;L'!$C:$C,0),MATCH("ws Ref",'[15]2020 P&amp;L'!$A$5:$S$5,0))</f>
        <v>CE4</v>
      </c>
      <c r="B104" s="342" t="s">
        <v>91</v>
      </c>
      <c r="C104" s="345" t="str">
        <f>INDEX('[15]2020 P&amp;L'!$A:$S,MATCH($B104,'[15]2020 P&amp;L'!$C:$C,0),MATCH(C$69,'[15]2020 P&amp;L'!$A$5:$S$5,0))</f>
        <v>Water Contractual Services (Legal Fees) (KY, Bluegra)</v>
      </c>
      <c r="D104" s="345">
        <f>-INDEX('[15]2020 P&amp;L'!$A:$S,MATCH($B104,'[15]2020 P&amp;L'!$C:$C,0),MATCH("total",'[15]2020 P&amp;L'!$A$5:$S$5,0))</f>
        <v>107.62000000000002</v>
      </c>
      <c r="E104" s="318">
        <f>'[9]Ref Out'!D12</f>
        <v>207.5</v>
      </c>
      <c r="F104" s="318">
        <f>'[9]Ref Out'!E12</f>
        <v>315.12</v>
      </c>
      <c r="G104" s="149" t="str">
        <f>'[9]Ref Out'!$A$19</f>
        <v>W/P - CE4</v>
      </c>
      <c r="H104" s="67" t="str">
        <f>'[9]Ref Out'!$A$20</f>
        <v>Work Papers/[BGUOC 2020 Rate Case - Schedule CE4.xlsx]Exhibit</v>
      </c>
      <c r="I104" s="318">
        <f t="shared" si="1"/>
        <v>315.12</v>
      </c>
      <c r="J104" s="127"/>
      <c r="K104" s="79"/>
      <c r="L104" s="69"/>
    </row>
    <row r="105" spans="1:12" x14ac:dyDescent="0.45">
      <c r="A105" s="345" t="str">
        <f>INDEX('[15]2020 P&amp;L'!$A:$S,MATCH($B105,'[15]2020 P&amp;L'!$C:$C,0),MATCH("ws Ref",'[15]2020 P&amp;L'!$A$5:$S$5,0))</f>
        <v>CE4</v>
      </c>
      <c r="B105" s="342" t="s">
        <v>92</v>
      </c>
      <c r="C105" s="345" t="str">
        <f>INDEX('[15]2020 P&amp;L'!$A:$S,MATCH($B105,'[15]2020 P&amp;L'!$C:$C,0),MATCH(C$69,'[15]2020 P&amp;L'!$A$5:$S$5,0))</f>
        <v>Water Contractual Services (Manage Consult) (KY, Bluegra)</v>
      </c>
      <c r="D105" s="345">
        <f>-INDEX('[15]2020 P&amp;L'!$A:$S,MATCH($B105,'[15]2020 P&amp;L'!$C:$C,0),MATCH("total",'[15]2020 P&amp;L'!$A$5:$S$5,0))</f>
        <v>3065.7000000000003</v>
      </c>
      <c r="E105" s="318">
        <f>'[9]Ref Out'!D13</f>
        <v>3110.3399999999988</v>
      </c>
      <c r="F105" s="318">
        <f>'[9]Ref Out'!E13</f>
        <v>6176.0399999999991</v>
      </c>
      <c r="G105" s="149" t="str">
        <f>'[9]Ref Out'!$A$19</f>
        <v>W/P - CE4</v>
      </c>
      <c r="H105" s="67" t="str">
        <f>'[9]Ref Out'!$A$20</f>
        <v>Work Papers/[BGUOC 2020 Rate Case - Schedule CE4.xlsx]Exhibit</v>
      </c>
      <c r="I105" s="318">
        <f t="shared" si="1"/>
        <v>6176.0399999999991</v>
      </c>
      <c r="J105" s="127"/>
      <c r="K105" s="79"/>
      <c r="L105" s="69"/>
    </row>
    <row r="106" spans="1:12" x14ac:dyDescent="0.45">
      <c r="A106" s="345" t="str">
        <f>INDEX('[15]2020 P&amp;L'!$A:$S,MATCH($B106,'[15]2020 P&amp;L'!$C:$C,0),MATCH("ws Ref",'[15]2020 P&amp;L'!$A$5:$S$5,0))</f>
        <v>CE4</v>
      </c>
      <c r="B106" s="342" t="s">
        <v>93</v>
      </c>
      <c r="C106" s="345" t="str">
        <f>INDEX('[15]2020 P&amp;L'!$A:$S,MATCH($B106,'[15]2020 P&amp;L'!$C:$C,0),MATCH(C$69,'[15]2020 P&amp;L'!$A$5:$S$5,0))</f>
        <v>Water Contractual Services (IT) (KY, Bluegra)</v>
      </c>
      <c r="D106" s="345">
        <f>-INDEX('[15]2020 P&amp;L'!$A:$S,MATCH($B106,'[15]2020 P&amp;L'!$C:$C,0),MATCH("total",'[15]2020 P&amp;L'!$A$5:$S$5,0))</f>
        <v>257.35000000000002</v>
      </c>
      <c r="E106" s="318">
        <f>'[9]Ref Out'!D14</f>
        <v>360.28999999999996</v>
      </c>
      <c r="F106" s="318">
        <f>'[9]Ref Out'!E14</f>
        <v>617.64</v>
      </c>
      <c r="G106" s="149" t="str">
        <f>'[9]Ref Out'!$A$19</f>
        <v>W/P - CE4</v>
      </c>
      <c r="H106" s="67" t="str">
        <f>'[9]Ref Out'!$A$20</f>
        <v>Work Papers/[BGUOC 2020 Rate Case - Schedule CE4.xlsx]Exhibit</v>
      </c>
      <c r="I106" s="318">
        <f t="shared" si="1"/>
        <v>617.64</v>
      </c>
      <c r="J106" s="127"/>
      <c r="K106" s="79"/>
      <c r="L106" s="69"/>
    </row>
    <row r="107" spans="1:12" x14ac:dyDescent="0.45">
      <c r="A107" s="345" t="str">
        <f>INDEX('[15]2020 P&amp;L'!$A:$S,MATCH($B107,'[15]2020 P&amp;L'!$C:$C,0),MATCH("ws Ref",'[15]2020 P&amp;L'!$A$5:$S$5,0))</f>
        <v>CE5</v>
      </c>
      <c r="B107" s="342" t="s">
        <v>94</v>
      </c>
      <c r="C107" s="345" t="str">
        <f>INDEX('[15]2020 P&amp;L'!$A:$S,MATCH($B107,'[15]2020 P&amp;L'!$C:$C,0),MATCH(C$69,'[15]2020 P&amp;L'!$A$5:$S$5,0))</f>
        <v>Water Property Insurance Gen Liab (KY, Bluegra)</v>
      </c>
      <c r="D107" s="345">
        <f>-INDEX('[15]2020 P&amp;L'!$A:$S,MATCH($B107,'[15]2020 P&amp;L'!$C:$C,0),MATCH("total",'[15]2020 P&amp;L'!$A$5:$S$5,0))</f>
        <v>3180</v>
      </c>
      <c r="E107" s="318">
        <f>'[10]Ref Out'!D10</f>
        <v>7632</v>
      </c>
      <c r="F107" s="318">
        <f>'[10]Ref Out'!E10</f>
        <v>10812</v>
      </c>
      <c r="G107" s="149" t="str">
        <f>'[10]Ref Out'!$A$16</f>
        <v>W/P - CE5</v>
      </c>
      <c r="H107" s="67" t="str">
        <f>'[10]Ref Out'!$A$17</f>
        <v>Work Papers/[BGUOC 2020 Rate Case - Schedule CE5.xlsx]Exhibit</v>
      </c>
      <c r="I107" s="318">
        <f t="shared" si="1"/>
        <v>10812</v>
      </c>
      <c r="J107" s="127"/>
      <c r="K107" s="79"/>
      <c r="L107" s="69"/>
    </row>
    <row r="108" spans="1:12" x14ac:dyDescent="0.45">
      <c r="A108" s="345" t="str">
        <f>INDEX('[15]2020 P&amp;L'!$A:$S,MATCH($B108,'[15]2020 P&amp;L'!$C:$C,0),MATCH("ws Ref",'[15]2020 P&amp;L'!$A$5:$S$5,0))</f>
        <v>CE6</v>
      </c>
      <c r="B108" s="342" t="s">
        <v>95</v>
      </c>
      <c r="C108" s="345" t="str">
        <f>INDEX('[15]2020 P&amp;L'!$A:$S,MATCH($B108,'[15]2020 P&amp;L'!$C:$C,0),MATCH(C$69,'[15]2020 P&amp;L'!$A$5:$S$5,0))</f>
        <v>Water Regulatory Expense DNR (KY, Bluegra)</v>
      </c>
      <c r="D108" s="345">
        <f>-INDEX('[15]2020 P&amp;L'!$A:$S,MATCH($B108,'[15]2020 P&amp;L'!$C:$C,0),MATCH("total",'[15]2020 P&amp;L'!$A$5:$S$5,0))</f>
        <v>0</v>
      </c>
      <c r="E108" s="318">
        <f>'[11]Ref Out'!D11</f>
        <v>0</v>
      </c>
      <c r="F108" s="318">
        <f>'[11]Ref Out'!E11</f>
        <v>0</v>
      </c>
      <c r="G108" s="149" t="str">
        <f>'[11]Ref Out'!$A$17</f>
        <v>W/P - CE6</v>
      </c>
      <c r="H108" s="67" t="str">
        <f>'[11]Ref Out'!$A$18</f>
        <v>Work Papers/[BGUOC 2020 Rate Case - Schedule CE6.xlsx]Exhibit</v>
      </c>
      <c r="I108" s="318">
        <f t="shared" si="1"/>
        <v>0</v>
      </c>
      <c r="J108" s="127"/>
      <c r="K108" s="79"/>
      <c r="L108" s="69"/>
    </row>
    <row r="109" spans="1:12" x14ac:dyDescent="0.45">
      <c r="A109" s="345" t="str">
        <f>INDEX('[15]2020 P&amp;L'!$A:$S,MATCH($B109,'[15]2020 P&amp;L'!$C:$C,0),MATCH("ws Ref",'[15]2020 P&amp;L'!$A$5:$S$5,0))</f>
        <v>CE6</v>
      </c>
      <c r="B109" s="342" t="s">
        <v>96</v>
      </c>
      <c r="C109" s="345" t="str">
        <f>INDEX('[15]2020 P&amp;L'!$A:$S,MATCH($B109,'[15]2020 P&amp;L'!$C:$C,0),MATCH(C$69,'[15]2020 P&amp;L'!$A$5:$S$5,0))</f>
        <v>Water Regulatory Expense PSC (KY, Bluegra)</v>
      </c>
      <c r="D109" s="345">
        <f>-INDEX('[15]2020 P&amp;L'!$A:$S,MATCH($B109,'[15]2020 P&amp;L'!$C:$C,0),MATCH("total",'[15]2020 P&amp;L'!$A$5:$S$5,0))</f>
        <v>0</v>
      </c>
      <c r="E109" s="318">
        <f>'[11]Ref Out'!D12</f>
        <v>0</v>
      </c>
      <c r="F109" s="318">
        <f>'[11]Ref Out'!E12</f>
        <v>0</v>
      </c>
      <c r="G109" s="149" t="str">
        <f>'[11]Ref Out'!$A$17</f>
        <v>W/P - CE6</v>
      </c>
      <c r="H109" s="67" t="str">
        <f>'[11]Ref Out'!$A$18</f>
        <v>Work Papers/[BGUOC 2020 Rate Case - Schedule CE6.xlsx]Exhibit</v>
      </c>
      <c r="I109" s="318">
        <f t="shared" si="1"/>
        <v>0</v>
      </c>
      <c r="J109" s="127"/>
      <c r="K109" s="79"/>
      <c r="L109" s="69"/>
    </row>
    <row r="110" spans="1:12" x14ac:dyDescent="0.45">
      <c r="A110" s="345" t="str">
        <f>INDEX('[15]2020 P&amp;L'!$A:$S,MATCH($B110,'[15]2020 P&amp;L'!$C:$C,0),MATCH("ws Ref",'[15]2020 P&amp;L'!$A$5:$S$5,0))</f>
        <v>WE1</v>
      </c>
      <c r="B110" s="342" t="s">
        <v>97</v>
      </c>
      <c r="C110" s="345" t="str">
        <f>INDEX('[15]2020 P&amp;L'!$A:$S,MATCH($B110,'[15]2020 P&amp;L'!$C:$C,0),MATCH(C$69,'[15]2020 P&amp;L'!$A$5:$S$5,0))</f>
        <v>Water - O&amp;M - Contractual Services - Other Treatment Ops (KY, Bluegra )</v>
      </c>
      <c r="D110" s="345">
        <f>-INDEX('[15]2020 P&amp;L'!$A:$S,MATCH($B110,'[15]2020 P&amp;L'!$C:$C,0),MATCH("total",'[15]2020 P&amp;L'!$A$5:$S$5,0))</f>
        <v>91533.27</v>
      </c>
      <c r="E110" s="318">
        <f>'[2]Ref Out'!D8</f>
        <v>52514.729999999996</v>
      </c>
      <c r="F110" s="318">
        <f>'[2]Ref Out'!E8</f>
        <v>144048</v>
      </c>
      <c r="G110" s="149" t="str">
        <f>'[2]Ref Out'!$A$15</f>
        <v>W/P - WE1</v>
      </c>
      <c r="H110" s="67" t="str">
        <f>'[2]Ref Out'!$A$16</f>
        <v>Work Papers/[BGUOC 2020 Rate Case - Schedule WE1.xlsx]Exhibit</v>
      </c>
      <c r="I110" s="318">
        <f t="shared" si="1"/>
        <v>144048</v>
      </c>
      <c r="J110" s="127"/>
      <c r="K110" s="79"/>
      <c r="L110" s="69"/>
    </row>
    <row r="111" spans="1:12" x14ac:dyDescent="0.45">
      <c r="A111" s="345" t="str">
        <f>INDEX('[15]2020 P&amp;L'!$A:$S,MATCH($B111,'[15]2020 P&amp;L'!$C:$C,0),MATCH("ws Ref",'[15]2020 P&amp;L'!$A$5:$S$5,0))</f>
        <v>WE2</v>
      </c>
      <c r="B111" s="342" t="s">
        <v>98</v>
      </c>
      <c r="C111" s="345" t="str">
        <f>INDEX('[15]2020 P&amp;L'!$A:$S,MATCH($B111,'[15]2020 P&amp;L'!$C:$C,0),MATCH(C$69,'[15]2020 P&amp;L'!$A$5:$S$5,0))</f>
        <v>Water - O&amp;M - Chemicals - Treatment (KY, Bluegra )</v>
      </c>
      <c r="D111" s="345">
        <f>-INDEX('[15]2020 P&amp;L'!$A:$S,MATCH($B111,'[15]2020 P&amp;L'!$C:$C,0),MATCH("total",'[15]2020 P&amp;L'!$A$5:$S$5,0))</f>
        <v>1954.1</v>
      </c>
      <c r="E111" s="318">
        <f>'[3]Ref Out'!D8</f>
        <v>1045.9000000000001</v>
      </c>
      <c r="F111" s="318">
        <f>'[3]Ref Out'!E8</f>
        <v>3000</v>
      </c>
      <c r="G111" s="149" t="str">
        <f>'[3]Ref Out'!$A$15</f>
        <v>W/P - WE2</v>
      </c>
      <c r="H111" s="67" t="str">
        <f>'[3]Ref Out'!$A$16</f>
        <v>Work Papers/[BGUOC 2020 Rate Case - Schedule WE2.xlsx]Exhibit</v>
      </c>
      <c r="I111" s="318">
        <f t="shared" si="1"/>
        <v>3000</v>
      </c>
      <c r="J111" s="127"/>
      <c r="K111" s="79"/>
      <c r="L111" s="69"/>
    </row>
    <row r="112" spans="1:12" x14ac:dyDescent="0.45">
      <c r="A112" s="345" t="str">
        <f>INDEX('[15]2020 P&amp;L'!$A:$S,MATCH($B112,'[15]2020 P&amp;L'!$C:$C,0),MATCH("ws Ref",'[15]2020 P&amp;L'!$A$5:$S$5,0))</f>
        <v>WE2</v>
      </c>
      <c r="B112" s="342" t="s">
        <v>99</v>
      </c>
      <c r="C112" s="345" t="str">
        <f>INDEX('[15]2020 P&amp;L'!$A:$S,MATCH($B112,'[15]2020 P&amp;L'!$C:$C,0),MATCH(C$69,'[15]2020 P&amp;L'!$A$5:$S$5,0))</f>
        <v>Water - O&amp;M - Purchased Power - Pumping (KY, Bluegra )</v>
      </c>
      <c r="D112" s="345">
        <f>-INDEX('[15]2020 P&amp;L'!$A:$S,MATCH($B112,'[15]2020 P&amp;L'!$C:$C,0),MATCH("total",'[15]2020 P&amp;L'!$A$5:$S$5,0))</f>
        <v>12118.44</v>
      </c>
      <c r="E112" s="318">
        <f>'[3]Ref Out'!D9</f>
        <v>14881.56</v>
      </c>
      <c r="F112" s="318">
        <f>'[3]Ref Out'!E9</f>
        <v>27000</v>
      </c>
      <c r="G112" s="149" t="str">
        <f>'[3]Ref Out'!$A$15</f>
        <v>W/P - WE2</v>
      </c>
      <c r="H112" s="67" t="str">
        <f>'[3]Ref Out'!$A$16</f>
        <v>Work Papers/[BGUOC 2020 Rate Case - Schedule WE2.xlsx]Exhibit</v>
      </c>
      <c r="I112" s="318">
        <f t="shared" si="1"/>
        <v>27000</v>
      </c>
      <c r="J112" s="127"/>
      <c r="K112" s="79"/>
      <c r="L112" s="69"/>
    </row>
    <row r="113" spans="1:12" x14ac:dyDescent="0.45">
      <c r="A113" s="345" t="str">
        <f>INDEX('[15]2020 P&amp;L'!$A:$S,MATCH($B113,'[15]2020 P&amp;L'!$C:$C,0),MATCH("ws Ref",'[15]2020 P&amp;L'!$A$5:$S$5,0))</f>
        <v>WE3</v>
      </c>
      <c r="B113" s="342" t="s">
        <v>100</v>
      </c>
      <c r="C113" s="345" t="str">
        <f>INDEX('[15]2020 P&amp;L'!$A:$S,MATCH($B113,'[15]2020 P&amp;L'!$C:$C,0),MATCH(C$69,'[15]2020 P&amp;L'!$A$5:$S$5,0))</f>
        <v>Water - O&amp;M - Contractual Services - Other Pumping Maint</v>
      </c>
      <c r="D113" s="345">
        <f>-INDEX('[15]2020 P&amp;L'!$A:$S,MATCH($B113,'[15]2020 P&amp;L'!$C:$C,0),MATCH("total",'[15]2020 P&amp;L'!$A$5:$S$5,0))</f>
        <v>624</v>
      </c>
      <c r="E113" s="318">
        <f>'[4]Ref Out'!D8</f>
        <v>1248</v>
      </c>
      <c r="F113" s="318">
        <f>'[4]Ref Out'!E8</f>
        <v>1872</v>
      </c>
      <c r="G113" s="149" t="str">
        <f>'[4]Ref Out'!$A$17</f>
        <v>W/P - WE3</v>
      </c>
      <c r="H113" s="67" t="str">
        <f>'[4]Ref Out'!$A$18</f>
        <v>Work Papers/[BGUOC 2020 Rate Case - Schedule WE3.xlsx]Exhibit</v>
      </c>
      <c r="I113" s="318">
        <f t="shared" si="1"/>
        <v>1872</v>
      </c>
      <c r="J113" s="127"/>
      <c r="K113" s="79"/>
      <c r="L113" s="69"/>
    </row>
    <row r="114" spans="1:12" x14ac:dyDescent="0.45">
      <c r="A114" s="345" t="str">
        <f>INDEX('[15]2020 P&amp;L'!$A:$S,MATCH($B114,'[15]2020 P&amp;L'!$C:$C,0),MATCH("ws Ref",'[15]2020 P&amp;L'!$A$5:$S$5,0))</f>
        <v>WE3</v>
      </c>
      <c r="B114" s="342" t="s">
        <v>101</v>
      </c>
      <c r="C114" s="345" t="str">
        <f>INDEX('[15]2020 P&amp;L'!$A:$S,MATCH($B114,'[15]2020 P&amp;L'!$C:$C,0),MATCH(C$69,'[15]2020 P&amp;L'!$A$5:$S$5,0))</f>
        <v>Water - O&amp;M - Contractual Services - Other Treatment Maint</v>
      </c>
      <c r="D114" s="345">
        <f>-INDEX('[15]2020 P&amp;L'!$A:$S,MATCH($B114,'[15]2020 P&amp;L'!$C:$C,0),MATCH("total",'[15]2020 P&amp;L'!$A$5:$S$5,0))</f>
        <v>624</v>
      </c>
      <c r="E114" s="318">
        <f>'[4]Ref Out'!D9</f>
        <v>1248</v>
      </c>
      <c r="F114" s="318">
        <f>'[4]Ref Out'!E9</f>
        <v>1872</v>
      </c>
      <c r="G114" s="149" t="str">
        <f>'[4]Ref Out'!$A$17</f>
        <v>W/P - WE3</v>
      </c>
      <c r="H114" s="67" t="str">
        <f>'[4]Ref Out'!$A$18</f>
        <v>Work Papers/[BGUOC 2020 Rate Case - Schedule WE3.xlsx]Exhibit</v>
      </c>
      <c r="I114" s="318">
        <f t="shared" si="1"/>
        <v>1872</v>
      </c>
      <c r="J114" s="127"/>
      <c r="K114" s="79"/>
      <c r="L114" s="69"/>
    </row>
    <row r="115" spans="1:12" x14ac:dyDescent="0.45">
      <c r="A115" s="345" t="str">
        <f>INDEX('[15]2020 P&amp;L'!$A:$S,MATCH($B115,'[15]2020 P&amp;L'!$C:$C,0),MATCH("ws Ref",'[15]2020 P&amp;L'!$A$5:$S$5,0))</f>
        <v>WE3</v>
      </c>
      <c r="B115" s="342" t="s">
        <v>102</v>
      </c>
      <c r="C115" s="345" t="str">
        <f>INDEX('[15]2020 P&amp;L'!$A:$S,MATCH($B115,'[15]2020 P&amp;L'!$C:$C,0),MATCH(C$69,'[15]2020 P&amp;L'!$A$5:$S$5,0))</f>
        <v>Water - O&amp;M - Contractual Services - Other Trans &amp; Distr Maint</v>
      </c>
      <c r="D115" s="345">
        <f>-INDEX('[15]2020 P&amp;L'!$A:$S,MATCH($B115,'[15]2020 P&amp;L'!$C:$C,0),MATCH("total",'[15]2020 P&amp;L'!$A$5:$S$5,0))</f>
        <v>624</v>
      </c>
      <c r="E115" s="318">
        <f>'[4]Ref Out'!D10</f>
        <v>1248</v>
      </c>
      <c r="F115" s="318">
        <f>'[4]Ref Out'!E10</f>
        <v>1872</v>
      </c>
      <c r="G115" s="149" t="str">
        <f>'[4]Ref Out'!$A$17</f>
        <v>W/P - WE3</v>
      </c>
      <c r="H115" s="67" t="str">
        <f>'[4]Ref Out'!$A$18</f>
        <v>Work Papers/[BGUOC 2020 Rate Case - Schedule WE3.xlsx]Exhibit</v>
      </c>
      <c r="I115" s="318">
        <f t="shared" si="1"/>
        <v>1872</v>
      </c>
      <c r="J115" s="127"/>
      <c r="K115" s="79"/>
      <c r="L115" s="69"/>
    </row>
    <row r="116" spans="1:12" x14ac:dyDescent="0.45">
      <c r="A116" s="345" t="str">
        <f>INDEX('[15]2020 P&amp;L'!$A:$S,MATCH($B116,'[15]2020 P&amp;L'!$C:$C,0),MATCH("ws Ref",'[15]2020 P&amp;L'!$A$5:$S$5,0))</f>
        <v>WE3</v>
      </c>
      <c r="B116" s="342" t="s">
        <v>103</v>
      </c>
      <c r="C116" s="345" t="str">
        <f>INDEX('[15]2020 P&amp;L'!$A:$S,MATCH($B116,'[15]2020 P&amp;L'!$C:$C,0),MATCH(C$69,'[15]2020 P&amp;L'!$A$5:$S$5,0))</f>
        <v>Water - O&amp;M - Materials &amp; Supplies - Trans &amp; Distr Maint</v>
      </c>
      <c r="D116" s="345">
        <f>-INDEX('[15]2020 P&amp;L'!$A:$S,MATCH($B116,'[15]2020 P&amp;L'!$C:$C,0),MATCH("total",'[15]2020 P&amp;L'!$A$5:$S$5,0))</f>
        <v>624</v>
      </c>
      <c r="E116" s="318">
        <f>'[4]Ref Out'!D11</f>
        <v>1248</v>
      </c>
      <c r="F116" s="318">
        <f>'[4]Ref Out'!E11</f>
        <v>1872</v>
      </c>
      <c r="G116" s="149" t="str">
        <f>'[4]Ref Out'!$A$17</f>
        <v>W/P - WE3</v>
      </c>
      <c r="H116" s="67" t="str">
        <f>'[4]Ref Out'!$A$18</f>
        <v>Work Papers/[BGUOC 2020 Rate Case - Schedule WE3.xlsx]Exhibit</v>
      </c>
      <c r="I116" s="318">
        <f t="shared" si="1"/>
        <v>1872</v>
      </c>
      <c r="J116" s="127"/>
      <c r="K116" s="79"/>
      <c r="L116" s="69"/>
    </row>
    <row r="117" spans="1:12" x14ac:dyDescent="0.45">
      <c r="A117" s="119"/>
      <c r="B117" s="119"/>
      <c r="C117" s="119"/>
      <c r="D117" s="149"/>
      <c r="E117" s="94"/>
      <c r="F117" s="318"/>
      <c r="G117" s="149"/>
      <c r="H117" s="149"/>
      <c r="I117" s="127"/>
      <c r="J117" s="79"/>
      <c r="K117" s="69"/>
    </row>
    <row r="118" spans="1:12" x14ac:dyDescent="0.45">
      <c r="A118" s="119"/>
      <c r="B118" s="119"/>
      <c r="C118" s="119"/>
      <c r="D118" s="149"/>
      <c r="E118" s="94"/>
      <c r="F118" s="318"/>
      <c r="I118" s="127"/>
      <c r="J118" s="79"/>
      <c r="K118" s="69"/>
    </row>
    <row r="119" spans="1:12" x14ac:dyDescent="0.45">
      <c r="A119" s="119"/>
      <c r="B119" s="119"/>
      <c r="C119" s="119"/>
      <c r="D119" s="149"/>
      <c r="E119" s="94"/>
      <c r="F119" s="318"/>
      <c r="I119" s="127"/>
      <c r="J119" s="79"/>
      <c r="K119" s="69"/>
    </row>
    <row r="120" spans="1:12" x14ac:dyDescent="0.45">
      <c r="A120" s="119"/>
      <c r="B120" s="119"/>
      <c r="C120" s="119"/>
      <c r="D120" s="149"/>
      <c r="E120" s="94"/>
      <c r="F120" s="318"/>
      <c r="G120" s="94"/>
      <c r="H120" s="318"/>
      <c r="I120" s="127"/>
      <c r="J120" s="79"/>
      <c r="K120" s="69"/>
    </row>
    <row r="121" spans="1:12" x14ac:dyDescent="0.45">
      <c r="A121" s="119"/>
      <c r="B121" s="119"/>
      <c r="C121" s="119"/>
      <c r="D121" s="149"/>
      <c r="E121" s="94"/>
      <c r="F121" s="318"/>
      <c r="G121" s="94"/>
      <c r="H121" s="318"/>
      <c r="I121" s="127"/>
      <c r="J121" s="79"/>
      <c r="K121" s="69"/>
    </row>
    <row r="122" spans="1:12" x14ac:dyDescent="0.45">
      <c r="A122" s="119"/>
      <c r="B122" s="119"/>
      <c r="C122" s="119"/>
      <c r="D122" s="149"/>
      <c r="E122" s="94"/>
      <c r="F122" s="318"/>
      <c r="G122" s="94"/>
      <c r="H122" s="318"/>
      <c r="I122" s="127"/>
      <c r="J122" s="79"/>
      <c r="K122" s="69"/>
    </row>
    <row r="123" spans="1:12" x14ac:dyDescent="0.45">
      <c r="A123" s="119"/>
      <c r="B123" s="119"/>
      <c r="C123" s="119"/>
      <c r="D123" s="149"/>
      <c r="E123" s="94"/>
      <c r="F123" s="318"/>
      <c r="G123" s="94"/>
      <c r="H123" s="318"/>
      <c r="I123" s="127"/>
      <c r="J123" s="79"/>
      <c r="K123" s="69"/>
    </row>
    <row r="124" spans="1:12" x14ac:dyDescent="0.45">
      <c r="A124" s="60"/>
      <c r="B124" s="119"/>
      <c r="C124" s="119"/>
      <c r="D124" s="172"/>
      <c r="E124" s="94"/>
      <c r="F124" s="318"/>
      <c r="G124" s="94"/>
      <c r="H124" s="318"/>
      <c r="I124" s="127"/>
      <c r="J124" s="79"/>
    </row>
    <row r="125" spans="1:12" x14ac:dyDescent="0.45">
      <c r="A125" s="119"/>
      <c r="B125" s="119"/>
      <c r="C125" s="119"/>
      <c r="D125" s="149"/>
      <c r="E125" s="128"/>
      <c r="F125" s="127"/>
      <c r="G125" s="128"/>
      <c r="H125" s="318"/>
      <c r="I125" s="128"/>
      <c r="J125" s="79"/>
      <c r="K125" s="25"/>
    </row>
    <row r="126" spans="1:12" x14ac:dyDescent="0.45">
      <c r="A126" s="119"/>
      <c r="B126" s="119"/>
      <c r="C126" s="119"/>
      <c r="D126" s="149"/>
      <c r="E126" s="127"/>
      <c r="F126" s="127"/>
      <c r="G126" s="128"/>
      <c r="H126" s="318"/>
      <c r="I126" s="127"/>
      <c r="J126" s="79"/>
      <c r="K126" s="25"/>
    </row>
    <row r="127" spans="1:12" s="3" customFormat="1" x14ac:dyDescent="0.45">
      <c r="A127" s="60"/>
      <c r="B127" s="60"/>
      <c r="C127" s="60"/>
      <c r="D127" s="172"/>
      <c r="E127" s="174"/>
      <c r="F127" s="174"/>
      <c r="G127" s="174"/>
      <c r="H127" s="173"/>
      <c r="I127" s="174"/>
      <c r="J127" s="175"/>
      <c r="K127" s="176"/>
    </row>
    <row r="128" spans="1:12" x14ac:dyDescent="0.45">
      <c r="A128" s="119"/>
      <c r="B128" s="119"/>
      <c r="C128" s="119"/>
      <c r="D128" s="149"/>
      <c r="E128" s="174"/>
      <c r="F128" s="174"/>
      <c r="G128" s="94"/>
      <c r="H128" s="173"/>
      <c r="I128" s="174"/>
      <c r="J128" s="79"/>
      <c r="K128" s="25"/>
    </row>
    <row r="129" spans="1:12" x14ac:dyDescent="0.45">
      <c r="A129" s="119"/>
      <c r="B129" s="119"/>
      <c r="C129" s="119"/>
      <c r="D129" s="149"/>
      <c r="E129" s="131"/>
      <c r="F129" s="132"/>
      <c r="G129" s="94"/>
      <c r="J129" s="79"/>
      <c r="K129" s="25"/>
    </row>
    <row r="130" spans="1:12" x14ac:dyDescent="0.45">
      <c r="A130" s="119"/>
      <c r="B130" s="119"/>
      <c r="C130" s="119"/>
      <c r="D130" s="149"/>
      <c r="E130" s="131"/>
      <c r="F130" s="132"/>
      <c r="G130" s="94"/>
      <c r="J130" s="79"/>
      <c r="K130" s="25"/>
    </row>
    <row r="131" spans="1:12" x14ac:dyDescent="0.45">
      <c r="A131" s="119"/>
      <c r="B131" s="119"/>
      <c r="C131" s="119"/>
      <c r="D131" s="149"/>
      <c r="E131" s="131"/>
      <c r="F131" s="132"/>
      <c r="G131" s="94"/>
      <c r="J131" s="79"/>
      <c r="K131" s="25"/>
    </row>
    <row r="132" spans="1:12" x14ac:dyDescent="0.45">
      <c r="A132" s="119"/>
      <c r="B132" s="119"/>
      <c r="C132" s="119"/>
      <c r="D132" s="149"/>
      <c r="E132" s="131"/>
      <c r="F132" s="132"/>
      <c r="G132" s="94"/>
      <c r="J132" s="79"/>
      <c r="K132" s="25"/>
    </row>
    <row r="133" spans="1:12" x14ac:dyDescent="0.45">
      <c r="A133" s="119"/>
      <c r="B133" s="119"/>
      <c r="C133" s="119"/>
      <c r="D133" s="149"/>
      <c r="E133" s="131"/>
      <c r="F133" s="132"/>
      <c r="G133" s="94"/>
      <c r="J133" s="79"/>
      <c r="K133" s="25"/>
    </row>
    <row r="134" spans="1:12" s="3" customFormat="1" x14ac:dyDescent="0.45">
      <c r="A134" s="60"/>
      <c r="B134" s="60"/>
      <c r="C134" s="60"/>
      <c r="D134" s="172"/>
      <c r="E134" s="177"/>
      <c r="F134" s="177"/>
      <c r="G134" s="177"/>
      <c r="I134" s="24"/>
      <c r="J134" s="175"/>
      <c r="K134" s="176"/>
    </row>
    <row r="135" spans="1:12" x14ac:dyDescent="0.45">
      <c r="A135" s="119"/>
      <c r="B135" s="119"/>
      <c r="C135" s="119"/>
      <c r="D135" s="149"/>
      <c r="E135" s="131"/>
      <c r="F135" s="131"/>
      <c r="G135" s="131"/>
      <c r="I135" s="128"/>
      <c r="J135" s="79"/>
      <c r="K135" s="25"/>
    </row>
    <row r="136" spans="1:12" s="3" customFormat="1" x14ac:dyDescent="0.45">
      <c r="A136" s="60"/>
      <c r="B136" s="60"/>
      <c r="C136" s="60"/>
      <c r="D136" s="172"/>
      <c r="E136" s="177"/>
      <c r="F136" s="177"/>
      <c r="G136" s="177"/>
      <c r="I136" s="128"/>
      <c r="J136" s="175"/>
      <c r="K136" s="176"/>
    </row>
    <row r="137" spans="1:12" x14ac:dyDescent="0.45">
      <c r="A137" s="119"/>
      <c r="B137" s="119"/>
      <c r="C137" s="119"/>
      <c r="D137" s="149"/>
      <c r="E137" s="133"/>
      <c r="F137" s="135"/>
      <c r="G137" s="128"/>
      <c r="I137" s="128"/>
      <c r="J137" s="79"/>
      <c r="K137" s="25"/>
    </row>
    <row r="138" spans="1:12" x14ac:dyDescent="0.45">
      <c r="A138" s="119"/>
      <c r="B138" s="179"/>
      <c r="C138" s="119"/>
      <c r="D138" s="149"/>
      <c r="E138" s="133"/>
      <c r="F138" s="135"/>
      <c r="G138" s="128"/>
      <c r="I138" s="24"/>
      <c r="J138" s="175"/>
      <c r="K138" s="176"/>
      <c r="L138" s="89"/>
    </row>
    <row r="139" spans="1:12" s="3" customFormat="1" x14ac:dyDescent="0.45">
      <c r="A139" s="60"/>
      <c r="B139" s="60"/>
      <c r="C139" s="60"/>
      <c r="D139" s="172"/>
      <c r="E139" s="177"/>
      <c r="F139" s="177"/>
      <c r="G139" s="177"/>
      <c r="I139" s="24"/>
      <c r="J139" s="175"/>
      <c r="K139" s="176"/>
    </row>
    <row r="140" spans="1:12" x14ac:dyDescent="0.45">
      <c r="A140" s="119"/>
      <c r="B140" s="119"/>
      <c r="C140" s="119"/>
      <c r="D140" s="149"/>
      <c r="E140" s="129"/>
      <c r="F140" s="130"/>
      <c r="G140" s="134"/>
      <c r="H140" s="317"/>
      <c r="I140" s="134"/>
      <c r="J140" s="79"/>
      <c r="K140" s="25"/>
    </row>
    <row r="141" spans="1:12" x14ac:dyDescent="0.45">
      <c r="A141" s="119"/>
      <c r="B141" s="119"/>
      <c r="C141" s="119"/>
      <c r="D141" s="149"/>
      <c r="E141" s="131"/>
      <c r="F141" s="131"/>
      <c r="G141" s="131"/>
      <c r="I141" s="25"/>
      <c r="J141" s="79"/>
      <c r="K141" s="25"/>
    </row>
    <row r="142" spans="1:12" x14ac:dyDescent="0.45">
      <c r="A142" s="119"/>
      <c r="B142" s="119"/>
      <c r="C142" s="119"/>
      <c r="D142" s="149"/>
      <c r="E142" s="131"/>
      <c r="F142" s="135"/>
      <c r="G142" s="131"/>
      <c r="I142" s="25"/>
      <c r="J142" s="79"/>
      <c r="K142" s="25"/>
    </row>
    <row r="143" spans="1:12" x14ac:dyDescent="0.45">
      <c r="A143" s="119"/>
      <c r="B143" s="119"/>
      <c r="C143" s="119"/>
      <c r="D143" s="149"/>
      <c r="E143" s="131"/>
      <c r="F143" s="135"/>
      <c r="G143" s="131"/>
      <c r="I143" s="25"/>
      <c r="J143" s="79"/>
      <c r="K143" s="25"/>
    </row>
    <row r="144" spans="1:12" x14ac:dyDescent="0.45">
      <c r="A144" s="119"/>
      <c r="B144" s="119"/>
      <c r="C144" s="119"/>
      <c r="D144" s="149"/>
      <c r="E144" s="131"/>
      <c r="F144" s="135"/>
      <c r="G144" s="131"/>
      <c r="I144" s="25"/>
      <c r="J144" s="79"/>
      <c r="K144" s="25"/>
    </row>
    <row r="145" spans="1:11" x14ac:dyDescent="0.45">
      <c r="A145" s="119"/>
      <c r="B145" s="119"/>
      <c r="C145" s="119"/>
      <c r="D145" s="149"/>
      <c r="E145" s="131"/>
      <c r="F145" s="135"/>
      <c r="G145" s="131"/>
      <c r="I145" s="25"/>
      <c r="J145" s="79"/>
      <c r="K145" s="25"/>
    </row>
    <row r="146" spans="1:11" x14ac:dyDescent="0.45">
      <c r="A146" s="119"/>
      <c r="B146" s="119"/>
      <c r="C146" s="119"/>
      <c r="D146" s="149"/>
      <c r="E146" s="131"/>
      <c r="F146" s="135"/>
      <c r="G146" s="131"/>
      <c r="I146" s="25"/>
      <c r="J146" s="79"/>
      <c r="K146" s="25"/>
    </row>
    <row r="147" spans="1:11" x14ac:dyDescent="0.45">
      <c r="A147" s="119"/>
      <c r="B147" s="119"/>
      <c r="C147" s="119"/>
      <c r="D147" s="149"/>
      <c r="E147" s="131"/>
      <c r="F147" s="135"/>
      <c r="G147" s="131"/>
      <c r="I147" s="25"/>
      <c r="J147" s="79"/>
      <c r="K147" s="25"/>
    </row>
    <row r="148" spans="1:11" x14ac:dyDescent="0.45">
      <c r="A148" s="119"/>
      <c r="B148" s="119"/>
      <c r="C148" s="119"/>
      <c r="D148" s="149"/>
      <c r="E148" s="131"/>
      <c r="F148" s="135"/>
      <c r="G148" s="131"/>
      <c r="I148" s="25"/>
      <c r="J148" s="79"/>
      <c r="K148" s="25"/>
    </row>
    <row r="149" spans="1:11" x14ac:dyDescent="0.45">
      <c r="A149" s="119"/>
      <c r="B149" s="119"/>
      <c r="C149" s="119"/>
      <c r="D149" s="149"/>
      <c r="E149" s="131"/>
      <c r="F149" s="135"/>
      <c r="G149" s="131"/>
      <c r="I149" s="25"/>
      <c r="J149" s="79"/>
      <c r="K149" s="25"/>
    </row>
    <row r="150" spans="1:11" x14ac:dyDescent="0.45">
      <c r="A150" s="119"/>
      <c r="B150" s="119"/>
      <c r="C150" s="119"/>
      <c r="D150" s="149"/>
      <c r="E150" s="131"/>
      <c r="F150" s="135"/>
      <c r="G150" s="131"/>
      <c r="I150" s="25"/>
      <c r="J150" s="79"/>
      <c r="K150" s="25"/>
    </row>
    <row r="151" spans="1:11" x14ac:dyDescent="0.45">
      <c r="A151" s="119"/>
      <c r="B151" s="119"/>
      <c r="C151" s="119"/>
      <c r="D151" s="149"/>
      <c r="E151" s="131"/>
      <c r="F151" s="135"/>
      <c r="G151" s="131"/>
      <c r="I151" s="25"/>
      <c r="J151" s="79"/>
      <c r="K151" s="25"/>
    </row>
    <row r="152" spans="1:11" x14ac:dyDescent="0.45">
      <c r="A152" s="119"/>
      <c r="B152" s="119"/>
      <c r="C152" s="119"/>
      <c r="D152" s="149"/>
      <c r="E152" s="131"/>
      <c r="F152" s="135"/>
      <c r="G152" s="131"/>
      <c r="I152" s="25"/>
      <c r="J152" s="79"/>
      <c r="K152" s="25"/>
    </row>
    <row r="153" spans="1:11" x14ac:dyDescent="0.45">
      <c r="A153" s="119"/>
      <c r="B153" s="119"/>
      <c r="C153" s="119"/>
      <c r="D153" s="149"/>
      <c r="E153" s="131"/>
      <c r="F153" s="135"/>
      <c r="G153" s="131"/>
      <c r="I153" s="25"/>
      <c r="J153" s="79"/>
      <c r="K153" s="25"/>
    </row>
    <row r="154" spans="1:11" x14ac:dyDescent="0.45">
      <c r="A154" s="119"/>
      <c r="B154" s="279"/>
      <c r="C154"/>
      <c r="D154" s="149"/>
      <c r="E154" s="131"/>
      <c r="F154" s="135"/>
      <c r="G154" s="131"/>
      <c r="I154" s="25"/>
      <c r="J154" s="79"/>
      <c r="K154" s="25"/>
    </row>
    <row r="155" spans="1:11" x14ac:dyDescent="0.45">
      <c r="A155" s="119"/>
      <c r="B155" s="119"/>
      <c r="C155" s="119"/>
      <c r="D155" s="149"/>
      <c r="E155" s="131"/>
      <c r="F155" s="135"/>
      <c r="G155" s="131"/>
      <c r="I155" s="25"/>
      <c r="J155" s="79"/>
      <c r="K155" s="25"/>
    </row>
    <row r="156" spans="1:11" x14ac:dyDescent="0.45">
      <c r="A156" s="119"/>
      <c r="B156" s="119"/>
      <c r="C156" s="119"/>
      <c r="D156" s="149"/>
      <c r="E156" s="131"/>
      <c r="F156" s="135"/>
      <c r="G156" s="131"/>
      <c r="I156" s="25"/>
      <c r="J156" s="79"/>
      <c r="K156" s="25"/>
    </row>
    <row r="157" spans="1:11" x14ac:dyDescent="0.45">
      <c r="A157" s="119"/>
      <c r="B157" s="119"/>
      <c r="C157" s="119"/>
      <c r="D157" s="149"/>
      <c r="E157" s="131"/>
      <c r="F157" s="135"/>
      <c r="G157" s="131"/>
      <c r="I157" s="25"/>
      <c r="J157" s="79"/>
      <c r="K157" s="25"/>
    </row>
    <row r="158" spans="1:11" x14ac:dyDescent="0.45">
      <c r="A158" s="119"/>
      <c r="B158" s="119"/>
      <c r="C158" s="119"/>
      <c r="D158" s="149"/>
      <c r="E158" s="131"/>
      <c r="F158" s="135"/>
      <c r="G158" s="131"/>
      <c r="I158" s="25"/>
      <c r="J158" s="79"/>
      <c r="K158" s="25"/>
    </row>
    <row r="159" spans="1:11" x14ac:dyDescent="0.45">
      <c r="A159" s="119"/>
      <c r="B159" s="119"/>
      <c r="C159" s="119"/>
      <c r="D159" s="149"/>
      <c r="E159" s="131"/>
      <c r="F159" s="135"/>
      <c r="G159" s="131"/>
      <c r="I159" s="25"/>
      <c r="J159" s="79"/>
      <c r="K159" s="25"/>
    </row>
    <row r="160" spans="1:11" x14ac:dyDescent="0.45">
      <c r="A160" s="119"/>
      <c r="B160" s="119"/>
      <c r="C160" s="119"/>
      <c r="D160" s="149"/>
      <c r="E160" s="131"/>
      <c r="F160" s="135"/>
      <c r="G160" s="131"/>
      <c r="I160" s="25"/>
      <c r="J160" s="79"/>
      <c r="K160" s="25"/>
    </row>
    <row r="161" spans="1:11" x14ac:dyDescent="0.45">
      <c r="A161" s="119"/>
      <c r="B161" s="119"/>
      <c r="C161" s="119"/>
      <c r="D161" s="149"/>
      <c r="E161" s="131"/>
      <c r="F161" s="135"/>
      <c r="G161" s="131"/>
      <c r="I161" s="25"/>
      <c r="J161" s="79"/>
      <c r="K161" s="25"/>
    </row>
    <row r="162" spans="1:11" x14ac:dyDescent="0.45">
      <c r="A162" s="119"/>
      <c r="B162" s="119"/>
      <c r="C162" s="119"/>
      <c r="D162" s="149"/>
      <c r="E162" s="131"/>
      <c r="F162" s="135"/>
      <c r="G162" s="131"/>
      <c r="I162" s="25"/>
      <c r="J162" s="79"/>
      <c r="K162" s="25"/>
    </row>
    <row r="163" spans="1:11" x14ac:dyDescent="0.45">
      <c r="A163" s="119"/>
      <c r="B163" s="119"/>
      <c r="C163" s="119"/>
      <c r="D163" s="149"/>
      <c r="E163" s="166"/>
      <c r="F163" s="135"/>
      <c r="G163" s="128"/>
      <c r="H163" s="127"/>
      <c r="I163" s="128"/>
      <c r="J163" s="79"/>
      <c r="K163" s="25"/>
    </row>
    <row r="164" spans="1:11" x14ac:dyDescent="0.45">
      <c r="A164" s="119"/>
      <c r="B164" s="119"/>
      <c r="C164" s="119"/>
      <c r="D164" s="149"/>
      <c r="E164" s="136"/>
      <c r="F164" s="130"/>
      <c r="G164" s="134"/>
      <c r="H164" s="317"/>
      <c r="I164" s="134"/>
      <c r="J164" s="79"/>
      <c r="K164" s="25"/>
    </row>
    <row r="165" spans="1:11" x14ac:dyDescent="0.45">
      <c r="A165" s="119"/>
      <c r="B165" s="119"/>
      <c r="C165" s="119"/>
      <c r="D165" s="149"/>
      <c r="F165" s="135"/>
      <c r="G165" s="131"/>
      <c r="H165" s="313"/>
      <c r="J165" s="79"/>
      <c r="K165" s="25"/>
    </row>
    <row r="166" spans="1:11" x14ac:dyDescent="0.45">
      <c r="A166" s="119"/>
      <c r="B166" s="119"/>
      <c r="C166" s="119"/>
      <c r="D166" s="149"/>
      <c r="E166" s="131"/>
      <c r="F166" s="135"/>
      <c r="G166" s="131"/>
      <c r="I166" s="25"/>
      <c r="J166" s="79"/>
      <c r="K166" s="25"/>
    </row>
    <row r="167" spans="1:11" x14ac:dyDescent="0.45">
      <c r="A167" s="119"/>
      <c r="B167" s="119"/>
      <c r="C167" s="119"/>
      <c r="D167" s="149"/>
      <c r="E167" s="131"/>
      <c r="F167" s="135"/>
      <c r="G167" s="131"/>
      <c r="I167" s="25"/>
      <c r="J167" s="79"/>
      <c r="K167" s="25"/>
    </row>
    <row r="168" spans="1:11" x14ac:dyDescent="0.45">
      <c r="A168" s="119"/>
      <c r="B168" s="119"/>
      <c r="C168" s="119"/>
      <c r="D168" s="149"/>
      <c r="E168" s="131"/>
      <c r="F168" s="135"/>
      <c r="G168" s="131"/>
      <c r="I168" s="25"/>
      <c r="J168" s="79"/>
      <c r="K168" s="25"/>
    </row>
    <row r="169" spans="1:11" x14ac:dyDescent="0.45">
      <c r="A169" s="119"/>
      <c r="B169" s="119"/>
      <c r="C169" s="119"/>
      <c r="D169" s="149"/>
      <c r="E169" s="131"/>
      <c r="F169" s="135"/>
      <c r="G169" s="131"/>
      <c r="I169" s="25"/>
      <c r="J169" s="79"/>
      <c r="K169" s="25"/>
    </row>
    <row r="170" spans="1:11" x14ac:dyDescent="0.45">
      <c r="A170" s="119"/>
      <c r="B170" s="119"/>
      <c r="C170" s="119"/>
      <c r="D170" s="149"/>
      <c r="E170" s="131"/>
      <c r="F170" s="135"/>
      <c r="G170" s="131"/>
      <c r="I170" s="25"/>
      <c r="J170" s="79"/>
      <c r="K170" s="25"/>
    </row>
    <row r="171" spans="1:11" x14ac:dyDescent="0.45">
      <c r="A171" s="119"/>
      <c r="B171" s="119"/>
      <c r="C171" s="119"/>
      <c r="D171" s="149"/>
      <c r="E171" s="131"/>
      <c r="F171" s="135"/>
      <c r="G171" s="131"/>
      <c r="I171" s="25"/>
      <c r="J171" s="79"/>
      <c r="K171" s="25"/>
    </row>
    <row r="172" spans="1:11" x14ac:dyDescent="0.45">
      <c r="A172" s="119"/>
      <c r="B172" s="119"/>
      <c r="C172" s="119"/>
      <c r="D172" s="149"/>
      <c r="E172" s="131"/>
      <c r="F172" s="135"/>
      <c r="G172" s="131"/>
      <c r="I172" s="25"/>
      <c r="J172" s="79"/>
      <c r="K172" s="25"/>
    </row>
    <row r="173" spans="1:11" x14ac:dyDescent="0.45">
      <c r="A173" s="119"/>
      <c r="B173" s="119"/>
      <c r="C173" s="119"/>
      <c r="D173" s="149"/>
      <c r="E173" s="131"/>
      <c r="F173" s="135"/>
      <c r="G173" s="131"/>
      <c r="I173" s="25"/>
      <c r="J173" s="79"/>
      <c r="K173" s="25"/>
    </row>
    <row r="174" spans="1:11" x14ac:dyDescent="0.45">
      <c r="A174" s="119"/>
      <c r="B174" s="119"/>
      <c r="C174" s="119"/>
      <c r="D174" s="149"/>
      <c r="E174" s="131"/>
      <c r="F174" s="135"/>
      <c r="G174" s="131"/>
      <c r="I174" s="25"/>
      <c r="J174" s="79"/>
      <c r="K174" s="25"/>
    </row>
    <row r="175" spans="1:11" x14ac:dyDescent="0.45">
      <c r="A175" s="119"/>
      <c r="B175" s="119"/>
      <c r="C175" s="119"/>
      <c r="D175" s="149"/>
      <c r="E175" s="131"/>
      <c r="F175" s="135"/>
      <c r="G175" s="131"/>
      <c r="I175" s="25"/>
      <c r="J175" s="79"/>
      <c r="K175" s="25"/>
    </row>
    <row r="176" spans="1:11" x14ac:dyDescent="0.45">
      <c r="A176" s="119"/>
      <c r="B176" s="119"/>
      <c r="C176" s="119"/>
      <c r="D176" s="149"/>
      <c r="E176" s="131"/>
      <c r="F176" s="135"/>
      <c r="G176" s="131"/>
      <c r="I176" s="25"/>
      <c r="J176" s="79"/>
      <c r="K176" s="25"/>
    </row>
    <row r="177" spans="1:11" x14ac:dyDescent="0.45">
      <c r="A177" s="119"/>
      <c r="B177" s="119"/>
      <c r="C177" s="119"/>
      <c r="D177" s="149"/>
      <c r="E177" s="131"/>
      <c r="F177" s="135"/>
      <c r="G177" s="131"/>
      <c r="I177" s="25"/>
      <c r="J177" s="79"/>
      <c r="K177" s="25"/>
    </row>
    <row r="178" spans="1:11" x14ac:dyDescent="0.45">
      <c r="A178" s="119"/>
      <c r="B178" s="119"/>
      <c r="C178" s="119"/>
      <c r="D178" s="149"/>
      <c r="E178" s="131"/>
      <c r="F178" s="135"/>
      <c r="G178" s="131"/>
      <c r="I178" s="25"/>
      <c r="J178" s="79"/>
      <c r="K178" s="25"/>
    </row>
    <row r="179" spans="1:11" x14ac:dyDescent="0.45">
      <c r="A179" s="119"/>
      <c r="B179" s="119"/>
      <c r="C179" s="119"/>
      <c r="D179" s="149"/>
      <c r="E179" s="131"/>
      <c r="F179" s="135"/>
      <c r="G179" s="131"/>
      <c r="I179" s="25"/>
      <c r="J179" s="79"/>
      <c r="K179" s="25"/>
    </row>
    <row r="180" spans="1:11" x14ac:dyDescent="0.45">
      <c r="A180" s="119"/>
      <c r="B180" s="119"/>
      <c r="C180" s="119"/>
      <c r="D180" s="149"/>
      <c r="E180" s="131"/>
      <c r="F180" s="135"/>
      <c r="G180" s="131"/>
      <c r="I180" s="25"/>
      <c r="J180" s="79"/>
      <c r="K180" s="25"/>
    </row>
    <row r="181" spans="1:11" x14ac:dyDescent="0.45">
      <c r="A181" s="119"/>
      <c r="B181" s="119"/>
      <c r="C181" s="119"/>
      <c r="D181" s="149"/>
      <c r="E181" s="131"/>
      <c r="F181" s="135"/>
      <c r="G181" s="131"/>
      <c r="I181" s="25"/>
      <c r="J181" s="79"/>
      <c r="K181" s="25"/>
    </row>
    <row r="182" spans="1:11" x14ac:dyDescent="0.45">
      <c r="A182" s="119"/>
      <c r="B182" s="119"/>
      <c r="C182" s="119"/>
      <c r="D182" s="149"/>
      <c r="E182" s="166"/>
      <c r="F182" s="135"/>
      <c r="G182" s="128"/>
      <c r="H182" s="127"/>
      <c r="I182" s="128"/>
      <c r="J182" s="79"/>
      <c r="K182" s="25"/>
    </row>
    <row r="183" spans="1:11" x14ac:dyDescent="0.45">
      <c r="A183" s="119"/>
      <c r="B183" s="119"/>
      <c r="C183" s="119"/>
      <c r="D183" s="149"/>
      <c r="E183" s="131"/>
      <c r="F183" s="135"/>
      <c r="G183" s="181"/>
      <c r="I183" s="25"/>
      <c r="J183" s="79"/>
      <c r="K183" s="25"/>
    </row>
    <row r="184" spans="1:11" x14ac:dyDescent="0.45">
      <c r="A184" s="119"/>
      <c r="B184" s="119"/>
      <c r="C184" s="119"/>
      <c r="D184" s="149"/>
      <c r="E184" s="131"/>
      <c r="F184" s="135"/>
      <c r="G184" s="131"/>
      <c r="I184" s="25"/>
      <c r="J184" s="79"/>
      <c r="K184" s="25"/>
    </row>
    <row r="185" spans="1:11" x14ac:dyDescent="0.45">
      <c r="A185" s="119"/>
      <c r="B185" s="119"/>
      <c r="C185" s="119"/>
      <c r="D185" s="149"/>
      <c r="E185" s="131"/>
      <c r="F185" s="135"/>
      <c r="G185" s="131"/>
      <c r="I185" s="25"/>
      <c r="J185" s="79"/>
      <c r="K185" s="25"/>
    </row>
    <row r="186" spans="1:11" x14ac:dyDescent="0.45">
      <c r="A186" s="119"/>
      <c r="B186" s="119"/>
      <c r="C186" s="119"/>
      <c r="D186" s="149"/>
      <c r="E186" s="137"/>
      <c r="F186" s="135"/>
      <c r="G186" s="131"/>
      <c r="I186" s="25"/>
      <c r="J186" s="79"/>
      <c r="K186" s="25"/>
    </row>
    <row r="187" spans="1:11" x14ac:dyDescent="0.45">
      <c r="A187" s="119"/>
      <c r="B187" s="119"/>
      <c r="C187" s="119"/>
      <c r="D187" s="149"/>
      <c r="E187" s="137"/>
      <c r="F187" s="135"/>
      <c r="G187" s="131"/>
      <c r="I187" s="25"/>
      <c r="J187" s="79"/>
      <c r="K187" s="25"/>
    </row>
    <row r="188" spans="1:11" x14ac:dyDescent="0.45">
      <c r="A188" s="119"/>
      <c r="B188" s="119"/>
      <c r="C188" s="119"/>
      <c r="D188" s="149"/>
      <c r="E188" s="166"/>
      <c r="F188" s="338"/>
      <c r="G188" s="25"/>
      <c r="I188" s="25"/>
      <c r="J188" s="25"/>
      <c r="K188" s="25"/>
    </row>
    <row r="189" spans="1:11" s="3" customFormat="1" x14ac:dyDescent="0.45">
      <c r="A189" s="60"/>
      <c r="B189" s="60"/>
      <c r="C189" s="60"/>
      <c r="D189" s="172"/>
      <c r="E189" s="178"/>
      <c r="F189" s="337"/>
      <c r="G189" s="178"/>
      <c r="I189" s="176"/>
      <c r="J189" s="175"/>
      <c r="K189" s="176"/>
    </row>
    <row r="190" spans="1:11" x14ac:dyDescent="0.45">
      <c r="A190" s="119"/>
      <c r="B190" s="119"/>
      <c r="C190" s="119"/>
      <c r="D190" s="149"/>
      <c r="E190" s="18"/>
      <c r="F190" s="336"/>
      <c r="G190" s="182"/>
      <c r="H190" s="125"/>
      <c r="I190" s="125"/>
      <c r="J190" s="79"/>
      <c r="K190" s="25"/>
    </row>
    <row r="191" spans="1:11" x14ac:dyDescent="0.45">
      <c r="A191" s="119"/>
      <c r="B191" s="119"/>
      <c r="C191" s="119"/>
      <c r="D191" s="149"/>
      <c r="E191" s="18"/>
      <c r="F191" s="336"/>
      <c r="G191" s="182"/>
      <c r="H191" s="125"/>
      <c r="I191" s="125"/>
      <c r="J191" s="79"/>
      <c r="K191" s="25"/>
    </row>
    <row r="192" spans="1:11" s="3" customFormat="1" x14ac:dyDescent="0.45">
      <c r="A192" s="60"/>
      <c r="B192" s="60"/>
      <c r="C192" s="60"/>
      <c r="D192" s="172"/>
      <c r="E192" s="183"/>
      <c r="F192" s="184"/>
      <c r="G192" s="185"/>
      <c r="H192" s="185"/>
      <c r="I192" s="185"/>
      <c r="J192" s="175"/>
      <c r="K192" s="176"/>
    </row>
    <row r="193" spans="1:11" x14ac:dyDescent="0.45">
      <c r="A193" s="119"/>
      <c r="B193" s="119"/>
      <c r="C193" s="119"/>
      <c r="D193" s="149"/>
      <c r="E193" s="18"/>
      <c r="F193" s="336"/>
      <c r="G193" s="125"/>
      <c r="H193" s="125"/>
      <c r="I193" s="125"/>
      <c r="J193" s="79"/>
      <c r="K193" s="25"/>
    </row>
    <row r="194" spans="1:11" x14ac:dyDescent="0.45">
      <c r="A194" s="119"/>
      <c r="B194" s="119"/>
      <c r="C194" s="119"/>
      <c r="D194" s="149"/>
      <c r="E194" s="18"/>
      <c r="F194" s="336"/>
      <c r="G194" s="125"/>
      <c r="H194" s="125"/>
      <c r="I194" s="125"/>
      <c r="J194" s="79"/>
      <c r="K194" s="25"/>
    </row>
    <row r="195" spans="1:11" x14ac:dyDescent="0.45">
      <c r="A195" s="60"/>
      <c r="B195" s="119"/>
      <c r="C195" s="119"/>
      <c r="D195" s="172"/>
      <c r="E195" s="18"/>
      <c r="F195" s="336"/>
      <c r="G195" s="125"/>
      <c r="H195" s="125"/>
      <c r="I195" s="125"/>
      <c r="J195" s="79"/>
      <c r="K195" s="25"/>
    </row>
    <row r="196" spans="1:11" x14ac:dyDescent="0.45">
      <c r="A196" s="119"/>
      <c r="B196" s="119"/>
      <c r="C196" s="119"/>
      <c r="D196" s="149"/>
      <c r="E196" s="18"/>
      <c r="F196" s="336"/>
      <c r="G196" s="125"/>
      <c r="H196" s="125"/>
      <c r="I196" s="125"/>
      <c r="J196" s="79"/>
      <c r="K196" s="25"/>
    </row>
    <row r="197" spans="1:11" x14ac:dyDescent="0.45">
      <c r="A197" s="119"/>
      <c r="B197" s="119"/>
      <c r="C197" s="119"/>
      <c r="D197" s="149"/>
      <c r="E197" s="18"/>
      <c r="F197" s="336"/>
      <c r="G197" s="125"/>
      <c r="H197" s="125"/>
      <c r="I197" s="125"/>
      <c r="J197" s="79"/>
      <c r="K197" s="25"/>
    </row>
    <row r="198" spans="1:11" s="3" customFormat="1" x14ac:dyDescent="0.45">
      <c r="A198" s="60"/>
      <c r="B198" s="60"/>
      <c r="C198" s="60"/>
      <c r="D198" s="172"/>
      <c r="E198" s="183"/>
      <c r="F198" s="184"/>
      <c r="G198" s="185"/>
      <c r="H198" s="185"/>
      <c r="I198" s="185"/>
      <c r="J198" s="175"/>
      <c r="K198" s="176"/>
    </row>
    <row r="199" spans="1:11" x14ac:dyDescent="0.45">
      <c r="A199" s="119"/>
      <c r="B199" s="119"/>
      <c r="C199" s="119"/>
      <c r="D199" s="149"/>
      <c r="E199" s="18"/>
      <c r="F199" s="336"/>
      <c r="G199" s="125"/>
      <c r="H199" s="125"/>
      <c r="I199" s="125"/>
      <c r="J199" s="79"/>
      <c r="K199" s="25"/>
    </row>
    <row r="200" spans="1:11" x14ac:dyDescent="0.45">
      <c r="A200" s="119"/>
      <c r="B200" s="119"/>
      <c r="C200" s="119"/>
      <c r="D200" s="149"/>
      <c r="E200" s="18"/>
      <c r="F200" s="336"/>
      <c r="G200" s="125"/>
      <c r="H200" s="125"/>
      <c r="I200" s="125"/>
      <c r="J200" s="79"/>
    </row>
    <row r="201" spans="1:11" x14ac:dyDescent="0.45">
      <c r="A201" s="119"/>
      <c r="B201" s="119"/>
      <c r="C201" s="119"/>
      <c r="D201" s="149"/>
      <c r="E201" s="18"/>
      <c r="F201" s="336"/>
      <c r="G201" s="125"/>
      <c r="H201" s="125"/>
      <c r="I201" s="125"/>
      <c r="J201" s="79"/>
    </row>
    <row r="202" spans="1:11" x14ac:dyDescent="0.45">
      <c r="A202" s="119"/>
      <c r="B202" s="119"/>
      <c r="C202" s="119"/>
      <c r="D202" s="149"/>
      <c r="E202" s="18"/>
      <c r="F202" s="336"/>
      <c r="G202" s="125"/>
      <c r="H202" s="125"/>
      <c r="I202" s="125"/>
      <c r="J202" s="79"/>
    </row>
    <row r="203" spans="1:11" x14ac:dyDescent="0.45">
      <c r="A203" s="119"/>
      <c r="B203" s="119"/>
      <c r="C203" s="119"/>
      <c r="D203" s="149"/>
      <c r="E203" s="18"/>
      <c r="F203" s="336"/>
      <c r="G203" s="125"/>
      <c r="H203" s="125"/>
      <c r="I203" s="125"/>
      <c r="J203" s="79"/>
    </row>
    <row r="204" spans="1:11" x14ac:dyDescent="0.45">
      <c r="A204" s="119"/>
      <c r="B204" s="119"/>
      <c r="C204" s="119"/>
      <c r="D204" s="149"/>
      <c r="E204" s="18"/>
      <c r="F204" s="336"/>
      <c r="G204" s="125"/>
      <c r="H204" s="125"/>
      <c r="I204" s="125"/>
      <c r="J204" s="79"/>
    </row>
    <row r="205" spans="1:11" x14ac:dyDescent="0.45">
      <c r="A205" s="119"/>
      <c r="B205" s="119"/>
      <c r="C205" s="119"/>
      <c r="D205" s="149"/>
      <c r="E205" s="18"/>
      <c r="F205" s="336"/>
      <c r="G205" s="125"/>
      <c r="H205" s="125"/>
      <c r="I205" s="125"/>
      <c r="J205" s="79"/>
    </row>
    <row r="206" spans="1:11" x14ac:dyDescent="0.45">
      <c r="A206" s="119"/>
      <c r="B206" s="119"/>
      <c r="C206" s="119"/>
      <c r="D206" s="149"/>
      <c r="E206" s="96"/>
      <c r="F206" s="335"/>
      <c r="G206" s="144"/>
      <c r="H206" s="316"/>
      <c r="I206" s="144"/>
      <c r="J206" s="79"/>
    </row>
    <row r="207" spans="1:11" x14ac:dyDescent="0.45">
      <c r="A207" s="119"/>
      <c r="B207" s="119"/>
      <c r="C207" s="119"/>
      <c r="D207" s="149"/>
      <c r="E207" s="96"/>
      <c r="F207" s="335"/>
      <c r="G207" s="144"/>
      <c r="H207" s="316"/>
      <c r="I207" s="144"/>
      <c r="J207" s="79"/>
    </row>
    <row r="208" spans="1:11" x14ac:dyDescent="0.45">
      <c r="A208" s="119"/>
      <c r="B208" s="119"/>
      <c r="C208" s="119"/>
      <c r="D208" s="149"/>
      <c r="E208" s="96"/>
      <c r="F208" s="335"/>
      <c r="G208" s="144"/>
      <c r="H208" s="316"/>
      <c r="I208" s="144"/>
      <c r="J208" s="79"/>
    </row>
    <row r="209" spans="1:11" x14ac:dyDescent="0.45">
      <c r="A209" s="119"/>
      <c r="B209" s="119"/>
      <c r="C209" s="119"/>
      <c r="D209" s="149"/>
      <c r="E209" s="96"/>
      <c r="F209" s="335"/>
      <c r="G209" s="144"/>
      <c r="H209" s="316"/>
      <c r="I209" s="144"/>
      <c r="J209" s="79"/>
    </row>
    <row r="210" spans="1:11" x14ac:dyDescent="0.45">
      <c r="A210" s="119"/>
      <c r="B210" s="119"/>
      <c r="C210" s="119"/>
      <c r="D210" s="149"/>
      <c r="E210" s="99"/>
      <c r="F210" s="335"/>
      <c r="G210" s="144"/>
      <c r="H210" s="316"/>
      <c r="I210" s="98"/>
      <c r="J210" s="79"/>
    </row>
    <row r="211" spans="1:11" x14ac:dyDescent="0.45">
      <c r="A211" s="119"/>
      <c r="B211" s="119"/>
      <c r="C211" s="119"/>
      <c r="D211" s="149"/>
      <c r="E211" s="18"/>
      <c r="F211"/>
      <c r="G211" s="125"/>
      <c r="H211" s="315"/>
      <c r="I211" s="125"/>
      <c r="J211" s="79"/>
    </row>
    <row r="212" spans="1:11" x14ac:dyDescent="0.45">
      <c r="A212" s="119"/>
      <c r="B212" s="119"/>
      <c r="C212" s="119"/>
      <c r="D212" s="149"/>
      <c r="E212" s="18"/>
      <c r="F212"/>
      <c r="G212" s="125"/>
      <c r="H212" s="315"/>
      <c r="I212" s="125"/>
      <c r="J212" s="79"/>
    </row>
    <row r="213" spans="1:11" x14ac:dyDescent="0.45">
      <c r="A213" s="119"/>
      <c r="B213" s="119"/>
      <c r="C213" s="119"/>
      <c r="D213" s="149"/>
      <c r="E213" s="18"/>
      <c r="F213"/>
      <c r="G213" s="125"/>
      <c r="H213" s="315"/>
      <c r="I213" s="125"/>
      <c r="J213" s="79"/>
    </row>
    <row r="214" spans="1:11" x14ac:dyDescent="0.45">
      <c r="A214" s="119"/>
      <c r="B214" s="119"/>
      <c r="C214" s="119"/>
      <c r="D214" s="149"/>
      <c r="E214" s="18"/>
      <c r="F214"/>
      <c r="G214" s="125"/>
      <c r="H214" s="315"/>
      <c r="I214" s="125"/>
      <c r="J214" s="79"/>
    </row>
    <row r="215" spans="1:11" x14ac:dyDescent="0.45">
      <c r="A215" s="119"/>
      <c r="B215" s="119"/>
      <c r="C215" s="119"/>
      <c r="D215" s="149"/>
      <c r="E215" s="18"/>
      <c r="F215"/>
      <c r="G215" s="125"/>
      <c r="H215" s="315"/>
      <c r="I215" s="125"/>
      <c r="J215" s="79"/>
    </row>
    <row r="216" spans="1:11" x14ac:dyDescent="0.45">
      <c r="A216" s="119"/>
      <c r="B216" s="119"/>
      <c r="C216" s="119"/>
      <c r="D216" s="149"/>
      <c r="E216" s="18"/>
      <c r="F216"/>
      <c r="G216" s="125"/>
      <c r="H216" s="315"/>
      <c r="I216" s="125"/>
      <c r="J216" s="79"/>
    </row>
    <row r="217" spans="1:11" s="3" customFormat="1" x14ac:dyDescent="0.45">
      <c r="A217" s="60"/>
      <c r="B217" s="60"/>
      <c r="C217" s="60"/>
      <c r="D217" s="172"/>
      <c r="G217" s="185"/>
      <c r="I217" s="185"/>
      <c r="J217" s="175"/>
      <c r="K217" s="24"/>
    </row>
    <row r="218" spans="1:11" x14ac:dyDescent="0.45">
      <c r="A218" s="119"/>
      <c r="B218" s="119"/>
      <c r="C218" s="119"/>
      <c r="D218" s="149"/>
      <c r="F218"/>
      <c r="G218" s="125"/>
      <c r="J218" s="79"/>
    </row>
    <row r="219" spans="1:11" x14ac:dyDescent="0.45">
      <c r="A219" s="119"/>
      <c r="B219" s="119"/>
      <c r="C219" s="119"/>
      <c r="D219" s="149"/>
      <c r="F219"/>
      <c r="G219" s="125"/>
      <c r="J219" s="79"/>
    </row>
    <row r="220" spans="1:11" x14ac:dyDescent="0.45">
      <c r="A220" s="119"/>
      <c r="B220" s="119"/>
      <c r="C220" s="119"/>
      <c r="D220" s="149"/>
      <c r="F220"/>
      <c r="G220" s="125"/>
      <c r="J220" s="79"/>
    </row>
    <row r="221" spans="1:11" x14ac:dyDescent="0.45">
      <c r="A221" s="119"/>
      <c r="B221" s="119"/>
      <c r="C221" s="119"/>
      <c r="D221" s="149"/>
      <c r="F221"/>
      <c r="G221" s="125"/>
      <c r="J221" s="79"/>
    </row>
    <row r="222" spans="1:11" x14ac:dyDescent="0.45">
      <c r="A222" s="119"/>
      <c r="B222" s="119"/>
      <c r="C222" s="119"/>
      <c r="D222" s="149"/>
      <c r="F222"/>
      <c r="G222" s="125"/>
      <c r="J222" s="79"/>
    </row>
    <row r="223" spans="1:11" x14ac:dyDescent="0.45">
      <c r="A223" s="119"/>
      <c r="B223" s="119"/>
      <c r="C223" s="119"/>
      <c r="D223" s="149"/>
      <c r="F223"/>
      <c r="G223" s="125"/>
      <c r="J223" s="79"/>
    </row>
    <row r="224" spans="1:11" x14ac:dyDescent="0.45">
      <c r="A224" s="119"/>
      <c r="B224" s="119"/>
      <c r="C224" s="119"/>
      <c r="D224" s="149"/>
      <c r="F224"/>
      <c r="G224" s="125"/>
      <c r="J224" s="79"/>
    </row>
    <row r="225" spans="1:12" x14ac:dyDescent="0.45">
      <c r="A225" s="119"/>
      <c r="B225" s="119"/>
      <c r="C225" s="119"/>
      <c r="D225" s="149"/>
      <c r="F225"/>
      <c r="G225" s="125"/>
      <c r="J225" s="79"/>
    </row>
    <row r="226" spans="1:12" x14ac:dyDescent="0.45">
      <c r="A226" s="119"/>
      <c r="B226" s="119"/>
      <c r="C226" s="119"/>
      <c r="D226" s="149"/>
      <c r="F226"/>
      <c r="G226" s="125"/>
      <c r="J226" s="79"/>
    </row>
    <row r="227" spans="1:12" x14ac:dyDescent="0.45">
      <c r="A227" s="119"/>
      <c r="B227" s="119"/>
      <c r="C227" s="119"/>
      <c r="D227" s="149"/>
      <c r="F227"/>
      <c r="G227" s="125"/>
      <c r="J227" s="79"/>
    </row>
    <row r="228" spans="1:12" x14ac:dyDescent="0.45">
      <c r="A228" s="119"/>
      <c r="B228" s="119"/>
      <c r="C228" s="119"/>
      <c r="D228" s="149"/>
      <c r="F228"/>
      <c r="G228" s="125"/>
      <c r="J228" s="79"/>
    </row>
    <row r="229" spans="1:12" x14ac:dyDescent="0.45">
      <c r="A229" s="119"/>
      <c r="B229" s="119"/>
      <c r="C229" s="119"/>
      <c r="D229" s="149"/>
      <c r="F229"/>
      <c r="G229" s="125"/>
      <c r="J229" s="79"/>
    </row>
    <row r="230" spans="1:12" x14ac:dyDescent="0.45">
      <c r="A230" s="119"/>
      <c r="B230" s="119"/>
      <c r="C230" s="119"/>
      <c r="D230" s="149"/>
      <c r="F230"/>
      <c r="G230" s="125"/>
      <c r="J230" s="175"/>
      <c r="K230" s="27"/>
      <c r="L230" s="100"/>
    </row>
    <row r="231" spans="1:12" x14ac:dyDescent="0.45">
      <c r="A231" s="119"/>
      <c r="B231" s="119"/>
      <c r="C231" s="119"/>
      <c r="D231" s="149"/>
      <c r="F231"/>
      <c r="G231" s="125"/>
      <c r="J231" s="175"/>
      <c r="K231" s="27"/>
      <c r="L231" s="100"/>
    </row>
    <row r="232" spans="1:12" x14ac:dyDescent="0.45">
      <c r="A232" s="119"/>
      <c r="B232" s="119"/>
      <c r="C232" s="119"/>
      <c r="D232" s="149"/>
      <c r="F232"/>
      <c r="G232" s="125"/>
      <c r="J232" s="175"/>
      <c r="K232" s="27"/>
      <c r="L232" s="100"/>
    </row>
    <row r="233" spans="1:12" x14ac:dyDescent="0.45">
      <c r="A233" s="119"/>
      <c r="B233" s="119"/>
      <c r="C233" s="119"/>
      <c r="D233" s="149"/>
      <c r="F233"/>
      <c r="G233" s="125"/>
      <c r="J233" s="186"/>
      <c r="K233" s="27"/>
      <c r="L233" s="100"/>
    </row>
    <row r="234" spans="1:12" s="3" customFormat="1" x14ac:dyDescent="0.45">
      <c r="A234" s="60"/>
      <c r="B234" s="60"/>
      <c r="C234" s="60"/>
      <c r="D234" s="172"/>
      <c r="I234" s="24"/>
      <c r="J234" s="175"/>
      <c r="K234" s="37"/>
    </row>
    <row r="235" spans="1:12" x14ac:dyDescent="0.45">
      <c r="A235" s="119"/>
      <c r="B235" s="119"/>
      <c r="C235" s="119"/>
      <c r="D235" s="149"/>
      <c r="E235" s="3"/>
      <c r="F235" s="3"/>
      <c r="G235" s="125"/>
      <c r="J235" s="79"/>
      <c r="K235" s="27"/>
    </row>
    <row r="236" spans="1:12" x14ac:dyDescent="0.45">
      <c r="A236" s="119"/>
      <c r="B236" s="279"/>
      <c r="C236"/>
      <c r="D236" s="149"/>
      <c r="F236" s="135"/>
      <c r="G236" s="125"/>
      <c r="J236" s="79"/>
      <c r="K236" s="27"/>
    </row>
    <row r="237" spans="1:12" x14ac:dyDescent="0.45">
      <c r="A237" s="119"/>
      <c r="B237" s="119"/>
      <c r="C237" s="119"/>
      <c r="D237" s="149"/>
      <c r="F237" s="135"/>
      <c r="G237" s="125"/>
      <c r="J237" s="79"/>
      <c r="K237" s="27"/>
    </row>
    <row r="238" spans="1:12" x14ac:dyDescent="0.45">
      <c r="A238" s="119"/>
      <c r="B238" s="119"/>
      <c r="C238" s="119"/>
      <c r="D238" s="149"/>
      <c r="F238" s="135"/>
      <c r="G238" s="125"/>
      <c r="I238" s="25"/>
      <c r="J238" s="79"/>
    </row>
    <row r="239" spans="1:12" x14ac:dyDescent="0.45">
      <c r="A239" s="119"/>
      <c r="B239" s="119"/>
      <c r="C239" s="119"/>
      <c r="D239" s="149"/>
      <c r="F239" s="135"/>
      <c r="G239" s="125"/>
      <c r="I239" s="25"/>
      <c r="J239" s="79"/>
    </row>
    <row r="240" spans="1:12" x14ac:dyDescent="0.45">
      <c r="A240" s="119"/>
      <c r="B240" s="119"/>
      <c r="C240" s="119"/>
      <c r="D240" s="149"/>
      <c r="F240" s="135"/>
      <c r="G240" s="125"/>
      <c r="I240" s="25"/>
      <c r="J240" s="79"/>
    </row>
    <row r="241" spans="1:12" x14ac:dyDescent="0.45">
      <c r="A241" s="119"/>
      <c r="B241" s="119"/>
      <c r="C241" s="119"/>
      <c r="D241" s="149"/>
      <c r="F241" s="135"/>
      <c r="G241" s="125"/>
      <c r="I241" s="25"/>
      <c r="J241" s="79"/>
    </row>
    <row r="242" spans="1:12" x14ac:dyDescent="0.45">
      <c r="A242" s="119"/>
      <c r="B242" s="119"/>
      <c r="C242" s="119"/>
      <c r="D242" s="149"/>
      <c r="F242" s="135"/>
      <c r="G242" s="125"/>
      <c r="I242" s="25"/>
      <c r="J242" s="79"/>
    </row>
    <row r="243" spans="1:12" x14ac:dyDescent="0.45">
      <c r="A243" s="119"/>
      <c r="B243" s="119"/>
      <c r="C243" s="119"/>
      <c r="D243" s="149"/>
      <c r="F243" s="135"/>
      <c r="G243" s="125"/>
      <c r="I243" s="25"/>
      <c r="J243" s="79"/>
    </row>
    <row r="244" spans="1:12" x14ac:dyDescent="0.45">
      <c r="A244" s="119"/>
      <c r="B244" s="119"/>
      <c r="C244" s="119"/>
      <c r="D244" s="149"/>
      <c r="F244" s="135"/>
      <c r="G244" s="125"/>
      <c r="I244" s="25"/>
      <c r="J244" s="79"/>
    </row>
    <row r="245" spans="1:12" x14ac:dyDescent="0.45">
      <c r="A245" s="119"/>
      <c r="B245" s="279"/>
      <c r="C245"/>
      <c r="D245" s="149"/>
      <c r="F245" s="135"/>
      <c r="G245" s="125"/>
      <c r="I245" s="25"/>
      <c r="J245" s="79"/>
    </row>
    <row r="246" spans="1:12" x14ac:dyDescent="0.45">
      <c r="A246" s="119"/>
      <c r="B246" s="119"/>
      <c r="C246" s="119"/>
      <c r="D246" s="149"/>
      <c r="F246" s="135"/>
      <c r="G246" s="125"/>
      <c r="I246" s="25"/>
      <c r="J246" s="79"/>
    </row>
    <row r="247" spans="1:12" x14ac:dyDescent="0.45">
      <c r="A247" s="119"/>
      <c r="B247" s="119"/>
      <c r="C247" s="119"/>
      <c r="D247" s="149"/>
      <c r="E247" s="93"/>
      <c r="F247" s="135"/>
      <c r="G247" s="125"/>
      <c r="I247" s="25"/>
      <c r="J247" s="79"/>
    </row>
    <row r="248" spans="1:12" x14ac:dyDescent="0.45">
      <c r="A248" s="119"/>
      <c r="B248" s="119"/>
      <c r="C248" s="119"/>
      <c r="D248" s="149"/>
      <c r="E248" s="93"/>
      <c r="F248" s="135"/>
      <c r="G248" s="125"/>
      <c r="I248" s="25"/>
      <c r="J248" s="79"/>
    </row>
    <row r="249" spans="1:12" x14ac:dyDescent="0.45">
      <c r="A249" s="119"/>
      <c r="B249" s="119"/>
      <c r="C249" s="119"/>
      <c r="D249" s="149"/>
      <c r="F249" s="135"/>
      <c r="G249" s="125"/>
      <c r="I249" s="25"/>
      <c r="J249" s="175"/>
      <c r="K249" s="37"/>
      <c r="L249" s="100"/>
    </row>
    <row r="250" spans="1:12" x14ac:dyDescent="0.45">
      <c r="A250" s="119"/>
      <c r="B250" s="119"/>
      <c r="C250" s="119"/>
      <c r="D250" s="149"/>
      <c r="F250" s="135"/>
      <c r="G250" s="125"/>
      <c r="I250" s="25"/>
      <c r="J250" s="175"/>
      <c r="K250" s="37"/>
      <c r="L250" s="100"/>
    </row>
    <row r="251" spans="1:12" x14ac:dyDescent="0.45">
      <c r="A251" s="119"/>
      <c r="B251" s="119"/>
      <c r="C251" s="119"/>
      <c r="D251" s="149"/>
      <c r="F251" s="135"/>
      <c r="G251" s="125"/>
      <c r="I251" s="25"/>
      <c r="J251" s="79"/>
      <c r="K251" s="27"/>
      <c r="L251" s="188"/>
    </row>
    <row r="252" spans="1:12" s="3" customFormat="1" x14ac:dyDescent="0.45">
      <c r="A252" s="60"/>
      <c r="B252" s="60"/>
      <c r="C252" s="60"/>
      <c r="D252" s="172"/>
      <c r="G252" s="187"/>
      <c r="I252" s="24"/>
      <c r="J252" s="175"/>
      <c r="K252" s="24"/>
    </row>
    <row r="253" spans="1:12" x14ac:dyDescent="0.45">
      <c r="A253" s="119"/>
      <c r="B253" s="119"/>
      <c r="C253" s="119"/>
      <c r="D253" s="149"/>
      <c r="E253" s="3"/>
      <c r="F253" s="3"/>
      <c r="G253" s="125"/>
      <c r="I253" s="25"/>
      <c r="J253" s="93"/>
      <c r="K253" s="93"/>
      <c r="L253" s="93"/>
    </row>
    <row r="254" spans="1:12" x14ac:dyDescent="0.45">
      <c r="A254" s="119"/>
      <c r="B254" s="119"/>
      <c r="C254" s="119"/>
      <c r="D254" s="149"/>
      <c r="E254" s="93"/>
      <c r="F254" s="135"/>
      <c r="G254" s="125"/>
      <c r="I254" s="25"/>
      <c r="J254" s="93"/>
      <c r="K254" s="93"/>
      <c r="L254" s="93"/>
    </row>
    <row r="255" spans="1:12" x14ac:dyDescent="0.45">
      <c r="A255" s="119"/>
      <c r="B255" s="119"/>
      <c r="C255" s="119"/>
      <c r="D255" s="149"/>
      <c r="E255" s="93"/>
      <c r="F255" s="135"/>
      <c r="G255" s="125"/>
      <c r="I255" s="25"/>
      <c r="J255" s="93"/>
      <c r="K255" s="93"/>
      <c r="L255" s="93"/>
    </row>
    <row r="256" spans="1:12" x14ac:dyDescent="0.45">
      <c r="A256" s="119"/>
      <c r="B256" s="119"/>
      <c r="C256" s="119"/>
      <c r="D256" s="149"/>
      <c r="E256" s="93"/>
      <c r="F256" s="135"/>
      <c r="G256" s="125"/>
      <c r="I256" s="25"/>
      <c r="J256" s="93"/>
      <c r="K256" s="93"/>
      <c r="L256" s="93"/>
    </row>
    <row r="257" spans="1:12" x14ac:dyDescent="0.45">
      <c r="A257" s="119"/>
      <c r="B257" s="119"/>
      <c r="C257" s="119"/>
      <c r="D257" s="149"/>
      <c r="E257" s="93"/>
      <c r="F257" s="135"/>
      <c r="G257" s="125"/>
      <c r="I257" s="25"/>
      <c r="J257" s="93"/>
      <c r="K257" s="93"/>
      <c r="L257" s="93"/>
    </row>
    <row r="258" spans="1:12" x14ac:dyDescent="0.45">
      <c r="A258" s="119"/>
      <c r="B258" s="119"/>
      <c r="C258" s="119"/>
      <c r="D258" s="149"/>
      <c r="E258" s="93"/>
      <c r="F258" s="135"/>
      <c r="G258" s="125"/>
      <c r="I258" s="25"/>
      <c r="J258" s="93"/>
      <c r="K258" s="93"/>
      <c r="L258" s="93"/>
    </row>
    <row r="259" spans="1:12" x14ac:dyDescent="0.45">
      <c r="A259" s="119"/>
      <c r="B259" s="119"/>
      <c r="C259" s="119"/>
      <c r="D259" s="149"/>
      <c r="E259" s="138"/>
      <c r="F259" s="135"/>
      <c r="G259" s="125"/>
      <c r="I259" s="25"/>
      <c r="J259" s="93"/>
      <c r="K259" s="93"/>
      <c r="L259" s="93"/>
    </row>
    <row r="260" spans="1:12" x14ac:dyDescent="0.45">
      <c r="A260" s="119"/>
      <c r="B260" s="119"/>
      <c r="C260" s="119"/>
      <c r="D260" s="149"/>
      <c r="E260" s="138"/>
      <c r="F260" s="135"/>
      <c r="G260" s="125"/>
      <c r="I260" s="25"/>
      <c r="J260" s="93"/>
      <c r="K260" s="93"/>
      <c r="L260" s="93"/>
    </row>
    <row r="261" spans="1:12" x14ac:dyDescent="0.45">
      <c r="A261" s="119"/>
      <c r="B261" s="119"/>
      <c r="C261" s="119"/>
      <c r="D261" s="149"/>
      <c r="E261" s="138"/>
      <c r="F261" s="135"/>
      <c r="G261" s="125"/>
      <c r="I261" s="25"/>
      <c r="J261" s="93"/>
      <c r="K261" s="93"/>
      <c r="L261" s="93"/>
    </row>
    <row r="262" spans="1:12" x14ac:dyDescent="0.45">
      <c r="A262" s="119"/>
      <c r="B262" s="119"/>
      <c r="C262" s="119"/>
      <c r="D262" s="149"/>
      <c r="E262" s="138"/>
      <c r="F262" s="135"/>
      <c r="G262" s="125"/>
      <c r="I262" s="25"/>
      <c r="J262" s="93"/>
      <c r="K262" s="93"/>
      <c r="L262" s="93"/>
    </row>
    <row r="263" spans="1:12" x14ac:dyDescent="0.45">
      <c r="A263" s="119"/>
      <c r="B263" s="119"/>
      <c r="C263" s="119"/>
      <c r="D263" s="149"/>
      <c r="E263" s="138"/>
      <c r="F263" s="135"/>
      <c r="G263" s="125"/>
      <c r="I263" s="25"/>
      <c r="J263" s="93"/>
      <c r="K263" s="93"/>
      <c r="L263" s="93"/>
    </row>
    <row r="264" spans="1:12" x14ac:dyDescent="0.45">
      <c r="A264" s="119"/>
      <c r="B264" s="119"/>
      <c r="C264" s="119"/>
      <c r="D264" s="149"/>
      <c r="E264" s="138"/>
      <c r="F264" s="135"/>
      <c r="G264" s="125"/>
      <c r="I264" s="25"/>
      <c r="J264" s="93"/>
      <c r="K264" s="93"/>
      <c r="L264" s="93"/>
    </row>
    <row r="265" spans="1:12" x14ac:dyDescent="0.45">
      <c r="A265" s="119"/>
      <c r="B265" s="119"/>
      <c r="C265" s="119"/>
      <c r="D265" s="149"/>
      <c r="E265" s="138"/>
      <c r="F265" s="135"/>
      <c r="G265" s="125"/>
      <c r="I265" s="25"/>
      <c r="J265" s="93"/>
      <c r="K265" s="93"/>
      <c r="L265" s="93"/>
    </row>
    <row r="266" spans="1:12" x14ac:dyDescent="0.45">
      <c r="A266" s="119"/>
      <c r="B266" s="119"/>
      <c r="C266" s="119"/>
      <c r="D266" s="149"/>
      <c r="E266" s="138"/>
      <c r="F266" s="135"/>
      <c r="G266" s="125"/>
      <c r="I266" s="25"/>
      <c r="J266" s="93"/>
      <c r="K266" s="93"/>
      <c r="L266" s="93"/>
    </row>
    <row r="267" spans="1:12" x14ac:dyDescent="0.45">
      <c r="A267" s="119"/>
      <c r="B267" s="119"/>
      <c r="C267" s="119"/>
      <c r="D267" s="149"/>
      <c r="E267" s="138"/>
      <c r="F267" s="135"/>
      <c r="G267" s="125"/>
      <c r="I267" s="25"/>
      <c r="J267" s="93"/>
      <c r="K267" s="93"/>
      <c r="L267" s="93"/>
    </row>
    <row r="268" spans="1:12" x14ac:dyDescent="0.45">
      <c r="A268" s="119"/>
      <c r="B268" s="119"/>
      <c r="C268" s="119"/>
      <c r="D268" s="149"/>
      <c r="E268" s="138"/>
      <c r="F268" s="135"/>
      <c r="G268" s="125"/>
      <c r="I268" s="25"/>
      <c r="J268" s="93"/>
      <c r="K268" s="93"/>
      <c r="L268" s="93"/>
    </row>
    <row r="269" spans="1:12" x14ac:dyDescent="0.45">
      <c r="A269" s="119"/>
      <c r="B269" s="119"/>
      <c r="C269" s="119"/>
      <c r="D269" s="149"/>
      <c r="E269" s="138"/>
      <c r="F269" s="135"/>
      <c r="G269" s="125"/>
      <c r="I269" s="25"/>
      <c r="J269" s="93"/>
      <c r="K269" s="93"/>
      <c r="L269" s="93"/>
    </row>
    <row r="270" spans="1:12" x14ac:dyDescent="0.45">
      <c r="A270" s="119"/>
      <c r="B270" s="119"/>
      <c r="C270" s="119"/>
      <c r="D270" s="149"/>
      <c r="E270" s="138"/>
      <c r="F270" s="135"/>
      <c r="G270" s="125"/>
      <c r="I270" s="25"/>
      <c r="J270" s="93"/>
      <c r="K270" s="93"/>
      <c r="L270" s="93"/>
    </row>
    <row r="271" spans="1:12" x14ac:dyDescent="0.45">
      <c r="A271" s="119"/>
      <c r="B271" s="119"/>
      <c r="C271" s="119"/>
      <c r="D271" s="149"/>
      <c r="E271" s="138"/>
      <c r="F271" s="135"/>
      <c r="G271" s="125"/>
      <c r="I271" s="25"/>
      <c r="J271" s="93"/>
      <c r="K271" s="93"/>
      <c r="L271" s="93"/>
    </row>
    <row r="272" spans="1:12" x14ac:dyDescent="0.45">
      <c r="A272" s="119"/>
      <c r="B272" s="119"/>
      <c r="C272" s="119"/>
      <c r="D272" s="149"/>
      <c r="E272" s="138"/>
      <c r="F272" s="135"/>
      <c r="G272" s="125"/>
      <c r="I272" s="25"/>
      <c r="J272" s="93"/>
      <c r="K272" s="93"/>
      <c r="L272" s="93"/>
    </row>
    <row r="273" spans="1:12" x14ac:dyDescent="0.45">
      <c r="A273" s="119"/>
      <c r="B273" s="119"/>
      <c r="C273" s="119"/>
      <c r="D273" s="149"/>
      <c r="E273" s="138"/>
      <c r="F273" s="135"/>
      <c r="G273" s="125"/>
      <c r="I273" s="25"/>
      <c r="J273" s="93"/>
      <c r="K273" s="93"/>
      <c r="L273" s="93"/>
    </row>
    <row r="274" spans="1:12" x14ac:dyDescent="0.45">
      <c r="A274" s="119"/>
      <c r="B274" s="119"/>
      <c r="C274" s="119"/>
      <c r="D274" s="149"/>
      <c r="E274" s="138"/>
      <c r="F274" s="135"/>
      <c r="G274" s="125"/>
      <c r="I274" s="25"/>
      <c r="J274" s="93"/>
      <c r="K274" s="93"/>
      <c r="L274" s="93"/>
    </row>
    <row r="275" spans="1:12" x14ac:dyDescent="0.45">
      <c r="A275" s="119"/>
      <c r="B275" s="119"/>
      <c r="C275" s="119"/>
      <c r="D275" s="149"/>
      <c r="E275" s="138"/>
      <c r="F275" s="135"/>
      <c r="G275" s="125"/>
      <c r="I275" s="25"/>
      <c r="J275" s="93"/>
      <c r="K275" s="93"/>
      <c r="L275" s="93"/>
    </row>
    <row r="276" spans="1:12" x14ac:dyDescent="0.45">
      <c r="A276" s="119"/>
      <c r="B276" s="119"/>
      <c r="C276" s="119"/>
      <c r="D276" s="149"/>
      <c r="E276" s="138"/>
      <c r="F276" s="135"/>
      <c r="G276" s="125"/>
      <c r="I276" s="25"/>
      <c r="J276" s="93"/>
      <c r="K276" s="93"/>
      <c r="L276" s="93"/>
    </row>
    <row r="277" spans="1:12" x14ac:dyDescent="0.45">
      <c r="A277" s="119"/>
      <c r="B277" s="119"/>
      <c r="C277" s="119"/>
      <c r="D277" s="149"/>
      <c r="E277" s="138"/>
      <c r="F277" s="135"/>
      <c r="G277" s="125"/>
      <c r="I277" s="25"/>
      <c r="J277" s="93"/>
      <c r="K277" s="93"/>
      <c r="L277" s="93"/>
    </row>
    <row r="278" spans="1:12" x14ac:dyDescent="0.45">
      <c r="A278" s="119"/>
      <c r="B278" s="119"/>
      <c r="C278" s="119"/>
      <c r="D278" s="149"/>
      <c r="E278" s="138"/>
      <c r="F278" s="135"/>
      <c r="G278" s="125"/>
      <c r="I278" s="25"/>
      <c r="J278" s="93"/>
      <c r="K278" s="93"/>
      <c r="L278" s="93"/>
    </row>
    <row r="279" spans="1:12" x14ac:dyDescent="0.45">
      <c r="A279" s="119"/>
      <c r="B279" s="119"/>
      <c r="C279" s="119"/>
      <c r="D279" s="149"/>
      <c r="E279" s="138"/>
      <c r="F279" s="135"/>
      <c r="G279" s="125"/>
      <c r="I279" s="25"/>
      <c r="J279" s="93"/>
      <c r="K279" s="93"/>
      <c r="L279" s="93"/>
    </row>
    <row r="280" spans="1:12" x14ac:dyDescent="0.45">
      <c r="A280" s="119"/>
      <c r="B280" s="119"/>
      <c r="C280" s="119"/>
      <c r="D280" s="149"/>
      <c r="E280" s="138"/>
      <c r="F280" s="135"/>
      <c r="G280" s="125"/>
      <c r="I280" s="25"/>
      <c r="J280" s="93"/>
      <c r="K280" s="93"/>
      <c r="L280" s="93"/>
    </row>
    <row r="281" spans="1:12" x14ac:dyDescent="0.45">
      <c r="A281" s="119"/>
      <c r="B281" s="119"/>
      <c r="C281" s="119"/>
      <c r="D281" s="149"/>
      <c r="E281" s="138"/>
      <c r="F281" s="135"/>
      <c r="G281" s="125"/>
      <c r="I281" s="25"/>
      <c r="J281" s="93"/>
      <c r="K281" s="93"/>
      <c r="L281" s="93"/>
    </row>
    <row r="282" spans="1:12" x14ac:dyDescent="0.45">
      <c r="A282" s="119"/>
      <c r="B282" s="119"/>
      <c r="C282" s="119"/>
      <c r="D282" s="149"/>
      <c r="E282" s="138"/>
      <c r="F282" s="135"/>
      <c r="G282" s="125"/>
      <c r="I282" s="25"/>
      <c r="J282" s="93"/>
      <c r="K282" s="93"/>
      <c r="L282" s="93"/>
    </row>
    <row r="283" spans="1:12" x14ac:dyDescent="0.45">
      <c r="A283" s="119"/>
      <c r="B283" s="119"/>
      <c r="C283" s="119"/>
      <c r="D283" s="149"/>
      <c r="E283" s="138"/>
      <c r="F283" s="135"/>
      <c r="G283" s="125"/>
      <c r="I283" s="25"/>
      <c r="J283" s="93"/>
      <c r="K283" s="93"/>
      <c r="L283" s="93"/>
    </row>
    <row r="284" spans="1:12" x14ac:dyDescent="0.45">
      <c r="A284" s="119"/>
      <c r="B284" s="119"/>
      <c r="C284" s="119"/>
      <c r="D284" s="149"/>
      <c r="E284" s="138"/>
      <c r="F284" s="135"/>
      <c r="G284" s="125"/>
      <c r="I284" s="25"/>
      <c r="J284" s="93"/>
      <c r="K284" s="93"/>
      <c r="L284" s="93"/>
    </row>
    <row r="285" spans="1:12" s="3" customFormat="1" x14ac:dyDescent="0.45">
      <c r="A285" s="60"/>
      <c r="B285" s="60"/>
      <c r="C285" s="60"/>
      <c r="D285" s="172"/>
      <c r="I285" s="24"/>
      <c r="J285" s="175"/>
      <c r="K285" s="24"/>
    </row>
    <row r="286" spans="1:12" x14ac:dyDescent="0.45">
      <c r="A286" s="119"/>
      <c r="B286" s="119"/>
      <c r="C286" s="119"/>
      <c r="D286" s="149"/>
      <c r="E286" s="3"/>
      <c r="F286" s="3"/>
      <c r="G286" s="125"/>
      <c r="I286" s="25"/>
      <c r="J286" s="139"/>
      <c r="K286" s="140"/>
    </row>
    <row r="287" spans="1:12" x14ac:dyDescent="0.45">
      <c r="A287" s="119"/>
      <c r="B287" s="119"/>
      <c r="C287" s="119"/>
      <c r="D287" s="149"/>
      <c r="F287" s="135"/>
      <c r="G287" s="125"/>
      <c r="J287" s="139"/>
      <c r="K287" s="140"/>
    </row>
    <row r="288" spans="1:12" x14ac:dyDescent="0.45">
      <c r="A288" s="119"/>
      <c r="B288" s="119"/>
      <c r="C288" s="119"/>
      <c r="D288" s="149"/>
      <c r="F288" s="135"/>
      <c r="G288" s="125"/>
      <c r="J288" s="139"/>
      <c r="K288" s="140"/>
    </row>
    <row r="289" spans="1:11" x14ac:dyDescent="0.45">
      <c r="A289" s="119"/>
      <c r="B289" s="119"/>
      <c r="C289" s="119"/>
      <c r="D289" s="149"/>
      <c r="F289" s="135"/>
      <c r="G289" s="125"/>
      <c r="J289" s="139"/>
      <c r="K289" s="140"/>
    </row>
    <row r="290" spans="1:11" x14ac:dyDescent="0.45">
      <c r="A290" s="119"/>
      <c r="B290" s="119"/>
      <c r="C290" s="119"/>
      <c r="D290" s="149"/>
      <c r="E290" s="138"/>
      <c r="F290" s="135"/>
      <c r="G290" s="125"/>
      <c r="I290" s="25"/>
      <c r="J290" s="139"/>
      <c r="K290" s="140"/>
    </row>
    <row r="291" spans="1:11" x14ac:dyDescent="0.45">
      <c r="A291" s="119"/>
      <c r="B291" s="119"/>
      <c r="C291" s="119"/>
      <c r="D291" s="149"/>
      <c r="F291" s="7"/>
      <c r="G291" s="125"/>
      <c r="J291" s="139"/>
      <c r="K291" s="140"/>
    </row>
    <row r="292" spans="1:11" x14ac:dyDescent="0.45">
      <c r="A292" s="119"/>
      <c r="B292" s="119"/>
      <c r="C292" s="119"/>
      <c r="D292" s="149"/>
      <c r="F292" s="135"/>
      <c r="G292" s="125"/>
      <c r="J292" s="139"/>
      <c r="K292" s="140"/>
    </row>
    <row r="293" spans="1:11" x14ac:dyDescent="0.45">
      <c r="A293" s="119"/>
      <c r="B293" s="119"/>
      <c r="C293" s="119"/>
      <c r="D293" s="149"/>
      <c r="F293" s="135"/>
      <c r="G293" s="125"/>
      <c r="J293" s="139"/>
      <c r="K293" s="140"/>
    </row>
    <row r="294" spans="1:11" x14ac:dyDescent="0.45">
      <c r="A294" s="119"/>
      <c r="B294" s="119"/>
      <c r="C294" s="119"/>
      <c r="D294" s="149"/>
      <c r="F294" s="135"/>
      <c r="G294" s="125"/>
      <c r="J294" s="139"/>
      <c r="K294" s="140"/>
    </row>
    <row r="295" spans="1:11" x14ac:dyDescent="0.45">
      <c r="A295" s="119"/>
      <c r="B295" s="119"/>
      <c r="C295" s="119"/>
      <c r="D295" s="149"/>
      <c r="F295" s="135"/>
      <c r="G295" s="125"/>
      <c r="J295" s="139"/>
      <c r="K295" s="140"/>
    </row>
    <row r="296" spans="1:11" x14ac:dyDescent="0.45">
      <c r="A296" s="119"/>
      <c r="B296" s="119"/>
      <c r="C296" s="119"/>
      <c r="D296" s="149"/>
      <c r="F296" s="135"/>
      <c r="G296" s="125"/>
      <c r="I296" s="25"/>
      <c r="J296" s="139"/>
      <c r="K296" s="140"/>
    </row>
    <row r="297" spans="1:11" x14ac:dyDescent="0.45">
      <c r="A297" s="119"/>
      <c r="B297" s="119"/>
      <c r="C297" s="119"/>
      <c r="D297" s="149"/>
      <c r="F297" s="135"/>
      <c r="G297" s="125"/>
      <c r="I297" s="25"/>
      <c r="J297" s="139"/>
      <c r="K297" s="140"/>
    </row>
    <row r="298" spans="1:11" x14ac:dyDescent="0.45">
      <c r="A298" s="119"/>
      <c r="B298" s="279"/>
      <c r="C298"/>
      <c r="D298" s="149"/>
      <c r="F298" s="135"/>
      <c r="G298" s="125"/>
      <c r="I298" s="25"/>
      <c r="J298" s="139"/>
      <c r="K298" s="140"/>
    </row>
    <row r="299" spans="1:11" s="3" customFormat="1" x14ac:dyDescent="0.45">
      <c r="A299" s="60"/>
      <c r="B299" s="60"/>
      <c r="C299" s="60"/>
      <c r="D299" s="172"/>
      <c r="G299" s="189"/>
      <c r="I299" s="176"/>
      <c r="J299" s="175"/>
      <c r="K299" s="24"/>
    </row>
    <row r="300" spans="1:11" x14ac:dyDescent="0.45">
      <c r="A300" s="119"/>
      <c r="B300" s="119"/>
      <c r="C300" s="119"/>
      <c r="D300" s="149"/>
      <c r="E300" s="3"/>
      <c r="F300" s="3"/>
      <c r="G300" s="125"/>
      <c r="I300" s="25"/>
      <c r="J300" s="79"/>
    </row>
    <row r="301" spans="1:11" x14ac:dyDescent="0.45">
      <c r="A301" s="119"/>
      <c r="B301" s="119"/>
      <c r="C301" s="119"/>
      <c r="D301" s="149"/>
      <c r="F301" s="135"/>
      <c r="G301" s="125"/>
      <c r="I301" s="25"/>
      <c r="J301" s="79"/>
    </row>
    <row r="302" spans="1:11" x14ac:dyDescent="0.45">
      <c r="A302" s="119"/>
      <c r="B302" s="119"/>
      <c r="C302" s="119"/>
      <c r="D302" s="149"/>
      <c r="F302" s="135"/>
      <c r="G302" s="125"/>
      <c r="I302" s="25"/>
      <c r="J302" s="79"/>
    </row>
    <row r="303" spans="1:11" x14ac:dyDescent="0.45">
      <c r="A303" s="119"/>
      <c r="B303" s="119"/>
      <c r="C303" s="119"/>
      <c r="D303" s="149"/>
      <c r="F303" s="135"/>
      <c r="G303" s="125"/>
      <c r="I303" s="25"/>
      <c r="J303" s="79"/>
    </row>
    <row r="304" spans="1:11" x14ac:dyDescent="0.45">
      <c r="A304" s="119"/>
      <c r="B304" s="119"/>
      <c r="C304" s="119"/>
      <c r="D304" s="149"/>
      <c r="E304" s="138"/>
      <c r="F304" s="135"/>
      <c r="G304" s="125"/>
      <c r="I304" s="25"/>
      <c r="J304" s="79"/>
    </row>
    <row r="305" spans="1:12" x14ac:dyDescent="0.45">
      <c r="A305" s="119"/>
      <c r="B305" s="119"/>
      <c r="C305" s="119"/>
      <c r="D305" s="149"/>
      <c r="E305" s="138"/>
      <c r="F305" s="135"/>
      <c r="G305" s="125"/>
      <c r="I305" s="25"/>
      <c r="J305" s="79"/>
    </row>
    <row r="306" spans="1:12" x14ac:dyDescent="0.45">
      <c r="A306" s="119"/>
      <c r="B306" s="119"/>
      <c r="C306" s="119"/>
      <c r="D306" s="149"/>
      <c r="E306" s="138"/>
      <c r="F306" s="135"/>
      <c r="G306" s="125"/>
      <c r="I306" s="25"/>
      <c r="J306" s="79"/>
    </row>
    <row r="307" spans="1:12" x14ac:dyDescent="0.45">
      <c r="A307" s="119"/>
      <c r="B307" s="119"/>
      <c r="C307" s="119"/>
      <c r="D307" s="149"/>
      <c r="F307" s="135"/>
      <c r="G307" s="125"/>
      <c r="I307" s="25"/>
      <c r="J307" s="79"/>
    </row>
    <row r="308" spans="1:12" s="3" customFormat="1" x14ac:dyDescent="0.45">
      <c r="A308" s="60"/>
      <c r="B308" s="60"/>
      <c r="C308" s="60"/>
      <c r="D308" s="172"/>
      <c r="G308" s="189"/>
      <c r="I308" s="176"/>
      <c r="J308" s="175"/>
      <c r="K308" s="24"/>
      <c r="L308" s="84"/>
    </row>
    <row r="309" spans="1:12" s="3" customFormat="1" x14ac:dyDescent="0.45">
      <c r="A309" s="119"/>
      <c r="B309" s="279"/>
      <c r="C309" s="278"/>
      <c r="D309" s="149"/>
      <c r="G309" s="125"/>
      <c r="I309" s="176"/>
      <c r="J309" s="175"/>
      <c r="K309" s="24"/>
      <c r="L309" s="84"/>
    </row>
    <row r="310" spans="1:12" s="3" customFormat="1" x14ac:dyDescent="0.45">
      <c r="A310" s="119"/>
      <c r="B310" s="279"/>
      <c r="C310" s="278"/>
      <c r="D310" s="149"/>
      <c r="G310" s="125"/>
      <c r="I310" s="176"/>
      <c r="J310" s="175"/>
      <c r="K310" s="24"/>
      <c r="L310" s="84"/>
    </row>
    <row r="311" spans="1:12" s="3" customFormat="1" x14ac:dyDescent="0.45">
      <c r="A311" s="119"/>
      <c r="B311" s="119"/>
      <c r="C311" s="119"/>
      <c r="D311" s="149"/>
      <c r="G311" s="125"/>
      <c r="I311" s="176"/>
      <c r="J311" s="175"/>
      <c r="K311" s="24"/>
      <c r="L311" s="84"/>
    </row>
    <row r="312" spans="1:12" x14ac:dyDescent="0.45">
      <c r="A312" s="119"/>
      <c r="B312" s="119"/>
      <c r="C312" s="119"/>
      <c r="D312" s="149"/>
      <c r="E312" s="89"/>
      <c r="F312" s="135"/>
      <c r="G312" s="125"/>
      <c r="I312" s="182"/>
      <c r="J312" s="167"/>
      <c r="K312" s="138"/>
    </row>
    <row r="313" spans="1:12" x14ac:dyDescent="0.45">
      <c r="A313" s="119"/>
      <c r="B313" s="119"/>
      <c r="C313" s="119"/>
      <c r="D313" s="149"/>
      <c r="E313" s="89"/>
      <c r="F313" s="135"/>
      <c r="G313" s="125"/>
      <c r="I313" s="25"/>
      <c r="J313" s="139"/>
      <c r="K313" s="140"/>
    </row>
    <row r="314" spans="1:12" x14ac:dyDescent="0.45">
      <c r="A314" s="119"/>
      <c r="B314" s="119"/>
      <c r="C314" s="119"/>
      <c r="D314" s="149"/>
      <c r="E314" s="89"/>
      <c r="F314" s="135"/>
      <c r="G314" s="125"/>
      <c r="I314" s="25"/>
      <c r="J314" s="139"/>
      <c r="K314" s="140"/>
    </row>
    <row r="315" spans="1:12" x14ac:dyDescent="0.45">
      <c r="A315" s="119"/>
      <c r="B315" s="119"/>
      <c r="C315" s="119"/>
      <c r="D315" s="149"/>
      <c r="E315" s="89"/>
      <c r="F315" s="135"/>
      <c r="G315" s="125"/>
      <c r="I315" s="25"/>
      <c r="J315" s="139"/>
      <c r="K315" s="140"/>
    </row>
    <row r="316" spans="1:12" x14ac:dyDescent="0.45">
      <c r="A316" s="119"/>
      <c r="B316" s="119"/>
      <c r="C316" s="119"/>
      <c r="D316" s="149"/>
      <c r="E316" s="138"/>
      <c r="F316" s="135"/>
      <c r="G316" s="125"/>
      <c r="I316" s="25"/>
      <c r="J316" s="139"/>
      <c r="K316" s="140"/>
    </row>
    <row r="317" spans="1:12" x14ac:dyDescent="0.45">
      <c r="A317" s="119"/>
      <c r="B317" s="119"/>
      <c r="C317" s="119"/>
      <c r="D317" s="149"/>
      <c r="E317" s="89"/>
      <c r="F317" s="135"/>
      <c r="G317" s="125"/>
      <c r="I317" s="25"/>
      <c r="J317" s="139"/>
      <c r="K317" s="140"/>
    </row>
    <row r="318" spans="1:12" x14ac:dyDescent="0.45">
      <c r="A318" s="119"/>
      <c r="B318" s="119"/>
      <c r="C318" s="119"/>
      <c r="D318" s="149"/>
      <c r="E318" s="89"/>
      <c r="F318" s="135"/>
      <c r="G318" s="125"/>
      <c r="I318" s="25"/>
      <c r="J318" s="139"/>
      <c r="K318" s="140"/>
    </row>
    <row r="319" spans="1:12" x14ac:dyDescent="0.45">
      <c r="A319" s="119"/>
      <c r="B319" s="119"/>
      <c r="C319" s="119"/>
      <c r="D319" s="149"/>
      <c r="E319" s="89"/>
      <c r="F319" s="135"/>
      <c r="G319" s="125"/>
      <c r="I319" s="25"/>
      <c r="J319" s="139"/>
      <c r="K319" s="140"/>
    </row>
    <row r="320" spans="1:12" x14ac:dyDescent="0.45">
      <c r="A320" s="119"/>
      <c r="B320" s="119"/>
      <c r="C320" s="119"/>
      <c r="D320" s="149"/>
      <c r="E320" s="89"/>
      <c r="F320" s="135"/>
      <c r="G320" s="125"/>
      <c r="I320" s="25"/>
      <c r="J320" s="139"/>
      <c r="K320" s="140"/>
    </row>
    <row r="321" spans="1:11" x14ac:dyDescent="0.45">
      <c r="A321" s="119"/>
      <c r="B321" s="119"/>
      <c r="C321" s="119"/>
      <c r="D321" s="149"/>
      <c r="E321" s="89"/>
      <c r="F321" s="135"/>
      <c r="G321" s="125"/>
      <c r="H321" s="313"/>
      <c r="J321" s="84"/>
      <c r="K321" s="84"/>
    </row>
    <row r="322" spans="1:11" x14ac:dyDescent="0.45">
      <c r="A322" s="119"/>
      <c r="B322" s="119"/>
      <c r="C322" s="119"/>
      <c r="D322" s="149"/>
      <c r="E322" s="89"/>
      <c r="F322" s="135"/>
      <c r="G322" s="125"/>
      <c r="H322" s="313"/>
      <c r="J322" s="84"/>
      <c r="K322" s="84"/>
    </row>
    <row r="323" spans="1:11" x14ac:dyDescent="0.45">
      <c r="A323" s="119"/>
      <c r="B323" s="119"/>
      <c r="C323" s="119"/>
      <c r="D323" s="149"/>
      <c r="E323" s="138"/>
      <c r="F323" s="135"/>
      <c r="G323" s="125"/>
      <c r="H323" s="313"/>
      <c r="J323" s="84"/>
      <c r="K323" s="84"/>
    </row>
    <row r="324" spans="1:11" x14ac:dyDescent="0.45">
      <c r="A324" s="119"/>
      <c r="B324" s="119"/>
      <c r="C324" s="119"/>
      <c r="D324" s="149"/>
      <c r="E324" s="89"/>
      <c r="F324" s="135"/>
      <c r="G324" s="125"/>
      <c r="H324" s="313"/>
      <c r="J324" s="84"/>
      <c r="K324" s="84"/>
    </row>
    <row r="325" spans="1:11" x14ac:dyDescent="0.45">
      <c r="A325" s="119"/>
      <c r="B325" s="119"/>
      <c r="C325" s="119"/>
      <c r="D325" s="149"/>
      <c r="E325" s="89"/>
      <c r="F325" s="135"/>
      <c r="G325" s="125"/>
      <c r="H325" s="313"/>
      <c r="J325" s="84"/>
      <c r="K325" s="84"/>
    </row>
    <row r="326" spans="1:11" x14ac:dyDescent="0.45">
      <c r="A326" s="119"/>
      <c r="B326" s="119"/>
      <c r="C326" s="119"/>
      <c r="D326" s="149"/>
      <c r="E326" s="89"/>
      <c r="F326" s="135"/>
      <c r="G326" s="125"/>
      <c r="H326" s="313"/>
      <c r="J326" s="84"/>
      <c r="K326" s="84"/>
    </row>
    <row r="327" spans="1:11" s="3" customFormat="1" x14ac:dyDescent="0.45">
      <c r="A327" s="60"/>
      <c r="B327" s="60"/>
      <c r="C327" s="60"/>
      <c r="D327" s="172"/>
      <c r="G327" s="190"/>
      <c r="H327" s="314"/>
      <c r="I327" s="24"/>
    </row>
    <row r="328" spans="1:11" x14ac:dyDescent="0.45">
      <c r="A328" s="119"/>
      <c r="B328" s="119"/>
      <c r="C328" s="119"/>
      <c r="D328" s="149"/>
      <c r="F328"/>
      <c r="G328" s="63"/>
      <c r="H328" s="313"/>
      <c r="I328" s="63"/>
      <c r="J328" s="84"/>
      <c r="K328" s="84"/>
    </row>
    <row r="329" spans="1:11" x14ac:dyDescent="0.45">
      <c r="A329" s="60"/>
      <c r="B329" s="60"/>
      <c r="C329" s="60"/>
      <c r="D329" s="172"/>
      <c r="F329"/>
      <c r="G329" s="63"/>
      <c r="H329" s="313"/>
      <c r="I329" s="63"/>
      <c r="J329" s="84"/>
      <c r="K329" s="84"/>
    </row>
    <row r="330" spans="1:11" x14ac:dyDescent="0.45">
      <c r="A330" s="119"/>
      <c r="B330" s="119"/>
      <c r="C330" s="119"/>
      <c r="D330" s="149"/>
      <c r="F330"/>
      <c r="G330" s="63"/>
      <c r="H330" s="313"/>
      <c r="I330" s="63"/>
      <c r="J330" s="84"/>
      <c r="K330" s="84"/>
    </row>
    <row r="331" spans="1:11" x14ac:dyDescent="0.45">
      <c r="A331" s="119"/>
      <c r="B331" s="119"/>
      <c r="C331" s="119"/>
      <c r="D331" s="149"/>
      <c r="F331"/>
      <c r="G331" s="63"/>
      <c r="H331" s="313"/>
      <c r="I331" s="63"/>
      <c r="J331" s="84"/>
      <c r="K331" s="84"/>
    </row>
    <row r="332" spans="1:11" x14ac:dyDescent="0.45">
      <c r="A332" s="119"/>
      <c r="B332" s="119"/>
      <c r="C332" s="119"/>
      <c r="D332" s="149"/>
      <c r="F332"/>
      <c r="G332" s="63"/>
      <c r="H332" s="313"/>
      <c r="I332" s="63"/>
      <c r="J332" s="84"/>
      <c r="K332" s="84"/>
    </row>
    <row r="333" spans="1:11" x14ac:dyDescent="0.45">
      <c r="A333" s="119"/>
      <c r="B333" s="119"/>
      <c r="C333" s="119"/>
      <c r="D333" s="149"/>
      <c r="F333"/>
      <c r="G333" s="63"/>
      <c r="H333" s="313"/>
      <c r="I333" s="63"/>
      <c r="J333" s="84"/>
      <c r="K333" s="84"/>
    </row>
    <row r="334" spans="1:11" x14ac:dyDescent="0.45">
      <c r="A334" s="119"/>
      <c r="B334" s="119"/>
      <c r="C334" s="119"/>
      <c r="D334" s="149"/>
      <c r="F334"/>
      <c r="G334" s="63"/>
      <c r="H334" s="313"/>
      <c r="I334" s="63"/>
      <c r="J334" s="84"/>
      <c r="K334" s="84"/>
    </row>
    <row r="335" spans="1:11" x14ac:dyDescent="0.45">
      <c r="A335" s="119"/>
      <c r="B335" s="119"/>
      <c r="C335" s="119"/>
      <c r="D335" s="149"/>
      <c r="F335"/>
      <c r="G335" s="63"/>
      <c r="H335" s="313"/>
      <c r="I335" s="63"/>
      <c r="J335" s="84"/>
      <c r="K335" s="84"/>
    </row>
    <row r="336" spans="1:11" x14ac:dyDescent="0.45">
      <c r="A336" s="60"/>
      <c r="B336" s="60"/>
      <c r="C336" s="60"/>
      <c r="D336" s="172"/>
      <c r="F336"/>
      <c r="G336" s="63"/>
      <c r="H336" s="313"/>
      <c r="J336" s="84"/>
      <c r="K336" s="84"/>
    </row>
    <row r="337" spans="1:11" x14ac:dyDescent="0.45">
      <c r="A337" s="119"/>
      <c r="B337" s="119"/>
      <c r="C337" s="119"/>
      <c r="D337" s="149"/>
      <c r="F337"/>
      <c r="G337" s="63"/>
      <c r="H337" s="313"/>
      <c r="J337" s="84"/>
      <c r="K337" s="84"/>
    </row>
    <row r="338" spans="1:11" x14ac:dyDescent="0.45">
      <c r="A338" s="119"/>
      <c r="B338" s="119"/>
      <c r="C338" s="119"/>
      <c r="D338" s="149"/>
      <c r="F338"/>
      <c r="G338" s="63"/>
      <c r="H338" s="313"/>
      <c r="J338" s="84"/>
      <c r="K338" s="84"/>
    </row>
    <row r="339" spans="1:11" x14ac:dyDescent="0.45">
      <c r="A339" s="119"/>
      <c r="B339" s="119"/>
      <c r="C339" s="119"/>
      <c r="D339" s="149"/>
      <c r="E339" s="100"/>
      <c r="F339" s="135"/>
      <c r="G339" s="63"/>
      <c r="H339" s="313"/>
      <c r="J339" s="84"/>
      <c r="K339" s="84"/>
    </row>
    <row r="340" spans="1:11" x14ac:dyDescent="0.45">
      <c r="A340" s="119"/>
      <c r="B340" s="119"/>
      <c r="C340" s="119"/>
      <c r="D340" s="149"/>
      <c r="E340" s="100"/>
      <c r="F340" s="135"/>
      <c r="G340" s="63"/>
      <c r="H340" s="313"/>
      <c r="J340" s="84"/>
      <c r="K340" s="84"/>
    </row>
    <row r="341" spans="1:11" x14ac:dyDescent="0.45">
      <c r="A341" s="119"/>
      <c r="B341" s="119"/>
      <c r="C341" s="119"/>
      <c r="D341" s="149"/>
      <c r="E341" s="100"/>
      <c r="F341" s="135"/>
      <c r="G341" s="63"/>
      <c r="H341" s="313"/>
      <c r="J341" s="84"/>
      <c r="K341" s="84"/>
    </row>
    <row r="342" spans="1:11" x14ac:dyDescent="0.45">
      <c r="A342" s="119"/>
      <c r="B342" s="119"/>
      <c r="C342" s="119"/>
      <c r="D342" s="149"/>
      <c r="E342" s="100"/>
      <c r="F342" s="135"/>
      <c r="G342" s="63"/>
      <c r="H342" s="313"/>
      <c r="J342" s="84"/>
      <c r="K342" s="84"/>
    </row>
    <row r="343" spans="1:11" x14ac:dyDescent="0.45">
      <c r="A343" s="119"/>
      <c r="B343" s="279"/>
      <c r="C343"/>
      <c r="D343" s="149"/>
      <c r="E343" s="100"/>
      <c r="F343" s="135"/>
      <c r="G343" s="63"/>
      <c r="H343" s="313"/>
      <c r="J343" s="84"/>
      <c r="K343" s="84"/>
    </row>
    <row r="344" spans="1:11" x14ac:dyDescent="0.45">
      <c r="A344" s="119"/>
      <c r="B344" s="119"/>
      <c r="C344" s="119"/>
      <c r="D344" s="149"/>
      <c r="E344" s="100"/>
      <c r="F344" s="135"/>
      <c r="G344" s="63"/>
      <c r="H344" s="313"/>
      <c r="J344" s="84"/>
      <c r="K344" s="84"/>
    </row>
    <row r="345" spans="1:11" x14ac:dyDescent="0.45">
      <c r="A345" s="119"/>
      <c r="B345" s="119"/>
      <c r="C345" s="119"/>
      <c r="D345" s="149"/>
      <c r="E345" s="100"/>
      <c r="F345" s="135"/>
      <c r="G345" s="63"/>
      <c r="H345" s="313"/>
      <c r="J345" s="84"/>
      <c r="K345" s="84"/>
    </row>
    <row r="346" spans="1:11" x14ac:dyDescent="0.45">
      <c r="A346" s="119"/>
      <c r="B346" s="279"/>
      <c r="C346"/>
      <c r="D346" s="149"/>
      <c r="E346" s="100"/>
      <c r="F346" s="135"/>
      <c r="G346" s="63"/>
      <c r="H346" s="313"/>
      <c r="J346" s="84"/>
      <c r="K346" s="84"/>
    </row>
    <row r="347" spans="1:11" x14ac:dyDescent="0.45">
      <c r="A347" s="119"/>
      <c r="B347" s="119"/>
      <c r="C347" s="119"/>
      <c r="D347" s="149"/>
      <c r="E347" s="100"/>
      <c r="F347" s="135"/>
      <c r="G347" s="63"/>
      <c r="H347" s="313"/>
      <c r="J347" s="84"/>
      <c r="K347" s="84"/>
    </row>
    <row r="348" spans="1:11" x14ac:dyDescent="0.45">
      <c r="A348" s="119"/>
      <c r="B348" s="119"/>
      <c r="C348" s="119"/>
      <c r="D348" s="149"/>
      <c r="E348" s="100"/>
      <c r="F348" s="135"/>
      <c r="G348" s="63"/>
      <c r="H348" s="313"/>
      <c r="J348" s="84"/>
      <c r="K348" s="84"/>
    </row>
    <row r="349" spans="1:11" x14ac:dyDescent="0.45">
      <c r="A349" s="119"/>
      <c r="B349" s="119"/>
      <c r="C349" s="119"/>
      <c r="D349" s="149"/>
      <c r="E349" s="100"/>
      <c r="F349" s="135"/>
      <c r="G349" s="63"/>
      <c r="H349" s="313"/>
      <c r="J349" s="84"/>
      <c r="K349" s="84"/>
    </row>
    <row r="350" spans="1:11" x14ac:dyDescent="0.45">
      <c r="A350" s="119"/>
      <c r="B350" s="119"/>
      <c r="C350" s="119"/>
      <c r="D350" s="149"/>
      <c r="E350" s="100"/>
      <c r="F350" s="135"/>
      <c r="G350" s="63"/>
      <c r="H350" s="313"/>
      <c r="J350" s="84"/>
      <c r="K350" s="84"/>
    </row>
    <row r="351" spans="1:11" x14ac:dyDescent="0.45">
      <c r="A351" s="119"/>
      <c r="B351" s="119"/>
      <c r="C351" s="119"/>
      <c r="D351" s="149"/>
      <c r="E351" s="100"/>
      <c r="F351" s="135"/>
      <c r="G351" s="125"/>
      <c r="H351" s="313"/>
      <c r="J351" s="84"/>
      <c r="K351" s="84"/>
    </row>
    <row r="352" spans="1:11" x14ac:dyDescent="0.45">
      <c r="A352" s="119"/>
      <c r="B352" s="119"/>
      <c r="C352" s="119"/>
      <c r="D352" s="149"/>
      <c r="E352" s="100"/>
      <c r="F352" s="135"/>
      <c r="G352" s="63"/>
      <c r="H352" s="313"/>
      <c r="J352" s="84"/>
      <c r="K352" s="84"/>
    </row>
    <row r="353" spans="1:11" x14ac:dyDescent="0.45">
      <c r="A353" s="119"/>
      <c r="B353" s="119"/>
      <c r="C353" s="119"/>
      <c r="D353" s="149"/>
      <c r="E353" s="100"/>
      <c r="F353" s="135"/>
      <c r="G353" s="63"/>
      <c r="H353" s="313"/>
      <c r="J353" s="84"/>
      <c r="K353" s="84"/>
    </row>
    <row r="354" spans="1:11" x14ac:dyDescent="0.45">
      <c r="A354" s="119"/>
      <c r="B354" s="119"/>
      <c r="C354" s="119"/>
      <c r="D354" s="149"/>
      <c r="E354" s="100"/>
      <c r="F354" s="135"/>
      <c r="G354" s="63"/>
      <c r="H354" s="313"/>
      <c r="J354" s="84"/>
      <c r="K354" s="84"/>
    </row>
    <row r="355" spans="1:11" x14ac:dyDescent="0.45">
      <c r="A355" s="119"/>
      <c r="B355" s="119"/>
      <c r="C355" s="119"/>
      <c r="D355" s="149"/>
      <c r="E355" s="100"/>
      <c r="F355" s="135"/>
      <c r="G355" s="63"/>
      <c r="H355" s="313"/>
      <c r="J355" s="84"/>
      <c r="K355" s="84"/>
    </row>
    <row r="356" spans="1:11" x14ac:dyDescent="0.45">
      <c r="A356" s="119"/>
      <c r="B356" s="119"/>
      <c r="C356" s="119"/>
      <c r="D356" s="149"/>
      <c r="E356" s="100"/>
      <c r="F356" s="135"/>
      <c r="G356" s="63"/>
      <c r="H356" s="313"/>
      <c r="J356" s="84"/>
      <c r="K356" s="84"/>
    </row>
    <row r="357" spans="1:11" x14ac:dyDescent="0.45">
      <c r="A357" s="119"/>
      <c r="B357" s="119"/>
      <c r="C357" s="119"/>
      <c r="D357" s="149"/>
      <c r="E357" s="100"/>
      <c r="F357" s="135"/>
      <c r="G357" s="63"/>
      <c r="H357" s="313"/>
      <c r="J357" s="84"/>
      <c r="K357" s="84"/>
    </row>
    <row r="358" spans="1:11" x14ac:dyDescent="0.45">
      <c r="A358" s="119"/>
      <c r="B358" s="119"/>
      <c r="C358" s="119"/>
      <c r="D358" s="149"/>
      <c r="E358" s="100"/>
      <c r="F358" s="135"/>
      <c r="G358" s="63"/>
      <c r="H358" s="313"/>
      <c r="J358" s="84"/>
      <c r="K358" s="84"/>
    </row>
    <row r="359" spans="1:11" x14ac:dyDescent="0.45">
      <c r="A359" s="119"/>
      <c r="B359" s="119"/>
      <c r="C359" s="119"/>
      <c r="D359" s="149"/>
      <c r="E359" s="100"/>
      <c r="F359" s="135"/>
      <c r="G359" s="63"/>
      <c r="H359" s="313"/>
      <c r="J359" s="84"/>
      <c r="K359" s="84"/>
    </row>
    <row r="360" spans="1:11" x14ac:dyDescent="0.45">
      <c r="A360" s="119"/>
      <c r="B360" s="119"/>
      <c r="C360" s="119"/>
      <c r="D360" s="149"/>
      <c r="E360" s="100"/>
      <c r="F360" s="135"/>
      <c r="G360" s="63"/>
      <c r="H360" s="313"/>
      <c r="J360" s="84"/>
      <c r="K360" s="84"/>
    </row>
    <row r="361" spans="1:11" x14ac:dyDescent="0.45">
      <c r="A361" s="119"/>
      <c r="B361" s="119"/>
      <c r="C361" s="119"/>
      <c r="D361" s="149"/>
      <c r="E361" s="100"/>
      <c r="F361" s="135"/>
      <c r="G361" s="63"/>
      <c r="H361" s="313"/>
      <c r="J361" s="84"/>
      <c r="K361" s="84"/>
    </row>
    <row r="362" spans="1:11" x14ac:dyDescent="0.45">
      <c r="A362" s="119"/>
      <c r="B362" s="119"/>
      <c r="C362" s="119"/>
      <c r="D362" s="149"/>
      <c r="E362" s="100"/>
      <c r="F362" s="135"/>
      <c r="G362" s="63"/>
      <c r="H362" s="313"/>
      <c r="J362" s="84"/>
      <c r="K362" s="84"/>
    </row>
    <row r="363" spans="1:11" x14ac:dyDescent="0.45">
      <c r="A363" s="119"/>
      <c r="B363" s="119"/>
      <c r="C363" s="119"/>
      <c r="D363" s="149"/>
      <c r="E363" s="100"/>
      <c r="F363" s="135"/>
      <c r="G363" s="63"/>
      <c r="H363" s="313"/>
      <c r="J363" s="84"/>
      <c r="K363" s="84"/>
    </row>
    <row r="364" spans="1:11" x14ac:dyDescent="0.45">
      <c r="A364" s="119"/>
      <c r="B364" s="119"/>
      <c r="C364" s="119"/>
      <c r="D364" s="149"/>
      <c r="E364" s="100"/>
      <c r="F364" s="135"/>
      <c r="G364" s="63"/>
      <c r="H364" s="313"/>
      <c r="J364" s="84"/>
      <c r="K364" s="84"/>
    </row>
    <row r="365" spans="1:11" x14ac:dyDescent="0.45">
      <c r="A365" s="119"/>
      <c r="B365" s="119"/>
      <c r="C365" s="119"/>
      <c r="D365" s="149"/>
      <c r="E365" s="100"/>
      <c r="F365" s="135"/>
      <c r="G365" s="63"/>
      <c r="H365" s="313"/>
      <c r="J365" s="84"/>
      <c r="K365" s="84"/>
    </row>
    <row r="366" spans="1:11" x14ac:dyDescent="0.45">
      <c r="A366" s="119"/>
      <c r="B366" s="119"/>
      <c r="C366" s="119"/>
      <c r="D366" s="149"/>
      <c r="E366" s="100"/>
      <c r="F366" s="135"/>
      <c r="G366" s="125"/>
      <c r="H366" s="313"/>
      <c r="J366" s="84"/>
      <c r="K366" s="84"/>
    </row>
    <row r="367" spans="1:11" x14ac:dyDescent="0.45">
      <c r="A367" s="119"/>
      <c r="B367" s="119"/>
      <c r="C367" s="119"/>
      <c r="D367" s="149"/>
      <c r="E367" s="100"/>
      <c r="F367" s="135"/>
      <c r="G367" s="63"/>
      <c r="H367" s="313"/>
      <c r="J367" s="84"/>
      <c r="K367" s="84"/>
    </row>
    <row r="368" spans="1:11" x14ac:dyDescent="0.45">
      <c r="A368" s="119"/>
      <c r="B368" s="119"/>
      <c r="C368" s="119"/>
      <c r="D368" s="149"/>
      <c r="E368" s="100"/>
      <c r="F368" s="135"/>
      <c r="G368" s="63"/>
      <c r="H368" s="313"/>
      <c r="J368" s="84"/>
      <c r="K368" s="84"/>
    </row>
    <row r="369" spans="1:12" x14ac:dyDescent="0.45">
      <c r="A369" s="119"/>
      <c r="B369" s="119"/>
      <c r="C369" s="119"/>
      <c r="D369" s="149"/>
      <c r="E369" s="100"/>
      <c r="F369" s="135"/>
      <c r="G369" s="63"/>
      <c r="H369" s="313"/>
      <c r="J369" s="84"/>
      <c r="K369" s="84"/>
    </row>
    <row r="370" spans="1:12" x14ac:dyDescent="0.45">
      <c r="A370" s="119"/>
      <c r="B370" s="119"/>
      <c r="C370" s="119"/>
      <c r="D370" s="149"/>
      <c r="E370" s="100"/>
      <c r="F370" s="135"/>
      <c r="G370" s="63"/>
      <c r="H370" s="313"/>
      <c r="J370" s="84"/>
      <c r="K370" s="84"/>
    </row>
    <row r="371" spans="1:12" x14ac:dyDescent="0.45">
      <c r="A371" s="119"/>
      <c r="B371" s="119"/>
      <c r="C371" s="119"/>
      <c r="D371" s="149"/>
      <c r="E371" s="100"/>
      <c r="F371" s="135"/>
      <c r="G371" s="63"/>
      <c r="H371" s="313"/>
      <c r="J371" s="84"/>
      <c r="K371" s="84"/>
    </row>
    <row r="372" spans="1:12" x14ac:dyDescent="0.45">
      <c r="A372" s="119"/>
      <c r="B372" s="119"/>
      <c r="C372" s="119"/>
      <c r="D372" s="149"/>
      <c r="E372" s="100"/>
      <c r="F372" s="135"/>
      <c r="G372" s="63"/>
      <c r="H372" s="313"/>
      <c r="J372" s="84"/>
      <c r="K372" s="84"/>
    </row>
    <row r="373" spans="1:12" x14ac:dyDescent="0.45">
      <c r="A373" s="119"/>
      <c r="B373" s="119"/>
      <c r="C373" s="119"/>
      <c r="D373" s="149"/>
      <c r="E373" s="100"/>
      <c r="F373" s="135"/>
      <c r="G373" s="63"/>
      <c r="H373" s="313"/>
      <c r="I373" s="175"/>
      <c r="J373" s="175"/>
      <c r="K373" s="85"/>
      <c r="L373" s="346"/>
    </row>
    <row r="374" spans="1:12" x14ac:dyDescent="0.45">
      <c r="A374" s="119"/>
      <c r="B374" s="119"/>
      <c r="C374" s="119"/>
      <c r="D374" s="149"/>
      <c r="E374" s="100"/>
      <c r="F374" s="135"/>
      <c r="G374" s="63"/>
      <c r="H374" s="313"/>
      <c r="I374" s="79"/>
      <c r="J374" s="79"/>
      <c r="K374" s="147"/>
      <c r="L374" s="147"/>
    </row>
    <row r="375" spans="1:12" x14ac:dyDescent="0.45">
      <c r="A375" s="119"/>
      <c r="B375" s="119"/>
      <c r="C375" s="119"/>
      <c r="D375" s="149"/>
      <c r="E375" s="100"/>
      <c r="F375" s="135"/>
      <c r="G375" s="63"/>
      <c r="H375" s="313"/>
      <c r="I375" s="79"/>
      <c r="J375" s="79"/>
      <c r="K375" s="147"/>
      <c r="L375" s="147"/>
    </row>
    <row r="376" spans="1:12" x14ac:dyDescent="0.45">
      <c r="A376" s="119"/>
      <c r="B376" s="119"/>
      <c r="C376" s="119"/>
      <c r="D376" s="149"/>
      <c r="E376" s="100"/>
      <c r="F376" s="135"/>
      <c r="G376" s="63"/>
      <c r="H376" s="313"/>
      <c r="I376" s="79"/>
      <c r="J376" s="79"/>
      <c r="K376" s="147"/>
      <c r="L376" s="147"/>
    </row>
    <row r="377" spans="1:12" x14ac:dyDescent="0.45">
      <c r="A377" s="119"/>
      <c r="B377" s="119"/>
      <c r="C377" s="119"/>
      <c r="D377" s="149"/>
      <c r="E377" s="100"/>
      <c r="F377" s="135"/>
      <c r="G377" s="63"/>
      <c r="H377" s="313"/>
      <c r="J377" s="84"/>
      <c r="K377" s="84"/>
    </row>
    <row r="378" spans="1:12" x14ac:dyDescent="0.45">
      <c r="A378" s="60"/>
      <c r="B378" s="60"/>
      <c r="C378" s="60"/>
      <c r="D378" s="172"/>
      <c r="E378" s="89"/>
      <c r="F378"/>
      <c r="G378" s="63"/>
      <c r="H378" s="313"/>
      <c r="J378" s="84"/>
      <c r="K378" s="84"/>
    </row>
    <row r="379" spans="1:12" x14ac:dyDescent="0.45">
      <c r="A379" s="119"/>
      <c r="B379" s="119"/>
      <c r="C379" s="119"/>
      <c r="D379" s="149"/>
      <c r="E379" s="89"/>
      <c r="F379"/>
      <c r="G379" s="63"/>
      <c r="H379" s="313"/>
      <c r="I379" s="141"/>
      <c r="J379" s="84"/>
      <c r="K379" s="84"/>
    </row>
    <row r="380" spans="1:12" x14ac:dyDescent="0.45">
      <c r="A380" s="119"/>
      <c r="B380" s="119"/>
      <c r="C380" s="119"/>
      <c r="D380" s="149"/>
      <c r="E380" s="89"/>
      <c r="F380" s="135"/>
      <c r="G380" s="63"/>
      <c r="H380" s="313"/>
      <c r="I380" s="141"/>
      <c r="J380" s="84"/>
      <c r="K380" s="84"/>
    </row>
    <row r="381" spans="1:12" x14ac:dyDescent="0.45">
      <c r="A381" s="119"/>
      <c r="B381" s="279"/>
      <c r="C381"/>
      <c r="D381" s="149"/>
      <c r="E381" s="89"/>
      <c r="F381" s="135"/>
      <c r="G381" s="63"/>
      <c r="H381" s="313"/>
      <c r="I381" s="141"/>
      <c r="J381" s="84"/>
      <c r="K381" s="84"/>
    </row>
    <row r="382" spans="1:12" x14ac:dyDescent="0.45">
      <c r="A382" s="119"/>
      <c r="B382" s="119"/>
      <c r="C382" s="119"/>
      <c r="D382" s="149"/>
      <c r="E382" s="89"/>
      <c r="F382" s="135"/>
      <c r="G382" s="63"/>
      <c r="H382" s="313"/>
      <c r="I382" s="141"/>
      <c r="J382" s="84"/>
      <c r="K382" s="84"/>
    </row>
    <row r="383" spans="1:12" x14ac:dyDescent="0.45">
      <c r="A383" s="119"/>
      <c r="B383" s="279"/>
      <c r="C383" s="278"/>
      <c r="D383" s="149"/>
      <c r="E383" s="89"/>
      <c r="F383" s="135"/>
      <c r="G383" s="63"/>
      <c r="H383" s="313"/>
      <c r="I383" s="141"/>
      <c r="J383" s="84"/>
      <c r="K383" s="84"/>
    </row>
    <row r="384" spans="1:12" x14ac:dyDescent="0.45">
      <c r="A384" s="119"/>
      <c r="B384" s="119"/>
      <c r="C384" s="119"/>
      <c r="D384" s="149"/>
      <c r="E384" s="89"/>
      <c r="F384" s="135"/>
      <c r="G384" s="63"/>
      <c r="H384" s="313"/>
      <c r="I384" s="141"/>
      <c r="J384" s="84"/>
      <c r="K384" s="84"/>
    </row>
    <row r="385" spans="1:11" x14ac:dyDescent="0.45">
      <c r="A385" s="119"/>
      <c r="B385" s="119"/>
      <c r="C385" s="119"/>
      <c r="D385" s="149"/>
      <c r="E385" s="89"/>
      <c r="F385" s="135"/>
      <c r="G385" s="125"/>
      <c r="H385" s="313"/>
      <c r="I385" s="141"/>
      <c r="J385" s="84"/>
      <c r="K385" s="84"/>
    </row>
    <row r="386" spans="1:11" x14ac:dyDescent="0.45">
      <c r="A386" s="119"/>
      <c r="B386" s="119"/>
      <c r="C386" s="119"/>
      <c r="D386" s="149"/>
      <c r="E386" s="89"/>
      <c r="F386" s="135"/>
      <c r="G386" s="63"/>
      <c r="H386" s="313"/>
      <c r="I386" s="141"/>
      <c r="J386" s="84"/>
      <c r="K386" s="84"/>
    </row>
    <row r="387" spans="1:11" x14ac:dyDescent="0.45">
      <c r="A387" s="60"/>
      <c r="B387" s="60"/>
      <c r="C387" s="60"/>
      <c r="D387" s="172"/>
      <c r="F387"/>
      <c r="G387" s="63"/>
      <c r="H387" s="313"/>
      <c r="J387" s="84"/>
      <c r="K387" s="84"/>
    </row>
    <row r="388" spans="1:11" x14ac:dyDescent="0.45">
      <c r="A388" s="119"/>
      <c r="B388" s="119"/>
      <c r="C388" s="119"/>
      <c r="D388" s="149"/>
      <c r="F388"/>
      <c r="G388" s="63"/>
      <c r="H388" s="313"/>
      <c r="J388" s="84"/>
      <c r="K388" s="84"/>
    </row>
    <row r="389" spans="1:11" x14ac:dyDescent="0.45">
      <c r="A389" s="119"/>
      <c r="B389" s="119"/>
      <c r="C389" s="119"/>
      <c r="D389" s="149"/>
      <c r="E389" s="93"/>
      <c r="F389" s="7"/>
      <c r="G389" s="63"/>
      <c r="H389" s="313"/>
      <c r="J389" s="84"/>
      <c r="K389" s="84"/>
    </row>
    <row r="390" spans="1:11" x14ac:dyDescent="0.45">
      <c r="A390" s="119"/>
      <c r="B390" s="119"/>
      <c r="C390" s="119"/>
      <c r="D390" s="149"/>
      <c r="E390" s="93"/>
      <c r="F390" s="135"/>
      <c r="G390" s="125"/>
      <c r="H390" s="313"/>
      <c r="J390" s="84"/>
      <c r="K390" s="84"/>
    </row>
    <row r="391" spans="1:11" x14ac:dyDescent="0.45">
      <c r="A391" s="119"/>
      <c r="B391" s="119"/>
      <c r="C391" s="119"/>
      <c r="D391" s="149"/>
      <c r="E391" s="93"/>
      <c r="F391" s="135"/>
      <c r="G391" s="63"/>
      <c r="H391" s="313"/>
      <c r="J391" s="84"/>
      <c r="K391" s="84"/>
    </row>
    <row r="392" spans="1:11" x14ac:dyDescent="0.45">
      <c r="A392" s="119"/>
      <c r="B392" s="119"/>
      <c r="C392" s="119"/>
      <c r="D392" s="149"/>
      <c r="E392" s="93"/>
      <c r="F392" s="135"/>
      <c r="G392" s="125"/>
      <c r="H392" s="313"/>
      <c r="J392" s="84"/>
      <c r="K392" s="84"/>
    </row>
    <row r="393" spans="1:11" x14ac:dyDescent="0.45">
      <c r="A393" s="119"/>
      <c r="B393" s="119"/>
      <c r="C393" s="119"/>
      <c r="D393" s="149"/>
      <c r="E393" s="93"/>
      <c r="F393" s="135"/>
      <c r="G393" s="125"/>
      <c r="H393" s="313"/>
      <c r="J393" s="84"/>
      <c r="K393" s="84"/>
    </row>
    <row r="394" spans="1:11" x14ac:dyDescent="0.45">
      <c r="A394" s="119"/>
      <c r="B394" s="119"/>
      <c r="C394" s="119"/>
      <c r="D394" s="149"/>
      <c r="E394" s="93"/>
      <c r="F394" s="135"/>
      <c r="G394" s="63"/>
      <c r="H394" s="313"/>
      <c r="J394" s="84"/>
      <c r="K394" s="84"/>
    </row>
    <row r="395" spans="1:11" x14ac:dyDescent="0.45">
      <c r="A395" s="119"/>
      <c r="B395" s="119"/>
      <c r="C395" s="119"/>
      <c r="D395" s="149"/>
      <c r="E395" s="93"/>
      <c r="F395" s="135"/>
      <c r="G395" s="63"/>
      <c r="H395" s="313"/>
      <c r="J395" s="84"/>
      <c r="K395" s="84"/>
    </row>
    <row r="396" spans="1:11" x14ac:dyDescent="0.45">
      <c r="A396" s="119"/>
      <c r="B396" s="119"/>
      <c r="C396" s="119"/>
      <c r="D396" s="149"/>
      <c r="E396" s="93"/>
      <c r="F396" s="135"/>
      <c r="G396" s="63"/>
      <c r="H396" s="313"/>
      <c r="J396" s="84"/>
      <c r="K396" s="84"/>
    </row>
    <row r="397" spans="1:11" x14ac:dyDescent="0.45">
      <c r="A397" s="119"/>
      <c r="B397" s="119"/>
      <c r="C397" s="119"/>
      <c r="D397" s="149"/>
      <c r="E397" s="93"/>
      <c r="F397" s="135"/>
      <c r="G397" s="63"/>
      <c r="H397" s="313"/>
      <c r="J397" s="84"/>
      <c r="K397" s="84"/>
    </row>
    <row r="398" spans="1:11" x14ac:dyDescent="0.45">
      <c r="A398" s="119"/>
      <c r="B398" s="119"/>
      <c r="C398" s="119"/>
      <c r="D398" s="149"/>
      <c r="E398" s="93"/>
      <c r="F398" s="135"/>
      <c r="G398" s="63"/>
      <c r="H398" s="313"/>
      <c r="J398" s="84"/>
      <c r="K398" s="84"/>
    </row>
    <row r="399" spans="1:11" x14ac:dyDescent="0.45">
      <c r="A399" s="119"/>
      <c r="B399" s="119"/>
      <c r="C399" s="119"/>
      <c r="D399" s="149"/>
      <c r="E399" s="93"/>
      <c r="F399" s="135"/>
      <c r="G399" s="63"/>
      <c r="H399" s="313"/>
      <c r="J399" s="84"/>
      <c r="K399" s="84"/>
    </row>
    <row r="400" spans="1:11" x14ac:dyDescent="0.45">
      <c r="A400" s="119"/>
      <c r="B400" s="119"/>
      <c r="C400" s="119"/>
      <c r="D400" s="149"/>
      <c r="E400" s="93"/>
      <c r="F400" s="135"/>
      <c r="G400" s="63"/>
      <c r="H400" s="313"/>
      <c r="J400" s="84"/>
      <c r="K400" s="84"/>
    </row>
    <row r="401" spans="1:11" x14ac:dyDescent="0.45">
      <c r="A401" s="119"/>
      <c r="B401" s="119"/>
      <c r="C401" s="119"/>
      <c r="D401" s="149"/>
      <c r="E401" s="93"/>
      <c r="F401" s="135"/>
      <c r="G401" s="63"/>
      <c r="H401" s="313"/>
      <c r="J401" s="84"/>
      <c r="K401" s="84"/>
    </row>
    <row r="402" spans="1:11" x14ac:dyDescent="0.45">
      <c r="A402" s="119"/>
      <c r="B402" s="119"/>
      <c r="C402" s="119"/>
      <c r="D402" s="149"/>
      <c r="E402" s="93"/>
      <c r="F402" s="135"/>
      <c r="G402" s="63"/>
      <c r="H402" s="313"/>
      <c r="J402" s="84"/>
      <c r="K402" s="84"/>
    </row>
    <row r="403" spans="1:11" x14ac:dyDescent="0.45">
      <c r="A403" s="60"/>
      <c r="B403" s="60"/>
      <c r="C403" s="60"/>
      <c r="D403" s="172"/>
      <c r="E403" s="89"/>
      <c r="F403"/>
      <c r="G403" s="63"/>
      <c r="H403" s="313"/>
      <c r="J403" s="84"/>
      <c r="K403" s="84"/>
    </row>
    <row r="404" spans="1:11" x14ac:dyDescent="0.45">
      <c r="A404" s="119"/>
      <c r="B404" s="119"/>
      <c r="C404" s="119"/>
      <c r="D404" s="149"/>
      <c r="E404" s="89"/>
      <c r="F404" s="7"/>
      <c r="G404" s="148"/>
      <c r="H404" s="313"/>
      <c r="I404" s="25"/>
      <c r="J404" s="84"/>
      <c r="K404" s="84"/>
    </row>
    <row r="405" spans="1:11" x14ac:dyDescent="0.45">
      <c r="A405" s="119"/>
      <c r="B405" s="119"/>
      <c r="C405" s="119"/>
      <c r="D405" s="149"/>
      <c r="E405" s="275"/>
      <c r="F405" s="7"/>
      <c r="G405" s="148"/>
      <c r="H405" s="313"/>
      <c r="I405" s="25"/>
      <c r="J405" s="84"/>
      <c r="K405" s="84"/>
    </row>
    <row r="406" spans="1:11" x14ac:dyDescent="0.45">
      <c r="A406" s="119"/>
      <c r="B406" s="119"/>
      <c r="C406" s="119"/>
      <c r="D406" s="149"/>
      <c r="E406" s="89"/>
      <c r="F406" s="7"/>
      <c r="G406" s="148"/>
      <c r="H406" s="313"/>
      <c r="J406" s="84"/>
      <c r="K406" s="84"/>
    </row>
    <row r="407" spans="1:11" x14ac:dyDescent="0.45">
      <c r="A407" s="60"/>
      <c r="B407" s="60"/>
      <c r="C407" s="60"/>
      <c r="D407" s="172"/>
      <c r="E407" s="89"/>
      <c r="F407"/>
      <c r="G407" s="148"/>
      <c r="H407" s="313"/>
      <c r="J407" s="84"/>
      <c r="K407" s="84"/>
    </row>
    <row r="408" spans="1:11" x14ac:dyDescent="0.45">
      <c r="A408" s="119"/>
      <c r="B408" s="119"/>
      <c r="C408" s="119"/>
      <c r="D408" s="149"/>
      <c r="E408" s="89"/>
      <c r="F408" s="7"/>
      <c r="G408" s="148"/>
      <c r="H408" s="313"/>
      <c r="J408" s="84"/>
      <c r="K408" s="84"/>
    </row>
    <row r="409" spans="1:11" x14ac:dyDescent="0.45">
      <c r="A409" s="119"/>
      <c r="B409" s="119"/>
      <c r="C409" s="119"/>
      <c r="D409" s="149"/>
      <c r="E409" s="275"/>
      <c r="F409" s="7"/>
      <c r="G409" s="148"/>
      <c r="H409" s="313"/>
      <c r="J409" s="84"/>
      <c r="K409" s="84"/>
    </row>
    <row r="410" spans="1:11" x14ac:dyDescent="0.45">
      <c r="A410" s="119"/>
      <c r="B410" s="119"/>
      <c r="C410" s="119"/>
      <c r="D410" s="149"/>
      <c r="F410" s="7"/>
      <c r="G410" s="148"/>
      <c r="H410" s="313"/>
      <c r="J410" s="84"/>
      <c r="K410" s="84"/>
    </row>
    <row r="411" spans="1:11" x14ac:dyDescent="0.45">
      <c r="A411" s="119"/>
      <c r="B411" s="119"/>
      <c r="C411" s="119"/>
      <c r="D411" s="149"/>
      <c r="E411" s="142"/>
      <c r="F411" s="7"/>
      <c r="G411" s="148"/>
      <c r="H411" s="313"/>
      <c r="J411" s="84"/>
      <c r="K411" s="84"/>
    </row>
    <row r="412" spans="1:11" x14ac:dyDescent="0.45">
      <c r="A412" s="119"/>
      <c r="B412" s="119"/>
      <c r="C412" s="119"/>
      <c r="D412" s="149"/>
      <c r="E412" s="142"/>
      <c r="F412" s="7"/>
      <c r="G412" s="148"/>
      <c r="H412" s="313"/>
      <c r="J412" s="84"/>
      <c r="K412" s="84"/>
    </row>
    <row r="413" spans="1:11" x14ac:dyDescent="0.45">
      <c r="A413" s="119"/>
      <c r="B413" s="119"/>
      <c r="C413" s="119"/>
      <c r="D413" s="149"/>
      <c r="E413" s="100"/>
      <c r="F413" s="7"/>
      <c r="G413" s="148"/>
      <c r="H413" s="313"/>
      <c r="J413" s="84"/>
      <c r="K413" s="84"/>
    </row>
    <row r="414" spans="1:11" x14ac:dyDescent="0.45">
      <c r="A414" s="60"/>
      <c r="B414" s="60"/>
      <c r="C414" s="60"/>
      <c r="D414" s="172"/>
      <c r="F414"/>
      <c r="G414" s="148"/>
      <c r="H414" s="313"/>
      <c r="J414" s="84"/>
      <c r="K414" s="84"/>
    </row>
    <row r="415" spans="1:11" x14ac:dyDescent="0.45">
      <c r="A415" s="119"/>
      <c r="B415" s="119"/>
      <c r="C415" s="119"/>
      <c r="D415" s="149"/>
      <c r="F415"/>
      <c r="G415" s="148"/>
      <c r="H415" s="313"/>
      <c r="J415" s="84"/>
      <c r="K415" s="84"/>
    </row>
    <row r="416" spans="1:11" x14ac:dyDescent="0.45">
      <c r="A416" s="119"/>
      <c r="B416" s="119"/>
      <c r="C416" s="119"/>
      <c r="D416" s="149"/>
      <c r="F416"/>
      <c r="G416" s="148"/>
      <c r="H416" s="313"/>
      <c r="J416" s="84"/>
      <c r="K416" s="84"/>
    </row>
    <row r="417" spans="1:11" x14ac:dyDescent="0.45">
      <c r="A417" s="60"/>
      <c r="B417" s="60"/>
      <c r="C417" s="60"/>
      <c r="D417" s="172"/>
      <c r="F417"/>
      <c r="G417" s="63"/>
      <c r="H417" s="313"/>
      <c r="J417" s="84"/>
      <c r="K417" s="84"/>
    </row>
    <row r="418" spans="1:11" x14ac:dyDescent="0.45">
      <c r="A418" s="119"/>
      <c r="B418" s="119"/>
      <c r="C418" s="119"/>
      <c r="D418" s="149"/>
      <c r="E418" s="100"/>
      <c r="F418"/>
      <c r="G418" s="146"/>
      <c r="H418" s="313"/>
      <c r="J418" s="84"/>
      <c r="K418" s="84"/>
    </row>
    <row r="419" spans="1:11" x14ac:dyDescent="0.45">
      <c r="A419" s="119"/>
      <c r="B419" s="119"/>
      <c r="C419" s="119"/>
      <c r="D419" s="149"/>
      <c r="E419" s="100"/>
      <c r="F419"/>
      <c r="G419" s="146"/>
      <c r="H419" s="313"/>
      <c r="J419" s="84"/>
      <c r="K419" s="84"/>
    </row>
    <row r="420" spans="1:11" x14ac:dyDescent="0.45">
      <c r="A420" s="119"/>
      <c r="B420" s="119"/>
      <c r="C420" s="119"/>
      <c r="D420" s="149"/>
      <c r="E420" s="100"/>
      <c r="F420"/>
      <c r="G420" s="146"/>
      <c r="H420" s="313"/>
      <c r="J420" s="84"/>
      <c r="K420" s="84"/>
    </row>
    <row r="421" spans="1:11" x14ac:dyDescent="0.45">
      <c r="A421" s="119"/>
      <c r="B421" s="119"/>
      <c r="C421" s="119"/>
      <c r="D421" s="149"/>
      <c r="E421" s="100"/>
      <c r="F421"/>
      <c r="G421" s="146"/>
      <c r="H421" s="313"/>
      <c r="J421" s="84"/>
      <c r="K421" s="84"/>
    </row>
    <row r="422" spans="1:11" x14ac:dyDescent="0.45">
      <c r="A422" s="119"/>
      <c r="B422" s="119"/>
      <c r="C422" s="119"/>
      <c r="D422" s="149"/>
      <c r="E422" s="100"/>
      <c r="F422"/>
      <c r="G422" s="146"/>
      <c r="H422" s="313"/>
      <c r="J422" s="84"/>
      <c r="K422" s="84"/>
    </row>
    <row r="423" spans="1:11" x14ac:dyDescent="0.45">
      <c r="A423" s="119"/>
      <c r="B423" s="119"/>
      <c r="C423" s="119"/>
      <c r="D423" s="149"/>
      <c r="E423" s="100"/>
      <c r="F423"/>
      <c r="G423" s="146"/>
      <c r="H423" s="313"/>
      <c r="J423" s="84"/>
      <c r="K423" s="84"/>
    </row>
    <row r="424" spans="1:11" x14ac:dyDescent="0.45">
      <c r="A424" s="119"/>
      <c r="B424" s="119"/>
      <c r="C424" s="119"/>
      <c r="D424" s="149"/>
      <c r="E424" s="100"/>
      <c r="F424"/>
      <c r="G424" s="146"/>
      <c r="H424" s="313"/>
      <c r="J424" s="84"/>
      <c r="K424" s="84"/>
    </row>
    <row r="425" spans="1:11" x14ac:dyDescent="0.45">
      <c r="A425" s="119"/>
      <c r="B425" s="119"/>
      <c r="C425" s="119"/>
      <c r="D425" s="149"/>
      <c r="E425" s="100"/>
      <c r="F425"/>
      <c r="G425" s="146"/>
      <c r="H425" s="313"/>
      <c r="J425" s="84"/>
      <c r="K425" s="84"/>
    </row>
    <row r="426" spans="1:11" x14ac:dyDescent="0.45">
      <c r="A426" s="119"/>
      <c r="B426" s="119"/>
      <c r="C426" s="119"/>
      <c r="D426" s="149"/>
      <c r="E426" s="100"/>
      <c r="F426"/>
      <c r="G426" s="146"/>
      <c r="H426" s="313"/>
      <c r="J426" s="84"/>
      <c r="K426" s="84"/>
    </row>
    <row r="427" spans="1:11" x14ac:dyDescent="0.45">
      <c r="A427" s="119"/>
      <c r="B427" s="279"/>
      <c r="C427"/>
      <c r="D427" s="149"/>
      <c r="E427" s="100"/>
      <c r="F427"/>
      <c r="G427" s="146"/>
      <c r="H427" s="313"/>
      <c r="J427" s="84"/>
      <c r="K427" s="84"/>
    </row>
    <row r="428" spans="1:11" x14ac:dyDescent="0.45">
      <c r="A428" s="60"/>
      <c r="B428" s="60"/>
      <c r="C428" s="60"/>
      <c r="D428" s="172"/>
      <c r="F428"/>
      <c r="G428" s="63"/>
      <c r="H428" s="313"/>
      <c r="J428" s="84"/>
      <c r="K428" s="84"/>
    </row>
    <row r="429" spans="1:11" x14ac:dyDescent="0.45">
      <c r="A429" s="119"/>
      <c r="B429" s="119"/>
      <c r="C429" s="119"/>
      <c r="D429" s="149"/>
      <c r="E429" s="275"/>
      <c r="F429" s="7"/>
      <c r="G429" s="148"/>
      <c r="H429" s="313"/>
      <c r="I429" s="25"/>
      <c r="J429" s="84"/>
      <c r="K429" s="84"/>
    </row>
    <row r="430" spans="1:11" x14ac:dyDescent="0.45">
      <c r="A430" s="119"/>
      <c r="B430" s="119"/>
      <c r="C430" s="119"/>
      <c r="D430" s="149"/>
      <c r="E430" s="138"/>
      <c r="F430" s="7"/>
      <c r="G430" s="148"/>
      <c r="H430" s="313"/>
      <c r="I430" s="25"/>
      <c r="J430" s="84"/>
      <c r="K430" s="84"/>
    </row>
    <row r="431" spans="1:11" x14ac:dyDescent="0.45">
      <c r="A431" s="119"/>
      <c r="B431" s="119"/>
      <c r="C431" s="119"/>
      <c r="D431" s="149"/>
      <c r="E431" s="138"/>
      <c r="F431" s="7"/>
      <c r="G431" s="148"/>
      <c r="H431" s="313"/>
      <c r="I431" s="25"/>
      <c r="J431" s="84"/>
      <c r="K431" s="84"/>
    </row>
    <row r="432" spans="1:11" x14ac:dyDescent="0.45">
      <c r="A432" s="119"/>
      <c r="B432" s="119"/>
      <c r="C432" s="119"/>
      <c r="D432" s="149"/>
      <c r="E432" s="138"/>
      <c r="F432" s="7"/>
      <c r="G432" s="148"/>
      <c r="H432" s="313"/>
      <c r="I432" s="25"/>
      <c r="J432" s="84"/>
      <c r="K432" s="84"/>
    </row>
    <row r="433" spans="1:11" x14ac:dyDescent="0.45">
      <c r="A433" s="119"/>
      <c r="B433" s="119"/>
      <c r="C433" s="119"/>
      <c r="D433" s="149"/>
      <c r="E433" s="138"/>
      <c r="F433" s="7"/>
      <c r="G433" s="148"/>
      <c r="H433" s="313"/>
      <c r="I433" s="25"/>
      <c r="J433" s="84"/>
      <c r="K433" s="84"/>
    </row>
    <row r="434" spans="1:11" x14ac:dyDescent="0.45">
      <c r="A434" s="119"/>
      <c r="B434" s="119"/>
      <c r="C434" s="119"/>
      <c r="D434" s="149"/>
      <c r="E434" s="138"/>
      <c r="F434" s="7"/>
      <c r="G434" s="148"/>
      <c r="H434" s="313"/>
      <c r="I434" s="25"/>
      <c r="J434" s="84"/>
      <c r="K434" s="84"/>
    </row>
    <row r="435" spans="1:11" x14ac:dyDescent="0.45">
      <c r="A435" s="119"/>
      <c r="B435" s="119"/>
      <c r="C435" s="119"/>
      <c r="D435" s="149"/>
      <c r="E435" s="138"/>
      <c r="F435" s="7"/>
      <c r="G435" s="148"/>
      <c r="H435" s="313"/>
      <c r="I435" s="25"/>
      <c r="J435" s="84"/>
      <c r="K435" s="84"/>
    </row>
    <row r="436" spans="1:11" x14ac:dyDescent="0.45">
      <c r="A436" s="119"/>
      <c r="B436" s="119"/>
      <c r="C436" s="119"/>
      <c r="D436" s="149"/>
      <c r="E436" s="138"/>
      <c r="F436" s="7"/>
      <c r="G436" s="148"/>
      <c r="H436" s="313"/>
      <c r="I436" s="25"/>
      <c r="J436" s="84"/>
      <c r="K436" s="84"/>
    </row>
    <row r="437" spans="1:11" x14ac:dyDescent="0.45">
      <c r="A437" s="119"/>
      <c r="B437" s="119"/>
      <c r="C437" s="119"/>
      <c r="D437" s="149"/>
      <c r="E437" s="138"/>
      <c r="F437" s="7"/>
      <c r="G437" s="148"/>
      <c r="H437" s="313"/>
      <c r="I437" s="25"/>
      <c r="J437" s="84"/>
      <c r="K437" s="84"/>
    </row>
    <row r="438" spans="1:11" x14ac:dyDescent="0.45">
      <c r="A438" s="119"/>
      <c r="B438" s="119"/>
      <c r="C438" s="119"/>
      <c r="D438" s="149"/>
      <c r="E438" s="138"/>
      <c r="F438" s="7"/>
      <c r="G438" s="148"/>
      <c r="H438" s="313"/>
      <c r="I438" s="25"/>
      <c r="J438" s="84"/>
      <c r="K438" s="84"/>
    </row>
    <row r="439" spans="1:11" x14ac:dyDescent="0.45">
      <c r="A439" s="119"/>
      <c r="B439" s="119"/>
      <c r="C439" s="119"/>
      <c r="D439" s="149"/>
      <c r="E439" s="138"/>
      <c r="F439" s="7"/>
      <c r="G439" s="148"/>
      <c r="H439" s="313"/>
      <c r="I439" s="25"/>
      <c r="J439" s="84"/>
      <c r="K439" s="84"/>
    </row>
    <row r="440" spans="1:11" x14ac:dyDescent="0.45">
      <c r="A440" s="119"/>
      <c r="B440" s="119"/>
      <c r="C440" s="119"/>
      <c r="D440" s="149"/>
      <c r="E440" s="138"/>
      <c r="F440" s="7"/>
      <c r="G440" s="148"/>
      <c r="H440" s="313"/>
      <c r="I440" s="25"/>
      <c r="J440" s="84"/>
      <c r="K440" s="84"/>
    </row>
    <row r="441" spans="1:11" x14ac:dyDescent="0.45">
      <c r="A441" s="119"/>
      <c r="B441" s="119"/>
      <c r="C441" s="119"/>
      <c r="D441" s="149"/>
      <c r="E441" s="138"/>
      <c r="F441" s="7"/>
      <c r="G441" s="148"/>
      <c r="H441" s="313"/>
      <c r="I441" s="25"/>
      <c r="J441" s="84"/>
      <c r="K441" s="84"/>
    </row>
    <row r="442" spans="1:11" x14ac:dyDescent="0.45">
      <c r="A442" s="119"/>
      <c r="B442" s="119"/>
      <c r="C442" s="119"/>
      <c r="D442" s="149"/>
      <c r="E442" s="138"/>
      <c r="F442" s="7"/>
      <c r="G442" s="148"/>
      <c r="H442" s="313"/>
      <c r="I442" s="25"/>
      <c r="J442" s="84"/>
      <c r="K442" s="84"/>
    </row>
    <row r="443" spans="1:11" x14ac:dyDescent="0.45">
      <c r="A443" s="119"/>
      <c r="B443" s="119"/>
      <c r="C443" s="119"/>
      <c r="D443" s="149"/>
      <c r="E443" s="138"/>
      <c r="F443" s="7"/>
      <c r="G443" s="148"/>
      <c r="H443" s="313"/>
      <c r="I443" s="25"/>
      <c r="J443" s="84"/>
      <c r="K443" s="84"/>
    </row>
    <row r="444" spans="1:11" x14ac:dyDescent="0.45">
      <c r="A444" s="119"/>
      <c r="B444" s="119"/>
      <c r="C444" s="119"/>
      <c r="D444" s="149"/>
      <c r="E444" s="138"/>
      <c r="F444" s="7"/>
      <c r="G444" s="148"/>
      <c r="H444" s="313"/>
      <c r="I444" s="25"/>
      <c r="J444" s="84"/>
      <c r="K444" s="84"/>
    </row>
    <row r="445" spans="1:11" x14ac:dyDescent="0.45">
      <c r="A445" s="119"/>
      <c r="B445" s="119"/>
      <c r="C445" s="119"/>
      <c r="D445" s="149"/>
      <c r="E445" s="138"/>
      <c r="F445" s="7"/>
      <c r="G445" s="148"/>
      <c r="H445" s="313"/>
      <c r="I445" s="63"/>
      <c r="J445" s="84"/>
      <c r="K445" s="84"/>
    </row>
    <row r="446" spans="1:11" x14ac:dyDescent="0.45">
      <c r="A446" s="119"/>
      <c r="B446" s="119"/>
      <c r="C446" s="119"/>
      <c r="D446" s="149"/>
      <c r="E446" s="138"/>
      <c r="F446" s="7"/>
      <c r="G446" s="148"/>
      <c r="H446" s="313"/>
      <c r="I446" s="63"/>
      <c r="J446" s="84"/>
      <c r="K446" s="84"/>
    </row>
    <row r="447" spans="1:11" x14ac:dyDescent="0.45">
      <c r="A447" s="119"/>
      <c r="B447" s="119"/>
      <c r="C447" s="119"/>
      <c r="D447" s="149"/>
      <c r="E447" s="138"/>
      <c r="F447" s="7"/>
      <c r="G447" s="148"/>
      <c r="H447" s="313"/>
      <c r="I447" s="63"/>
      <c r="J447" s="84"/>
      <c r="K447" s="84"/>
    </row>
    <row r="448" spans="1:11" x14ac:dyDescent="0.45">
      <c r="A448" s="119"/>
      <c r="B448" s="119"/>
      <c r="C448" s="119"/>
      <c r="D448" s="149"/>
      <c r="E448" s="138"/>
      <c r="F448" s="7"/>
      <c r="G448" s="148"/>
      <c r="H448" s="313"/>
      <c r="I448" s="63"/>
      <c r="J448" s="84"/>
      <c r="K448" s="84"/>
    </row>
    <row r="449" spans="1:11" x14ac:dyDescent="0.45">
      <c r="A449" s="119"/>
      <c r="B449" s="119"/>
      <c r="C449" s="119"/>
      <c r="D449" s="149"/>
      <c r="E449" s="138"/>
      <c r="F449" s="7"/>
      <c r="G449" s="148"/>
      <c r="H449" s="313"/>
      <c r="I449" s="63"/>
      <c r="J449" s="84"/>
      <c r="K449" s="84"/>
    </row>
    <row r="450" spans="1:11" x14ac:dyDescent="0.45">
      <c r="A450" s="119"/>
      <c r="B450" s="119"/>
      <c r="C450" s="119"/>
      <c r="D450" s="149"/>
      <c r="E450" s="138"/>
      <c r="F450" s="7"/>
      <c r="G450" s="148"/>
      <c r="H450" s="313"/>
      <c r="I450" s="63"/>
      <c r="J450" s="84"/>
      <c r="K450" s="84"/>
    </row>
    <row r="451" spans="1:11" x14ac:dyDescent="0.45">
      <c r="A451" s="119"/>
      <c r="B451" s="119"/>
      <c r="C451" s="119"/>
      <c r="D451" s="149"/>
      <c r="E451" s="138"/>
      <c r="F451" s="7"/>
      <c r="G451" s="148"/>
      <c r="H451" s="313"/>
      <c r="I451" s="63"/>
      <c r="J451" s="84"/>
      <c r="K451" s="84"/>
    </row>
    <row r="452" spans="1:11" x14ac:dyDescent="0.45">
      <c r="A452" s="60"/>
      <c r="B452" s="60"/>
      <c r="C452" s="60"/>
      <c r="D452" s="172"/>
      <c r="E452" s="138"/>
      <c r="F452"/>
      <c r="G452" s="63"/>
      <c r="H452" s="313"/>
      <c r="I452" s="63"/>
      <c r="J452" s="84"/>
      <c r="K452" s="84"/>
    </row>
    <row r="453" spans="1:11" x14ac:dyDescent="0.45">
      <c r="A453" s="119"/>
      <c r="B453" s="119"/>
      <c r="C453" s="119"/>
      <c r="D453" s="149"/>
      <c r="F453"/>
      <c r="G453" s="63"/>
      <c r="H453" s="313"/>
      <c r="I453" s="63"/>
      <c r="J453" s="84"/>
      <c r="K453" s="84"/>
    </row>
    <row r="454" spans="1:11" x14ac:dyDescent="0.45">
      <c r="A454" s="119"/>
      <c r="B454" s="119"/>
      <c r="C454" s="119"/>
      <c r="D454" s="149"/>
      <c r="F454"/>
      <c r="G454" s="63"/>
      <c r="H454" s="313"/>
      <c r="I454" s="63"/>
      <c r="J454" s="84"/>
      <c r="K454" s="84"/>
    </row>
    <row r="455" spans="1:11" x14ac:dyDescent="0.45">
      <c r="A455" s="119"/>
      <c r="B455" s="119"/>
      <c r="C455" s="119"/>
      <c r="D455" s="149"/>
      <c r="F455"/>
      <c r="G455" s="63"/>
      <c r="H455" s="313"/>
      <c r="I455" s="63"/>
      <c r="J455" s="84"/>
      <c r="K455" s="84"/>
    </row>
    <row r="456" spans="1:11" x14ac:dyDescent="0.45">
      <c r="A456" s="119"/>
      <c r="B456" s="119"/>
      <c r="C456" s="119"/>
      <c r="D456" s="149"/>
      <c r="F456"/>
      <c r="G456" s="63"/>
      <c r="H456" s="313"/>
      <c r="I456" s="63"/>
      <c r="J456" s="84"/>
      <c r="K456" s="84"/>
    </row>
    <row r="457" spans="1:11" x14ac:dyDescent="0.45">
      <c r="A457" s="60"/>
      <c r="B457" s="60"/>
      <c r="C457" s="60"/>
      <c r="D457" s="172"/>
      <c r="F457"/>
      <c r="G457" s="63"/>
      <c r="H457" s="313"/>
      <c r="I457" s="63"/>
      <c r="J457" s="84"/>
      <c r="K457" s="84"/>
    </row>
    <row r="458" spans="1:11" x14ac:dyDescent="0.45">
      <c r="A458" s="119"/>
      <c r="B458" s="119"/>
      <c r="C458" s="119"/>
      <c r="D458" s="149"/>
      <c r="E458" s="100"/>
      <c r="F458"/>
      <c r="G458" s="146"/>
      <c r="H458" s="313"/>
      <c r="I458" s="63"/>
      <c r="J458" s="84"/>
      <c r="K458" s="84"/>
    </row>
    <row r="459" spans="1:11" x14ac:dyDescent="0.45">
      <c r="A459" s="119"/>
      <c r="B459" s="119"/>
      <c r="C459" s="119"/>
      <c r="D459" s="149"/>
      <c r="E459" s="100"/>
      <c r="F459"/>
      <c r="G459" s="146"/>
      <c r="H459" s="313"/>
      <c r="I459" s="63"/>
      <c r="J459" s="84"/>
      <c r="K459" s="84"/>
    </row>
    <row r="460" spans="1:11" x14ac:dyDescent="0.45">
      <c r="A460" s="119"/>
      <c r="B460" s="119"/>
      <c r="C460" s="119"/>
      <c r="D460" s="149"/>
      <c r="E460" s="100"/>
      <c r="F460"/>
      <c r="G460" s="146"/>
      <c r="H460" s="313"/>
      <c r="I460" s="63"/>
      <c r="J460" s="84"/>
      <c r="K460" s="84"/>
    </row>
    <row r="461" spans="1:11" x14ac:dyDescent="0.45">
      <c r="A461" s="119"/>
      <c r="B461" s="119"/>
      <c r="C461" s="119"/>
      <c r="D461" s="149"/>
      <c r="E461" s="100"/>
      <c r="F461"/>
      <c r="G461" s="146"/>
      <c r="H461" s="313"/>
      <c r="I461" s="63"/>
      <c r="J461" s="84"/>
      <c r="K461" s="84"/>
    </row>
    <row r="462" spans="1:11" x14ac:dyDescent="0.45">
      <c r="A462" s="60"/>
      <c r="B462" s="60"/>
      <c r="C462" s="60"/>
      <c r="D462" s="172"/>
      <c r="F462"/>
      <c r="G462" s="63"/>
      <c r="H462" s="313"/>
      <c r="I462" s="63"/>
      <c r="J462" s="84"/>
      <c r="K462" s="84"/>
    </row>
    <row r="463" spans="1:11" x14ac:dyDescent="0.45">
      <c r="A463" s="179"/>
      <c r="B463" s="179"/>
      <c r="C463" s="179"/>
      <c r="D463" s="180"/>
      <c r="F463"/>
      <c r="G463" s="63"/>
      <c r="H463" s="313"/>
      <c r="I463" s="63"/>
      <c r="J463" s="84"/>
      <c r="K463" s="84"/>
    </row>
    <row r="464" spans="1:11" x14ac:dyDescent="0.45">
      <c r="A464" s="179"/>
      <c r="B464" s="179"/>
      <c r="C464" s="179"/>
      <c r="D464" s="180"/>
      <c r="F464"/>
      <c r="G464" s="63"/>
      <c r="H464" s="313"/>
      <c r="I464" s="63"/>
      <c r="J464" s="84"/>
      <c r="K464" s="84"/>
    </row>
    <row r="465" spans="1:11" x14ac:dyDescent="0.45">
      <c r="A465" s="179"/>
      <c r="B465" s="179"/>
      <c r="C465" s="179"/>
      <c r="D465" s="180"/>
      <c r="F465"/>
      <c r="G465" s="63"/>
      <c r="H465" s="313"/>
      <c r="I465" s="63"/>
      <c r="J465" s="84"/>
      <c r="K465" s="84"/>
    </row>
    <row r="466" spans="1:11" ht="14.65" thickBot="1" x14ac:dyDescent="0.5">
      <c r="A466" s="60"/>
      <c r="B466" s="60"/>
      <c r="C466" s="60"/>
      <c r="D466" s="172"/>
      <c r="F466"/>
      <c r="G466" s="63"/>
      <c r="H466" s="313"/>
      <c r="I466" s="63"/>
      <c r="J466" s="84"/>
      <c r="K466" s="84"/>
    </row>
    <row r="467" spans="1:11" x14ac:dyDescent="0.45">
      <c r="A467" s="119"/>
      <c r="B467" s="119"/>
      <c r="C467" s="119"/>
      <c r="D467" s="149"/>
      <c r="E467" s="191"/>
      <c r="F467" s="334"/>
      <c r="G467" s="282"/>
      <c r="H467" s="313"/>
      <c r="I467" s="148"/>
      <c r="J467" s="84"/>
      <c r="K467" s="84"/>
    </row>
    <row r="468" spans="1:11" x14ac:dyDescent="0.45">
      <c r="A468" s="119"/>
      <c r="B468" s="119"/>
      <c r="C468" s="119"/>
      <c r="D468" s="149"/>
      <c r="E468" s="192"/>
      <c r="F468"/>
      <c r="G468" s="283"/>
      <c r="H468" s="313"/>
      <c r="I468" s="148"/>
      <c r="J468" s="84"/>
      <c r="K468" s="84"/>
    </row>
    <row r="469" spans="1:11" x14ac:dyDescent="0.45">
      <c r="A469" s="119"/>
      <c r="B469" s="119"/>
      <c r="C469" s="119"/>
      <c r="D469" s="149"/>
      <c r="E469" s="192"/>
      <c r="F469"/>
      <c r="G469" s="283"/>
      <c r="H469" s="313"/>
      <c r="I469" s="148"/>
      <c r="J469" s="84"/>
      <c r="K469" s="84"/>
    </row>
    <row r="470" spans="1:11" ht="14.65" thickBot="1" x14ac:dyDescent="0.5">
      <c r="A470" s="119"/>
      <c r="B470" s="119"/>
      <c r="C470" s="119"/>
      <c r="D470" s="149"/>
      <c r="E470" s="193"/>
      <c r="F470" s="333"/>
      <c r="G470" s="284"/>
      <c r="H470" s="313"/>
      <c r="I470" s="148"/>
      <c r="J470" s="84"/>
      <c r="K470" s="84"/>
    </row>
    <row r="471" spans="1:11" ht="14.65" thickBot="1" x14ac:dyDescent="0.5">
      <c r="A471" s="60"/>
      <c r="B471" s="60"/>
      <c r="C471" s="60"/>
      <c r="D471" s="172"/>
      <c r="E471" s="89"/>
      <c r="F471"/>
      <c r="G471" s="148"/>
      <c r="H471" s="313"/>
      <c r="I471" s="148"/>
      <c r="J471" s="84"/>
      <c r="K471" s="84"/>
    </row>
    <row r="472" spans="1:11" x14ac:dyDescent="0.45">
      <c r="A472" s="119"/>
      <c r="B472" s="119"/>
      <c r="C472" s="119"/>
      <c r="D472" s="149"/>
      <c r="E472" s="191"/>
      <c r="F472" s="334"/>
      <c r="G472" s="282"/>
      <c r="H472" s="313"/>
      <c r="I472" s="148"/>
      <c r="J472" s="84"/>
      <c r="K472" s="84"/>
    </row>
    <row r="473" spans="1:11" x14ac:dyDescent="0.45">
      <c r="A473" s="119"/>
      <c r="B473" s="119"/>
      <c r="C473" s="119"/>
      <c r="D473" s="149"/>
      <c r="E473" s="192"/>
      <c r="F473"/>
      <c r="G473" s="283"/>
      <c r="H473" s="313"/>
      <c r="I473" s="148"/>
      <c r="J473" s="84"/>
      <c r="K473" s="84"/>
    </row>
    <row r="474" spans="1:11" x14ac:dyDescent="0.45">
      <c r="A474" s="119"/>
      <c r="B474" s="119"/>
      <c r="C474" s="119"/>
      <c r="D474" s="149"/>
      <c r="E474" s="192"/>
      <c r="F474"/>
      <c r="G474" s="283"/>
      <c r="H474" s="313"/>
      <c r="I474" s="148"/>
      <c r="J474" s="84"/>
      <c r="K474" s="84"/>
    </row>
    <row r="475" spans="1:11" x14ac:dyDescent="0.45">
      <c r="A475" s="119"/>
      <c r="B475" s="119"/>
      <c r="C475" s="119"/>
      <c r="D475" s="149"/>
      <c r="E475" s="192"/>
      <c r="F475"/>
      <c r="G475" s="283"/>
      <c r="H475" s="313"/>
      <c r="I475" s="148"/>
      <c r="J475" s="84"/>
      <c r="K475" s="84"/>
    </row>
    <row r="476" spans="1:11" x14ac:dyDescent="0.45">
      <c r="A476" s="119"/>
      <c r="B476" s="119"/>
      <c r="C476" s="119"/>
      <c r="D476" s="149"/>
      <c r="E476" s="192"/>
      <c r="F476"/>
      <c r="G476" s="283"/>
      <c r="H476" s="313"/>
      <c r="I476" s="148"/>
      <c r="J476" s="84"/>
      <c r="K476" s="84"/>
    </row>
    <row r="477" spans="1:11" x14ac:dyDescent="0.45">
      <c r="A477" s="119"/>
      <c r="B477" s="119"/>
      <c r="C477" s="119"/>
      <c r="D477" s="149"/>
      <c r="E477" s="192"/>
      <c r="F477"/>
      <c r="G477" s="283"/>
      <c r="H477" s="313"/>
      <c r="I477" s="148"/>
      <c r="J477" s="84"/>
      <c r="K477" s="84"/>
    </row>
    <row r="478" spans="1:11" x14ac:dyDescent="0.45">
      <c r="A478" s="119"/>
      <c r="B478" s="119"/>
      <c r="C478" s="119"/>
      <c r="D478" s="149"/>
      <c r="E478" s="192"/>
      <c r="F478"/>
      <c r="G478" s="283"/>
      <c r="H478" s="313"/>
      <c r="I478" s="148"/>
      <c r="J478" s="84"/>
      <c r="K478" s="84"/>
    </row>
    <row r="479" spans="1:11" x14ac:dyDescent="0.45">
      <c r="A479" s="119"/>
      <c r="B479" s="119"/>
      <c r="C479" s="119"/>
      <c r="D479" s="149"/>
      <c r="E479" s="192"/>
      <c r="F479"/>
      <c r="G479" s="283"/>
      <c r="H479" s="313"/>
      <c r="I479" s="148"/>
      <c r="J479" s="84"/>
      <c r="K479" s="84"/>
    </row>
    <row r="480" spans="1:11" x14ac:dyDescent="0.45">
      <c r="A480" s="119"/>
      <c r="B480" s="119"/>
      <c r="C480" s="119"/>
      <c r="D480" s="149"/>
      <c r="E480" s="192"/>
      <c r="F480"/>
      <c r="G480" s="283"/>
      <c r="H480" s="313"/>
      <c r="I480" s="148"/>
      <c r="J480" s="84"/>
      <c r="K480" s="84"/>
    </row>
    <row r="481" spans="1:11" ht="14.65" thickBot="1" x14ac:dyDescent="0.5">
      <c r="A481" s="119"/>
      <c r="B481" s="119"/>
      <c r="C481" s="119"/>
      <c r="D481" s="149"/>
      <c r="E481" s="193"/>
      <c r="F481" s="333"/>
      <c r="G481" s="284"/>
      <c r="H481" s="313"/>
      <c r="I481" s="148"/>
      <c r="J481" s="84"/>
      <c r="K481" s="84"/>
    </row>
    <row r="482" spans="1:11" x14ac:dyDescent="0.45">
      <c r="A482" s="60"/>
      <c r="B482" s="60"/>
      <c r="C482" s="60"/>
      <c r="D482" s="172"/>
      <c r="F482"/>
      <c r="G482" s="63"/>
      <c r="H482" s="313"/>
      <c r="I482" s="63"/>
      <c r="J482" s="84"/>
      <c r="K482" s="84"/>
    </row>
    <row r="483" spans="1:11" x14ac:dyDescent="0.45">
      <c r="A483" s="119"/>
      <c r="B483" s="119"/>
      <c r="C483" s="119"/>
      <c r="D483" s="149"/>
      <c r="E483" s="101"/>
      <c r="F483" s="332"/>
      <c r="G483" s="145"/>
      <c r="H483" s="313"/>
      <c r="I483" s="148"/>
      <c r="J483" s="84"/>
      <c r="K483" s="84"/>
    </row>
    <row r="484" spans="1:11" x14ac:dyDescent="0.45">
      <c r="A484" s="119"/>
      <c r="B484" s="119"/>
      <c r="C484" s="119"/>
      <c r="D484" s="149"/>
      <c r="E484" s="102"/>
      <c r="F484" s="331"/>
      <c r="G484" s="145"/>
      <c r="H484" s="313"/>
      <c r="I484" s="148"/>
      <c r="J484" s="84"/>
      <c r="K484" s="84"/>
    </row>
    <row r="485" spans="1:11" x14ac:dyDescent="0.45">
      <c r="A485" s="119"/>
      <c r="B485" s="119"/>
      <c r="C485" s="119"/>
      <c r="D485" s="149"/>
      <c r="E485" s="102"/>
      <c r="F485" s="331"/>
      <c r="G485" s="145"/>
      <c r="H485" s="313"/>
      <c r="I485" s="148"/>
      <c r="J485" s="84"/>
      <c r="K485" s="84"/>
    </row>
    <row r="486" spans="1:11" x14ac:dyDescent="0.45">
      <c r="A486" s="119"/>
      <c r="B486" s="119"/>
      <c r="C486" s="119"/>
      <c r="D486" s="149"/>
      <c r="E486" s="102"/>
      <c r="F486" s="331"/>
      <c r="G486" s="145"/>
      <c r="H486" s="313"/>
      <c r="I486" s="148"/>
      <c r="J486" s="84"/>
      <c r="K486" s="84"/>
    </row>
    <row r="487" spans="1:11" x14ac:dyDescent="0.45">
      <c r="A487" s="60"/>
      <c r="B487" s="60"/>
      <c r="C487" s="60"/>
      <c r="D487" s="172"/>
      <c r="F487"/>
      <c r="G487" s="63"/>
      <c r="H487" s="313"/>
      <c r="I487" s="63"/>
      <c r="J487" s="84"/>
      <c r="K487" s="84"/>
    </row>
    <row r="488" spans="1:11" x14ac:dyDescent="0.45">
      <c r="A488" s="119"/>
      <c r="B488" s="119"/>
      <c r="C488" s="119"/>
      <c r="D488" s="149"/>
      <c r="F488"/>
      <c r="G488" s="148"/>
      <c r="H488" s="313"/>
      <c r="I488" s="148"/>
      <c r="J488" s="84"/>
      <c r="K488" s="84"/>
    </row>
    <row r="489" spans="1:11" x14ac:dyDescent="0.45">
      <c r="A489" s="119"/>
      <c r="B489" s="119"/>
      <c r="C489" s="119"/>
      <c r="D489" s="149"/>
      <c r="F489"/>
      <c r="G489" s="148"/>
      <c r="H489" s="313"/>
      <c r="I489" s="148"/>
      <c r="J489" s="84"/>
      <c r="K489" s="84"/>
    </row>
    <row r="490" spans="1:11" x14ac:dyDescent="0.45">
      <c r="A490" s="119"/>
      <c r="B490" s="119"/>
      <c r="C490" s="119"/>
      <c r="D490" s="149"/>
      <c r="F490"/>
      <c r="G490" s="148"/>
      <c r="H490" s="313"/>
      <c r="I490" s="148"/>
      <c r="J490" s="84"/>
      <c r="K490" s="84"/>
    </row>
    <row r="491" spans="1:11" x14ac:dyDescent="0.45">
      <c r="A491" s="119"/>
      <c r="B491" s="119"/>
      <c r="C491" s="119"/>
      <c r="D491" s="149"/>
      <c r="F491"/>
      <c r="G491" s="148"/>
      <c r="H491" s="313"/>
      <c r="I491" s="148"/>
      <c r="J491" s="84"/>
      <c r="K491" s="84"/>
    </row>
    <row r="492" spans="1:11" x14ac:dyDescent="0.45">
      <c r="A492" s="119"/>
      <c r="B492" s="119"/>
      <c r="C492" s="119"/>
      <c r="D492" s="149"/>
      <c r="F492"/>
      <c r="G492" s="148"/>
      <c r="H492" s="313"/>
      <c r="I492" s="148"/>
      <c r="J492" s="84"/>
      <c r="K492" s="84"/>
    </row>
    <row r="493" spans="1:11" x14ac:dyDescent="0.45">
      <c r="A493" s="119"/>
      <c r="B493" s="119"/>
      <c r="C493" s="119"/>
      <c r="D493" s="149"/>
      <c r="F493"/>
      <c r="G493" s="148"/>
      <c r="H493" s="313"/>
      <c r="I493" s="148"/>
      <c r="J493" s="84"/>
      <c r="K493" s="84"/>
    </row>
    <row r="494" spans="1:11" x14ac:dyDescent="0.45">
      <c r="A494" s="119"/>
      <c r="B494" s="119"/>
      <c r="C494" s="119"/>
      <c r="D494" s="149"/>
      <c r="F494"/>
      <c r="G494" s="148"/>
      <c r="H494" s="313"/>
      <c r="I494" s="148"/>
      <c r="J494" s="84"/>
      <c r="K494" s="84"/>
    </row>
    <row r="495" spans="1:11" x14ac:dyDescent="0.45">
      <c r="A495" s="119"/>
      <c r="B495" s="119"/>
      <c r="C495" s="119"/>
      <c r="D495" s="149"/>
      <c r="F495"/>
      <c r="G495" s="148"/>
      <c r="H495" s="313"/>
      <c r="I495" s="148"/>
      <c r="J495" s="84"/>
      <c r="K495" s="84"/>
    </row>
    <row r="496" spans="1:11" x14ac:dyDescent="0.45">
      <c r="A496" s="119"/>
      <c r="B496" s="119"/>
      <c r="C496" s="119"/>
      <c r="D496" s="149"/>
      <c r="F496"/>
      <c r="G496" s="148"/>
      <c r="H496" s="313"/>
      <c r="I496" s="148"/>
      <c r="J496" s="84"/>
      <c r="K496" s="84"/>
    </row>
    <row r="497" spans="1:11" x14ac:dyDescent="0.45">
      <c r="A497" s="119"/>
      <c r="B497" s="119"/>
      <c r="C497" s="119"/>
      <c r="D497" s="149"/>
      <c r="F497"/>
      <c r="G497" s="148"/>
      <c r="H497" s="313"/>
      <c r="I497" s="148"/>
      <c r="J497" s="84"/>
      <c r="K497" s="84"/>
    </row>
    <row r="498" spans="1:11" x14ac:dyDescent="0.45">
      <c r="A498" s="119"/>
      <c r="B498" s="119"/>
      <c r="C498" s="119"/>
      <c r="D498" s="149"/>
      <c r="F498"/>
      <c r="G498" s="148"/>
      <c r="H498" s="313"/>
      <c r="I498" s="148"/>
      <c r="J498" s="84"/>
      <c r="K498" s="84"/>
    </row>
    <row r="499" spans="1:11" x14ac:dyDescent="0.45">
      <c r="A499" s="60"/>
      <c r="B499" s="60"/>
      <c r="C499" s="60"/>
      <c r="D499" s="172"/>
      <c r="F499"/>
      <c r="G499" s="63"/>
      <c r="H499" s="313"/>
      <c r="I499" s="63"/>
      <c r="J499" s="84"/>
      <c r="K499" s="84"/>
    </row>
    <row r="500" spans="1:11" x14ac:dyDescent="0.45">
      <c r="A500" s="119"/>
      <c r="B500" s="119"/>
      <c r="C500" s="119"/>
      <c r="D500" s="149"/>
      <c r="F500"/>
      <c r="G500" s="63"/>
      <c r="H500" s="313"/>
      <c r="I500" s="63"/>
      <c r="J500" s="84"/>
      <c r="K500" s="84"/>
    </row>
    <row r="501" spans="1:11" x14ac:dyDescent="0.45">
      <c r="A501" s="60"/>
      <c r="B501" s="60"/>
      <c r="C501" s="60"/>
      <c r="D501" s="172"/>
      <c r="F501" s="330"/>
      <c r="G501" s="63"/>
      <c r="H501" s="313"/>
      <c r="I501" s="63"/>
      <c r="J501" s="84"/>
      <c r="K501" s="84"/>
    </row>
    <row r="502" spans="1:11" x14ac:dyDescent="0.45">
      <c r="A502" s="119"/>
      <c r="B502" s="119"/>
      <c r="C502" s="119"/>
      <c r="D502" s="149"/>
      <c r="F502" s="330"/>
      <c r="G502" s="63"/>
      <c r="H502" s="313"/>
      <c r="I502" s="63"/>
      <c r="J502" s="84"/>
      <c r="K502" s="84"/>
    </row>
    <row r="503" spans="1:11" x14ac:dyDescent="0.45">
      <c r="A503" s="60"/>
      <c r="B503" s="60"/>
      <c r="C503" s="60"/>
      <c r="D503" s="172"/>
      <c r="F503" s="330"/>
      <c r="G503" s="63"/>
      <c r="H503" s="313"/>
      <c r="I503" s="63"/>
      <c r="J503" s="84"/>
      <c r="K503" s="84"/>
    </row>
    <row r="504" spans="1:11" x14ac:dyDescent="0.45">
      <c r="A504" s="119"/>
      <c r="B504" s="119"/>
      <c r="C504" s="119"/>
      <c r="D504" s="149"/>
      <c r="F504" s="330"/>
      <c r="G504" s="63"/>
      <c r="H504" s="313"/>
      <c r="J504" s="84"/>
      <c r="K504" s="84"/>
    </row>
    <row r="505" spans="1:11" x14ac:dyDescent="0.45">
      <c r="A505" s="119"/>
      <c r="B505" s="119"/>
      <c r="C505" s="119"/>
      <c r="D505" s="149"/>
      <c r="F505" s="330"/>
      <c r="G505" s="63"/>
      <c r="H505" s="313"/>
      <c r="J505" s="84"/>
      <c r="K505" s="84"/>
    </row>
    <row r="506" spans="1:11" x14ac:dyDescent="0.45">
      <c r="A506" s="119"/>
      <c r="B506" s="119"/>
      <c r="C506" s="119"/>
      <c r="D506" s="149"/>
      <c r="F506" s="330"/>
      <c r="G506" s="63"/>
      <c r="H506" s="313"/>
      <c r="J506" s="84"/>
      <c r="K506" s="84"/>
    </row>
    <row r="507" spans="1:11" x14ac:dyDescent="0.45">
      <c r="A507" s="119"/>
      <c r="B507" s="119"/>
      <c r="C507" s="119"/>
      <c r="D507" s="149"/>
      <c r="F507" s="330"/>
      <c r="G507" s="63"/>
      <c r="H507" s="313"/>
      <c r="J507" s="84"/>
      <c r="K507" s="84"/>
    </row>
    <row r="508" spans="1:11" x14ac:dyDescent="0.45">
      <c r="A508" s="119"/>
      <c r="B508" s="119"/>
      <c r="C508" s="119"/>
      <c r="D508" s="149"/>
      <c r="F508" s="330"/>
      <c r="G508" s="63"/>
      <c r="H508" s="313"/>
      <c r="J508" s="84"/>
      <c r="K508" s="84"/>
    </row>
    <row r="509" spans="1:11" x14ac:dyDescent="0.45">
      <c r="A509" s="119"/>
      <c r="B509" s="119"/>
      <c r="C509" s="119"/>
      <c r="D509" s="149"/>
      <c r="F509" s="330"/>
      <c r="G509" s="63"/>
      <c r="H509" s="313"/>
      <c r="J509" s="84"/>
      <c r="K509" s="84"/>
    </row>
    <row r="510" spans="1:11" x14ac:dyDescent="0.45">
      <c r="A510" s="119"/>
      <c r="B510" s="119"/>
      <c r="C510" s="119"/>
      <c r="D510" s="149"/>
      <c r="F510" s="330"/>
      <c r="G510" s="63"/>
      <c r="H510" s="313"/>
      <c r="J510" s="84"/>
      <c r="K510" s="84"/>
    </row>
    <row r="511" spans="1:11" x14ac:dyDescent="0.45">
      <c r="A511" s="119"/>
      <c r="B511" s="119"/>
      <c r="C511" s="119"/>
      <c r="D511" s="149"/>
      <c r="F511" s="330"/>
      <c r="G511" s="63"/>
      <c r="H511" s="313"/>
      <c r="J511" s="84"/>
      <c r="K511" s="84"/>
    </row>
    <row r="512" spans="1:11" x14ac:dyDescent="0.45">
      <c r="A512" s="119"/>
      <c r="B512" s="119"/>
      <c r="C512" s="119"/>
      <c r="D512" s="149"/>
      <c r="F512" s="330"/>
      <c r="G512" s="63"/>
      <c r="H512" s="313"/>
      <c r="J512" s="84"/>
      <c r="K512" s="84"/>
    </row>
    <row r="513" spans="1:11" x14ac:dyDescent="0.45">
      <c r="A513" s="60"/>
      <c r="B513" s="60"/>
      <c r="C513" s="60"/>
      <c r="D513" s="172"/>
      <c r="F513" s="330"/>
      <c r="G513" s="63"/>
      <c r="H513" s="313"/>
      <c r="J513" s="84"/>
      <c r="K513" s="84"/>
    </row>
    <row r="514" spans="1:11" x14ac:dyDescent="0.45">
      <c r="A514" s="119"/>
      <c r="B514" s="119"/>
      <c r="C514" s="119"/>
      <c r="D514" s="149"/>
      <c r="F514" s="330"/>
      <c r="G514" s="63"/>
      <c r="H514" s="313"/>
      <c r="J514" s="84"/>
      <c r="K514" s="84"/>
    </row>
    <row r="515" spans="1:11" x14ac:dyDescent="0.45">
      <c r="A515" s="60"/>
      <c r="B515" s="60"/>
      <c r="C515" s="60"/>
      <c r="D515" s="172"/>
      <c r="F515" s="330"/>
      <c r="G515" s="63"/>
      <c r="H515" s="313"/>
      <c r="J515" s="84"/>
      <c r="K515" s="84"/>
    </row>
    <row r="516" spans="1:11" x14ac:dyDescent="0.45">
      <c r="A516" s="119"/>
      <c r="B516" s="119"/>
      <c r="C516" s="119"/>
      <c r="D516" s="149"/>
      <c r="F516" s="330"/>
      <c r="G516" s="63"/>
      <c r="H516" s="313"/>
      <c r="J516" s="84"/>
      <c r="K516" s="84"/>
    </row>
    <row r="517" spans="1:11" x14ac:dyDescent="0.45">
      <c r="A517" s="119"/>
      <c r="B517" s="119"/>
      <c r="C517" s="119"/>
      <c r="D517" s="149"/>
      <c r="F517" s="330"/>
      <c r="G517" s="23"/>
      <c r="H517" s="313"/>
      <c r="J517" s="84"/>
      <c r="K517" s="84"/>
    </row>
    <row r="518" spans="1:11" x14ac:dyDescent="0.45">
      <c r="A518" s="119"/>
      <c r="B518" s="119"/>
      <c r="C518" s="119"/>
      <c r="D518" s="149"/>
      <c r="F518" s="330"/>
      <c r="G518" s="23"/>
      <c r="H518" s="313"/>
      <c r="J518" s="84"/>
      <c r="K518" s="84"/>
    </row>
    <row r="519" spans="1:11" x14ac:dyDescent="0.45">
      <c r="A519" s="60"/>
      <c r="B519" s="60"/>
      <c r="C519" s="60"/>
      <c r="D519" s="172"/>
      <c r="F519" s="330"/>
      <c r="G519" s="23"/>
      <c r="H519" s="313"/>
      <c r="J519" s="84"/>
      <c r="K519" s="84"/>
    </row>
    <row r="520" spans="1:11" x14ac:dyDescent="0.45">
      <c r="A520" s="119"/>
      <c r="B520" s="119"/>
      <c r="C520" s="119"/>
      <c r="D520" s="149"/>
      <c r="F520" s="330"/>
      <c r="G520" s="23"/>
      <c r="H520" s="313"/>
      <c r="J520" s="84"/>
      <c r="K520" s="84"/>
    </row>
    <row r="521" spans="1:11" x14ac:dyDescent="0.45">
      <c r="A521" s="60"/>
      <c r="B521" s="60"/>
      <c r="C521" s="60"/>
      <c r="D521" s="172"/>
      <c r="F521" s="330"/>
      <c r="G521" s="23"/>
      <c r="H521" s="313"/>
      <c r="J521" s="84"/>
      <c r="K521" s="84"/>
    </row>
    <row r="522" spans="1:11" x14ac:dyDescent="0.45">
      <c r="A522" s="119"/>
      <c r="B522" s="119"/>
      <c r="C522" s="119"/>
      <c r="D522" s="149"/>
      <c r="F522"/>
      <c r="G522" s="23"/>
      <c r="H522" s="313"/>
      <c r="J522" s="84"/>
      <c r="K522" s="84"/>
    </row>
    <row r="523" spans="1:11" x14ac:dyDescent="0.45">
      <c r="A523" s="60"/>
      <c r="B523" s="60"/>
      <c r="C523" s="60"/>
      <c r="D523" s="172"/>
      <c r="F523"/>
      <c r="G523" s="23"/>
      <c r="H523" s="313"/>
      <c r="J523" s="84"/>
      <c r="K523" s="84"/>
    </row>
    <row r="524" spans="1:11" x14ac:dyDescent="0.45">
      <c r="A524" s="119"/>
      <c r="B524" s="119"/>
      <c r="C524" s="119"/>
      <c r="D524" s="149"/>
      <c r="F524"/>
      <c r="G524" s="23"/>
      <c r="H524" s="313"/>
      <c r="J524" s="84"/>
      <c r="K524" s="84"/>
    </row>
    <row r="525" spans="1:11" x14ac:dyDescent="0.45">
      <c r="A525" s="119"/>
      <c r="B525" s="119"/>
      <c r="C525" s="119"/>
      <c r="D525" s="149"/>
      <c r="F525"/>
      <c r="G525" s="23"/>
      <c r="H525" s="313"/>
      <c r="J525" s="84"/>
      <c r="K525" s="84"/>
    </row>
    <row r="526" spans="1:11" x14ac:dyDescent="0.45">
      <c r="A526" s="119"/>
      <c r="B526" s="119"/>
      <c r="C526" s="119"/>
      <c r="D526" s="149"/>
      <c r="F526"/>
      <c r="G526" s="23"/>
      <c r="H526" s="313"/>
      <c r="J526" s="84"/>
      <c r="K526" s="84"/>
    </row>
    <row r="527" spans="1:11" x14ac:dyDescent="0.45">
      <c r="A527" s="60"/>
      <c r="B527" s="60"/>
      <c r="C527" s="60"/>
      <c r="D527" s="172"/>
      <c r="F527"/>
      <c r="G527" s="23"/>
      <c r="H527" s="313"/>
      <c r="J527" s="84"/>
      <c r="K527" s="84"/>
    </row>
    <row r="528" spans="1:11" x14ac:dyDescent="0.45">
      <c r="A528" s="119"/>
      <c r="B528" s="119"/>
      <c r="C528" s="119"/>
      <c r="D528" s="149"/>
      <c r="F528"/>
      <c r="G528" s="23"/>
      <c r="H528" s="313"/>
      <c r="J528" s="84"/>
      <c r="K528" s="84"/>
    </row>
    <row r="529" spans="1:11" x14ac:dyDescent="0.45">
      <c r="A529" s="60"/>
      <c r="B529" s="60"/>
      <c r="C529" s="60"/>
      <c r="D529" s="172"/>
      <c r="F529"/>
      <c r="G529" s="23"/>
      <c r="H529" s="313"/>
      <c r="J529" s="84"/>
      <c r="K529" s="84"/>
    </row>
    <row r="530" spans="1:11" x14ac:dyDescent="0.45">
      <c r="A530" s="119"/>
      <c r="B530" s="119"/>
      <c r="C530" s="119"/>
      <c r="D530" s="149"/>
      <c r="F530"/>
      <c r="G530" s="23"/>
      <c r="H530" s="313"/>
      <c r="J530" s="84"/>
      <c r="K530" s="84"/>
    </row>
    <row r="531" spans="1:11" x14ac:dyDescent="0.45">
      <c r="A531" s="60"/>
      <c r="B531" s="60"/>
      <c r="C531" s="60"/>
      <c r="D531" s="172"/>
      <c r="F531"/>
      <c r="G531" s="23"/>
      <c r="H531" s="313"/>
      <c r="J531" s="84"/>
      <c r="K531" s="84"/>
    </row>
    <row r="532" spans="1:11" x14ac:dyDescent="0.45">
      <c r="A532" s="119"/>
      <c r="B532" s="119"/>
      <c r="C532" s="119"/>
      <c r="D532" s="149"/>
      <c r="F532"/>
      <c r="G532" s="23"/>
      <c r="H532" s="313"/>
      <c r="J532" s="84"/>
      <c r="K532" s="84"/>
    </row>
    <row r="533" spans="1:11" x14ac:dyDescent="0.45">
      <c r="A533" s="60"/>
      <c r="B533" s="60"/>
      <c r="C533" s="60"/>
      <c r="D533" s="172"/>
      <c r="F533"/>
      <c r="G533" s="23"/>
      <c r="H533" s="313"/>
      <c r="J533" s="84"/>
      <c r="K533" s="84"/>
    </row>
    <row r="534" spans="1:11" x14ac:dyDescent="0.45">
      <c r="A534" s="119"/>
      <c r="B534" s="119"/>
      <c r="C534" s="119"/>
      <c r="D534" s="149"/>
      <c r="F534"/>
      <c r="G534" s="23"/>
      <c r="H534" s="313"/>
      <c r="J534" s="84"/>
      <c r="K534" s="84"/>
    </row>
    <row r="535" spans="1:11" x14ac:dyDescent="0.45">
      <c r="A535" s="119"/>
      <c r="B535" s="119"/>
      <c r="C535" s="119"/>
      <c r="D535" s="149"/>
      <c r="F535"/>
      <c r="G535" s="23"/>
      <c r="H535" s="313"/>
      <c r="J535" s="84"/>
      <c r="K535" s="84"/>
    </row>
    <row r="536" spans="1:11" x14ac:dyDescent="0.45">
      <c r="A536" s="119"/>
      <c r="B536" s="119"/>
      <c r="C536" s="119"/>
      <c r="D536" s="149"/>
      <c r="F536"/>
      <c r="G536" s="23"/>
      <c r="H536" s="313"/>
      <c r="J536" s="84"/>
      <c r="K536" s="84"/>
    </row>
    <row r="537" spans="1:11" x14ac:dyDescent="0.45">
      <c r="A537" s="119"/>
      <c r="B537" s="119"/>
      <c r="C537" s="119"/>
      <c r="D537" s="149"/>
      <c r="F537"/>
      <c r="G537" s="23"/>
      <c r="H537" s="313"/>
      <c r="J537" s="84"/>
      <c r="K537" s="84"/>
    </row>
    <row r="538" spans="1:11" x14ac:dyDescent="0.45">
      <c r="A538" s="60"/>
      <c r="B538" s="60"/>
      <c r="C538" s="60"/>
      <c r="D538" s="172"/>
      <c r="F538"/>
      <c r="G538" s="23"/>
      <c r="H538" s="313"/>
      <c r="J538" s="84"/>
      <c r="K538" s="84"/>
    </row>
    <row r="539" spans="1:11" x14ac:dyDescent="0.45">
      <c r="A539" s="119"/>
      <c r="B539" s="119"/>
      <c r="C539" s="119"/>
      <c r="D539" s="149"/>
      <c r="F539"/>
      <c r="G539" s="23"/>
      <c r="H539" s="313"/>
      <c r="J539" s="84"/>
      <c r="K539" s="84"/>
    </row>
    <row r="540" spans="1:11" x14ac:dyDescent="0.45">
      <c r="A540" s="60"/>
      <c r="B540" s="60"/>
      <c r="C540" s="60"/>
      <c r="D540" s="172"/>
      <c r="F540"/>
      <c r="G540" s="23"/>
      <c r="H540" s="313"/>
      <c r="J540" s="84"/>
      <c r="K540" s="84"/>
    </row>
    <row r="541" spans="1:11" x14ac:dyDescent="0.45">
      <c r="A541" s="60"/>
      <c r="B541" s="60"/>
      <c r="C541" s="60"/>
      <c r="D541" s="172"/>
      <c r="F541"/>
      <c r="G541" s="23"/>
      <c r="H541" s="313"/>
      <c r="J541" s="84"/>
      <c r="K541" s="84"/>
    </row>
    <row r="542" spans="1:11" x14ac:dyDescent="0.45">
      <c r="A542" s="60"/>
      <c r="B542" s="60"/>
      <c r="C542" s="60"/>
      <c r="D542" s="60"/>
      <c r="F542"/>
      <c r="G542" s="23"/>
      <c r="H542" s="313"/>
      <c r="J542" s="84"/>
      <c r="K542" s="84"/>
    </row>
    <row r="543" spans="1:11" x14ac:dyDescent="0.45">
      <c r="A543" s="60"/>
      <c r="B543" s="60"/>
      <c r="C543" s="60"/>
      <c r="D543" s="60"/>
      <c r="F543"/>
      <c r="G543" s="23"/>
      <c r="H543" s="313"/>
      <c r="J543" s="84"/>
      <c r="K543" s="84"/>
    </row>
    <row r="544" spans="1:11" x14ac:dyDescent="0.45">
      <c r="A544" s="60"/>
      <c r="B544" s="124"/>
      <c r="C544" s="124"/>
      <c r="D544" s="60"/>
      <c r="F544"/>
      <c r="G544" s="23"/>
      <c r="H544" s="313"/>
      <c r="J544" s="84"/>
      <c r="K544" s="84"/>
    </row>
    <row r="545" spans="1:11" x14ac:dyDescent="0.45">
      <c r="A545" s="60"/>
      <c r="B545" s="161"/>
      <c r="C545" s="60"/>
      <c r="D545" s="60"/>
      <c r="E545" s="60"/>
      <c r="G545"/>
      <c r="H545" s="23"/>
      <c r="I545" s="313"/>
      <c r="J545" s="23"/>
      <c r="K545" s="84"/>
    </row>
    <row r="546" spans="1:11" x14ac:dyDescent="0.45">
      <c r="A546" s="60"/>
      <c r="B546" s="60"/>
      <c r="C546" s="161"/>
      <c r="D546" s="60"/>
      <c r="E546" s="60"/>
      <c r="F546" s="60"/>
    </row>
    <row r="547" spans="1:11" x14ac:dyDescent="0.45">
      <c r="A547" s="305"/>
      <c r="B547" s="36"/>
      <c r="C547" s="306"/>
      <c r="D547" s="33"/>
      <c r="E547" s="33"/>
      <c r="F547" s="33"/>
      <c r="G547" s="33"/>
      <c r="H547" s="329"/>
      <c r="I547" s="27"/>
      <c r="K547" s="27"/>
    </row>
    <row r="548" spans="1:11" x14ac:dyDescent="0.45">
      <c r="A548" s="305"/>
      <c r="B548" s="305"/>
      <c r="C548" s="307"/>
      <c r="D548" s="305"/>
      <c r="E548" s="305"/>
      <c r="F548" s="305"/>
      <c r="G548" s="100"/>
      <c r="I548" s="27"/>
      <c r="K548" s="27"/>
    </row>
    <row r="549" spans="1:11" x14ac:dyDescent="0.45">
      <c r="A549" s="305"/>
      <c r="B549" s="305"/>
      <c r="C549" s="307"/>
      <c r="D549" s="305"/>
      <c r="E549" s="305"/>
      <c r="F549" s="305"/>
      <c r="G549" s="100"/>
      <c r="I549" s="27"/>
      <c r="K549" s="27"/>
    </row>
    <row r="550" spans="1:11" x14ac:dyDescent="0.45">
      <c r="A550" s="242"/>
      <c r="B550" s="242"/>
      <c r="C550" s="308"/>
      <c r="D550" s="308"/>
      <c r="E550" s="308"/>
      <c r="F550" s="308"/>
      <c r="G550" s="308"/>
      <c r="I550" s="27"/>
      <c r="K550" s="27"/>
    </row>
    <row r="551" spans="1:11" x14ac:dyDescent="0.45">
      <c r="A551" s="242"/>
      <c r="B551" s="242"/>
      <c r="C551" s="308"/>
      <c r="D551" s="308"/>
      <c r="E551" s="308"/>
      <c r="F551" s="308"/>
      <c r="G551" s="308"/>
      <c r="I551" s="27"/>
      <c r="K551" s="27"/>
    </row>
    <row r="552" spans="1:11" x14ac:dyDescent="0.45">
      <c r="A552" s="242"/>
      <c r="B552" s="242"/>
      <c r="C552" s="308"/>
      <c r="D552" s="308"/>
      <c r="E552" s="308"/>
      <c r="F552" s="308"/>
      <c r="G552" s="308"/>
      <c r="I552" s="27"/>
      <c r="K552" s="27"/>
    </row>
    <row r="553" spans="1:11" x14ac:dyDescent="0.45">
      <c r="A553" s="242"/>
      <c r="B553" s="242"/>
      <c r="C553" s="308"/>
      <c r="D553" s="308"/>
      <c r="E553" s="308"/>
      <c r="F553" s="308"/>
      <c r="G553" s="308"/>
      <c r="I553" s="27"/>
      <c r="K553" s="27"/>
    </row>
    <row r="554" spans="1:11" x14ac:dyDescent="0.45">
      <c r="A554" s="242"/>
      <c r="B554" s="242"/>
      <c r="C554" s="308"/>
      <c r="D554" s="308"/>
      <c r="E554" s="308"/>
      <c r="F554" s="308"/>
      <c r="G554" s="308"/>
      <c r="I554" s="27"/>
      <c r="K554" s="27"/>
    </row>
    <row r="555" spans="1:11" x14ac:dyDescent="0.45">
      <c r="A555" s="242"/>
      <c r="B555" s="171"/>
      <c r="C555" s="308"/>
      <c r="D555" s="308"/>
      <c r="E555" s="308"/>
      <c r="F555" s="308"/>
      <c r="G555" s="308"/>
      <c r="I555" s="27"/>
      <c r="K555" s="27"/>
    </row>
    <row r="556" spans="1:11" x14ac:dyDescent="0.45">
      <c r="A556" s="242"/>
      <c r="B556" s="171"/>
      <c r="C556" s="308"/>
      <c r="D556" s="308"/>
      <c r="E556" s="308"/>
      <c r="F556" s="308"/>
      <c r="G556" s="308"/>
      <c r="I556" s="27"/>
      <c r="K556" s="27"/>
    </row>
    <row r="557" spans="1:11" x14ac:dyDescent="0.45">
      <c r="A557" s="242"/>
      <c r="B557" s="171"/>
      <c r="C557" s="308"/>
      <c r="D557" s="308"/>
      <c r="E557" s="308"/>
      <c r="F557" s="308"/>
      <c r="G557" s="308"/>
      <c r="I557" s="27"/>
      <c r="K557" s="27"/>
    </row>
    <row r="558" spans="1:11" x14ac:dyDescent="0.45">
      <c r="A558" s="242"/>
      <c r="B558" s="171"/>
      <c r="C558" s="308"/>
      <c r="D558" s="308"/>
      <c r="E558" s="308"/>
      <c r="F558" s="308"/>
      <c r="G558" s="308"/>
      <c r="I558" s="27"/>
      <c r="K558" s="27"/>
    </row>
    <row r="559" spans="1:11" x14ac:dyDescent="0.45">
      <c r="A559" s="242"/>
      <c r="B559" s="171"/>
      <c r="C559" s="308"/>
      <c r="D559" s="308"/>
      <c r="E559" s="308"/>
      <c r="F559" s="308"/>
      <c r="G559" s="308"/>
      <c r="I559" s="27"/>
      <c r="K559" s="27"/>
    </row>
    <row r="560" spans="1:11" x14ac:dyDescent="0.45">
      <c r="A560" s="242"/>
      <c r="B560" s="171"/>
      <c r="C560" s="309"/>
      <c r="D560" s="309"/>
      <c r="E560" s="309"/>
      <c r="F560" s="309"/>
      <c r="G560" s="309"/>
      <c r="I560" s="27"/>
      <c r="K560" s="27"/>
    </row>
    <row r="561" spans="1:11" x14ac:dyDescent="0.45">
      <c r="A561" s="242"/>
      <c r="B561" s="171"/>
      <c r="C561" s="309"/>
      <c r="D561" s="309"/>
      <c r="E561" s="309"/>
      <c r="F561" s="309"/>
      <c r="G561" s="309"/>
      <c r="I561" s="27"/>
      <c r="K561" s="27"/>
    </row>
    <row r="562" spans="1:11" x14ac:dyDescent="0.45">
      <c r="A562" s="242"/>
      <c r="B562" s="171"/>
      <c r="C562" s="309"/>
      <c r="D562" s="309"/>
      <c r="E562" s="309"/>
      <c r="F562" s="309"/>
      <c r="G562" s="309"/>
      <c r="I562" s="27"/>
      <c r="K562" s="27"/>
    </row>
    <row r="563" spans="1:11" x14ac:dyDescent="0.45">
      <c r="A563" s="242"/>
      <c r="B563" s="171"/>
      <c r="C563" s="308"/>
      <c r="D563" s="308"/>
      <c r="E563" s="308"/>
      <c r="F563" s="308"/>
      <c r="G563" s="308"/>
      <c r="I563" s="27"/>
      <c r="K563" s="27"/>
    </row>
    <row r="564" spans="1:11" x14ac:dyDescent="0.45">
      <c r="A564" s="242"/>
      <c r="B564" s="171"/>
      <c r="C564" s="308"/>
      <c r="D564" s="308"/>
      <c r="E564" s="308"/>
      <c r="F564" s="308"/>
      <c r="G564" s="308"/>
      <c r="I564" s="27"/>
      <c r="K564" s="27"/>
    </row>
    <row r="565" spans="1:11" x14ac:dyDescent="0.45">
      <c r="A565" s="242"/>
      <c r="B565" s="171"/>
      <c r="C565" s="308"/>
      <c r="D565" s="308"/>
      <c r="E565" s="308"/>
      <c r="F565" s="308"/>
      <c r="G565" s="308"/>
      <c r="I565" s="27"/>
      <c r="K565" s="27"/>
    </row>
    <row r="566" spans="1:11" x14ac:dyDescent="0.45">
      <c r="A566" s="242"/>
      <c r="B566" s="171"/>
      <c r="C566" s="308"/>
      <c r="D566" s="308"/>
      <c r="E566" s="308"/>
      <c r="F566" s="308"/>
      <c r="G566" s="308"/>
      <c r="I566" s="27"/>
      <c r="K566" s="27"/>
    </row>
    <row r="567" spans="1:11" x14ac:dyDescent="0.45">
      <c r="A567" s="242"/>
      <c r="B567" s="171"/>
      <c r="C567" s="308"/>
      <c r="D567" s="308"/>
      <c r="E567" s="308"/>
      <c r="F567" s="308"/>
      <c r="G567" s="308"/>
      <c r="I567" s="27"/>
      <c r="K567" s="27"/>
    </row>
    <row r="568" spans="1:11" x14ac:dyDescent="0.45">
      <c r="A568" s="242"/>
      <c r="B568" s="171"/>
      <c r="C568" s="308"/>
      <c r="D568" s="308"/>
      <c r="E568" s="308"/>
      <c r="F568" s="308"/>
      <c r="G568" s="308"/>
      <c r="I568" s="27"/>
      <c r="K568" s="27"/>
    </row>
    <row r="569" spans="1:11" x14ac:dyDescent="0.45">
      <c r="A569" s="242"/>
      <c r="B569" s="171"/>
      <c r="C569" s="308"/>
      <c r="D569" s="308"/>
      <c r="E569" s="308"/>
      <c r="F569" s="308"/>
      <c r="G569" s="308"/>
      <c r="I569" s="27"/>
      <c r="K569" s="27"/>
    </row>
    <row r="570" spans="1:11" x14ac:dyDescent="0.45">
      <c r="A570" s="242"/>
      <c r="B570" s="171"/>
      <c r="C570" s="308"/>
      <c r="D570" s="308"/>
      <c r="E570" s="308"/>
      <c r="F570" s="308"/>
      <c r="G570" s="308"/>
      <c r="I570" s="27"/>
      <c r="K570" s="27"/>
    </row>
    <row r="571" spans="1:11" x14ac:dyDescent="0.45">
      <c r="A571" s="242"/>
      <c r="B571" s="171"/>
      <c r="C571" s="308"/>
      <c r="D571" s="308"/>
      <c r="E571" s="308"/>
      <c r="F571" s="308"/>
      <c r="G571" s="308"/>
      <c r="I571" s="27"/>
      <c r="K571" s="27"/>
    </row>
    <row r="572" spans="1:11" x14ac:dyDescent="0.45">
      <c r="A572" s="242"/>
      <c r="B572" s="171"/>
      <c r="C572" s="308"/>
      <c r="D572" s="308"/>
      <c r="E572" s="308"/>
      <c r="F572" s="308"/>
      <c r="G572" s="308"/>
      <c r="I572" s="27"/>
      <c r="K572" s="27"/>
    </row>
    <row r="573" spans="1:11" x14ac:dyDescent="0.45">
      <c r="A573" s="242"/>
      <c r="B573" s="171"/>
      <c r="C573" s="308"/>
      <c r="D573" s="308"/>
      <c r="E573" s="308"/>
      <c r="F573" s="308"/>
      <c r="G573" s="308"/>
      <c r="I573" s="27"/>
      <c r="K573" s="27"/>
    </row>
    <row r="574" spans="1:11" x14ac:dyDescent="0.45">
      <c r="A574" s="242"/>
      <c r="B574" s="171"/>
      <c r="C574" s="308"/>
      <c r="D574" s="308"/>
      <c r="E574" s="308"/>
      <c r="F574" s="308"/>
      <c r="G574" s="308"/>
      <c r="I574" s="27"/>
      <c r="K574" s="27"/>
    </row>
    <row r="575" spans="1:11" x14ac:dyDescent="0.45">
      <c r="A575" s="242"/>
      <c r="B575" s="171"/>
      <c r="C575" s="308"/>
      <c r="D575" s="308"/>
      <c r="E575" s="308"/>
      <c r="F575" s="308"/>
      <c r="G575" s="308"/>
      <c r="I575" s="27"/>
      <c r="K575" s="27"/>
    </row>
    <row r="576" spans="1:11" x14ac:dyDescent="0.45">
      <c r="A576" s="242"/>
      <c r="B576" s="171"/>
      <c r="C576" s="308"/>
      <c r="D576" s="308"/>
      <c r="E576" s="308"/>
      <c r="F576" s="308"/>
      <c r="G576" s="308"/>
      <c r="I576" s="27"/>
      <c r="K576" s="27"/>
    </row>
    <row r="577" spans="1:11" x14ac:dyDescent="0.45">
      <c r="A577" s="242"/>
      <c r="B577" s="171"/>
      <c r="C577" s="308"/>
      <c r="D577" s="308"/>
      <c r="E577" s="308"/>
      <c r="F577" s="308"/>
      <c r="G577" s="308"/>
      <c r="I577" s="27"/>
      <c r="K577" s="27"/>
    </row>
    <row r="578" spans="1:11" x14ac:dyDescent="0.45">
      <c r="A578" s="305"/>
      <c r="B578" s="50"/>
      <c r="C578" s="310"/>
      <c r="D578" s="50"/>
      <c r="E578" s="50"/>
      <c r="F578" s="100"/>
      <c r="G578" s="100"/>
      <c r="I578" s="27"/>
      <c r="K578" s="27"/>
    </row>
    <row r="579" spans="1:11" x14ac:dyDescent="0.45">
      <c r="A579" s="305"/>
      <c r="B579" s="50"/>
      <c r="C579" s="310"/>
      <c r="D579" s="50"/>
      <c r="E579" s="50"/>
      <c r="F579" s="100"/>
      <c r="G579" s="100"/>
      <c r="I579" s="27"/>
      <c r="K579" s="27"/>
    </row>
    <row r="580" spans="1:11" x14ac:dyDescent="0.45">
      <c r="A580" s="305"/>
      <c r="B580" s="50"/>
      <c r="C580" s="310"/>
      <c r="D580" s="50"/>
      <c r="E580" s="50"/>
      <c r="F580" s="100"/>
      <c r="G580" s="100"/>
      <c r="I580" s="27"/>
      <c r="K580" s="27"/>
    </row>
    <row r="581" spans="1:11" x14ac:dyDescent="0.45">
      <c r="A581" s="305"/>
      <c r="B581" s="50"/>
      <c r="C581" s="310"/>
      <c r="D581" s="50"/>
      <c r="E581" s="50"/>
      <c r="F581" s="100"/>
      <c r="G581" s="100"/>
      <c r="I581" s="27"/>
      <c r="K581" s="27"/>
    </row>
    <row r="582" spans="1:11" x14ac:dyDescent="0.45">
      <c r="A582" s="305"/>
      <c r="B582" s="50"/>
      <c r="C582" s="310"/>
      <c r="D582" s="50"/>
      <c r="E582" s="50"/>
      <c r="F582" s="100"/>
      <c r="G582" s="100"/>
      <c r="I582" s="27"/>
      <c r="K582" s="27"/>
    </row>
    <row r="583" spans="1:11" x14ac:dyDescent="0.45">
      <c r="A583" s="305"/>
      <c r="B583" s="50"/>
      <c r="C583" s="310"/>
      <c r="D583" s="50"/>
      <c r="E583" s="50"/>
      <c r="F583" s="100"/>
      <c r="G583" s="100"/>
      <c r="I583" s="27"/>
      <c r="K583" s="27"/>
    </row>
    <row r="584" spans="1:11" x14ac:dyDescent="0.45">
      <c r="A584" s="56"/>
      <c r="B584" s="50"/>
      <c r="C584" s="310"/>
      <c r="D584" s="50"/>
      <c r="E584" s="50"/>
      <c r="F584" s="100"/>
      <c r="G584" s="100"/>
      <c r="I584" s="27"/>
      <c r="K584" s="27"/>
    </row>
    <row r="585" spans="1:11" x14ac:dyDescent="0.45">
      <c r="A585" s="56"/>
      <c r="B585" s="50"/>
      <c r="C585" s="310"/>
      <c r="D585" s="50"/>
      <c r="E585" s="50"/>
      <c r="F585" s="100"/>
      <c r="G585" s="100"/>
      <c r="I585" s="27"/>
      <c r="K585" s="27"/>
    </row>
    <row r="586" spans="1:11" x14ac:dyDescent="0.45">
      <c r="A586" s="56"/>
      <c r="B586" s="50"/>
      <c r="C586" s="310"/>
      <c r="D586" s="50"/>
      <c r="E586" s="50"/>
      <c r="F586" s="100"/>
      <c r="G586" s="100"/>
      <c r="I586" s="27"/>
      <c r="K586" s="27"/>
    </row>
    <row r="587" spans="1:11" x14ac:dyDescent="0.45">
      <c r="A587" s="56"/>
      <c r="B587" s="50"/>
      <c r="C587" s="310"/>
      <c r="D587" s="50"/>
      <c r="E587" s="50"/>
      <c r="F587" s="100"/>
      <c r="G587" s="100"/>
      <c r="I587" s="27"/>
      <c r="K587" s="27"/>
    </row>
    <row r="588" spans="1:11" x14ac:dyDescent="0.45">
      <c r="A588" s="56"/>
      <c r="B588" s="50"/>
      <c r="C588" s="310"/>
      <c r="D588" s="50"/>
      <c r="E588" s="50"/>
      <c r="F588" s="100"/>
      <c r="G588" s="100"/>
      <c r="I588" s="27"/>
      <c r="K588" s="27"/>
    </row>
    <row r="589" spans="1:11" x14ac:dyDescent="0.45">
      <c r="A589" s="119"/>
      <c r="B589" s="46"/>
      <c r="C589" s="165"/>
      <c r="D589" s="46"/>
      <c r="E589" s="46"/>
    </row>
    <row r="590" spans="1:11" x14ac:dyDescent="0.45">
      <c r="A590" s="119"/>
      <c r="B590" s="46"/>
      <c r="C590" s="165"/>
      <c r="D590" s="46"/>
      <c r="E590" s="46"/>
    </row>
    <row r="591" spans="1:11" x14ac:dyDescent="0.45">
      <c r="A591" s="119"/>
      <c r="B591" s="46"/>
      <c r="C591" s="165"/>
      <c r="D591" s="46"/>
      <c r="E591" s="46"/>
    </row>
    <row r="592" spans="1:11" x14ac:dyDescent="0.45">
      <c r="A592" s="119"/>
      <c r="B592" s="46"/>
      <c r="C592" s="165"/>
      <c r="D592" s="46"/>
      <c r="E592" s="46"/>
    </row>
    <row r="593" spans="1:5" x14ac:dyDescent="0.45">
      <c r="A593" s="119"/>
      <c r="B593" s="46"/>
      <c r="C593" s="165"/>
      <c r="D593" s="46"/>
      <c r="E593" s="46"/>
    </row>
    <row r="594" spans="1:5" x14ac:dyDescent="0.45">
      <c r="A594" s="119"/>
      <c r="B594" s="46"/>
      <c r="C594" s="165"/>
      <c r="D594" s="46"/>
      <c r="E594" s="46"/>
    </row>
    <row r="595" spans="1:5" x14ac:dyDescent="0.45">
      <c r="A595" s="119"/>
      <c r="B595" s="46"/>
      <c r="C595" s="165"/>
      <c r="D595" s="46"/>
      <c r="E595" s="46"/>
    </row>
    <row r="596" spans="1:5" x14ac:dyDescent="0.45">
      <c r="A596" s="119"/>
      <c r="B596" s="46"/>
      <c r="C596" s="165"/>
      <c r="D596" s="46"/>
      <c r="E596" s="46"/>
    </row>
    <row r="597" spans="1:5" x14ac:dyDescent="0.45">
      <c r="A597" s="119"/>
      <c r="B597" s="46"/>
      <c r="C597" s="165"/>
      <c r="D597" s="46"/>
      <c r="E597" s="46"/>
    </row>
    <row r="598" spans="1:5" x14ac:dyDescent="0.45">
      <c r="A598" s="119"/>
      <c r="B598" s="46"/>
      <c r="C598" s="165"/>
      <c r="D598" s="46"/>
      <c r="E598" s="46"/>
    </row>
    <row r="599" spans="1:5" x14ac:dyDescent="0.45">
      <c r="A599" s="119"/>
      <c r="B599" s="46"/>
      <c r="C599" s="165"/>
      <c r="D599" s="46"/>
      <c r="E599" s="46"/>
    </row>
    <row r="600" spans="1:5" x14ac:dyDescent="0.45">
      <c r="A600" s="119"/>
      <c r="B600" s="46"/>
      <c r="C600" s="165"/>
      <c r="D600" s="46"/>
      <c r="E600" s="46"/>
    </row>
    <row r="601" spans="1:5" x14ac:dyDescent="0.45">
      <c r="A601" s="119"/>
      <c r="B601" s="46"/>
      <c r="C601" s="165"/>
      <c r="D601" s="46"/>
      <c r="E601" s="46"/>
    </row>
    <row r="602" spans="1:5" x14ac:dyDescent="0.45">
      <c r="A602" s="119"/>
      <c r="B602" s="46"/>
      <c r="C602" s="165"/>
      <c r="D602" s="46"/>
      <c r="E602" s="46"/>
    </row>
    <row r="603" spans="1:5" x14ac:dyDescent="0.45">
      <c r="A603" s="119"/>
      <c r="B603" s="46"/>
      <c r="C603" s="165"/>
      <c r="D603" s="46"/>
      <c r="E603" s="46"/>
    </row>
    <row r="604" spans="1:5" x14ac:dyDescent="0.45">
      <c r="A604" s="119"/>
      <c r="B604" s="46"/>
      <c r="C604" s="165"/>
      <c r="D604" s="46"/>
      <c r="E604" s="46"/>
    </row>
    <row r="605" spans="1:5" x14ac:dyDescent="0.45">
      <c r="A605" s="119"/>
      <c r="B605" s="46"/>
      <c r="C605" s="165"/>
      <c r="D605" s="46"/>
      <c r="E605" s="46"/>
    </row>
    <row r="606" spans="1:5" x14ac:dyDescent="0.45">
      <c r="A606" s="119"/>
      <c r="B606" s="46"/>
      <c r="C606" s="165"/>
      <c r="D606" s="46"/>
      <c r="E606" s="46"/>
    </row>
    <row r="607" spans="1:5" x14ac:dyDescent="0.45">
      <c r="A607" s="119"/>
      <c r="B607" s="46"/>
      <c r="C607" s="165"/>
      <c r="D607" s="46"/>
      <c r="E607" s="46"/>
    </row>
    <row r="608" spans="1:5" x14ac:dyDescent="0.45">
      <c r="A608" s="119"/>
      <c r="B608" s="46"/>
      <c r="C608" s="165"/>
      <c r="D608" s="46"/>
      <c r="E608" s="46"/>
    </row>
    <row r="609" spans="1:5" x14ac:dyDescent="0.45">
      <c r="A609" s="119"/>
      <c r="B609" s="46"/>
      <c r="C609" s="165"/>
      <c r="D609" s="46"/>
      <c r="E609" s="46"/>
    </row>
    <row r="610" spans="1:5" x14ac:dyDescent="0.45">
      <c r="A610" s="119"/>
      <c r="B610" s="46"/>
      <c r="C610" s="165"/>
      <c r="D610" s="46"/>
      <c r="E610" s="46"/>
    </row>
    <row r="611" spans="1:5" x14ac:dyDescent="0.45">
      <c r="A611" s="119"/>
      <c r="B611" s="46"/>
      <c r="C611" s="165"/>
      <c r="D611" s="46"/>
      <c r="E611" s="46"/>
    </row>
    <row r="612" spans="1:5" x14ac:dyDescent="0.45">
      <c r="A612" s="119"/>
      <c r="B612" s="46"/>
      <c r="C612" s="165"/>
      <c r="D612" s="46"/>
      <c r="E612" s="46"/>
    </row>
    <row r="613" spans="1:5" x14ac:dyDescent="0.45">
      <c r="A613" s="119"/>
      <c r="B613" s="46"/>
      <c r="C613" s="165"/>
      <c r="D613" s="46"/>
      <c r="E613" s="46"/>
    </row>
    <row r="614" spans="1:5" x14ac:dyDescent="0.45">
      <c r="A614" s="119"/>
      <c r="B614" s="46"/>
      <c r="C614" s="165"/>
      <c r="D614" s="46"/>
      <c r="E614" s="46"/>
    </row>
    <row r="615" spans="1:5" x14ac:dyDescent="0.45">
      <c r="A615" s="119"/>
      <c r="B615" s="46"/>
      <c r="C615" s="165"/>
      <c r="D615" s="46"/>
      <c r="E615" s="46"/>
    </row>
  </sheetData>
  <sortState xmlns:xlrd2="http://schemas.microsoft.com/office/spreadsheetml/2017/richdata2" ref="F469">
    <sortCondition ref="F469"/>
  </sortState>
  <customSheetViews>
    <customSheetView guid="{D80F9502-1760-4B4D-BEE6-65B7268CEFF2}" scale="80">
      <pageMargins left="0" right="0" top="0" bottom="0" header="0" footer="0"/>
      <pageSetup orientation="portrait" r:id="rId1"/>
    </customSheetView>
    <customSheetView guid="{F8C3F9F4-DBFA-417E-A63C-4DCF6CDDDD4D}" scale="70" topLeftCell="C13">
      <selection activeCell="E30" sqref="E30"/>
      <pageMargins left="0" right="0" top="0" bottom="0" header="0" footer="0"/>
      <pageSetup orientation="portrait" r:id="rId2"/>
    </customSheetView>
    <customSheetView guid="{2E9FC00E-19D3-4355-A260-417D9236B30F}" scale="70" topLeftCell="C36">
      <selection activeCell="I36" sqref="I36"/>
      <pageMargins left="0" right="0" top="0" bottom="0" header="0" footer="0"/>
      <pageSetup orientation="portrait" r:id="rId3"/>
    </customSheetView>
    <customSheetView guid="{F5B97444-16EA-4AA7-9A70-95BB0AFD8284}" scale="70" topLeftCell="C1">
      <selection activeCell="M35" sqref="M35"/>
      <pageMargins left="0" right="0" top="0" bottom="0" header="0" footer="0"/>
      <pageSetup orientation="portrait" r:id="rId4"/>
    </customSheetView>
    <customSheetView guid="{CEC57B47-E6EC-4FDA-BCFD-6AC6A66DD178}" scale="70" topLeftCell="C1">
      <selection activeCell="M18" sqref="M18"/>
      <pageMargins left="0" right="0" top="0" bottom="0" header="0" footer="0"/>
      <pageSetup orientation="portrait" r:id="rId5"/>
    </customSheetView>
    <customSheetView guid="{E163314F-53A2-4A2F-A9CF-3F94F0129118}" scale="70" topLeftCell="C12">
      <selection activeCell="K48" sqref="K48"/>
      <pageMargins left="0" right="0" top="0" bottom="0" header="0" footer="0"/>
      <pageSetup orientation="portrait" r:id="rId6"/>
    </customSheetView>
    <customSheetView guid="{C98D41B4-6B7D-46F8-862F-B1C92554BE39}" scale="70" topLeftCell="A22">
      <selection activeCell="T60" sqref="T60"/>
      <pageMargins left="0" right="0" top="0" bottom="0" header="0" footer="0"/>
      <pageSetup orientation="portrait" r:id="rId7"/>
    </customSheetView>
    <customSheetView guid="{AE1B1716-57F4-4705-A4F2-7A8CD44D74C3}" scale="70" showPageBreaks="1" topLeftCell="C11">
      <selection activeCell="M18" sqref="M18"/>
      <pageMargins left="0" right="0" top="0" bottom="0" header="0" footer="0"/>
      <pageSetup orientation="portrait" r:id="rId8"/>
    </customSheetView>
  </customSheetViews>
  <pageMargins left="0.7" right="0.7" top="0.75" bottom="0.75" header="0.3" footer="0.3"/>
  <pageSetup orientation="portrait" r:id="rId9"/>
  <customProperties>
    <customPr name="_pios_id" r:id="rId10"/>
  </customProperties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="80" zoomScaleNormal="80" workbookViewId="0">
      <selection activeCell="E15" sqref="E15"/>
    </sheetView>
  </sheetViews>
  <sheetFormatPr defaultColWidth="8.86328125" defaultRowHeight="14.25" x14ac:dyDescent="0.45"/>
  <cols>
    <col min="1" max="1" width="33.59765625" style="84" bestFit="1" customWidth="1"/>
    <col min="2" max="2" width="9.73046875" style="84" bestFit="1" customWidth="1"/>
    <col min="3" max="3" width="10.3984375" style="84" bestFit="1" customWidth="1"/>
    <col min="4" max="4" width="10.1328125" style="84" bestFit="1" customWidth="1"/>
    <col min="5" max="5" width="13" style="84" bestFit="1" customWidth="1"/>
    <col min="6" max="6" width="10.1328125" style="84" bestFit="1" customWidth="1"/>
    <col min="7" max="7" width="8.3984375" style="84" customWidth="1"/>
    <col min="8" max="16384" width="8.86328125" style="84"/>
  </cols>
  <sheetData>
    <row r="1" spans="1:7" x14ac:dyDescent="0.45">
      <c r="A1" s="328"/>
      <c r="B1" s="352"/>
      <c r="C1" s="35" t="s">
        <v>112</v>
      </c>
      <c r="D1" s="35" t="s">
        <v>12</v>
      </c>
      <c r="E1" s="35" t="s">
        <v>108</v>
      </c>
      <c r="F1" s="35" t="s">
        <v>12</v>
      </c>
      <c r="G1" s="35" t="s">
        <v>14</v>
      </c>
    </row>
    <row r="2" spans="1:7" x14ac:dyDescent="0.45">
      <c r="A2" s="314"/>
      <c r="B2" s="352" t="s">
        <v>10</v>
      </c>
      <c r="C2" s="352" t="s">
        <v>114</v>
      </c>
      <c r="D2" s="352" t="s">
        <v>115</v>
      </c>
      <c r="E2" s="352" t="s">
        <v>203</v>
      </c>
      <c r="F2" s="352" t="s">
        <v>104</v>
      </c>
      <c r="G2" s="352" t="s">
        <v>116</v>
      </c>
    </row>
    <row r="3" spans="1:7" x14ac:dyDescent="0.45">
      <c r="A3" s="314"/>
      <c r="B3" s="352" t="s">
        <v>118</v>
      </c>
      <c r="C3" s="352" t="s">
        <v>119</v>
      </c>
      <c r="D3" s="352" t="s">
        <v>120</v>
      </c>
      <c r="E3" s="352" t="s">
        <v>121</v>
      </c>
      <c r="F3" s="352" t="s">
        <v>122</v>
      </c>
      <c r="G3" s="352" t="s">
        <v>122</v>
      </c>
    </row>
    <row r="4" spans="1:7" x14ac:dyDescent="0.45">
      <c r="A4" s="39" t="s">
        <v>23</v>
      </c>
      <c r="B4" s="39" t="s">
        <v>24</v>
      </c>
      <c r="C4" s="40">
        <v>44196</v>
      </c>
      <c r="D4" s="39" t="s">
        <v>125</v>
      </c>
      <c r="E4" s="39" t="s">
        <v>125</v>
      </c>
      <c r="F4" s="39" t="s">
        <v>125</v>
      </c>
      <c r="G4" s="41" t="s">
        <v>125</v>
      </c>
    </row>
    <row r="5" spans="1:7" x14ac:dyDescent="0.45">
      <c r="A5" s="201" t="str">
        <f>'Inc Statment - SCH C.1'!C31</f>
        <v>Total O&amp;M Expenses (Sum of Lines 9-32):</v>
      </c>
      <c r="B5" s="201">
        <f>'Inc Statment - SCH C.1'!D31</f>
        <v>0</v>
      </c>
      <c r="C5" s="201">
        <f>'Inc Statment - SCH C.1'!E31</f>
        <v>139164.03</v>
      </c>
      <c r="D5" s="201">
        <f>'Inc Statment - SCH C.1'!F31</f>
        <v>114849.96407327658</v>
      </c>
      <c r="E5" s="201">
        <f>'Inc Statment - SCH C.1'!G31</f>
        <v>254013.99407327655</v>
      </c>
      <c r="F5" s="201">
        <f>'Inc Statment - SCH C.1'!H31</f>
        <v>1388.3790578486605</v>
      </c>
      <c r="G5" s="201">
        <f>'Inc Statment - SCH C.1'!I31</f>
        <v>255402.3731311252</v>
      </c>
    </row>
    <row r="6" spans="1:7" x14ac:dyDescent="0.45">
      <c r="A6" s="84" t="str">
        <f>'Inc Statment - SCH C.1'!C34</f>
        <v>Depreciation - Net of CIAC Amort</v>
      </c>
      <c r="B6" s="84" t="str">
        <f>'Inc Statment - SCH C.1'!D34</f>
        <v>Exh 21 C-2</v>
      </c>
      <c r="C6" s="84">
        <f>'Inc Statment - SCH C.1'!E34</f>
        <v>8049.3796333333376</v>
      </c>
      <c r="D6" s="84">
        <f>'Inc Statment - SCH C.1'!F34</f>
        <v>23891.550999999996</v>
      </c>
      <c r="E6" s="84">
        <f>'Inc Statment - SCH C.1'!G34</f>
        <v>31940.930633333333</v>
      </c>
      <c r="F6" s="84">
        <f>'Inc Statment - SCH C.1'!H34</f>
        <v>0</v>
      </c>
      <c r="G6" s="84">
        <f>'Inc Statment - SCH C.1'!I34</f>
        <v>31940.930633333333</v>
      </c>
    </row>
    <row r="7" spans="1:7" x14ac:dyDescent="0.45">
      <c r="A7" s="84" t="str">
        <f>'Inc Statment - SCH C.1'!C35</f>
        <v>Amortization of UPAA</v>
      </c>
      <c r="B7" s="84" t="str">
        <f>'Inc Statment - SCH C.1'!D35</f>
        <v>Exh 21 C-2</v>
      </c>
      <c r="C7" s="84">
        <f>'Inc Statment - SCH C.1'!E35</f>
        <v>0</v>
      </c>
      <c r="D7" s="84">
        <f>'Inc Statment - SCH C.1'!F35</f>
        <v>0</v>
      </c>
      <c r="E7" s="84">
        <f>'Inc Statment - SCH C.1'!G35</f>
        <v>0</v>
      </c>
      <c r="F7" s="84">
        <f>'Inc Statment - SCH C.1'!H35</f>
        <v>0</v>
      </c>
      <c r="G7" s="84">
        <f>'Inc Statment - SCH C.1'!I35</f>
        <v>0</v>
      </c>
    </row>
    <row r="8" spans="1:7" x14ac:dyDescent="0.45">
      <c r="A8" s="84" t="str">
        <f>'Inc Statment - SCH C.1'!C36</f>
        <v>Amortization Expense</v>
      </c>
      <c r="B8" s="84" t="str">
        <f>'Inc Statment - SCH C.1'!D36</f>
        <v>Exh 21 C-2</v>
      </c>
      <c r="C8" s="84">
        <f>'Inc Statment - SCH C.1'!E36</f>
        <v>0</v>
      </c>
      <c r="D8" s="84">
        <f>'Inc Statment - SCH C.1'!F36</f>
        <v>0</v>
      </c>
      <c r="E8" s="84">
        <f>'Inc Statment - SCH C.1'!G36</f>
        <v>0</v>
      </c>
      <c r="F8" s="84">
        <f>'Inc Statment - SCH C.1'!H36</f>
        <v>0</v>
      </c>
      <c r="G8" s="84">
        <f>'Inc Statment - SCH C.1'!I36</f>
        <v>0</v>
      </c>
    </row>
    <row r="9" spans="1:7" x14ac:dyDescent="0.45">
      <c r="A9" s="201" t="str">
        <f>'Inc Statment - SCH C.1'!C44</f>
        <v>General Taxes</v>
      </c>
      <c r="B9" s="201" t="str">
        <f>'Inc Statment - SCH C.1'!D44</f>
        <v>Exh 21 C-2</v>
      </c>
      <c r="C9" s="201">
        <f>'Inc Statment - SCH C.1'!E44</f>
        <v>46.19</v>
      </c>
      <c r="D9" s="201">
        <f>'Inc Statment - SCH C.1'!F44</f>
        <v>46.19</v>
      </c>
      <c r="E9" s="201">
        <f>'Inc Statment - SCH C.1'!G44</f>
        <v>92.38</v>
      </c>
      <c r="F9" s="201">
        <f>'Inc Statment - SCH C.1'!H30</f>
        <v>292.28045809645607</v>
      </c>
      <c r="G9" s="201">
        <f>'Inc Statment - SCH C.1'!I44</f>
        <v>92.38</v>
      </c>
    </row>
    <row r="11" spans="1:7" x14ac:dyDescent="0.45">
      <c r="A11" s="201" t="str">
        <f>'Inc Statment - SCH C.1'!C47</f>
        <v>Total Expenses (Line 33 + Lines 42):</v>
      </c>
      <c r="B11" s="201">
        <f>'Inc Statment - SCH C.1'!D47</f>
        <v>0</v>
      </c>
      <c r="C11" s="201">
        <f>'Inc Statment - SCH C.1'!E47</f>
        <v>147259.59963333333</v>
      </c>
      <c r="D11" s="201">
        <f>'Inc Statment - SCH C.1'!F47</f>
        <v>138787.70507327659</v>
      </c>
      <c r="E11" s="201">
        <f>'Inc Statment - SCH C.1'!G47</f>
        <v>286047.30470660987</v>
      </c>
      <c r="F11" s="201">
        <f>'Inc Statment - SCH C.1'!H47</f>
        <v>37505.474889772617</v>
      </c>
      <c r="G11" s="201">
        <f>'Inc Statment - SCH C.1'!I47</f>
        <v>323552.77959638252</v>
      </c>
    </row>
  </sheetData>
  <customSheetViews>
    <customSheetView guid="{D80F9502-1760-4B4D-BEE6-65B7268CEFF2}" scale="80" topLeftCell="A16">
      <selection activeCell="B29" sqref="B29"/>
      <pageMargins left="0" right="0" top="0" bottom="0" header="0" footer="0"/>
      <pageSetup orientation="portrait" r:id="rId1"/>
    </customSheetView>
    <customSheetView guid="{F8C3F9F4-DBFA-417E-A63C-4DCF6CDDDD4D}" scale="80">
      <selection activeCell="E29" sqref="E29"/>
      <pageMargins left="0" right="0" top="0" bottom="0" header="0" footer="0"/>
      <pageSetup orientation="portrait" r:id="rId2"/>
    </customSheetView>
    <customSheetView guid="{2E9FC00E-19D3-4355-A260-417D9236B30F}" scale="80">
      <selection activeCell="E29" sqref="E29"/>
      <pageMargins left="0" right="0" top="0" bottom="0" header="0" footer="0"/>
      <pageSetup orientation="portrait" r:id="rId3"/>
    </customSheetView>
    <customSheetView guid="{F5B97444-16EA-4AA7-9A70-95BB0AFD8284}" scale="80">
      <selection activeCell="E29" sqref="E29"/>
      <pageMargins left="0" right="0" top="0" bottom="0" header="0" footer="0"/>
      <pageSetup orientation="portrait" r:id="rId4"/>
    </customSheetView>
    <customSheetView guid="{CEC57B47-E6EC-4FDA-BCFD-6AC6A66DD178}" scale="80">
      <selection activeCell="E29" sqref="E29"/>
      <pageMargins left="0" right="0" top="0" bottom="0" header="0" footer="0"/>
      <pageSetup orientation="portrait" r:id="rId5"/>
    </customSheetView>
    <customSheetView guid="{E163314F-53A2-4A2F-A9CF-3F94F0129118}" scale="80">
      <selection activeCell="E29" sqref="E29"/>
      <pageMargins left="0" right="0" top="0" bottom="0" header="0" footer="0"/>
      <pageSetup orientation="portrait" r:id="rId6"/>
    </customSheetView>
    <customSheetView guid="{C98D41B4-6B7D-46F8-862F-B1C92554BE39}" scale="80" topLeftCell="A37">
      <selection activeCell="E29" sqref="E29"/>
      <pageMargins left="0" right="0" top="0" bottom="0" header="0" footer="0"/>
      <pageSetup orientation="portrait" r:id="rId7"/>
    </customSheetView>
    <customSheetView guid="{AE1B1716-57F4-4705-A4F2-7A8CD44D74C3}" scale="80" showPageBreaks="1">
      <selection activeCell="E29" sqref="E29"/>
      <pageMargins left="0" right="0" top="0" bottom="0" header="0" footer="0"/>
      <pageSetup orientation="portrait" r:id="rId8"/>
    </customSheetView>
  </customSheetViews>
  <pageMargins left="0.7" right="0.7" top="0.75" bottom="0.75" header="0.3" footer="0.3"/>
  <pageSetup orientation="portrait" r:id="rId9"/>
  <customProperties>
    <customPr name="_pios_id" r:id="rId10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0"/>
  <sheetViews>
    <sheetView tabSelected="1" view="pageBreakPreview" zoomScale="60" zoomScaleNormal="70" workbookViewId="0">
      <pane xSplit="1" ySplit="14" topLeftCell="B15" activePane="bottomRight" state="frozen"/>
      <selection activeCell="A5" sqref="A5:G5"/>
      <selection pane="topRight" activeCell="A5" sqref="A5:G5"/>
      <selection pane="bottomLeft" activeCell="A5" sqref="A5:G5"/>
      <selection pane="bottomRight" activeCell="A5" sqref="A5:K5"/>
    </sheetView>
  </sheetViews>
  <sheetFormatPr defaultColWidth="9" defaultRowHeight="14.25" x14ac:dyDescent="0.45"/>
  <cols>
    <col min="1" max="1" width="4" style="23" customWidth="1"/>
    <col min="2" max="2" width="7" style="24" customWidth="1"/>
    <col min="3" max="3" width="33.59765625" style="23" customWidth="1"/>
    <col min="4" max="4" width="11" style="23" customWidth="1"/>
    <col min="5" max="5" width="15" style="23" customWidth="1"/>
    <col min="6" max="6" width="14.3984375" style="23" customWidth="1"/>
    <col min="7" max="7" width="17.86328125" style="24" customWidth="1"/>
    <col min="8" max="8" width="13" style="23" customWidth="1"/>
    <col min="9" max="9" width="16" style="24" bestFit="1" customWidth="1"/>
    <col min="10" max="10" width="22.59765625" style="28" customWidth="1"/>
    <col min="11" max="11" width="79.59765625" style="28" bestFit="1" customWidth="1"/>
    <col min="12" max="16384" width="9" style="23"/>
  </cols>
  <sheetData>
    <row r="1" spans="1:11" x14ac:dyDescent="0.45">
      <c r="A1" s="22"/>
      <c r="H1" s="25"/>
      <c r="I1" s="26"/>
      <c r="K1" s="29" t="s">
        <v>193</v>
      </c>
    </row>
    <row r="2" spans="1:11" x14ac:dyDescent="0.45">
      <c r="A2" s="13"/>
      <c r="H2" s="25"/>
      <c r="I2" s="26"/>
      <c r="K2" s="20" t="e">
        <f ca="1">RIGHT(CELL("filename",$A$1),LEN(CELL("filename",$A$1))-SEARCH("\Exhibits",CELL("filename",$A$1),1))</f>
        <v>#VALUE!</v>
      </c>
    </row>
    <row r="3" spans="1:11" x14ac:dyDescent="0.45">
      <c r="A3" s="398" t="str">
        <f>'Link In'!C3</f>
        <v>Bluegrass Water Utility Operating Company, LLC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</row>
    <row r="4" spans="1:11" x14ac:dyDescent="0.45">
      <c r="A4" s="398" t="str">
        <f>'Link In'!C5</f>
        <v>Case No. 2020-00290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1" x14ac:dyDescent="0.45">
      <c r="A5" s="399" t="s">
        <v>109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</row>
    <row r="6" spans="1:11" x14ac:dyDescent="0.45">
      <c r="A6" s="399"/>
      <c r="B6" s="399"/>
      <c r="C6" s="399"/>
      <c r="D6" s="399"/>
      <c r="E6" s="399"/>
      <c r="F6" s="399"/>
      <c r="G6" s="399"/>
      <c r="H6" s="399"/>
      <c r="I6" s="399"/>
      <c r="J6" s="399"/>
      <c r="K6" s="399"/>
    </row>
    <row r="7" spans="1:11" x14ac:dyDescent="0.45">
      <c r="A7" s="398"/>
      <c r="B7" s="398"/>
      <c r="C7" s="398"/>
      <c r="D7" s="398"/>
      <c r="E7" s="398"/>
      <c r="F7" s="398"/>
      <c r="G7" s="398"/>
      <c r="H7" s="398"/>
      <c r="I7" s="398"/>
    </row>
    <row r="8" spans="1:11" x14ac:dyDescent="0.45">
      <c r="A8" s="347"/>
      <c r="B8" s="347"/>
      <c r="C8" s="347"/>
      <c r="D8" s="347"/>
      <c r="E8" s="347"/>
      <c r="F8" s="347"/>
      <c r="G8" s="347"/>
      <c r="H8" s="347"/>
      <c r="I8" s="347"/>
      <c r="K8" s="32" t="s">
        <v>193</v>
      </c>
    </row>
    <row r="9" spans="1:11" x14ac:dyDescent="0.45">
      <c r="A9" s="30" t="s">
        <v>110</v>
      </c>
      <c r="B9" s="31"/>
      <c r="K9" s="18" t="str">
        <f ca="1">RIGHT(CELL("filename",$A$1),LEN(CELL("filename",$A$1))-SEARCH("/Work Papers",CELL("filename",$A$1),1))</f>
        <v>Work Papers/[BGUOC 2020 Rate Case - Income Statement (Water).xlsx]Inc Statment - SCH C.1</v>
      </c>
    </row>
    <row r="10" spans="1:11" x14ac:dyDescent="0.45">
      <c r="A10" s="23" t="s">
        <v>111</v>
      </c>
      <c r="E10" s="33"/>
      <c r="F10" s="34"/>
      <c r="G10" s="34"/>
      <c r="H10" s="397"/>
      <c r="I10" s="397"/>
      <c r="K10" s="363" t="s">
        <v>196</v>
      </c>
    </row>
    <row r="11" spans="1:11" x14ac:dyDescent="0.45">
      <c r="A11" s="24"/>
      <c r="B11" s="31"/>
      <c r="C11" s="31"/>
      <c r="D11" s="347"/>
      <c r="E11" s="35" t="s">
        <v>112</v>
      </c>
      <c r="F11" s="35" t="s">
        <v>12</v>
      </c>
      <c r="G11" s="35" t="s">
        <v>108</v>
      </c>
      <c r="H11" s="35" t="s">
        <v>12</v>
      </c>
      <c r="I11" s="35" t="s">
        <v>14</v>
      </c>
      <c r="J11" s="36"/>
      <c r="K11" s="36"/>
    </row>
    <row r="12" spans="1:11" s="24" customFormat="1" x14ac:dyDescent="0.45">
      <c r="B12" s="35" t="s">
        <v>113</v>
      </c>
      <c r="D12" s="347" t="s">
        <v>10</v>
      </c>
      <c r="E12" s="347" t="s">
        <v>114</v>
      </c>
      <c r="F12" s="347" t="s">
        <v>115</v>
      </c>
      <c r="G12" s="347" t="s">
        <v>202</v>
      </c>
      <c r="H12" s="347" t="s">
        <v>104</v>
      </c>
      <c r="I12" s="347" t="s">
        <v>116</v>
      </c>
      <c r="J12" s="38" t="s">
        <v>15</v>
      </c>
      <c r="K12" s="38" t="s">
        <v>14</v>
      </c>
    </row>
    <row r="13" spans="1:11" s="24" customFormat="1" x14ac:dyDescent="0.45">
      <c r="A13" s="347" t="s">
        <v>16</v>
      </c>
      <c r="B13" s="347" t="s">
        <v>117</v>
      </c>
      <c r="D13" s="347" t="s">
        <v>118</v>
      </c>
      <c r="E13" s="347" t="s">
        <v>119</v>
      </c>
      <c r="F13" s="347" t="s">
        <v>120</v>
      </c>
      <c r="G13" s="347" t="s">
        <v>121</v>
      </c>
      <c r="H13" s="347" t="s">
        <v>122</v>
      </c>
      <c r="I13" s="347" t="s">
        <v>122</v>
      </c>
      <c r="J13" s="38" t="s">
        <v>12</v>
      </c>
      <c r="K13" s="36" t="s">
        <v>12</v>
      </c>
    </row>
    <row r="14" spans="1:11" s="24" customFormat="1" x14ac:dyDescent="0.45">
      <c r="A14" s="39" t="s">
        <v>123</v>
      </c>
      <c r="B14" s="257" t="s">
        <v>124</v>
      </c>
      <c r="C14" s="39" t="s">
        <v>23</v>
      </c>
      <c r="D14" s="39" t="s">
        <v>24</v>
      </c>
      <c r="E14" s="40">
        <f>'Link In'!C6</f>
        <v>44196</v>
      </c>
      <c r="F14" s="39" t="s">
        <v>125</v>
      </c>
      <c r="G14" s="39" t="s">
        <v>125</v>
      </c>
      <c r="H14" s="39" t="s">
        <v>125</v>
      </c>
      <c r="I14" s="41" t="s">
        <v>125</v>
      </c>
      <c r="J14" s="39" t="s">
        <v>20</v>
      </c>
      <c r="K14" s="42" t="s">
        <v>126</v>
      </c>
    </row>
    <row r="15" spans="1:11" x14ac:dyDescent="0.45">
      <c r="A15" s="43"/>
      <c r="B15" s="44"/>
      <c r="C15" s="45"/>
      <c r="D15" s="43"/>
      <c r="E15" s="43"/>
      <c r="F15" s="43"/>
      <c r="G15" s="44"/>
      <c r="H15" s="43"/>
      <c r="I15" s="44"/>
    </row>
    <row r="16" spans="1:11" x14ac:dyDescent="0.45">
      <c r="A16" s="46">
        <v>1</v>
      </c>
      <c r="B16" s="347"/>
      <c r="C16" s="47" t="s">
        <v>27</v>
      </c>
      <c r="D16" s="46"/>
      <c r="E16" s="48"/>
      <c r="F16" s="48"/>
      <c r="G16" s="49"/>
      <c r="H16" s="48"/>
      <c r="I16" s="49"/>
      <c r="J16" s="50"/>
      <c r="K16" s="50"/>
    </row>
    <row r="17" spans="1:11" x14ac:dyDescent="0.45">
      <c r="A17" s="46">
        <v>2</v>
      </c>
      <c r="B17" s="347">
        <v>400</v>
      </c>
      <c r="C17" s="52" t="s">
        <v>105</v>
      </c>
      <c r="D17" s="53" t="s">
        <v>189</v>
      </c>
      <c r="E17" s="54">
        <f>'Link In'!G17</f>
        <v>49777.279999999999</v>
      </c>
      <c r="F17" s="54">
        <f>'Link In'!H17</f>
        <v>40222.720000000001</v>
      </c>
      <c r="G17" s="54">
        <f>'Link In'!I17</f>
        <v>90000</v>
      </c>
      <c r="H17" s="55">
        <f>'Link In'!D58</f>
        <v>336747.06428067724</v>
      </c>
      <c r="I17" s="72">
        <f>G17+H17</f>
        <v>426747.06428067724</v>
      </c>
      <c r="J17" s="50" t="str">
        <f>'Link In'!J17</f>
        <v>W/P - WR1</v>
      </c>
      <c r="K17" s="51" t="str">
        <f>'Link In'!K17</f>
        <v>Work Papers/[BGUOC 2020 Rate Case - Schedule WR1.xlsx]Exhibit</v>
      </c>
    </row>
    <row r="18" spans="1:11" ht="14.65" thickBot="1" x14ac:dyDescent="0.5">
      <c r="A18" s="46">
        <v>5</v>
      </c>
      <c r="B18" s="347" t="s">
        <v>127</v>
      </c>
      <c r="C18" s="60" t="s">
        <v>106</v>
      </c>
      <c r="D18" s="46"/>
      <c r="E18" s="260">
        <f>SUM(E17:E17)</f>
        <v>49777.279999999999</v>
      </c>
      <c r="F18" s="260">
        <f>SUM(F17:F17)</f>
        <v>40222.720000000001</v>
      </c>
      <c r="G18" s="260">
        <f>SUM(G17:G17)</f>
        <v>90000</v>
      </c>
      <c r="H18" s="260">
        <f>SUM(H17:H17)</f>
        <v>336747.06428067724</v>
      </c>
      <c r="I18" s="260">
        <f>SUM(I17:I17)</f>
        <v>426747.06428067724</v>
      </c>
      <c r="J18" s="50"/>
      <c r="K18" s="56"/>
    </row>
    <row r="19" spans="1:11" ht="14.65" thickTop="1" x14ac:dyDescent="0.45">
      <c r="A19" s="46">
        <v>6</v>
      </c>
      <c r="B19" s="347"/>
      <c r="E19" s="62"/>
      <c r="F19" s="62"/>
      <c r="G19" s="62"/>
      <c r="H19" s="62"/>
      <c r="I19" s="62"/>
      <c r="J19" s="50"/>
      <c r="K19" s="64"/>
    </row>
    <row r="20" spans="1:11" x14ac:dyDescent="0.45">
      <c r="A20" s="46">
        <v>7</v>
      </c>
      <c r="B20" s="347">
        <v>401</v>
      </c>
      <c r="C20" s="47" t="s">
        <v>128</v>
      </c>
      <c r="D20" s="46"/>
      <c r="E20" s="65"/>
      <c r="F20" s="66"/>
      <c r="G20" s="66"/>
      <c r="H20" s="66"/>
      <c r="I20" s="66"/>
      <c r="J20" s="50"/>
      <c r="K20" s="56"/>
    </row>
    <row r="21" spans="1:11" x14ac:dyDescent="0.45">
      <c r="A21" s="46">
        <v>8</v>
      </c>
      <c r="B21" s="347"/>
      <c r="C21" s="31" t="s">
        <v>129</v>
      </c>
      <c r="D21" s="46"/>
      <c r="E21" s="67"/>
      <c r="F21" s="69"/>
      <c r="G21" s="69"/>
      <c r="H21" s="69"/>
      <c r="I21" s="69"/>
      <c r="J21" s="50"/>
      <c r="K21" s="56"/>
    </row>
    <row r="22" spans="1:11" x14ac:dyDescent="0.45">
      <c r="A22" s="46">
        <v>9</v>
      </c>
      <c r="B22" s="347"/>
      <c r="C22" s="70" t="s">
        <v>178</v>
      </c>
      <c r="D22" s="53" t="s">
        <v>189</v>
      </c>
      <c r="E22" s="71">
        <f>'Link In'!G23</f>
        <v>91533</v>
      </c>
      <c r="F22" s="72">
        <f>'Link In'!H23</f>
        <v>52515</v>
      </c>
      <c r="G22" s="72">
        <f>'Link In'!I23</f>
        <v>144048</v>
      </c>
      <c r="H22" s="57">
        <v>0</v>
      </c>
      <c r="I22" s="72">
        <f t="shared" ref="I22:I30" si="0">G22+H22</f>
        <v>144048</v>
      </c>
      <c r="J22" s="50" t="str">
        <f>'Link In'!J23</f>
        <v>W/P - WE1</v>
      </c>
      <c r="K22" s="64" t="str">
        <f>'Link In'!K23</f>
        <v>Work Papers/[BGUOC 2020 Rate Case - Schedule WE1.xlsx]Exhibit</v>
      </c>
    </row>
    <row r="23" spans="1:11" x14ac:dyDescent="0.45">
      <c r="A23" s="46">
        <v>10</v>
      </c>
      <c r="B23" s="347"/>
      <c r="C23" s="70" t="s">
        <v>179</v>
      </c>
      <c r="D23" s="53" t="s">
        <v>189</v>
      </c>
      <c r="E23" s="57">
        <f>'Link In'!G24</f>
        <v>14073</v>
      </c>
      <c r="F23" s="57">
        <f>'Link In'!H24</f>
        <v>15927</v>
      </c>
      <c r="G23" s="57">
        <f>'Link In'!I24</f>
        <v>30000</v>
      </c>
      <c r="H23" s="57">
        <v>0</v>
      </c>
      <c r="I23" s="261">
        <f t="shared" si="0"/>
        <v>30000</v>
      </c>
      <c r="J23" s="50" t="str">
        <f>'Link In'!J24</f>
        <v>W/P - WE2</v>
      </c>
      <c r="K23" s="64" t="str">
        <f>'Link In'!K24</f>
        <v>Work Papers/[BGUOC 2020 Rate Case - Schedule WE2.xlsx]Exhibit</v>
      </c>
    </row>
    <row r="24" spans="1:11" x14ac:dyDescent="0.45">
      <c r="A24" s="46">
        <v>11</v>
      </c>
      <c r="B24" s="347"/>
      <c r="C24" s="52" t="s">
        <v>180</v>
      </c>
      <c r="D24" s="53" t="s">
        <v>189</v>
      </c>
      <c r="E24" s="57">
        <f>'Link In'!G25</f>
        <v>2496</v>
      </c>
      <c r="F24" s="57">
        <f>'Link In'!H25</f>
        <v>4992</v>
      </c>
      <c r="G24" s="57">
        <f>'Link In'!I25</f>
        <v>7488</v>
      </c>
      <c r="H24" s="57">
        <v>0</v>
      </c>
      <c r="I24" s="261">
        <f t="shared" si="0"/>
        <v>7488</v>
      </c>
      <c r="J24" s="50" t="str">
        <f>'Link In'!J25</f>
        <v>W/P - WE3</v>
      </c>
      <c r="K24" s="64" t="str">
        <f>'Link In'!K25</f>
        <v>Work Papers/[BGUOC 2020 Rate Case - Schedule WE3.xlsx]Exhibit</v>
      </c>
    </row>
    <row r="25" spans="1:11" x14ac:dyDescent="0.45">
      <c r="A25" s="46">
        <v>12</v>
      </c>
      <c r="B25" s="347"/>
      <c r="C25" s="52" t="s">
        <v>32</v>
      </c>
      <c r="D25" s="53" t="s">
        <v>189</v>
      </c>
      <c r="E25" s="57">
        <f>'Link In'!G27</f>
        <v>5071.3600000000006</v>
      </c>
      <c r="F25" s="57">
        <f>'Link In'!H27</f>
        <v>5751.9199999999983</v>
      </c>
      <c r="G25" s="57">
        <f>'Link In'!I27</f>
        <v>10823.279999999999</v>
      </c>
      <c r="H25" s="57">
        <v>0</v>
      </c>
      <c r="I25" s="261">
        <f t="shared" si="0"/>
        <v>10823.279999999999</v>
      </c>
      <c r="J25" s="50" t="str">
        <f>'Link In'!J27</f>
        <v>W/P - CE2</v>
      </c>
      <c r="K25" s="64" t="str">
        <f>'Link In'!K27</f>
        <v>Work Papers/[BGUOC 2020 Rate Case - Schedule CE2.xlsx]Exhibit</v>
      </c>
    </row>
    <row r="26" spans="1:11" x14ac:dyDescent="0.45">
      <c r="A26" s="46">
        <v>13</v>
      </c>
      <c r="B26" s="347"/>
      <c r="C26" s="70" t="s">
        <v>33</v>
      </c>
      <c r="D26" s="53" t="s">
        <v>189</v>
      </c>
      <c r="E26" s="57">
        <f>'Link In'!G28</f>
        <v>390</v>
      </c>
      <c r="F26" s="57">
        <f>'Link In'!H28</f>
        <v>285</v>
      </c>
      <c r="G26" s="57">
        <f>'Link In'!I28</f>
        <v>675</v>
      </c>
      <c r="H26" s="57">
        <f>'Link In'!D60</f>
        <v>1096.0985997522046</v>
      </c>
      <c r="I26" s="261">
        <f t="shared" si="0"/>
        <v>1771.0985997522046</v>
      </c>
      <c r="J26" s="50" t="str">
        <f>'Link In'!J28</f>
        <v>W/P - CE7</v>
      </c>
      <c r="K26" s="64" t="str">
        <f>'Link In'!K28</f>
        <v>Work Papers/[BGUOC 2020 Rate Case - Schedule CE7.xlsx]Exhibit</v>
      </c>
    </row>
    <row r="27" spans="1:11" x14ac:dyDescent="0.45">
      <c r="A27" s="46">
        <v>14</v>
      </c>
      <c r="B27" s="347"/>
      <c r="C27" s="70" t="s">
        <v>34</v>
      </c>
      <c r="D27" s="53" t="s">
        <v>189</v>
      </c>
      <c r="E27" s="57">
        <f>'Link In'!G29</f>
        <v>18990</v>
      </c>
      <c r="F27" s="57">
        <f>'Link In'!H29</f>
        <v>24068.914073276574</v>
      </c>
      <c r="G27" s="57">
        <f>'Link In'!I29</f>
        <v>43058.914073276574</v>
      </c>
      <c r="H27" s="57">
        <v>0</v>
      </c>
      <c r="I27" s="261">
        <f t="shared" ref="I27" si="1">G27+H27</f>
        <v>43058.914073276574</v>
      </c>
      <c r="J27" s="50" t="str">
        <f>'Link In'!J29</f>
        <v>W/P - CE3</v>
      </c>
      <c r="K27" s="64" t="str">
        <f>'Link In'!K29</f>
        <v>Work Papers/[BGUOC 2020 Rate Case - Schedule CE3.xlsx]Exhibit</v>
      </c>
    </row>
    <row r="28" spans="1:11" x14ac:dyDescent="0.45">
      <c r="A28" s="46">
        <v>15</v>
      </c>
      <c r="B28" s="347"/>
      <c r="C28" s="52" t="s">
        <v>35</v>
      </c>
      <c r="D28" s="53" t="s">
        <v>189</v>
      </c>
      <c r="E28" s="57">
        <f>'Link In'!G30</f>
        <v>3430.67</v>
      </c>
      <c r="F28" s="57">
        <f>'Link In'!H30</f>
        <v>3678.1299999999987</v>
      </c>
      <c r="G28" s="57">
        <f>'Link In'!I30</f>
        <v>7108.7999999999993</v>
      </c>
      <c r="H28" s="57">
        <v>0</v>
      </c>
      <c r="I28" s="261">
        <f t="shared" si="0"/>
        <v>7108.7999999999993</v>
      </c>
      <c r="J28" s="50" t="str">
        <f>'Link In'!J30</f>
        <v>W/P - CE4</v>
      </c>
      <c r="K28" s="64" t="str">
        <f>'Link In'!K30</f>
        <v>Work Papers/[BGUOC 2020 Rate Case - Schedule CE4.xlsx]Exhibit</v>
      </c>
    </row>
    <row r="29" spans="1:11" x14ac:dyDescent="0.45">
      <c r="A29" s="46">
        <v>16</v>
      </c>
      <c r="B29" s="347"/>
      <c r="C29" s="70" t="s">
        <v>36</v>
      </c>
      <c r="D29" s="53" t="s">
        <v>189</v>
      </c>
      <c r="E29" s="57">
        <f>'Link In'!G31</f>
        <v>3180</v>
      </c>
      <c r="F29" s="57">
        <f>'Link In'!H31</f>
        <v>7632</v>
      </c>
      <c r="G29" s="57">
        <f>'Link In'!I31</f>
        <v>10812</v>
      </c>
      <c r="H29" s="57">
        <v>0</v>
      </c>
      <c r="I29" s="261">
        <f t="shared" si="0"/>
        <v>10812</v>
      </c>
      <c r="J29" s="50" t="str">
        <f>'Link In'!J31</f>
        <v>W/P - CE5</v>
      </c>
      <c r="K29" s="64" t="str">
        <f>'Link In'!K31</f>
        <v>Work Papers/[BGUOC 2020 Rate Case - Schedule CE5.xlsx]Exhibit</v>
      </c>
    </row>
    <row r="30" spans="1:11" x14ac:dyDescent="0.45">
      <c r="A30" s="46">
        <v>17</v>
      </c>
      <c r="B30" s="347"/>
      <c r="C30" s="52" t="s">
        <v>37</v>
      </c>
      <c r="D30" s="53" t="s">
        <v>189</v>
      </c>
      <c r="E30" s="57">
        <f>'Link In'!G32</f>
        <v>0</v>
      </c>
      <c r="F30" s="57">
        <f>'Link In'!H32</f>
        <v>0</v>
      </c>
      <c r="G30" s="57">
        <f>'Link In'!I32</f>
        <v>0</v>
      </c>
      <c r="H30" s="23">
        <f>'Link In'!D61</f>
        <v>292.28045809645607</v>
      </c>
      <c r="I30" s="261">
        <f t="shared" si="0"/>
        <v>292.28045809645607</v>
      </c>
      <c r="J30" s="50" t="str">
        <f>'Link In'!J32</f>
        <v>W/P - CE6</v>
      </c>
      <c r="K30" s="64" t="str">
        <f>'Link In'!K32</f>
        <v>Work Papers/[BGUOC 2020 Rate Case - Schedule CE6.xlsx]Exhibit</v>
      </c>
    </row>
    <row r="31" spans="1:11" x14ac:dyDescent="0.45">
      <c r="A31" s="46">
        <v>18</v>
      </c>
      <c r="B31" s="347" t="s">
        <v>127</v>
      </c>
      <c r="C31" s="362" t="s">
        <v>38</v>
      </c>
      <c r="D31" s="46"/>
      <c r="E31" s="83">
        <f>SUM(E22:E30)</f>
        <v>139164.03</v>
      </c>
      <c r="F31" s="83">
        <f>SUM(F22:F30)</f>
        <v>114849.96407327658</v>
      </c>
      <c r="G31" s="83">
        <f>SUM(G22:G30)</f>
        <v>254013.99407327655</v>
      </c>
      <c r="H31" s="83">
        <f>SUM(H22:H30)</f>
        <v>1388.3790578486605</v>
      </c>
      <c r="I31" s="83">
        <f>SUM(I22:I30)</f>
        <v>255402.3731311252</v>
      </c>
      <c r="J31" s="50"/>
      <c r="K31" s="64"/>
    </row>
    <row r="32" spans="1:11" x14ac:dyDescent="0.45">
      <c r="A32" s="46">
        <v>19</v>
      </c>
      <c r="B32" s="347"/>
      <c r="C32" s="30"/>
      <c r="D32" s="46"/>
      <c r="E32" s="75"/>
      <c r="F32" s="76"/>
      <c r="G32" s="75"/>
      <c r="H32" s="77"/>
      <c r="I32" s="77"/>
      <c r="J32" s="50"/>
      <c r="K32" s="64"/>
    </row>
    <row r="33" spans="1:11" x14ac:dyDescent="0.45">
      <c r="A33" s="46">
        <v>20</v>
      </c>
      <c r="B33" s="347"/>
      <c r="C33" s="47" t="s">
        <v>39</v>
      </c>
      <c r="D33" s="46"/>
      <c r="E33" s="77"/>
      <c r="F33" s="77"/>
      <c r="G33" s="77"/>
      <c r="H33" s="77"/>
      <c r="I33" s="77"/>
      <c r="J33" s="50"/>
      <c r="K33" s="64"/>
    </row>
    <row r="34" spans="1:11" x14ac:dyDescent="0.45">
      <c r="A34" s="46">
        <v>21</v>
      </c>
      <c r="B34" s="347">
        <v>403</v>
      </c>
      <c r="C34" s="158" t="s">
        <v>40</v>
      </c>
      <c r="D34" s="53" t="s">
        <v>189</v>
      </c>
      <c r="E34" s="57">
        <f>'Link In'!G36</f>
        <v>8049.3796333333376</v>
      </c>
      <c r="F34" s="57">
        <f>'Link In'!H36</f>
        <v>23891.550999999996</v>
      </c>
      <c r="G34" s="23">
        <f>E34+F34</f>
        <v>31940.930633333333</v>
      </c>
      <c r="H34" s="23">
        <f>'Link In'!K36</f>
        <v>0</v>
      </c>
      <c r="I34" s="261">
        <f t="shared" ref="I34:I44" si="2">G34+H34</f>
        <v>31940.930633333333</v>
      </c>
      <c r="J34" s="50" t="s">
        <v>198</v>
      </c>
      <c r="K34" s="64" t="s">
        <v>197</v>
      </c>
    </row>
    <row r="35" spans="1:11" x14ac:dyDescent="0.45">
      <c r="A35" s="46">
        <v>22</v>
      </c>
      <c r="B35" s="348">
        <v>406</v>
      </c>
      <c r="C35" s="70" t="s">
        <v>41</v>
      </c>
      <c r="D35" s="53" t="s">
        <v>189</v>
      </c>
      <c r="E35" s="57">
        <f>'Link In'!G37</f>
        <v>0</v>
      </c>
      <c r="F35" s="57">
        <f>'Link In'!H37</f>
        <v>0</v>
      </c>
      <c r="G35" s="23">
        <f t="shared" ref="G35:G43" si="3">E35+F35</f>
        <v>0</v>
      </c>
      <c r="H35" s="23">
        <f>'Link In'!K37</f>
        <v>0</v>
      </c>
      <c r="I35" s="261">
        <f t="shared" si="2"/>
        <v>0</v>
      </c>
      <c r="J35" s="50">
        <f>'Link In'!J37</f>
        <v>0</v>
      </c>
      <c r="K35" s="64"/>
    </row>
    <row r="36" spans="1:11" x14ac:dyDescent="0.45">
      <c r="A36" s="46">
        <v>23</v>
      </c>
      <c r="B36" s="348">
        <v>407</v>
      </c>
      <c r="C36" s="70" t="s">
        <v>42</v>
      </c>
      <c r="D36" s="53" t="s">
        <v>189</v>
      </c>
      <c r="E36" s="57">
        <f>'Link In'!G38</f>
        <v>0</v>
      </c>
      <c r="F36" s="57">
        <f>'Link In'!H38</f>
        <v>0</v>
      </c>
      <c r="G36" s="23">
        <f t="shared" si="3"/>
        <v>0</v>
      </c>
      <c r="H36" s="23">
        <f>'Link In'!K38</f>
        <v>0</v>
      </c>
      <c r="I36" s="261">
        <f t="shared" si="2"/>
        <v>0</v>
      </c>
      <c r="J36" s="50">
        <f>'Link In'!J38</f>
        <v>0</v>
      </c>
      <c r="K36" s="64"/>
    </row>
    <row r="37" spans="1:11" x14ac:dyDescent="0.45">
      <c r="A37" s="46">
        <v>25</v>
      </c>
      <c r="B37" s="348"/>
      <c r="C37" s="78" t="s">
        <v>43</v>
      </c>
      <c r="D37" s="53" t="s">
        <v>189</v>
      </c>
      <c r="E37" s="57">
        <f>'Link In'!G40</f>
        <v>0</v>
      </c>
      <c r="F37" s="57">
        <f>'Link In'!H40</f>
        <v>0</v>
      </c>
      <c r="G37" s="23">
        <f t="shared" si="3"/>
        <v>0</v>
      </c>
      <c r="H37" s="23">
        <f>'Link In'!K40</f>
        <v>0</v>
      </c>
      <c r="I37" s="261">
        <f t="shared" si="2"/>
        <v>0</v>
      </c>
      <c r="J37" s="50">
        <f>'Link In'!J40</f>
        <v>0</v>
      </c>
      <c r="K37" s="64"/>
    </row>
    <row r="38" spans="1:11" x14ac:dyDescent="0.45">
      <c r="A38" s="46">
        <v>26</v>
      </c>
      <c r="B38" s="348">
        <v>409</v>
      </c>
      <c r="C38" s="80" t="s">
        <v>44</v>
      </c>
      <c r="D38" s="53" t="s">
        <v>189</v>
      </c>
      <c r="E38" s="57">
        <f>'Link In'!G41</f>
        <v>0</v>
      </c>
      <c r="F38" s="57">
        <f>'Link In'!H41</f>
        <v>0</v>
      </c>
      <c r="G38" s="23">
        <f t="shared" si="3"/>
        <v>0</v>
      </c>
      <c r="H38" s="23">
        <f>'Link In'!D62</f>
        <v>7237.8887930668916</v>
      </c>
      <c r="I38" s="261">
        <f t="shared" si="2"/>
        <v>7237.8887930668916</v>
      </c>
      <c r="J38" s="50">
        <f>'Link In'!J41</f>
        <v>0</v>
      </c>
      <c r="K38" s="64"/>
    </row>
    <row r="39" spans="1:11" x14ac:dyDescent="0.45">
      <c r="A39" s="46">
        <v>27</v>
      </c>
      <c r="B39" s="348">
        <v>410</v>
      </c>
      <c r="C39" s="80" t="s">
        <v>45</v>
      </c>
      <c r="D39" s="53" t="s">
        <v>189</v>
      </c>
      <c r="E39" s="57">
        <f>'Link In'!G42</f>
        <v>0</v>
      </c>
      <c r="F39" s="57">
        <f>'Link In'!H42</f>
        <v>0</v>
      </c>
      <c r="G39" s="23">
        <f t="shared" si="3"/>
        <v>0</v>
      </c>
      <c r="H39" s="23">
        <f>'Link In'!K42</f>
        <v>0</v>
      </c>
      <c r="I39" s="261">
        <f t="shared" si="2"/>
        <v>0</v>
      </c>
      <c r="J39" s="50">
        <f>'Link In'!J42</f>
        <v>0</v>
      </c>
      <c r="K39" s="64"/>
    </row>
    <row r="40" spans="1:11" x14ac:dyDescent="0.45">
      <c r="A40" s="46">
        <v>28</v>
      </c>
      <c r="B40" s="348"/>
      <c r="C40" s="78" t="s">
        <v>46</v>
      </c>
      <c r="D40" s="53" t="s">
        <v>189</v>
      </c>
      <c r="E40" s="57">
        <f>'Link In'!G43</f>
        <v>0</v>
      </c>
      <c r="F40" s="57">
        <f>'Link In'!H43</f>
        <v>0</v>
      </c>
      <c r="G40" s="23">
        <f t="shared" si="3"/>
        <v>0</v>
      </c>
      <c r="H40" s="23">
        <f>'Link In'!K43</f>
        <v>0</v>
      </c>
      <c r="I40" s="261">
        <f>G40+H40</f>
        <v>0</v>
      </c>
      <c r="J40" s="50">
        <f>'Link In'!J43</f>
        <v>0</v>
      </c>
      <c r="K40" s="64"/>
    </row>
    <row r="41" spans="1:11" x14ac:dyDescent="0.45">
      <c r="A41" s="46">
        <v>29</v>
      </c>
      <c r="B41" s="348">
        <v>409</v>
      </c>
      <c r="C41" s="80" t="s">
        <v>47</v>
      </c>
      <c r="D41" s="53" t="s">
        <v>189</v>
      </c>
      <c r="E41" s="57">
        <f>'Link In'!G44</f>
        <v>0</v>
      </c>
      <c r="F41" s="57">
        <f>'Link In'!H44</f>
        <v>0</v>
      </c>
      <c r="G41" s="23">
        <f t="shared" si="3"/>
        <v>0</v>
      </c>
      <c r="H41" s="23">
        <f>'Link In'!D63</f>
        <v>28879.207038857065</v>
      </c>
      <c r="I41" s="261">
        <f t="shared" si="2"/>
        <v>28879.207038857065</v>
      </c>
      <c r="J41" s="50">
        <f>'Link In'!J44</f>
        <v>0</v>
      </c>
      <c r="K41" s="64"/>
    </row>
    <row r="42" spans="1:11" x14ac:dyDescent="0.45">
      <c r="A42" s="46">
        <v>30</v>
      </c>
      <c r="B42" s="348">
        <v>410</v>
      </c>
      <c r="C42" s="80" t="s">
        <v>48</v>
      </c>
      <c r="D42" s="53" t="s">
        <v>189</v>
      </c>
      <c r="E42" s="57">
        <f>'Link In'!G45</f>
        <v>0</v>
      </c>
      <c r="F42" s="57">
        <f>'Link In'!H45</f>
        <v>0</v>
      </c>
      <c r="G42" s="23">
        <f t="shared" si="3"/>
        <v>0</v>
      </c>
      <c r="H42" s="23">
        <f>'Link In'!K45</f>
        <v>0</v>
      </c>
      <c r="I42" s="261">
        <f t="shared" si="2"/>
        <v>0</v>
      </c>
      <c r="J42" s="50">
        <f>'Link In'!J45</f>
        <v>0</v>
      </c>
      <c r="K42" s="64"/>
    </row>
    <row r="43" spans="1:11" x14ac:dyDescent="0.45">
      <c r="A43" s="46">
        <v>31</v>
      </c>
      <c r="B43" s="348">
        <v>412</v>
      </c>
      <c r="C43" s="52" t="s">
        <v>49</v>
      </c>
      <c r="D43" s="53" t="s">
        <v>189</v>
      </c>
      <c r="E43" s="57">
        <f>'Link In'!G46</f>
        <v>0</v>
      </c>
      <c r="F43" s="57">
        <f>'Link In'!H46</f>
        <v>0</v>
      </c>
      <c r="G43" s="23">
        <f t="shared" si="3"/>
        <v>0</v>
      </c>
      <c r="H43" s="23">
        <f>'Link In'!K46</f>
        <v>0</v>
      </c>
      <c r="I43" s="261">
        <f t="shared" si="2"/>
        <v>0</v>
      </c>
      <c r="J43" s="50">
        <f>'Link In'!J46</f>
        <v>0</v>
      </c>
      <c r="K43" s="64"/>
    </row>
    <row r="44" spans="1:11" x14ac:dyDescent="0.45">
      <c r="A44" s="46">
        <v>32</v>
      </c>
      <c r="B44" s="347">
        <v>408</v>
      </c>
      <c r="C44" s="74" t="s">
        <v>50</v>
      </c>
      <c r="D44" s="171" t="s">
        <v>189</v>
      </c>
      <c r="E44" s="57">
        <f>'Link In'!G26</f>
        <v>46.19</v>
      </c>
      <c r="F44" s="57">
        <f>'Link In'!H26</f>
        <v>46.19</v>
      </c>
      <c r="G44" s="57">
        <f>'Link In'!I26</f>
        <v>92.38</v>
      </c>
      <c r="H44" s="23">
        <f>'Link In'!K47</f>
        <v>0</v>
      </c>
      <c r="I44" s="261">
        <f t="shared" si="2"/>
        <v>92.38</v>
      </c>
      <c r="J44" s="50" t="str">
        <f>'Link In'!J26</f>
        <v>W/P - CE1</v>
      </c>
      <c r="K44" s="64" t="str">
        <f>'Link In'!K26</f>
        <v>Work Papers/[BGUOC 2020 Rate Case - Schedule CE1.xlsx]Exhibit</v>
      </c>
    </row>
    <row r="45" spans="1:11" x14ac:dyDescent="0.45">
      <c r="A45" s="46">
        <v>33</v>
      </c>
      <c r="B45" s="347"/>
      <c r="C45" s="362" t="s">
        <v>51</v>
      </c>
      <c r="D45" s="46"/>
      <c r="E45" s="83">
        <f>SUM(E34:E44)</f>
        <v>8095.5696333333372</v>
      </c>
      <c r="F45" s="83">
        <f t="shared" ref="F45:I45" si="4">SUM(F34:F44)</f>
        <v>23937.740999999995</v>
      </c>
      <c r="G45" s="83">
        <f t="shared" si="4"/>
        <v>32033.310633333334</v>
      </c>
      <c r="H45" s="83">
        <f>SUM(H34:H44)</f>
        <v>36117.095831923958</v>
      </c>
      <c r="I45" s="83">
        <f t="shared" si="4"/>
        <v>68150.406465257285</v>
      </c>
      <c r="J45" s="50"/>
      <c r="K45" s="64"/>
    </row>
    <row r="46" spans="1:11" x14ac:dyDescent="0.45">
      <c r="A46" s="46">
        <v>34</v>
      </c>
      <c r="B46" s="347"/>
      <c r="C46" s="51"/>
      <c r="D46" s="46"/>
      <c r="E46" s="55"/>
      <c r="F46" s="55"/>
      <c r="G46" s="55"/>
      <c r="H46" s="55"/>
      <c r="I46" s="55"/>
      <c r="J46" s="50"/>
      <c r="K46" s="64"/>
    </row>
    <row r="47" spans="1:11" ht="14.65" thickBot="1" x14ac:dyDescent="0.5">
      <c r="A47" s="46">
        <v>35</v>
      </c>
      <c r="B47" s="347"/>
      <c r="C47" s="60" t="s">
        <v>52</v>
      </c>
      <c r="D47" s="46"/>
      <c r="E47" s="61">
        <f>E31+E45</f>
        <v>147259.59963333333</v>
      </c>
      <c r="F47" s="61">
        <f>F31+F45</f>
        <v>138787.70507327659</v>
      </c>
      <c r="G47" s="61">
        <f>G31+G45</f>
        <v>286047.30470660987</v>
      </c>
      <c r="H47" s="61">
        <f>H31+H45</f>
        <v>37505.474889772617</v>
      </c>
      <c r="I47" s="61">
        <f>I31+I45</f>
        <v>323552.77959638252</v>
      </c>
      <c r="J47" s="50"/>
      <c r="K47" s="64"/>
    </row>
    <row r="48" spans="1:11" ht="14.65" thickTop="1" x14ac:dyDescent="0.45">
      <c r="A48" s="46">
        <v>36</v>
      </c>
      <c r="B48" s="347"/>
      <c r="C48" s="51"/>
      <c r="D48" s="46"/>
      <c r="E48" s="72"/>
      <c r="F48" s="72"/>
      <c r="G48" s="72" t="s">
        <v>209</v>
      </c>
      <c r="H48" s="72"/>
      <c r="I48" s="72"/>
      <c r="J48" s="68"/>
      <c r="K48" s="23"/>
    </row>
    <row r="49" spans="1:11" ht="14.65" thickBot="1" x14ac:dyDescent="0.5">
      <c r="A49" s="46">
        <v>37</v>
      </c>
      <c r="B49" s="347"/>
      <c r="C49" s="31" t="s">
        <v>53</v>
      </c>
      <c r="D49" s="46"/>
      <c r="E49" s="61">
        <f>E18-E47</f>
        <v>-97482.319633333333</v>
      </c>
      <c r="F49" s="61">
        <f>F18-F47</f>
        <v>-98564.985073276592</v>
      </c>
      <c r="G49" s="61">
        <f>G18-G47</f>
        <v>-196047.30470660987</v>
      </c>
      <c r="H49" s="61">
        <f>H18-H47</f>
        <v>299241.58939090464</v>
      </c>
      <c r="I49" s="61">
        <f>I18-I47</f>
        <v>103194.28468429472</v>
      </c>
      <c r="K49" s="23"/>
    </row>
    <row r="50" spans="1:11" ht="14.65" thickTop="1" x14ac:dyDescent="0.45">
      <c r="A50" s="46">
        <v>38</v>
      </c>
      <c r="B50" s="347"/>
      <c r="C50" s="31"/>
      <c r="D50" s="46"/>
      <c r="E50" s="55"/>
      <c r="F50" s="55"/>
      <c r="G50" s="55"/>
      <c r="H50" s="55"/>
      <c r="I50" s="55"/>
      <c r="K50" s="23"/>
    </row>
    <row r="51" spans="1:11" x14ac:dyDescent="0.45">
      <c r="A51" s="46"/>
      <c r="B51" s="347"/>
      <c r="C51" s="51"/>
      <c r="D51" s="46"/>
      <c r="E51" s="69"/>
      <c r="F51" s="69"/>
      <c r="G51" s="69"/>
      <c r="H51" s="69"/>
      <c r="I51" s="69"/>
      <c r="J51" s="68"/>
      <c r="K51" s="23"/>
    </row>
    <row r="52" spans="1:11" x14ac:dyDescent="0.45">
      <c r="A52" s="46"/>
      <c r="B52" s="347"/>
      <c r="C52" s="27"/>
      <c r="D52" s="46"/>
      <c r="E52" s="69"/>
      <c r="F52" s="69"/>
      <c r="G52" s="69"/>
      <c r="H52" s="69"/>
      <c r="I52" s="69"/>
      <c r="K52" s="23"/>
    </row>
    <row r="53" spans="1:11" x14ac:dyDescent="0.45">
      <c r="A53" s="46"/>
      <c r="B53" s="347"/>
      <c r="C53" s="51"/>
      <c r="D53" s="289"/>
      <c r="E53" s="69"/>
      <c r="F53" s="69"/>
      <c r="G53" s="69"/>
      <c r="H53" s="69"/>
      <c r="I53" s="69"/>
      <c r="K53" s="23"/>
    </row>
    <row r="54" spans="1:11" x14ac:dyDescent="0.45">
      <c r="A54" s="46"/>
      <c r="B54" s="347"/>
      <c r="C54" s="51"/>
      <c r="D54" s="46"/>
      <c r="E54" s="288"/>
      <c r="F54" s="288"/>
      <c r="G54" s="288"/>
      <c r="H54" s="288"/>
      <c r="I54" s="288"/>
      <c r="J54" s="50"/>
      <c r="K54" s="23"/>
    </row>
    <row r="55" spans="1:11" x14ac:dyDescent="0.45">
      <c r="A55" s="46"/>
      <c r="B55" s="347"/>
      <c r="C55" s="51"/>
      <c r="D55" s="46"/>
      <c r="E55" s="82"/>
      <c r="F55" s="81"/>
      <c r="G55" s="69"/>
      <c r="H55" s="81"/>
      <c r="I55" s="69"/>
      <c r="K55" s="23"/>
    </row>
    <row r="56" spans="1:11" x14ac:dyDescent="0.45">
      <c r="A56" s="46"/>
      <c r="B56" s="347"/>
      <c r="C56" s="51"/>
      <c r="D56" s="46"/>
      <c r="E56" s="82"/>
      <c r="F56" s="69"/>
      <c r="G56" s="69"/>
      <c r="H56" s="81"/>
      <c r="I56" s="69"/>
      <c r="K56" s="23"/>
    </row>
    <row r="57" spans="1:11" x14ac:dyDescent="0.45">
      <c r="A57" s="46"/>
      <c r="B57" s="347"/>
      <c r="C57" s="51"/>
      <c r="D57" s="46"/>
      <c r="E57" s="82"/>
      <c r="F57" s="81"/>
      <c r="G57" s="69"/>
      <c r="H57" s="81"/>
      <c r="I57" s="69"/>
      <c r="K57" s="23"/>
    </row>
    <row r="58" spans="1:11" x14ac:dyDescent="0.45">
      <c r="A58" s="46"/>
      <c r="B58" s="347"/>
      <c r="C58" s="51"/>
      <c r="D58" s="46"/>
      <c r="E58" s="82"/>
      <c r="F58" s="81"/>
      <c r="G58" s="69"/>
      <c r="H58" s="81"/>
      <c r="I58" s="69"/>
      <c r="K58" s="23"/>
    </row>
    <row r="59" spans="1:11" x14ac:dyDescent="0.45">
      <c r="A59" s="46"/>
      <c r="B59" s="347"/>
      <c r="C59" s="51"/>
      <c r="D59" s="46"/>
      <c r="E59" s="82"/>
      <c r="F59" s="81"/>
      <c r="G59" s="69"/>
      <c r="H59" s="81"/>
      <c r="I59" s="69"/>
      <c r="K59" s="23"/>
    </row>
    <row r="60" spans="1:11" x14ac:dyDescent="0.45">
      <c r="A60" s="46"/>
      <c r="B60" s="347"/>
      <c r="C60" s="51"/>
      <c r="D60" s="46"/>
      <c r="E60" s="69"/>
      <c r="F60" s="69"/>
      <c r="G60" s="69"/>
      <c r="H60" s="69"/>
      <c r="I60" s="69"/>
      <c r="J60" s="68"/>
      <c r="K60" s="23"/>
    </row>
    <row r="61" spans="1:11" x14ac:dyDescent="0.45">
      <c r="A61" s="46"/>
      <c r="B61" s="347"/>
      <c r="C61" s="27"/>
      <c r="D61" s="46"/>
      <c r="E61" s="69"/>
      <c r="F61" s="69"/>
      <c r="G61" s="69"/>
      <c r="H61" s="69"/>
      <c r="I61" s="69"/>
      <c r="J61" s="68"/>
      <c r="K61" s="23"/>
    </row>
    <row r="62" spans="1:11" x14ac:dyDescent="0.45">
      <c r="A62" s="46"/>
      <c r="B62" s="347"/>
      <c r="C62" s="51"/>
      <c r="D62" s="46"/>
      <c r="E62" s="69"/>
      <c r="F62" s="69"/>
      <c r="G62" s="69"/>
      <c r="H62" s="69"/>
      <c r="I62" s="69"/>
      <c r="J62" s="68"/>
      <c r="K62" s="23"/>
    </row>
    <row r="63" spans="1:11" x14ac:dyDescent="0.45">
      <c r="A63" s="46"/>
      <c r="B63" s="347"/>
      <c r="C63" s="27"/>
      <c r="D63" s="46"/>
      <c r="E63" s="51"/>
      <c r="F63" s="51"/>
      <c r="G63" s="51"/>
      <c r="H63" s="51"/>
      <c r="I63" s="51"/>
      <c r="K63" s="23"/>
    </row>
    <row r="64" spans="1:11" x14ac:dyDescent="0.45">
      <c r="A64" s="46"/>
      <c r="B64" s="23"/>
      <c r="C64" s="27"/>
      <c r="D64" s="46"/>
      <c r="E64" s="27"/>
      <c r="F64" s="27"/>
      <c r="G64" s="27"/>
      <c r="H64" s="27"/>
      <c r="I64" s="27"/>
      <c r="J64" s="23"/>
      <c r="K64" s="23"/>
    </row>
    <row r="65" spans="1:11" x14ac:dyDescent="0.45">
      <c r="A65" s="46"/>
      <c r="B65" s="23"/>
      <c r="C65" s="27"/>
      <c r="D65" s="46"/>
      <c r="E65" s="51"/>
      <c r="F65" s="27"/>
      <c r="G65" s="27"/>
      <c r="H65" s="27"/>
      <c r="I65" s="27"/>
      <c r="J65" s="23"/>
      <c r="K65" s="23"/>
    </row>
    <row r="66" spans="1:11" x14ac:dyDescent="0.45">
      <c r="B66" s="23"/>
      <c r="C66" s="27"/>
      <c r="D66" s="46"/>
      <c r="E66" s="51"/>
      <c r="F66" s="27"/>
      <c r="G66" s="27"/>
      <c r="H66" s="27"/>
      <c r="I66" s="27"/>
      <c r="J66" s="23"/>
      <c r="K66" s="23"/>
    </row>
    <row r="67" spans="1:11" x14ac:dyDescent="0.45">
      <c r="B67" s="23"/>
      <c r="C67" s="27"/>
      <c r="D67" s="46"/>
      <c r="E67" s="27"/>
      <c r="F67" s="27"/>
      <c r="G67" s="27"/>
      <c r="H67" s="27"/>
      <c r="I67" s="27"/>
      <c r="J67" s="23"/>
      <c r="K67" s="23"/>
    </row>
    <row r="68" spans="1:11" x14ac:dyDescent="0.45">
      <c r="B68" s="23"/>
      <c r="C68" s="27"/>
      <c r="D68" s="46"/>
      <c r="E68" s="27"/>
      <c r="F68" s="27"/>
      <c r="G68" s="27"/>
      <c r="H68" s="27"/>
      <c r="I68" s="27"/>
      <c r="J68" s="23"/>
      <c r="K68" s="23"/>
    </row>
    <row r="69" spans="1:11" x14ac:dyDescent="0.45">
      <c r="B69" s="23"/>
      <c r="C69" s="27"/>
      <c r="D69" s="46"/>
      <c r="E69" s="27"/>
      <c r="F69" s="27"/>
      <c r="G69" s="27"/>
      <c r="H69" s="27"/>
      <c r="I69" s="27"/>
      <c r="J69" s="23"/>
      <c r="K69" s="23"/>
    </row>
    <row r="70" spans="1:11" x14ac:dyDescent="0.45">
      <c r="B70" s="23"/>
      <c r="C70" s="27"/>
      <c r="D70" s="27"/>
      <c r="E70" s="27"/>
      <c r="F70" s="27"/>
      <c r="G70" s="27"/>
      <c r="H70" s="27"/>
      <c r="I70" s="27"/>
      <c r="J70" s="23"/>
      <c r="K70" s="23"/>
    </row>
    <row r="71" spans="1:11" x14ac:dyDescent="0.45">
      <c r="B71" s="23"/>
      <c r="C71" s="27"/>
      <c r="D71" s="27"/>
      <c r="E71" s="27"/>
      <c r="F71" s="27"/>
      <c r="G71" s="27"/>
      <c r="H71" s="27"/>
      <c r="I71" s="27"/>
      <c r="J71" s="23"/>
      <c r="K71" s="23"/>
    </row>
    <row r="72" spans="1:11" x14ac:dyDescent="0.45">
      <c r="B72" s="23"/>
      <c r="C72" s="27"/>
      <c r="D72" s="27"/>
      <c r="E72" s="27"/>
      <c r="F72" s="27"/>
      <c r="G72" s="27"/>
      <c r="H72" s="27"/>
      <c r="I72" s="27"/>
      <c r="J72" s="23"/>
      <c r="K72" s="23"/>
    </row>
    <row r="73" spans="1:11" x14ac:dyDescent="0.45">
      <c r="B73" s="23"/>
      <c r="G73" s="23"/>
      <c r="I73" s="23"/>
      <c r="J73" s="23"/>
      <c r="K73" s="23"/>
    </row>
    <row r="74" spans="1:11" x14ac:dyDescent="0.45">
      <c r="B74" s="23"/>
      <c r="G74" s="23"/>
      <c r="I74" s="23"/>
      <c r="J74" s="23"/>
      <c r="K74" s="23"/>
    </row>
    <row r="75" spans="1:11" x14ac:dyDescent="0.45">
      <c r="B75" s="23"/>
      <c r="G75" s="23"/>
      <c r="I75" s="23"/>
      <c r="J75" s="23"/>
      <c r="K75" s="23"/>
    </row>
    <row r="76" spans="1:11" x14ac:dyDescent="0.45">
      <c r="B76" s="23"/>
      <c r="G76" s="23"/>
      <c r="I76" s="23"/>
      <c r="J76" s="23"/>
      <c r="K76" s="23"/>
    </row>
    <row r="77" spans="1:11" x14ac:dyDescent="0.45">
      <c r="B77" s="23"/>
      <c r="G77" s="23"/>
      <c r="I77" s="23"/>
      <c r="J77" s="23"/>
      <c r="K77" s="23"/>
    </row>
    <row r="78" spans="1:11" x14ac:dyDescent="0.45">
      <c r="B78" s="23"/>
      <c r="G78" s="23"/>
      <c r="I78" s="23"/>
      <c r="J78" s="23"/>
      <c r="K78" s="23"/>
    </row>
    <row r="79" spans="1:11" x14ac:dyDescent="0.45">
      <c r="B79" s="23"/>
      <c r="G79" s="23"/>
      <c r="I79" s="23"/>
      <c r="J79" s="23"/>
      <c r="K79" s="23"/>
    </row>
    <row r="80" spans="1:11" x14ac:dyDescent="0.45">
      <c r="B80" s="23"/>
      <c r="G80" s="23"/>
      <c r="I80" s="23"/>
      <c r="J80" s="23"/>
      <c r="K80" s="23"/>
    </row>
    <row r="81" spans="2:11" x14ac:dyDescent="0.45">
      <c r="B81" s="23"/>
      <c r="G81" s="23"/>
      <c r="I81" s="23"/>
      <c r="J81" s="23"/>
      <c r="K81" s="23"/>
    </row>
    <row r="82" spans="2:11" x14ac:dyDescent="0.45">
      <c r="B82" s="23"/>
      <c r="G82" s="23"/>
      <c r="I82" s="23"/>
      <c r="J82" s="23"/>
      <c r="K82" s="23"/>
    </row>
    <row r="83" spans="2:11" x14ac:dyDescent="0.45">
      <c r="B83" s="23"/>
      <c r="G83" s="23"/>
      <c r="I83" s="23"/>
      <c r="J83" s="23"/>
      <c r="K83" s="23"/>
    </row>
    <row r="84" spans="2:11" x14ac:dyDescent="0.45">
      <c r="B84" s="23"/>
      <c r="G84" s="23"/>
      <c r="I84" s="23"/>
      <c r="J84" s="23"/>
      <c r="K84" s="23"/>
    </row>
    <row r="85" spans="2:11" x14ac:dyDescent="0.45">
      <c r="B85" s="23"/>
      <c r="G85" s="23"/>
      <c r="I85" s="23"/>
      <c r="J85" s="23"/>
      <c r="K85" s="23"/>
    </row>
    <row r="86" spans="2:11" x14ac:dyDescent="0.45">
      <c r="B86" s="23"/>
      <c r="G86" s="23"/>
      <c r="I86" s="23"/>
      <c r="J86" s="23"/>
      <c r="K86" s="23"/>
    </row>
    <row r="87" spans="2:11" x14ac:dyDescent="0.45">
      <c r="B87" s="23"/>
      <c r="G87" s="23"/>
      <c r="I87" s="23"/>
      <c r="J87" s="23"/>
      <c r="K87" s="23"/>
    </row>
    <row r="88" spans="2:11" x14ac:dyDescent="0.45">
      <c r="B88" s="23"/>
      <c r="G88" s="23"/>
      <c r="I88" s="23"/>
      <c r="J88" s="23"/>
      <c r="K88" s="23"/>
    </row>
    <row r="89" spans="2:11" x14ac:dyDescent="0.45">
      <c r="B89" s="23"/>
      <c r="G89" s="23"/>
      <c r="I89" s="23"/>
      <c r="J89" s="23"/>
      <c r="K89" s="23"/>
    </row>
    <row r="90" spans="2:11" x14ac:dyDescent="0.45">
      <c r="B90" s="23"/>
      <c r="G90" s="23"/>
      <c r="I90" s="23"/>
      <c r="J90" s="23"/>
      <c r="K90" s="23"/>
    </row>
    <row r="91" spans="2:11" x14ac:dyDescent="0.45">
      <c r="B91" s="23"/>
      <c r="G91" s="23"/>
      <c r="I91" s="23"/>
      <c r="J91" s="23"/>
      <c r="K91" s="23"/>
    </row>
    <row r="92" spans="2:11" x14ac:dyDescent="0.45">
      <c r="B92" s="23"/>
      <c r="G92" s="23"/>
      <c r="I92" s="23"/>
      <c r="J92" s="23"/>
      <c r="K92" s="23"/>
    </row>
    <row r="93" spans="2:11" x14ac:dyDescent="0.45">
      <c r="B93" s="23"/>
      <c r="G93" s="23"/>
      <c r="I93" s="23"/>
      <c r="J93" s="23"/>
      <c r="K93" s="23"/>
    </row>
    <row r="94" spans="2:11" x14ac:dyDescent="0.45">
      <c r="B94" s="23"/>
      <c r="G94" s="23"/>
      <c r="I94" s="23"/>
      <c r="J94" s="23"/>
      <c r="K94" s="23"/>
    </row>
    <row r="95" spans="2:11" x14ac:dyDescent="0.45">
      <c r="B95" s="23"/>
      <c r="G95" s="23"/>
      <c r="I95" s="23"/>
      <c r="J95" s="23"/>
      <c r="K95" s="23"/>
    </row>
    <row r="96" spans="2:11" x14ac:dyDescent="0.45">
      <c r="B96" s="23"/>
      <c r="G96" s="23"/>
      <c r="I96" s="23"/>
      <c r="J96" s="23"/>
      <c r="K96" s="23"/>
    </row>
    <row r="97" spans="2:11" x14ac:dyDescent="0.45">
      <c r="B97" s="23"/>
      <c r="G97" s="23"/>
      <c r="I97" s="23"/>
      <c r="J97" s="23"/>
      <c r="K97" s="23"/>
    </row>
    <row r="98" spans="2:11" x14ac:dyDescent="0.45">
      <c r="B98" s="23"/>
      <c r="G98" s="23"/>
      <c r="I98" s="23"/>
      <c r="J98" s="23"/>
      <c r="K98" s="23"/>
    </row>
    <row r="99" spans="2:11" x14ac:dyDescent="0.45">
      <c r="B99" s="23"/>
      <c r="G99" s="23"/>
      <c r="I99" s="23"/>
      <c r="J99" s="23"/>
      <c r="K99" s="23"/>
    </row>
    <row r="100" spans="2:11" x14ac:dyDescent="0.45">
      <c r="B100" s="23"/>
      <c r="G100" s="23"/>
      <c r="I100" s="23"/>
      <c r="J100" s="23"/>
      <c r="K100" s="23"/>
    </row>
    <row r="101" spans="2:11" x14ac:dyDescent="0.45">
      <c r="B101" s="23"/>
      <c r="G101" s="23"/>
      <c r="I101" s="23"/>
      <c r="J101" s="23"/>
      <c r="K101" s="23"/>
    </row>
    <row r="102" spans="2:11" x14ac:dyDescent="0.45">
      <c r="B102" s="23"/>
      <c r="G102" s="23"/>
      <c r="I102" s="23"/>
      <c r="J102" s="23"/>
      <c r="K102" s="23"/>
    </row>
    <row r="103" spans="2:11" x14ac:dyDescent="0.45">
      <c r="B103" s="23"/>
      <c r="G103" s="23"/>
      <c r="I103" s="23"/>
      <c r="J103" s="23"/>
      <c r="K103" s="23"/>
    </row>
    <row r="104" spans="2:11" x14ac:dyDescent="0.45">
      <c r="B104" s="23"/>
      <c r="G104" s="23"/>
      <c r="I104" s="23"/>
      <c r="J104" s="23"/>
      <c r="K104" s="23"/>
    </row>
    <row r="105" spans="2:11" x14ac:dyDescent="0.45">
      <c r="B105" s="23"/>
      <c r="G105" s="23"/>
      <c r="I105" s="23"/>
      <c r="J105" s="23"/>
      <c r="K105" s="23"/>
    </row>
    <row r="106" spans="2:11" x14ac:dyDescent="0.45">
      <c r="B106" s="23"/>
      <c r="G106" s="23"/>
      <c r="I106" s="23"/>
      <c r="J106" s="23"/>
      <c r="K106" s="23"/>
    </row>
    <row r="107" spans="2:11" x14ac:dyDescent="0.45">
      <c r="B107" s="23"/>
      <c r="G107" s="23"/>
      <c r="I107" s="23"/>
      <c r="J107" s="23"/>
      <c r="K107" s="23"/>
    </row>
    <row r="108" spans="2:11" x14ac:dyDescent="0.45">
      <c r="B108" s="23"/>
      <c r="G108" s="23"/>
      <c r="I108" s="23"/>
      <c r="J108" s="23"/>
      <c r="K108" s="23"/>
    </row>
    <row r="109" spans="2:11" x14ac:dyDescent="0.45">
      <c r="B109" s="23"/>
      <c r="G109" s="23"/>
      <c r="I109" s="23"/>
      <c r="J109" s="23"/>
      <c r="K109" s="23"/>
    </row>
    <row r="110" spans="2:11" x14ac:dyDescent="0.45">
      <c r="B110" s="23"/>
      <c r="G110" s="23"/>
      <c r="I110" s="23"/>
      <c r="J110" s="23"/>
      <c r="K110" s="23"/>
    </row>
    <row r="111" spans="2:11" x14ac:dyDescent="0.45">
      <c r="B111" s="23"/>
      <c r="G111" s="23"/>
      <c r="I111" s="23"/>
      <c r="J111" s="23"/>
      <c r="K111" s="23"/>
    </row>
    <row r="112" spans="2:11" x14ac:dyDescent="0.45">
      <c r="B112" s="23"/>
      <c r="G112" s="23"/>
      <c r="I112" s="23"/>
      <c r="J112" s="23"/>
      <c r="K112" s="23"/>
    </row>
    <row r="113" spans="2:11" x14ac:dyDescent="0.45">
      <c r="B113" s="23"/>
      <c r="G113" s="23"/>
      <c r="I113" s="23"/>
      <c r="J113" s="23"/>
      <c r="K113" s="23"/>
    </row>
    <row r="114" spans="2:11" x14ac:dyDescent="0.45">
      <c r="B114" s="23"/>
      <c r="G114" s="23"/>
      <c r="I114" s="23"/>
      <c r="J114" s="23"/>
      <c r="K114" s="23"/>
    </row>
    <row r="115" spans="2:11" x14ac:dyDescent="0.45">
      <c r="B115" s="23"/>
      <c r="G115" s="23"/>
      <c r="I115" s="23"/>
      <c r="J115" s="23"/>
      <c r="K115" s="23"/>
    </row>
    <row r="116" spans="2:11" x14ac:dyDescent="0.45">
      <c r="B116" s="23"/>
      <c r="G116" s="23"/>
      <c r="I116" s="23"/>
      <c r="J116" s="23"/>
      <c r="K116" s="23"/>
    </row>
    <row r="117" spans="2:11" x14ac:dyDescent="0.45">
      <c r="B117" s="23"/>
      <c r="G117" s="23"/>
      <c r="I117" s="23"/>
      <c r="J117" s="23"/>
      <c r="K117" s="23"/>
    </row>
    <row r="118" spans="2:11" x14ac:dyDescent="0.45">
      <c r="B118" s="23"/>
      <c r="G118" s="23"/>
      <c r="J118" s="23"/>
      <c r="K118" s="23"/>
    </row>
    <row r="119" spans="2:11" x14ac:dyDescent="0.45">
      <c r="B119" s="23"/>
      <c r="G119" s="23"/>
      <c r="J119" s="23"/>
      <c r="K119" s="23"/>
    </row>
    <row r="120" spans="2:11" x14ac:dyDescent="0.45">
      <c r="B120" s="23"/>
      <c r="G120" s="23"/>
      <c r="J120" s="23"/>
      <c r="K120" s="23"/>
    </row>
    <row r="121" spans="2:11" x14ac:dyDescent="0.45">
      <c r="B121" s="23"/>
      <c r="G121" s="23"/>
      <c r="J121" s="23"/>
      <c r="K121" s="23"/>
    </row>
    <row r="122" spans="2:11" x14ac:dyDescent="0.45">
      <c r="B122" s="23"/>
      <c r="G122" s="23"/>
      <c r="J122" s="23"/>
      <c r="K122" s="23"/>
    </row>
    <row r="123" spans="2:11" x14ac:dyDescent="0.45">
      <c r="B123" s="23"/>
      <c r="G123" s="23"/>
      <c r="J123" s="23"/>
      <c r="K123" s="23"/>
    </row>
    <row r="124" spans="2:11" x14ac:dyDescent="0.45">
      <c r="B124" s="23"/>
      <c r="G124" s="23"/>
      <c r="J124" s="23"/>
      <c r="K124" s="23"/>
    </row>
    <row r="125" spans="2:11" x14ac:dyDescent="0.45">
      <c r="B125" s="23"/>
      <c r="G125" s="23"/>
      <c r="J125" s="23"/>
      <c r="K125" s="23"/>
    </row>
    <row r="126" spans="2:11" x14ac:dyDescent="0.45">
      <c r="B126" s="23"/>
      <c r="G126" s="23"/>
      <c r="J126" s="23"/>
      <c r="K126" s="23"/>
    </row>
    <row r="127" spans="2:11" x14ac:dyDescent="0.45">
      <c r="B127" s="23"/>
      <c r="G127" s="23"/>
      <c r="J127" s="23"/>
      <c r="K127" s="23"/>
    </row>
    <row r="128" spans="2:11" x14ac:dyDescent="0.45">
      <c r="B128" s="23"/>
      <c r="G128" s="23"/>
      <c r="I128" s="23"/>
      <c r="J128" s="23"/>
      <c r="K128" s="23"/>
    </row>
    <row r="129" spans="2:11" x14ac:dyDescent="0.45">
      <c r="B129" s="23"/>
      <c r="G129" s="23"/>
      <c r="I129" s="23"/>
      <c r="J129" s="23"/>
      <c r="K129" s="23"/>
    </row>
    <row r="130" spans="2:11" x14ac:dyDescent="0.45">
      <c r="B130" s="23"/>
      <c r="G130" s="23"/>
      <c r="I130" s="23"/>
      <c r="J130" s="23"/>
      <c r="K130" s="23"/>
    </row>
    <row r="131" spans="2:11" x14ac:dyDescent="0.45">
      <c r="B131" s="23"/>
      <c r="G131" s="23"/>
      <c r="I131" s="23"/>
      <c r="J131" s="23"/>
      <c r="K131" s="23"/>
    </row>
    <row r="132" spans="2:11" x14ac:dyDescent="0.45">
      <c r="B132" s="23"/>
      <c r="G132" s="23"/>
      <c r="I132" s="23"/>
      <c r="J132" s="23"/>
      <c r="K132" s="23"/>
    </row>
    <row r="133" spans="2:11" x14ac:dyDescent="0.45">
      <c r="B133" s="23"/>
      <c r="G133" s="23"/>
      <c r="I133" s="23"/>
      <c r="J133" s="23"/>
      <c r="K133" s="23"/>
    </row>
    <row r="134" spans="2:11" x14ac:dyDescent="0.45">
      <c r="B134" s="23"/>
      <c r="G134" s="23"/>
      <c r="I134" s="23"/>
      <c r="J134" s="23"/>
      <c r="K134" s="23"/>
    </row>
    <row r="135" spans="2:11" x14ac:dyDescent="0.45">
      <c r="B135" s="23"/>
      <c r="G135" s="23"/>
      <c r="I135" s="23"/>
      <c r="J135" s="23"/>
      <c r="K135" s="23"/>
    </row>
    <row r="136" spans="2:11" x14ac:dyDescent="0.45">
      <c r="B136" s="23"/>
      <c r="G136" s="23"/>
      <c r="I136" s="23"/>
      <c r="J136" s="23"/>
      <c r="K136" s="23"/>
    </row>
    <row r="137" spans="2:11" x14ac:dyDescent="0.45">
      <c r="B137" s="23"/>
      <c r="G137" s="23"/>
      <c r="I137" s="23"/>
      <c r="J137" s="23"/>
      <c r="K137" s="23"/>
    </row>
    <row r="138" spans="2:11" x14ac:dyDescent="0.45">
      <c r="B138" s="23"/>
      <c r="G138" s="23"/>
      <c r="I138" s="23"/>
      <c r="J138" s="23"/>
      <c r="K138" s="23"/>
    </row>
    <row r="139" spans="2:11" x14ac:dyDescent="0.45">
      <c r="B139" s="23"/>
      <c r="G139" s="23"/>
      <c r="I139" s="23"/>
      <c r="J139" s="23"/>
      <c r="K139" s="23"/>
    </row>
    <row r="140" spans="2:11" x14ac:dyDescent="0.45">
      <c r="B140" s="23"/>
      <c r="G140" s="23"/>
      <c r="I140" s="23"/>
      <c r="J140" s="23"/>
      <c r="K140" s="23"/>
    </row>
    <row r="141" spans="2:11" x14ac:dyDescent="0.45">
      <c r="B141" s="23"/>
      <c r="G141" s="23"/>
      <c r="I141" s="23"/>
      <c r="J141" s="23"/>
      <c r="K141" s="23"/>
    </row>
    <row r="279" spans="2:11" x14ac:dyDescent="0.45">
      <c r="B279" s="23"/>
      <c r="G279" s="23"/>
      <c r="I279" s="23"/>
      <c r="J279" s="50"/>
      <c r="K279" s="23"/>
    </row>
    <row r="280" spans="2:11" x14ac:dyDescent="0.45">
      <c r="B280" s="23"/>
      <c r="G280" s="23"/>
      <c r="I280" s="23"/>
      <c r="J280" s="50"/>
      <c r="K280" s="23"/>
    </row>
  </sheetData>
  <customSheetViews>
    <customSheetView guid="{D80F9502-1760-4B4D-BEE6-65B7268CEFF2}" scale="90" showPageBreaks="1" fitToPage="1" printArea="1" topLeftCell="A11">
      <pane xSplit="2" ySplit="4" topLeftCell="C18" activePane="bottomRight" state="frozen"/>
      <selection pane="bottomRight" activeCell="I37" sqref="I37"/>
      <pageMargins left="0" right="0" top="0" bottom="0" header="0" footer="0"/>
      <pageSetup scale="51" orientation="landscape" r:id="rId1"/>
    </customSheetView>
    <customSheetView guid="{F8C3F9F4-DBFA-417E-A63C-4DCF6CDDDD4D}" scale="80" showPageBreaks="1" fitToPage="1" printArea="1" topLeftCell="A16">
      <selection activeCell="M17" sqref="M17"/>
      <pageMargins left="0" right="0" top="0" bottom="0" header="0" footer="0"/>
      <pageSetup scale="57" orientation="landscape" r:id="rId2"/>
    </customSheetView>
    <customSheetView guid="{2E9FC00E-19D3-4355-A260-417D9236B30F}" scale="80" fitToPage="1" topLeftCell="A31">
      <selection activeCell="M17" sqref="M17"/>
      <pageMargins left="0" right="0" top="0" bottom="0" header="0" footer="0"/>
      <pageSetup scale="58" orientation="landscape" r:id="rId3"/>
    </customSheetView>
    <customSheetView guid="{F5B97444-16EA-4AA7-9A70-95BB0AFD8284}" scale="80" showPageBreaks="1" fitToPage="1" printArea="1" topLeftCell="A13">
      <selection activeCell="S36" sqref="S36"/>
      <pageMargins left="0" right="0" top="0" bottom="0" header="0" footer="0"/>
      <pageSetup scale="57" orientation="landscape" r:id="rId4"/>
    </customSheetView>
    <customSheetView guid="{CEC57B47-E6EC-4FDA-BCFD-6AC6A66DD178}" scale="70" showPageBreaks="1" fitToPage="1" printArea="1" topLeftCell="A16">
      <selection activeCell="U28" sqref="U28"/>
      <pageMargins left="0" right="0" top="0" bottom="0" header="0" footer="0"/>
      <pageSetup scale="55" orientation="landscape" r:id="rId5"/>
    </customSheetView>
    <customSheetView guid="{E163314F-53A2-4A2F-A9CF-3F94F0129118}" scale="70" showPageBreaks="1" fitToPage="1" printArea="1">
      <selection activeCell="S36" sqref="S36"/>
      <pageMargins left="0" right="0" top="0" bottom="0" header="0" footer="0"/>
      <pageSetup scale="58" orientation="landscape" r:id="rId6"/>
    </customSheetView>
    <customSheetView guid="{C98D41B4-6B7D-46F8-862F-B1C92554BE39}" scale="80" showPageBreaks="1" fitToPage="1" printArea="1" topLeftCell="A13">
      <selection activeCell="S56" sqref="S56"/>
      <pageMargins left="0" right="0" top="0" bottom="0" header="0" footer="0"/>
      <pageSetup scale="58" orientation="landscape" r:id="rId7"/>
    </customSheetView>
    <customSheetView guid="{AE1B1716-57F4-4705-A4F2-7A8CD44D74C3}" scale="70" showPageBreaks="1" printArea="1">
      <selection activeCell="Q56" sqref="Q56:Q57"/>
      <pageMargins left="0" right="0" top="0" bottom="0" header="0" footer="0"/>
      <pageSetup scale="59" orientation="landscape" r:id="rId8"/>
    </customSheetView>
  </customSheetViews>
  <mergeCells count="6">
    <mergeCell ref="H10:I10"/>
    <mergeCell ref="A7:I7"/>
    <mergeCell ref="A3:K3"/>
    <mergeCell ref="A4:K4"/>
    <mergeCell ref="A5:K5"/>
    <mergeCell ref="A6:K6"/>
  </mergeCells>
  <pageMargins left="0.18" right="0.2" top="0.75" bottom="0.56999999999999995" header="0.3" footer="0.3"/>
  <pageSetup scale="58" orientation="landscape" r:id="rId9"/>
  <customProperties>
    <customPr name="_pios_id" r:id="rId10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79"/>
  <sheetViews>
    <sheetView tabSelected="1" view="pageBreakPreview" zoomScale="85" zoomScaleNormal="80" zoomScaleSheetLayoutView="85" workbookViewId="0">
      <pane ySplit="12" topLeftCell="A37" activePane="bottomLeft" state="frozen"/>
      <selection activeCell="A5" sqref="A5:K5"/>
      <selection pane="bottomLeft" activeCell="A5" sqref="A5:K5"/>
    </sheetView>
  </sheetViews>
  <sheetFormatPr defaultColWidth="9" defaultRowHeight="14.25" x14ac:dyDescent="0.45"/>
  <cols>
    <col min="1" max="1" width="5.86328125" style="79" customWidth="1"/>
    <col min="2" max="2" width="12.86328125" style="175" customWidth="1"/>
    <col min="3" max="3" width="27.796875" style="250" customWidth="1"/>
    <col min="4" max="4" width="10.1328125" style="170" customWidth="1"/>
    <col min="5" max="5" width="59.1328125" style="79" bestFit="1" customWidth="1"/>
    <col min="6" max="6" width="24.3984375" style="79" bestFit="1" customWidth="1"/>
    <col min="7" max="7" width="21.3984375" style="79" bestFit="1" customWidth="1"/>
    <col min="8" max="8" width="26.59765625" style="175" customWidth="1"/>
    <col min="9" max="9" width="16.59765625" style="79" customWidth="1"/>
    <col min="10" max="10" width="1.59765625" style="79" customWidth="1"/>
    <col min="11" max="11" width="21" style="79" customWidth="1"/>
    <col min="12" max="12" width="1.59765625" style="79" customWidth="1"/>
    <col min="13" max="13" width="20" style="79" customWidth="1"/>
    <col min="14" max="16384" width="9" style="79"/>
  </cols>
  <sheetData>
    <row r="1" spans="1:13" s="23" customFormat="1" x14ac:dyDescent="0.45">
      <c r="A1" s="285"/>
      <c r="B1" s="24"/>
      <c r="C1" s="232"/>
      <c r="D1" s="233"/>
      <c r="H1" s="234" t="s">
        <v>194</v>
      </c>
      <c r="I1" s="235"/>
      <c r="J1" s="27"/>
    </row>
    <row r="2" spans="1:13" s="23" customFormat="1" x14ac:dyDescent="0.45">
      <c r="A2" s="13"/>
      <c r="B2" s="24"/>
      <c r="C2" s="232"/>
      <c r="D2" s="233"/>
      <c r="H2" s="20" t="e">
        <f ca="1">RIGHT(CELL("filename",$A$1),LEN(CELL("filename",$A$1))-SEARCH("\Exhibits",CELL("filename",$A$1),1))</f>
        <v>#VALUE!</v>
      </c>
      <c r="I2" s="27"/>
      <c r="J2" s="27"/>
    </row>
    <row r="3" spans="1:13" s="23" customFormat="1" x14ac:dyDescent="0.45">
      <c r="A3" s="398" t="str">
        <f>'Link In'!C3</f>
        <v>Bluegrass Water Utility Operating Company, LLC</v>
      </c>
      <c r="B3" s="398"/>
      <c r="C3" s="398"/>
      <c r="D3" s="398"/>
      <c r="E3" s="398"/>
      <c r="F3" s="398"/>
      <c r="G3" s="398"/>
      <c r="H3" s="398"/>
      <c r="I3" s="31"/>
      <c r="J3" s="31"/>
      <c r="K3" s="31"/>
    </row>
    <row r="4" spans="1:13" s="23" customFormat="1" x14ac:dyDescent="0.45">
      <c r="A4" s="398" t="str">
        <f>'Link In'!C5</f>
        <v>Case No. 2020-00290</v>
      </c>
      <c r="B4" s="398"/>
      <c r="C4" s="398"/>
      <c r="D4" s="398"/>
      <c r="E4" s="398"/>
      <c r="F4" s="398"/>
      <c r="G4" s="398"/>
      <c r="H4" s="398"/>
      <c r="I4" s="31"/>
      <c r="J4" s="31"/>
      <c r="K4" s="31"/>
    </row>
    <row r="5" spans="1:13" s="23" customFormat="1" x14ac:dyDescent="0.45">
      <c r="A5" s="399" t="s">
        <v>130</v>
      </c>
      <c r="B5" s="399"/>
      <c r="C5" s="399"/>
      <c r="D5" s="399"/>
      <c r="E5" s="399"/>
      <c r="F5" s="399"/>
      <c r="G5" s="399"/>
      <c r="H5" s="399"/>
      <c r="I5" s="236"/>
      <c r="J5" s="236"/>
      <c r="K5" s="236"/>
    </row>
    <row r="6" spans="1:13" s="23" customFormat="1" x14ac:dyDescent="0.45">
      <c r="A6" s="399" t="s">
        <v>131</v>
      </c>
      <c r="B6" s="399"/>
      <c r="C6" s="399"/>
      <c r="D6" s="399"/>
      <c r="E6" s="399"/>
      <c r="F6" s="399"/>
      <c r="G6" s="399"/>
      <c r="H6" s="399"/>
      <c r="I6" s="236"/>
      <c r="J6" s="236"/>
      <c r="K6" s="236"/>
    </row>
    <row r="7" spans="1:13" s="23" customFormat="1" x14ac:dyDescent="0.45">
      <c r="A7" s="31"/>
      <c r="B7" s="31"/>
      <c r="C7" s="31"/>
      <c r="D7" s="31"/>
      <c r="E7" s="31"/>
      <c r="F7" s="31"/>
      <c r="G7" s="31"/>
      <c r="H7" s="238" t="s">
        <v>194</v>
      </c>
      <c r="I7" s="31"/>
      <c r="J7" s="31"/>
      <c r="K7" s="31"/>
    </row>
    <row r="8" spans="1:13" s="23" customFormat="1" x14ac:dyDescent="0.45">
      <c r="A8" s="286" t="s">
        <v>132</v>
      </c>
      <c r="B8" s="31"/>
      <c r="C8" s="237"/>
      <c r="D8" s="60"/>
      <c r="E8" s="347"/>
      <c r="H8" s="18" t="str">
        <f ca="1">RIGHT(CELL("filename",$A$1),LEN(CELL("filename",$A$1))-SEARCH("/Work Papers",CELL("filename",$A$1),1))</f>
        <v>Work Papers/[BGUOC 2020 Rate Case - Income Statement (Water).xlsx]MSFR Inc Stmt by Acct - SCH C.2</v>
      </c>
      <c r="I8" s="34"/>
      <c r="J8" s="34"/>
    </row>
    <row r="9" spans="1:13" s="24" customFormat="1" x14ac:dyDescent="0.45">
      <c r="A9" s="25" t="s">
        <v>133</v>
      </c>
      <c r="C9" s="239"/>
      <c r="D9" s="60"/>
      <c r="E9" s="347"/>
      <c r="F9" s="347"/>
      <c r="G9" s="347"/>
      <c r="H9" s="363" t="s">
        <v>196</v>
      </c>
      <c r="I9" s="37"/>
      <c r="J9" s="37"/>
    </row>
    <row r="10" spans="1:13" s="24" customFormat="1" x14ac:dyDescent="0.45">
      <c r="A10" s="176"/>
      <c r="C10" s="239"/>
      <c r="D10" s="60"/>
      <c r="E10" s="347"/>
      <c r="F10" s="347"/>
      <c r="G10" s="347"/>
      <c r="I10" s="37"/>
      <c r="J10" s="37"/>
    </row>
    <row r="11" spans="1:13" s="24" customFormat="1" x14ac:dyDescent="0.45">
      <c r="A11" s="348" t="s">
        <v>16</v>
      </c>
      <c r="B11" s="347" t="s">
        <v>113</v>
      </c>
      <c r="C11" s="240" t="s">
        <v>134</v>
      </c>
      <c r="D11" s="347" t="s">
        <v>135</v>
      </c>
      <c r="E11" s="347"/>
      <c r="F11" s="347" t="s">
        <v>11</v>
      </c>
      <c r="G11" s="347" t="s">
        <v>136</v>
      </c>
      <c r="H11" s="347" t="s">
        <v>137</v>
      </c>
      <c r="I11" s="37"/>
      <c r="J11" s="37"/>
    </row>
    <row r="12" spans="1:13" s="24" customFormat="1" x14ac:dyDescent="0.45">
      <c r="A12" s="257" t="s">
        <v>138</v>
      </c>
      <c r="B12" s="39" t="s">
        <v>139</v>
      </c>
      <c r="C12" s="143" t="s">
        <v>140</v>
      </c>
      <c r="D12" s="39" t="s">
        <v>141</v>
      </c>
      <c r="E12" s="39" t="s">
        <v>56</v>
      </c>
      <c r="F12" s="40" t="s">
        <v>199</v>
      </c>
      <c r="G12" s="39" t="s">
        <v>142</v>
      </c>
      <c r="H12" s="39" t="s">
        <v>200</v>
      </c>
      <c r="I12" s="241"/>
      <c r="J12" s="37"/>
      <c r="K12" s="241"/>
      <c r="M12" s="241"/>
    </row>
    <row r="13" spans="1:13" x14ac:dyDescent="0.45">
      <c r="A13" s="171">
        <v>1</v>
      </c>
      <c r="B13" s="242"/>
      <c r="C13" s="243"/>
      <c r="D13" s="169"/>
      <c r="E13" s="171"/>
      <c r="F13" s="104"/>
      <c r="G13" s="104"/>
      <c r="H13" s="105"/>
    </row>
    <row r="14" spans="1:13" x14ac:dyDescent="0.45">
      <c r="A14" s="171">
        <f>A13+1</f>
        <v>2</v>
      </c>
      <c r="B14" s="396">
        <v>400</v>
      </c>
      <c r="C14" s="244" t="s">
        <v>185</v>
      </c>
      <c r="D14" s="169" t="str">
        <f>'Link In'!B74</f>
        <v>461.000</v>
      </c>
      <c r="E14" s="169" t="str">
        <f>'Link In'!C74</f>
        <v>Revenue   Water (KY, Bluegra)</v>
      </c>
      <c r="F14" s="54">
        <f>'Link In'!D74</f>
        <v>52050.42</v>
      </c>
      <c r="G14" s="54">
        <f>'Link In'!E74</f>
        <v>37949.58</v>
      </c>
      <c r="H14" s="54">
        <f>'Link In'!F74</f>
        <v>90000</v>
      </c>
      <c r="I14" s="73"/>
      <c r="J14" s="117"/>
    </row>
    <row r="15" spans="1:13" x14ac:dyDescent="0.45">
      <c r="A15" s="171">
        <f t="shared" ref="A15:A71" si="0">A14+1</f>
        <v>3</v>
      </c>
      <c r="B15" s="346"/>
      <c r="C15" s="244"/>
      <c r="D15" s="169" t="str">
        <f>'Link In'!B75</f>
        <v>470.000</v>
      </c>
      <c r="E15" s="169" t="str">
        <f>'Link In'!C75</f>
        <v>Late Fees   Water (KY, Bluegra)</v>
      </c>
      <c r="F15" s="54">
        <f>'Link In'!D75</f>
        <v>-2273.14</v>
      </c>
      <c r="G15" s="54">
        <f>'Link In'!E75</f>
        <v>2273.14</v>
      </c>
      <c r="H15" s="54">
        <f>'Link In'!F75</f>
        <v>0</v>
      </c>
      <c r="I15" s="73"/>
      <c r="J15" s="117"/>
    </row>
    <row r="16" spans="1:13" x14ac:dyDescent="0.45">
      <c r="A16" s="171">
        <f t="shared" si="0"/>
        <v>4</v>
      </c>
      <c r="B16" s="346"/>
      <c r="C16" s="244"/>
      <c r="D16" s="169"/>
      <c r="E16" s="169"/>
      <c r="F16" s="54"/>
      <c r="G16" s="54"/>
      <c r="H16" s="54"/>
      <c r="I16" s="73"/>
      <c r="J16" s="117"/>
    </row>
    <row r="17" spans="1:10" x14ac:dyDescent="0.45">
      <c r="A17" s="171">
        <f t="shared" si="0"/>
        <v>5</v>
      </c>
      <c r="B17" s="346"/>
      <c r="C17" s="245"/>
      <c r="D17" s="169"/>
      <c r="E17" s="346" t="s">
        <v>127</v>
      </c>
      <c r="F17" s="58">
        <f>SUM(F14:F16)</f>
        <v>49777.279999999999</v>
      </c>
      <c r="G17" s="58">
        <f>SUM(G14:G16)</f>
        <v>40222.720000000001</v>
      </c>
      <c r="H17" s="58">
        <f>SUM(H14:H16)</f>
        <v>90000</v>
      </c>
      <c r="I17" s="73"/>
      <c r="J17" s="117"/>
    </row>
    <row r="18" spans="1:10" x14ac:dyDescent="0.45">
      <c r="A18" s="171">
        <f t="shared" si="0"/>
        <v>6</v>
      </c>
      <c r="B18" s="346"/>
      <c r="C18" s="245"/>
      <c r="D18" s="169"/>
      <c r="E18" s="171"/>
      <c r="F18" s="57"/>
      <c r="G18" s="57"/>
      <c r="H18" s="58"/>
      <c r="I18" s="73"/>
      <c r="J18" s="117"/>
    </row>
    <row r="19" spans="1:10" x14ac:dyDescent="0.45">
      <c r="A19" s="171">
        <f t="shared" si="0"/>
        <v>7</v>
      </c>
      <c r="B19" s="346">
        <v>401</v>
      </c>
      <c r="C19" s="244" t="s">
        <v>186</v>
      </c>
      <c r="D19" s="169" t="str">
        <f>'Link In'!B110</f>
        <v>636.300</v>
      </c>
      <c r="E19" s="169" t="str">
        <f>'Link In'!C110</f>
        <v>Water - O&amp;M - Contractual Services - Other Treatment Ops (KY, Bluegra )</v>
      </c>
      <c r="F19" s="57">
        <f>('Link In'!D110)</f>
        <v>91533.27</v>
      </c>
      <c r="G19" s="57">
        <f>('Link In'!E110)</f>
        <v>52514.729999999996</v>
      </c>
      <c r="H19" s="57">
        <f>('Link In'!F110)</f>
        <v>144048</v>
      </c>
      <c r="I19" s="73"/>
      <c r="J19" s="117"/>
    </row>
    <row r="20" spans="1:10" x14ac:dyDescent="0.45">
      <c r="A20" s="171">
        <f t="shared" si="0"/>
        <v>8</v>
      </c>
      <c r="B20" s="346"/>
      <c r="C20" s="245"/>
      <c r="D20" s="169" t="str">
        <f>'Link In'!B111</f>
        <v>618.300</v>
      </c>
      <c r="E20" s="169" t="str">
        <f>'Link In'!C111</f>
        <v>Water - O&amp;M - Chemicals - Treatment (KY, Bluegra )</v>
      </c>
      <c r="F20" s="57">
        <f>('Link In'!D111)</f>
        <v>1954.1</v>
      </c>
      <c r="G20" s="57">
        <f>('Link In'!E111)</f>
        <v>1045.9000000000001</v>
      </c>
      <c r="H20" s="57">
        <f>('Link In'!F111)</f>
        <v>3000</v>
      </c>
      <c r="I20" s="73"/>
      <c r="J20" s="117"/>
    </row>
    <row r="21" spans="1:10" x14ac:dyDescent="0.45">
      <c r="A21" s="171">
        <f t="shared" si="0"/>
        <v>9</v>
      </c>
      <c r="B21" s="346"/>
      <c r="C21" s="245"/>
      <c r="D21" s="169" t="str">
        <f>'Link In'!B112</f>
        <v>615.100</v>
      </c>
      <c r="E21" s="169" t="str">
        <f>'Link In'!C112</f>
        <v>Water - O&amp;M - Purchased Power - Pumping (KY, Bluegra )</v>
      </c>
      <c r="F21" s="57">
        <f>('Link In'!D112)</f>
        <v>12118.44</v>
      </c>
      <c r="G21" s="57">
        <f>('Link In'!E112)</f>
        <v>14881.56</v>
      </c>
      <c r="H21" s="57">
        <f>('Link In'!F112)</f>
        <v>27000</v>
      </c>
      <c r="I21" s="73"/>
      <c r="J21" s="117"/>
    </row>
    <row r="22" spans="1:10" x14ac:dyDescent="0.45">
      <c r="A22" s="171">
        <f t="shared" si="0"/>
        <v>10</v>
      </c>
      <c r="B22" s="346"/>
      <c r="C22" s="245"/>
      <c r="D22" s="169" t="str">
        <f>'Link In'!B113</f>
        <v>636.200</v>
      </c>
      <c r="E22" s="169" t="str">
        <f>'Link In'!C113</f>
        <v>Water - O&amp;M - Contractual Services - Other Pumping Maint</v>
      </c>
      <c r="F22" s="57">
        <f>('Link In'!D113)</f>
        <v>624</v>
      </c>
      <c r="G22" s="57">
        <f>('Link In'!E113)</f>
        <v>1248</v>
      </c>
      <c r="H22" s="57">
        <f>('Link In'!F113)</f>
        <v>1872</v>
      </c>
      <c r="I22" s="73"/>
      <c r="J22" s="117"/>
    </row>
    <row r="23" spans="1:10" x14ac:dyDescent="0.45">
      <c r="A23" s="171">
        <f t="shared" si="0"/>
        <v>11</v>
      </c>
      <c r="B23" s="346"/>
      <c r="C23" s="245"/>
      <c r="D23" s="169" t="str">
        <f>'Link In'!B114</f>
        <v>636.400</v>
      </c>
      <c r="E23" s="169" t="str">
        <f>'Link In'!C114</f>
        <v>Water - O&amp;M - Contractual Services - Other Treatment Maint</v>
      </c>
      <c r="F23" s="57">
        <f>('Link In'!D114)</f>
        <v>624</v>
      </c>
      <c r="G23" s="57">
        <f>('Link In'!E114)</f>
        <v>1248</v>
      </c>
      <c r="H23" s="57">
        <f>('Link In'!F114)</f>
        <v>1872</v>
      </c>
      <c r="I23" s="73"/>
      <c r="J23" s="117"/>
    </row>
    <row r="24" spans="1:10" x14ac:dyDescent="0.45">
      <c r="A24" s="171">
        <f t="shared" si="0"/>
        <v>12</v>
      </c>
      <c r="B24" s="346"/>
      <c r="C24" s="245"/>
      <c r="D24" s="169" t="str">
        <f>'Link In'!B115</f>
        <v>636.600</v>
      </c>
      <c r="E24" s="169" t="str">
        <f>'Link In'!C115</f>
        <v>Water - O&amp;M - Contractual Services - Other Trans &amp; Distr Maint</v>
      </c>
      <c r="F24" s="57">
        <f>('Link In'!D115)</f>
        <v>624</v>
      </c>
      <c r="G24" s="57">
        <f>('Link In'!E115)</f>
        <v>1248</v>
      </c>
      <c r="H24" s="57">
        <f>('Link In'!F115)</f>
        <v>1872</v>
      </c>
    </row>
    <row r="25" spans="1:10" x14ac:dyDescent="0.45">
      <c r="A25" s="171">
        <f t="shared" si="0"/>
        <v>13</v>
      </c>
      <c r="B25" s="346"/>
      <c r="C25" s="245"/>
      <c r="D25" s="169" t="str">
        <f>'Link In'!B116</f>
        <v>620.600</v>
      </c>
      <c r="E25" s="169" t="str">
        <f>'Link In'!C116</f>
        <v>Water - O&amp;M - Materials &amp; Supplies - Trans &amp; Distr Maint</v>
      </c>
      <c r="F25" s="57">
        <f>('Link In'!D116)</f>
        <v>624</v>
      </c>
      <c r="G25" s="57">
        <f>('Link In'!E116)</f>
        <v>1248</v>
      </c>
      <c r="H25" s="57">
        <f>('Link In'!F116)</f>
        <v>1872</v>
      </c>
    </row>
    <row r="26" spans="1:10" x14ac:dyDescent="0.45">
      <c r="A26" s="171">
        <f t="shared" si="0"/>
        <v>14</v>
      </c>
      <c r="B26" s="346"/>
      <c r="C26" s="245"/>
      <c r="D26" s="169"/>
      <c r="E26" s="346" t="s">
        <v>127</v>
      </c>
      <c r="F26" s="58">
        <f>SUM(F19:F25)</f>
        <v>108101.81000000001</v>
      </c>
      <c r="G26" s="58">
        <f t="shared" ref="G26" si="1">H26-F26</f>
        <v>73434.189999999988</v>
      </c>
      <c r="H26" s="58">
        <f>SUM(H19:H25)</f>
        <v>181536</v>
      </c>
      <c r="I26" s="73"/>
    </row>
    <row r="27" spans="1:10" x14ac:dyDescent="0.45">
      <c r="A27" s="171">
        <f t="shared" si="0"/>
        <v>15</v>
      </c>
      <c r="B27" s="346"/>
      <c r="C27" s="245"/>
      <c r="D27" s="169"/>
      <c r="E27" s="171"/>
      <c r="F27" s="57"/>
      <c r="G27" s="57"/>
      <c r="H27" s="58"/>
      <c r="I27" s="73"/>
    </row>
    <row r="28" spans="1:10" x14ac:dyDescent="0.45">
      <c r="A28" s="171">
        <f t="shared" si="0"/>
        <v>16</v>
      </c>
      <c r="B28" s="346">
        <v>401</v>
      </c>
      <c r="C28" s="248" t="s">
        <v>184</v>
      </c>
    </row>
    <row r="29" spans="1:10" x14ac:dyDescent="0.45">
      <c r="A29" s="171">
        <f t="shared" si="0"/>
        <v>17</v>
      </c>
      <c r="B29" s="346"/>
      <c r="C29" s="245"/>
      <c r="D29" s="169" t="str">
        <f>'Link In'!B100</f>
        <v>903.101</v>
      </c>
      <c r="E29" s="169" t="str">
        <f>'Link In'!C100</f>
        <v>Water Cust Record Collect (Billing) (KY, Bluegra)</v>
      </c>
      <c r="F29" s="57">
        <f>('Link In'!D100)</f>
        <v>3865.2400000000007</v>
      </c>
      <c r="G29" s="57">
        <f>('Link In'!E100)</f>
        <v>4669.3999999999987</v>
      </c>
      <c r="H29" s="57">
        <f>('Link In'!F100)</f>
        <v>8534.64</v>
      </c>
    </row>
    <row r="30" spans="1:10" x14ac:dyDescent="0.45">
      <c r="A30" s="171">
        <f t="shared" si="0"/>
        <v>18</v>
      </c>
      <c r="B30" s="346"/>
      <c r="C30" s="245"/>
      <c r="D30" s="169" t="str">
        <f>'Link In'!B101</f>
        <v>903.281</v>
      </c>
      <c r="E30" s="169" t="str">
        <f>'Link In'!C101</f>
        <v>Water Cust Record Collect (Bank Fees) (KY, Bluegra)</v>
      </c>
      <c r="F30" s="57">
        <f>('Link In'!D101)</f>
        <v>1206.1200000000001</v>
      </c>
      <c r="G30" s="57">
        <f>('Link In'!E101)</f>
        <v>1082.5199999999998</v>
      </c>
      <c r="H30" s="57">
        <f>('Link In'!F101)</f>
        <v>2288.64</v>
      </c>
    </row>
    <row r="31" spans="1:10" x14ac:dyDescent="0.45">
      <c r="A31" s="171">
        <f t="shared" si="0"/>
        <v>19</v>
      </c>
      <c r="B31" s="346"/>
      <c r="C31" s="245"/>
      <c r="D31" s="169" t="str">
        <f>'Link In'!B102</f>
        <v>670.000</v>
      </c>
      <c r="E31" s="169" t="str">
        <f>'Link In'!C102</f>
        <v>Water Bad Debt Expense (KY, Bluegra)</v>
      </c>
      <c r="F31" s="57">
        <f>('Link In'!D102)</f>
        <v>390</v>
      </c>
      <c r="G31" s="57">
        <f>('Link In'!E102)</f>
        <v>285</v>
      </c>
      <c r="H31" s="57">
        <f>('Link In'!F102)</f>
        <v>675</v>
      </c>
    </row>
    <row r="32" spans="1:10" x14ac:dyDescent="0.45">
      <c r="A32" s="171">
        <f t="shared" si="0"/>
        <v>20</v>
      </c>
      <c r="B32" s="346"/>
      <c r="C32" s="245"/>
      <c r="D32" s="169" t="str">
        <f>'Link In'!B103</f>
        <v>922.100</v>
      </c>
      <c r="E32" s="169" t="str">
        <f>'Link In'!C103</f>
        <v>Water Administrative Expenses Transferred (KY, Bluegra)</v>
      </c>
      <c r="F32" s="57">
        <f>('Link In'!D103)</f>
        <v>18990</v>
      </c>
      <c r="G32" s="57">
        <f>('Link In'!E103)</f>
        <v>24068.914073276574</v>
      </c>
      <c r="H32" s="57">
        <f>('Link In'!F103)</f>
        <v>43058.914073276574</v>
      </c>
    </row>
    <row r="33" spans="1:8" x14ac:dyDescent="0.45">
      <c r="A33" s="171">
        <f t="shared" si="0"/>
        <v>21</v>
      </c>
      <c r="B33" s="346"/>
      <c r="C33" s="245"/>
      <c r="D33" s="169" t="str">
        <f>'Link In'!B104</f>
        <v>633.000</v>
      </c>
      <c r="E33" s="169" t="str">
        <f>'Link In'!C104</f>
        <v>Water Contractual Services (Legal Fees) (KY, Bluegra)</v>
      </c>
      <c r="F33" s="57">
        <f>('Link In'!D104)</f>
        <v>107.62000000000002</v>
      </c>
      <c r="G33" s="57">
        <f>('Link In'!E104)</f>
        <v>207.5</v>
      </c>
      <c r="H33" s="57">
        <f>('Link In'!F104)</f>
        <v>315.12</v>
      </c>
    </row>
    <row r="34" spans="1:8" x14ac:dyDescent="0.45">
      <c r="A34" s="171">
        <f t="shared" si="0"/>
        <v>22</v>
      </c>
      <c r="B34" s="346"/>
      <c r="C34" s="245"/>
      <c r="D34" s="169" t="str">
        <f>'Link In'!B105</f>
        <v>634.000</v>
      </c>
      <c r="E34" s="169" t="str">
        <f>'Link In'!C105</f>
        <v>Water Contractual Services (Manage Consult) (KY, Bluegra)</v>
      </c>
      <c r="F34" s="57">
        <f>('Link In'!D105)</f>
        <v>3065.7000000000003</v>
      </c>
      <c r="G34" s="57">
        <f>('Link In'!E105)</f>
        <v>3110.3399999999988</v>
      </c>
      <c r="H34" s="57">
        <f>('Link In'!F105)</f>
        <v>6176.0399999999991</v>
      </c>
    </row>
    <row r="35" spans="1:8" x14ac:dyDescent="0.45">
      <c r="A35" s="171">
        <f t="shared" si="0"/>
        <v>23</v>
      </c>
      <c r="B35" s="346"/>
      <c r="C35" s="245"/>
      <c r="D35" s="169" t="str">
        <f>'Link In'!B106</f>
        <v>634.100</v>
      </c>
      <c r="E35" s="169" t="str">
        <f>'Link In'!C106</f>
        <v>Water Contractual Services (IT) (KY, Bluegra)</v>
      </c>
      <c r="F35" s="57">
        <f>('Link In'!D106)</f>
        <v>257.35000000000002</v>
      </c>
      <c r="G35" s="57">
        <f>('Link In'!E106)</f>
        <v>360.28999999999996</v>
      </c>
      <c r="H35" s="57">
        <f>('Link In'!F106)</f>
        <v>617.64</v>
      </c>
    </row>
    <row r="36" spans="1:8" x14ac:dyDescent="0.45">
      <c r="A36" s="171">
        <f t="shared" si="0"/>
        <v>24</v>
      </c>
      <c r="B36" s="346"/>
      <c r="C36" s="246"/>
      <c r="D36" s="169" t="str">
        <f>'Link In'!B107</f>
        <v>657.000</v>
      </c>
      <c r="E36" s="169" t="str">
        <f>'Link In'!C107</f>
        <v>Water Property Insurance Gen Liab (KY, Bluegra)</v>
      </c>
      <c r="F36" s="57">
        <f>('Link In'!D107)</f>
        <v>3180</v>
      </c>
      <c r="G36" s="57">
        <f>('Link In'!E107)</f>
        <v>7632</v>
      </c>
      <c r="H36" s="57">
        <f>('Link In'!F107)</f>
        <v>10812</v>
      </c>
    </row>
    <row r="37" spans="1:8" x14ac:dyDescent="0.45">
      <c r="A37" s="171">
        <f t="shared" si="0"/>
        <v>25</v>
      </c>
      <c r="B37" s="346"/>
      <c r="C37" s="249"/>
      <c r="D37" s="169" t="str">
        <f>'Link In'!B108</f>
        <v>667.100</v>
      </c>
      <c r="E37" s="169" t="str">
        <f>'Link In'!C108</f>
        <v>Water Regulatory Expense DNR (KY, Bluegra)</v>
      </c>
      <c r="F37" s="57">
        <f>('Link In'!D108)</f>
        <v>0</v>
      </c>
      <c r="G37" s="57">
        <f>('Link In'!E108)</f>
        <v>0</v>
      </c>
      <c r="H37" s="57">
        <f>('Link In'!F108)</f>
        <v>0</v>
      </c>
    </row>
    <row r="38" spans="1:8" x14ac:dyDescent="0.45">
      <c r="A38" s="171">
        <f t="shared" si="0"/>
        <v>26</v>
      </c>
      <c r="B38" s="346"/>
      <c r="D38" s="169" t="str">
        <f>'Link In'!B109</f>
        <v>667.200</v>
      </c>
      <c r="E38" s="169" t="str">
        <f>'Link In'!C109</f>
        <v>Water Regulatory Expense PSC (KY, Bluegra)</v>
      </c>
      <c r="F38" s="57">
        <f>('Link In'!D109)</f>
        <v>0</v>
      </c>
      <c r="G38" s="57">
        <f>('Link In'!E109)</f>
        <v>0</v>
      </c>
      <c r="H38" s="57">
        <f>('Link In'!F109)</f>
        <v>0</v>
      </c>
    </row>
    <row r="39" spans="1:8" x14ac:dyDescent="0.45">
      <c r="A39" s="171">
        <f t="shared" si="0"/>
        <v>27</v>
      </c>
      <c r="B39" s="346"/>
      <c r="C39" s="354"/>
      <c r="D39" s="355"/>
      <c r="E39" s="356" t="s">
        <v>127</v>
      </c>
      <c r="F39" s="357">
        <f>SUM(F29:F38)</f>
        <v>31062.03</v>
      </c>
      <c r="G39" s="357">
        <f t="shared" ref="G39" si="2">H39-F39</f>
        <v>41415.964073276584</v>
      </c>
      <c r="H39" s="357">
        <f>SUM(H29:H38)</f>
        <v>72477.994073276583</v>
      </c>
    </row>
    <row r="40" spans="1:8" x14ac:dyDescent="0.45">
      <c r="A40" s="171">
        <f t="shared" si="0"/>
        <v>28</v>
      </c>
      <c r="B40" s="346"/>
      <c r="F40" s="147"/>
      <c r="G40" s="147"/>
      <c r="H40" s="252"/>
    </row>
    <row r="41" spans="1:8" x14ac:dyDescent="0.45">
      <c r="A41" s="171">
        <f t="shared" si="0"/>
        <v>29</v>
      </c>
      <c r="B41" s="346"/>
      <c r="E41" s="171"/>
      <c r="F41" s="147"/>
      <c r="G41" s="147"/>
      <c r="H41" s="252"/>
    </row>
    <row r="42" spans="1:8" ht="14.65" customHeight="1" x14ac:dyDescent="0.45">
      <c r="A42" s="171">
        <f t="shared" si="0"/>
        <v>30</v>
      </c>
      <c r="B42" s="346">
        <v>403</v>
      </c>
      <c r="C42" s="253" t="str">
        <f>'Inc Statment - SCH C.1'!C34</f>
        <v>Depreciation - Net of CIAC Amort</v>
      </c>
      <c r="D42" s="170">
        <v>403</v>
      </c>
      <c r="E42" s="169" t="s">
        <v>219</v>
      </c>
      <c r="F42" s="147">
        <f>'Inc Statment - SCH C.1'!E34</f>
        <v>8049.3796333333376</v>
      </c>
      <c r="G42" s="147">
        <f t="shared" ref="G42" si="3">H42-F42</f>
        <v>23891.550999999996</v>
      </c>
      <c r="H42" s="147">
        <f>'Inc Statment - SCH C.1'!G34</f>
        <v>31940.930633333333</v>
      </c>
    </row>
    <row r="43" spans="1:8" x14ac:dyDescent="0.45">
      <c r="A43" s="171">
        <f t="shared" si="0"/>
        <v>31</v>
      </c>
      <c r="B43" s="346"/>
      <c r="C43" s="394"/>
      <c r="D43" s="395"/>
      <c r="E43" s="356" t="s">
        <v>127</v>
      </c>
      <c r="F43" s="393">
        <f>SUM(F42:F42)</f>
        <v>8049.3796333333376</v>
      </c>
      <c r="G43" s="393">
        <f>SUM(G42:G42)</f>
        <v>23891.550999999996</v>
      </c>
      <c r="H43" s="393">
        <f>SUM(H42:H42)</f>
        <v>31940.930633333333</v>
      </c>
    </row>
    <row r="44" spans="1:8" x14ac:dyDescent="0.45">
      <c r="A44" s="171">
        <f t="shared" si="0"/>
        <v>32</v>
      </c>
      <c r="B44" s="346"/>
      <c r="E44" s="171"/>
      <c r="F44" s="147"/>
      <c r="G44" s="147"/>
      <c r="H44" s="252"/>
    </row>
    <row r="45" spans="1:8" x14ac:dyDescent="0.45">
      <c r="A45" s="171">
        <f t="shared" si="0"/>
        <v>33</v>
      </c>
      <c r="B45" s="346" t="s">
        <v>143</v>
      </c>
      <c r="C45" s="253" t="s">
        <v>187</v>
      </c>
      <c r="E45" s="171"/>
      <c r="F45" s="147">
        <f>'Link In'!D458</f>
        <v>0</v>
      </c>
      <c r="G45" s="147">
        <f>H45-F45</f>
        <v>0</v>
      </c>
      <c r="H45" s="147">
        <f>'Link In'!G458</f>
        <v>0</v>
      </c>
    </row>
    <row r="46" spans="1:8" x14ac:dyDescent="0.45">
      <c r="A46" s="171">
        <f t="shared" si="0"/>
        <v>34</v>
      </c>
      <c r="B46" s="346"/>
      <c r="C46" s="394"/>
      <c r="D46" s="395"/>
      <c r="E46" s="356" t="s">
        <v>127</v>
      </c>
      <c r="F46" s="393">
        <f>SUM(F45:F45)</f>
        <v>0</v>
      </c>
      <c r="G46" s="393">
        <f>SUM(G45:G45)</f>
        <v>0</v>
      </c>
      <c r="H46" s="393">
        <f>SUM(H45:H45)</f>
        <v>0</v>
      </c>
    </row>
    <row r="47" spans="1:8" x14ac:dyDescent="0.45">
      <c r="A47" s="171">
        <f t="shared" si="0"/>
        <v>35</v>
      </c>
      <c r="B47" s="346"/>
      <c r="E47" s="171"/>
      <c r="F47" s="147"/>
      <c r="G47" s="147"/>
      <c r="H47" s="252"/>
    </row>
    <row r="48" spans="1:8" x14ac:dyDescent="0.45">
      <c r="A48" s="171">
        <f t="shared" si="0"/>
        <v>36</v>
      </c>
      <c r="B48" s="346"/>
      <c r="F48" s="147"/>
      <c r="G48" s="147"/>
      <c r="H48" s="252"/>
    </row>
    <row r="49" spans="1:8" x14ac:dyDescent="0.45">
      <c r="A49" s="171">
        <f t="shared" si="0"/>
        <v>37</v>
      </c>
      <c r="B49" s="346">
        <v>408</v>
      </c>
      <c r="C49" s="359" t="s">
        <v>50</v>
      </c>
      <c r="D49" s="247" t="str">
        <f>'Link In'!B99</f>
        <v>408.161</v>
      </c>
      <c r="E49" s="247" t="str">
        <f>'Link In'!C99</f>
        <v>Taxes  Water Property (KY, Bluegra)</v>
      </c>
      <c r="F49" s="59">
        <f>('Link In'!D99)</f>
        <v>46.19</v>
      </c>
      <c r="G49" s="59">
        <f>('Link In'!E99)</f>
        <v>46.19</v>
      </c>
      <c r="H49" s="59">
        <f>('Link In'!F99)</f>
        <v>92.38</v>
      </c>
    </row>
    <row r="50" spans="1:8" x14ac:dyDescent="0.45">
      <c r="A50" s="171">
        <f t="shared" si="0"/>
        <v>38</v>
      </c>
      <c r="B50" s="346"/>
      <c r="E50" s="351" t="s">
        <v>127</v>
      </c>
      <c r="F50" s="252">
        <f>SUM(F49:F49)</f>
        <v>46.19</v>
      </c>
      <c r="G50" s="252">
        <f>SUM(G49:G49)</f>
        <v>46.19</v>
      </c>
      <c r="H50" s="252">
        <f>SUM(H49:H49)</f>
        <v>92.38</v>
      </c>
    </row>
    <row r="51" spans="1:8" x14ac:dyDescent="0.45">
      <c r="A51" s="171">
        <f t="shared" si="0"/>
        <v>39</v>
      </c>
      <c r="B51" s="351"/>
      <c r="E51" s="351"/>
      <c r="F51" s="252"/>
      <c r="G51" s="252"/>
      <c r="H51" s="252"/>
    </row>
    <row r="52" spans="1:8" ht="14.65" thickBot="1" x14ac:dyDescent="0.5">
      <c r="A52" s="171">
        <f t="shared" si="0"/>
        <v>40</v>
      </c>
      <c r="B52" s="346"/>
      <c r="C52" s="253" t="s">
        <v>144</v>
      </c>
      <c r="D52" s="400"/>
      <c r="E52" s="400"/>
      <c r="F52" s="262">
        <f>F17-SUM(F26,F39,F43,F46,F50)</f>
        <v>-97482.129633333359</v>
      </c>
      <c r="G52" s="262">
        <f>G17-SUM(G26,G39,G43,G46,G50)</f>
        <v>-98565.175073276565</v>
      </c>
      <c r="H52" s="262">
        <f>H17-SUM(H26,H39,H43,H46,H50)</f>
        <v>-196047.30470660992</v>
      </c>
    </row>
    <row r="53" spans="1:8" ht="14.65" thickTop="1" x14ac:dyDescent="0.45">
      <c r="A53" s="171">
        <f t="shared" si="0"/>
        <v>41</v>
      </c>
      <c r="B53" s="346"/>
      <c r="C53" s="253"/>
      <c r="D53" s="255"/>
      <c r="E53" s="255"/>
      <c r="F53" s="175"/>
      <c r="G53" s="175"/>
    </row>
    <row r="54" spans="1:8" x14ac:dyDescent="0.45">
      <c r="A54" s="171">
        <f>A53+1</f>
        <v>42</v>
      </c>
      <c r="B54" s="256" t="s">
        <v>145</v>
      </c>
      <c r="C54" s="251"/>
    </row>
    <row r="55" spans="1:8" x14ac:dyDescent="0.45">
      <c r="A55" s="171">
        <f t="shared" si="0"/>
        <v>43</v>
      </c>
      <c r="B55" s="346">
        <v>400</v>
      </c>
      <c r="C55" s="79" t="s">
        <v>146</v>
      </c>
      <c r="F55" s="147">
        <f>F17</f>
        <v>49777.279999999999</v>
      </c>
      <c r="G55" s="147">
        <f>G17</f>
        <v>40222.720000000001</v>
      </c>
      <c r="H55" s="147">
        <f>H17</f>
        <v>90000</v>
      </c>
    </row>
    <row r="56" spans="1:8" x14ac:dyDescent="0.45">
      <c r="A56" s="171">
        <f t="shared" si="0"/>
        <v>44</v>
      </c>
      <c r="B56" s="346">
        <v>401</v>
      </c>
      <c r="C56" s="79" t="s">
        <v>147</v>
      </c>
      <c r="F56" s="147">
        <f>F26+F39</f>
        <v>139163.84000000003</v>
      </c>
      <c r="G56" s="147">
        <f>G26+G39</f>
        <v>114850.15407327657</v>
      </c>
      <c r="H56" s="147">
        <f>H26+H39</f>
        <v>254013.99407327658</v>
      </c>
    </row>
    <row r="57" spans="1:8" x14ac:dyDescent="0.45">
      <c r="A57" s="171">
        <f t="shared" si="0"/>
        <v>45</v>
      </c>
      <c r="B57" s="346">
        <v>403</v>
      </c>
      <c r="C57" s="79" t="s">
        <v>148</v>
      </c>
      <c r="F57" s="147">
        <f>F43</f>
        <v>8049.3796333333376</v>
      </c>
      <c r="G57" s="147">
        <f>G43</f>
        <v>23891.550999999996</v>
      </c>
      <c r="H57" s="147">
        <f>H43</f>
        <v>31940.930633333333</v>
      </c>
    </row>
    <row r="58" spans="1:8" x14ac:dyDescent="0.45">
      <c r="A58" s="171">
        <f t="shared" si="0"/>
        <v>46</v>
      </c>
      <c r="B58" s="346">
        <v>407</v>
      </c>
      <c r="C58" s="79" t="s">
        <v>149</v>
      </c>
      <c r="F58" s="147">
        <f>SUM(F45)</f>
        <v>0</v>
      </c>
      <c r="G58" s="147">
        <f t="shared" ref="G58:H58" si="4">SUM(G45)</f>
        <v>0</v>
      </c>
      <c r="H58" s="147">
        <f t="shared" si="4"/>
        <v>0</v>
      </c>
    </row>
    <row r="59" spans="1:8" x14ac:dyDescent="0.45">
      <c r="A59" s="171">
        <f t="shared" si="0"/>
        <v>47</v>
      </c>
      <c r="B59" s="346">
        <v>408</v>
      </c>
      <c r="C59" s="79" t="s">
        <v>150</v>
      </c>
      <c r="F59" s="147">
        <f>SUM(F50)</f>
        <v>46.19</v>
      </c>
      <c r="G59" s="147">
        <f>SUM(G50)</f>
        <v>46.19</v>
      </c>
      <c r="H59" s="147">
        <f>SUM(H50)</f>
        <v>92.38</v>
      </c>
    </row>
    <row r="60" spans="1:8" ht="14.65" thickBot="1" x14ac:dyDescent="0.5">
      <c r="A60" s="171">
        <f t="shared" si="0"/>
        <v>48</v>
      </c>
      <c r="B60" s="346"/>
      <c r="C60" s="258"/>
      <c r="D60" s="254"/>
      <c r="E60" s="235" t="s">
        <v>151</v>
      </c>
      <c r="F60" s="262">
        <f>F55-SUM(F56:F59)</f>
        <v>-97482.129633333359</v>
      </c>
      <c r="G60" s="262">
        <f t="shared" ref="G60:H60" si="5">G55-SUM(G56:G59)</f>
        <v>-98565.175073276565</v>
      </c>
      <c r="H60" s="262">
        <f t="shared" si="5"/>
        <v>-196047.30470660992</v>
      </c>
    </row>
    <row r="61" spans="1:8" ht="14.65" thickTop="1" x14ac:dyDescent="0.45">
      <c r="A61" s="171">
        <f t="shared" si="0"/>
        <v>49</v>
      </c>
      <c r="B61" s="346"/>
    </row>
    <row r="62" spans="1:8" x14ac:dyDescent="0.45">
      <c r="A62" s="171">
        <f t="shared" si="0"/>
        <v>50</v>
      </c>
      <c r="B62" s="346"/>
      <c r="H62" s="79"/>
    </row>
    <row r="63" spans="1:8" x14ac:dyDescent="0.45">
      <c r="A63" s="171">
        <f t="shared" si="0"/>
        <v>51</v>
      </c>
      <c r="B63" s="346"/>
    </row>
    <row r="64" spans="1:8" x14ac:dyDescent="0.45">
      <c r="A64" s="171">
        <f t="shared" si="0"/>
        <v>52</v>
      </c>
      <c r="B64" s="346"/>
      <c r="F64" s="175"/>
      <c r="G64" s="175"/>
    </row>
    <row r="65" spans="1:2" x14ac:dyDescent="0.45">
      <c r="A65" s="171">
        <f t="shared" si="0"/>
        <v>53</v>
      </c>
      <c r="B65" s="346"/>
    </row>
    <row r="66" spans="1:2" x14ac:dyDescent="0.45">
      <c r="A66" s="171">
        <f t="shared" si="0"/>
        <v>54</v>
      </c>
      <c r="B66" s="346"/>
    </row>
    <row r="67" spans="1:2" x14ac:dyDescent="0.45">
      <c r="A67" s="171">
        <f t="shared" si="0"/>
        <v>55</v>
      </c>
      <c r="B67" s="346"/>
    </row>
    <row r="68" spans="1:2" x14ac:dyDescent="0.45">
      <c r="A68" s="171">
        <f t="shared" si="0"/>
        <v>56</v>
      </c>
      <c r="B68" s="346"/>
    </row>
    <row r="69" spans="1:2" x14ac:dyDescent="0.45">
      <c r="A69" s="171">
        <f t="shared" si="0"/>
        <v>57</v>
      </c>
      <c r="B69" s="346"/>
    </row>
    <row r="70" spans="1:2" x14ac:dyDescent="0.45">
      <c r="A70" s="171">
        <f t="shared" si="0"/>
        <v>58</v>
      </c>
      <c r="B70" s="346"/>
    </row>
    <row r="71" spans="1:2" x14ac:dyDescent="0.45">
      <c r="A71" s="171">
        <f t="shared" si="0"/>
        <v>59</v>
      </c>
      <c r="B71" s="346"/>
    </row>
    <row r="72" spans="1:2" x14ac:dyDescent="0.45">
      <c r="A72" s="171"/>
      <c r="B72" s="346"/>
    </row>
    <row r="73" spans="1:2" x14ac:dyDescent="0.45">
      <c r="A73" s="171"/>
      <c r="B73" s="346"/>
    </row>
    <row r="74" spans="1:2" x14ac:dyDescent="0.45">
      <c r="A74" s="171"/>
      <c r="B74" s="346"/>
    </row>
    <row r="75" spans="1:2" x14ac:dyDescent="0.45">
      <c r="A75" s="171"/>
      <c r="B75" s="346"/>
    </row>
    <row r="76" spans="1:2" x14ac:dyDescent="0.45">
      <c r="A76" s="171"/>
      <c r="B76" s="346"/>
    </row>
    <row r="77" spans="1:2" x14ac:dyDescent="0.45">
      <c r="A77" s="171"/>
      <c r="B77" s="346"/>
    </row>
    <row r="78" spans="1:2" x14ac:dyDescent="0.45">
      <c r="A78" s="171"/>
      <c r="B78" s="346"/>
    </row>
    <row r="79" spans="1:2" x14ac:dyDescent="0.45">
      <c r="A79" s="171"/>
      <c r="B79" s="346"/>
    </row>
    <row r="80" spans="1:2" x14ac:dyDescent="0.45">
      <c r="A80" s="171"/>
      <c r="B80" s="346"/>
    </row>
    <row r="81" spans="1:2" x14ac:dyDescent="0.45">
      <c r="A81" s="171"/>
      <c r="B81" s="346"/>
    </row>
    <row r="82" spans="1:2" x14ac:dyDescent="0.45">
      <c r="A82" s="171"/>
      <c r="B82" s="346"/>
    </row>
    <row r="83" spans="1:2" x14ac:dyDescent="0.45">
      <c r="A83" s="171"/>
      <c r="B83" s="346"/>
    </row>
    <row r="84" spans="1:2" x14ac:dyDescent="0.45">
      <c r="A84" s="171"/>
      <c r="B84" s="346"/>
    </row>
    <row r="85" spans="1:2" x14ac:dyDescent="0.45">
      <c r="A85" s="171"/>
      <c r="B85" s="346"/>
    </row>
    <row r="86" spans="1:2" x14ac:dyDescent="0.45">
      <c r="A86" s="171"/>
      <c r="B86" s="346"/>
    </row>
    <row r="87" spans="1:2" x14ac:dyDescent="0.45">
      <c r="A87" s="171"/>
      <c r="B87" s="346"/>
    </row>
    <row r="88" spans="1:2" x14ac:dyDescent="0.45">
      <c r="A88" s="171"/>
      <c r="B88" s="346"/>
    </row>
    <row r="89" spans="1:2" x14ac:dyDescent="0.45">
      <c r="A89" s="171"/>
      <c r="B89" s="346"/>
    </row>
    <row r="90" spans="1:2" x14ac:dyDescent="0.45">
      <c r="A90" s="171"/>
      <c r="B90" s="346"/>
    </row>
    <row r="91" spans="1:2" x14ac:dyDescent="0.45">
      <c r="A91" s="171"/>
      <c r="B91" s="346"/>
    </row>
    <row r="92" spans="1:2" x14ac:dyDescent="0.45">
      <c r="A92" s="171"/>
      <c r="B92" s="346"/>
    </row>
    <row r="93" spans="1:2" x14ac:dyDescent="0.45">
      <c r="A93" s="171"/>
      <c r="B93" s="346"/>
    </row>
    <row r="94" spans="1:2" x14ac:dyDescent="0.45">
      <c r="A94" s="171"/>
      <c r="B94" s="346"/>
    </row>
    <row r="95" spans="1:2" x14ac:dyDescent="0.45">
      <c r="A95" s="171"/>
      <c r="B95" s="346"/>
    </row>
    <row r="96" spans="1:2" x14ac:dyDescent="0.45">
      <c r="A96" s="171"/>
      <c r="B96" s="346"/>
    </row>
    <row r="97" spans="1:2" x14ac:dyDescent="0.45">
      <c r="A97" s="171"/>
      <c r="B97" s="346"/>
    </row>
    <row r="98" spans="1:2" x14ac:dyDescent="0.45">
      <c r="A98" s="171"/>
      <c r="B98" s="346"/>
    </row>
    <row r="99" spans="1:2" x14ac:dyDescent="0.45">
      <c r="A99" s="171"/>
      <c r="B99" s="346"/>
    </row>
    <row r="100" spans="1:2" x14ac:dyDescent="0.45">
      <c r="A100" s="171"/>
      <c r="B100" s="346"/>
    </row>
    <row r="101" spans="1:2" x14ac:dyDescent="0.45">
      <c r="A101" s="171"/>
      <c r="B101" s="346"/>
    </row>
    <row r="102" spans="1:2" x14ac:dyDescent="0.45">
      <c r="A102" s="171"/>
      <c r="B102" s="346"/>
    </row>
    <row r="103" spans="1:2" x14ac:dyDescent="0.45">
      <c r="A103" s="171"/>
      <c r="B103" s="346"/>
    </row>
    <row r="104" spans="1:2" x14ac:dyDescent="0.45">
      <c r="A104" s="171"/>
      <c r="B104" s="346"/>
    </row>
    <row r="105" spans="1:2" x14ac:dyDescent="0.45">
      <c r="A105" s="171"/>
      <c r="B105" s="346"/>
    </row>
    <row r="106" spans="1:2" x14ac:dyDescent="0.45">
      <c r="A106" s="171"/>
      <c r="B106" s="346"/>
    </row>
    <row r="107" spans="1:2" x14ac:dyDescent="0.45">
      <c r="A107" s="171"/>
      <c r="B107" s="346"/>
    </row>
    <row r="108" spans="1:2" x14ac:dyDescent="0.45">
      <c r="A108" s="171"/>
      <c r="B108" s="346"/>
    </row>
    <row r="109" spans="1:2" x14ac:dyDescent="0.45">
      <c r="A109" s="171"/>
      <c r="B109" s="346"/>
    </row>
    <row r="110" spans="1:2" x14ac:dyDescent="0.45">
      <c r="A110" s="171"/>
      <c r="B110" s="346"/>
    </row>
    <row r="111" spans="1:2" x14ac:dyDescent="0.45">
      <c r="A111" s="171"/>
      <c r="B111" s="346"/>
    </row>
    <row r="112" spans="1:2" x14ac:dyDescent="0.45">
      <c r="A112" s="171"/>
      <c r="B112" s="346"/>
    </row>
    <row r="113" spans="1:2" x14ac:dyDescent="0.45">
      <c r="A113" s="171"/>
      <c r="B113" s="346"/>
    </row>
    <row r="114" spans="1:2" x14ac:dyDescent="0.45">
      <c r="A114" s="171"/>
      <c r="B114" s="346"/>
    </row>
    <row r="115" spans="1:2" x14ac:dyDescent="0.45">
      <c r="A115" s="171"/>
      <c r="B115" s="346"/>
    </row>
    <row r="116" spans="1:2" x14ac:dyDescent="0.45">
      <c r="A116" s="171"/>
      <c r="B116" s="346"/>
    </row>
    <row r="117" spans="1:2" x14ac:dyDescent="0.45">
      <c r="A117" s="171"/>
      <c r="B117" s="346"/>
    </row>
    <row r="118" spans="1:2" x14ac:dyDescent="0.45">
      <c r="A118" s="171"/>
      <c r="B118" s="346"/>
    </row>
    <row r="119" spans="1:2" x14ac:dyDescent="0.45">
      <c r="A119" s="171"/>
      <c r="B119" s="346"/>
    </row>
    <row r="120" spans="1:2" x14ac:dyDescent="0.45">
      <c r="A120" s="171"/>
      <c r="B120" s="346"/>
    </row>
    <row r="121" spans="1:2" x14ac:dyDescent="0.45">
      <c r="A121" s="171"/>
      <c r="B121" s="346"/>
    </row>
    <row r="122" spans="1:2" x14ac:dyDescent="0.45">
      <c r="A122" s="171"/>
      <c r="B122" s="346"/>
    </row>
    <row r="123" spans="1:2" x14ac:dyDescent="0.45">
      <c r="A123" s="171"/>
      <c r="B123" s="346"/>
    </row>
    <row r="124" spans="1:2" x14ac:dyDescent="0.45">
      <c r="A124" s="171"/>
      <c r="B124" s="346"/>
    </row>
    <row r="125" spans="1:2" x14ac:dyDescent="0.45">
      <c r="A125" s="171"/>
      <c r="B125" s="346"/>
    </row>
    <row r="126" spans="1:2" x14ac:dyDescent="0.45">
      <c r="A126" s="171"/>
      <c r="B126" s="346"/>
    </row>
    <row r="127" spans="1:2" x14ac:dyDescent="0.45">
      <c r="A127" s="171"/>
      <c r="B127" s="346"/>
    </row>
    <row r="128" spans="1:2" x14ac:dyDescent="0.45">
      <c r="A128" s="171"/>
      <c r="B128" s="346"/>
    </row>
    <row r="129" spans="1:2" ht="27" customHeight="1" x14ac:dyDescent="0.45">
      <c r="A129" s="171"/>
      <c r="B129" s="346"/>
    </row>
    <row r="130" spans="1:2" ht="27" customHeight="1" x14ac:dyDescent="0.45">
      <c r="A130" s="171"/>
      <c r="B130" s="346"/>
    </row>
    <row r="131" spans="1:2" x14ac:dyDescent="0.45">
      <c r="A131" s="171"/>
      <c r="B131" s="346"/>
    </row>
    <row r="132" spans="1:2" x14ac:dyDescent="0.45">
      <c r="A132" s="171"/>
      <c r="B132" s="346"/>
    </row>
    <row r="133" spans="1:2" x14ac:dyDescent="0.45">
      <c r="A133" s="171"/>
      <c r="B133" s="346"/>
    </row>
    <row r="134" spans="1:2" x14ac:dyDescent="0.45">
      <c r="A134" s="171"/>
      <c r="B134" s="346"/>
    </row>
    <row r="135" spans="1:2" x14ac:dyDescent="0.45">
      <c r="A135" s="171"/>
      <c r="B135" s="346"/>
    </row>
    <row r="136" spans="1:2" x14ac:dyDescent="0.45">
      <c r="A136" s="171"/>
      <c r="B136" s="346"/>
    </row>
    <row r="137" spans="1:2" x14ac:dyDescent="0.45">
      <c r="A137" s="171"/>
      <c r="B137" s="346"/>
    </row>
    <row r="138" spans="1:2" x14ac:dyDescent="0.45">
      <c r="A138" s="171"/>
      <c r="B138" s="346"/>
    </row>
    <row r="139" spans="1:2" x14ac:dyDescent="0.45">
      <c r="A139" s="171"/>
      <c r="B139" s="346"/>
    </row>
    <row r="140" spans="1:2" x14ac:dyDescent="0.45">
      <c r="A140" s="171"/>
      <c r="B140" s="346"/>
    </row>
    <row r="141" spans="1:2" x14ac:dyDescent="0.45">
      <c r="A141" s="171"/>
      <c r="B141" s="346"/>
    </row>
    <row r="142" spans="1:2" x14ac:dyDescent="0.45">
      <c r="A142" s="171"/>
      <c r="B142" s="346"/>
    </row>
    <row r="143" spans="1:2" x14ac:dyDescent="0.45">
      <c r="A143" s="171"/>
      <c r="B143" s="346"/>
    </row>
    <row r="144" spans="1:2" x14ac:dyDescent="0.45">
      <c r="A144" s="171"/>
      <c r="B144" s="346"/>
    </row>
    <row r="145" spans="1:2" x14ac:dyDescent="0.45">
      <c r="A145" s="171"/>
      <c r="B145" s="346"/>
    </row>
    <row r="146" spans="1:2" x14ac:dyDescent="0.45">
      <c r="A146" s="171"/>
      <c r="B146" s="346"/>
    </row>
    <row r="147" spans="1:2" x14ac:dyDescent="0.45">
      <c r="A147" s="171"/>
      <c r="B147" s="346"/>
    </row>
    <row r="148" spans="1:2" x14ac:dyDescent="0.45">
      <c r="A148" s="171"/>
      <c r="B148" s="346"/>
    </row>
    <row r="149" spans="1:2" x14ac:dyDescent="0.45">
      <c r="A149" s="171"/>
      <c r="B149" s="346"/>
    </row>
    <row r="150" spans="1:2" x14ac:dyDescent="0.45">
      <c r="A150" s="171"/>
      <c r="B150" s="346"/>
    </row>
    <row r="151" spans="1:2" x14ac:dyDescent="0.45">
      <c r="A151" s="171"/>
      <c r="B151" s="346"/>
    </row>
    <row r="152" spans="1:2" x14ac:dyDescent="0.45">
      <c r="A152" s="171"/>
      <c r="B152" s="346"/>
    </row>
    <row r="153" spans="1:2" x14ac:dyDescent="0.45">
      <c r="A153" s="171"/>
      <c r="B153" s="346"/>
    </row>
    <row r="154" spans="1:2" x14ac:dyDescent="0.45">
      <c r="A154" s="171"/>
      <c r="B154" s="346"/>
    </row>
    <row r="155" spans="1:2" x14ac:dyDescent="0.45">
      <c r="A155" s="171"/>
      <c r="B155" s="346"/>
    </row>
    <row r="156" spans="1:2" x14ac:dyDescent="0.45">
      <c r="A156" s="171"/>
      <c r="B156" s="346"/>
    </row>
    <row r="157" spans="1:2" x14ac:dyDescent="0.45">
      <c r="A157" s="171"/>
      <c r="B157" s="346"/>
    </row>
    <row r="158" spans="1:2" x14ac:dyDescent="0.45">
      <c r="A158" s="171"/>
      <c r="B158" s="346"/>
    </row>
    <row r="159" spans="1:2" x14ac:dyDescent="0.45">
      <c r="A159" s="171"/>
      <c r="B159" s="346"/>
    </row>
    <row r="160" spans="1:2" x14ac:dyDescent="0.45">
      <c r="A160" s="171"/>
      <c r="B160" s="346"/>
    </row>
    <row r="161" spans="1:2" x14ac:dyDescent="0.45">
      <c r="A161" s="171"/>
      <c r="B161" s="346"/>
    </row>
    <row r="162" spans="1:2" x14ac:dyDescent="0.45">
      <c r="A162" s="171"/>
      <c r="B162" s="346"/>
    </row>
    <row r="163" spans="1:2" x14ac:dyDescent="0.45">
      <c r="A163" s="171"/>
      <c r="B163" s="346"/>
    </row>
    <row r="164" spans="1:2" x14ac:dyDescent="0.45">
      <c r="A164" s="171"/>
      <c r="B164" s="346"/>
    </row>
    <row r="165" spans="1:2" x14ac:dyDescent="0.45">
      <c r="A165" s="171"/>
      <c r="B165" s="346"/>
    </row>
    <row r="166" spans="1:2" x14ac:dyDescent="0.45">
      <c r="A166" s="171"/>
      <c r="B166" s="346"/>
    </row>
    <row r="167" spans="1:2" x14ac:dyDescent="0.45">
      <c r="A167" s="171"/>
      <c r="B167" s="346"/>
    </row>
    <row r="168" spans="1:2" x14ac:dyDescent="0.45">
      <c r="A168" s="171"/>
      <c r="B168" s="346"/>
    </row>
    <row r="169" spans="1:2" x14ac:dyDescent="0.45">
      <c r="A169" s="171"/>
      <c r="B169" s="346"/>
    </row>
    <row r="170" spans="1:2" x14ac:dyDescent="0.45">
      <c r="A170" s="171"/>
      <c r="B170" s="346"/>
    </row>
    <row r="171" spans="1:2" x14ac:dyDescent="0.45">
      <c r="A171" s="171"/>
      <c r="B171" s="346"/>
    </row>
    <row r="172" spans="1:2" x14ac:dyDescent="0.45">
      <c r="A172" s="171"/>
      <c r="B172" s="346"/>
    </row>
    <row r="173" spans="1:2" x14ac:dyDescent="0.45">
      <c r="A173" s="171"/>
      <c r="B173" s="346"/>
    </row>
    <row r="174" spans="1:2" x14ac:dyDescent="0.45">
      <c r="A174" s="171"/>
      <c r="B174" s="346"/>
    </row>
    <row r="175" spans="1:2" x14ac:dyDescent="0.45">
      <c r="A175" s="171"/>
      <c r="B175" s="346"/>
    </row>
    <row r="176" spans="1:2" x14ac:dyDescent="0.45">
      <c r="A176" s="171"/>
      <c r="B176" s="346"/>
    </row>
    <row r="177" spans="1:2" x14ac:dyDescent="0.45">
      <c r="A177" s="171"/>
      <c r="B177" s="346"/>
    </row>
    <row r="178" spans="1:2" x14ac:dyDescent="0.45">
      <c r="A178" s="171"/>
      <c r="B178" s="346"/>
    </row>
    <row r="179" spans="1:2" x14ac:dyDescent="0.45">
      <c r="A179" s="171"/>
      <c r="B179" s="346"/>
    </row>
    <row r="180" spans="1:2" x14ac:dyDescent="0.45">
      <c r="A180" s="171"/>
      <c r="B180" s="346"/>
    </row>
    <row r="181" spans="1:2" x14ac:dyDescent="0.45">
      <c r="A181" s="171"/>
      <c r="B181" s="346"/>
    </row>
    <row r="182" spans="1:2" x14ac:dyDescent="0.45">
      <c r="A182" s="171"/>
      <c r="B182" s="346"/>
    </row>
    <row r="183" spans="1:2" x14ac:dyDescent="0.45">
      <c r="A183" s="171"/>
      <c r="B183" s="346"/>
    </row>
    <row r="184" spans="1:2" x14ac:dyDescent="0.45">
      <c r="A184" s="171"/>
      <c r="B184" s="346"/>
    </row>
    <row r="185" spans="1:2" x14ac:dyDescent="0.45">
      <c r="A185" s="171"/>
      <c r="B185" s="346"/>
    </row>
    <row r="186" spans="1:2" x14ac:dyDescent="0.45">
      <c r="A186" s="171"/>
      <c r="B186" s="346"/>
    </row>
    <row r="187" spans="1:2" x14ac:dyDescent="0.45">
      <c r="A187" s="171"/>
      <c r="B187" s="346"/>
    </row>
    <row r="188" spans="1:2" x14ac:dyDescent="0.45">
      <c r="A188" s="171"/>
      <c r="B188" s="346"/>
    </row>
    <row r="189" spans="1:2" x14ac:dyDescent="0.45">
      <c r="A189" s="171"/>
      <c r="B189" s="346"/>
    </row>
    <row r="190" spans="1:2" x14ac:dyDescent="0.45">
      <c r="A190" s="171"/>
      <c r="B190" s="346"/>
    </row>
    <row r="191" spans="1:2" x14ac:dyDescent="0.45">
      <c r="A191" s="171"/>
      <c r="B191" s="346"/>
    </row>
    <row r="192" spans="1:2" x14ac:dyDescent="0.45">
      <c r="A192" s="171"/>
      <c r="B192" s="346"/>
    </row>
    <row r="193" spans="1:2" x14ac:dyDescent="0.45">
      <c r="A193" s="171"/>
      <c r="B193" s="346"/>
    </row>
    <row r="194" spans="1:2" x14ac:dyDescent="0.45">
      <c r="A194" s="171"/>
      <c r="B194" s="346"/>
    </row>
    <row r="195" spans="1:2" x14ac:dyDescent="0.45">
      <c r="A195" s="171"/>
      <c r="B195" s="346"/>
    </row>
    <row r="196" spans="1:2" x14ac:dyDescent="0.45">
      <c r="A196" s="171"/>
      <c r="B196" s="346"/>
    </row>
    <row r="197" spans="1:2" x14ac:dyDescent="0.45">
      <c r="A197" s="171"/>
      <c r="B197" s="346"/>
    </row>
    <row r="198" spans="1:2" x14ac:dyDescent="0.45">
      <c r="A198" s="171"/>
      <c r="B198" s="346"/>
    </row>
    <row r="199" spans="1:2" x14ac:dyDescent="0.45">
      <c r="A199" s="171"/>
      <c r="B199" s="346"/>
    </row>
    <row r="200" spans="1:2" x14ac:dyDescent="0.45">
      <c r="A200" s="171"/>
      <c r="B200" s="346"/>
    </row>
    <row r="201" spans="1:2" x14ac:dyDescent="0.45">
      <c r="A201" s="171"/>
      <c r="B201" s="346"/>
    </row>
    <row r="202" spans="1:2" x14ac:dyDescent="0.45">
      <c r="A202" s="171"/>
      <c r="B202" s="346"/>
    </row>
    <row r="203" spans="1:2" x14ac:dyDescent="0.45">
      <c r="A203" s="171"/>
      <c r="B203" s="346"/>
    </row>
    <row r="204" spans="1:2" x14ac:dyDescent="0.45">
      <c r="A204" s="171"/>
      <c r="B204" s="346"/>
    </row>
    <row r="205" spans="1:2" x14ac:dyDescent="0.45">
      <c r="A205" s="171"/>
      <c r="B205" s="346"/>
    </row>
    <row r="206" spans="1:2" x14ac:dyDescent="0.45">
      <c r="A206" s="171"/>
      <c r="B206" s="346"/>
    </row>
    <row r="207" spans="1:2" x14ac:dyDescent="0.45">
      <c r="A207" s="171"/>
      <c r="B207" s="346"/>
    </row>
    <row r="208" spans="1:2" x14ac:dyDescent="0.45">
      <c r="A208" s="171"/>
      <c r="B208" s="346"/>
    </row>
    <row r="209" spans="1:2" x14ac:dyDescent="0.45">
      <c r="A209" s="171"/>
      <c r="B209" s="346"/>
    </row>
    <row r="210" spans="1:2" x14ac:dyDescent="0.45">
      <c r="A210" s="171"/>
      <c r="B210" s="346"/>
    </row>
    <row r="211" spans="1:2" x14ac:dyDescent="0.45">
      <c r="A211" s="171"/>
      <c r="B211" s="346"/>
    </row>
    <row r="212" spans="1:2" x14ac:dyDescent="0.45">
      <c r="A212" s="171"/>
      <c r="B212" s="346"/>
    </row>
    <row r="213" spans="1:2" x14ac:dyDescent="0.45">
      <c r="A213" s="171"/>
      <c r="B213" s="346"/>
    </row>
    <row r="214" spans="1:2" x14ac:dyDescent="0.45">
      <c r="A214" s="171"/>
      <c r="B214" s="346"/>
    </row>
    <row r="215" spans="1:2" x14ac:dyDescent="0.45">
      <c r="A215" s="171"/>
      <c r="B215" s="346"/>
    </row>
    <row r="216" spans="1:2" x14ac:dyDescent="0.45">
      <c r="A216" s="171"/>
      <c r="B216" s="346"/>
    </row>
    <row r="217" spans="1:2" x14ac:dyDescent="0.45">
      <c r="A217" s="171"/>
      <c r="B217" s="346"/>
    </row>
    <row r="218" spans="1:2" x14ac:dyDescent="0.45">
      <c r="A218" s="171"/>
      <c r="B218" s="346"/>
    </row>
    <row r="219" spans="1:2" x14ac:dyDescent="0.45">
      <c r="A219" s="171"/>
      <c r="B219" s="346"/>
    </row>
    <row r="220" spans="1:2" x14ac:dyDescent="0.45">
      <c r="A220" s="171"/>
      <c r="B220" s="346"/>
    </row>
    <row r="221" spans="1:2" x14ac:dyDescent="0.45">
      <c r="A221" s="171"/>
      <c r="B221" s="346"/>
    </row>
    <row r="222" spans="1:2" x14ac:dyDescent="0.45">
      <c r="A222" s="171"/>
      <c r="B222" s="346"/>
    </row>
    <row r="223" spans="1:2" x14ac:dyDescent="0.45">
      <c r="A223" s="171"/>
      <c r="B223" s="346"/>
    </row>
    <row r="224" spans="1:2" x14ac:dyDescent="0.45">
      <c r="A224" s="171"/>
      <c r="B224" s="346"/>
    </row>
    <row r="225" spans="1:2" x14ac:dyDescent="0.45">
      <c r="A225" s="171"/>
      <c r="B225" s="346"/>
    </row>
    <row r="226" spans="1:2" x14ac:dyDescent="0.45">
      <c r="A226" s="171"/>
      <c r="B226" s="346"/>
    </row>
    <row r="227" spans="1:2" x14ac:dyDescent="0.45">
      <c r="A227" s="171"/>
      <c r="B227" s="346"/>
    </row>
    <row r="228" spans="1:2" x14ac:dyDescent="0.45">
      <c r="A228" s="171"/>
      <c r="B228" s="346"/>
    </row>
    <row r="229" spans="1:2" x14ac:dyDescent="0.45">
      <c r="A229" s="171"/>
      <c r="B229" s="346"/>
    </row>
    <row r="230" spans="1:2" x14ac:dyDescent="0.45">
      <c r="A230" s="171"/>
      <c r="B230" s="346"/>
    </row>
    <row r="231" spans="1:2" x14ac:dyDescent="0.45">
      <c r="A231" s="171"/>
      <c r="B231" s="346"/>
    </row>
    <row r="232" spans="1:2" x14ac:dyDescent="0.45">
      <c r="A232" s="171"/>
      <c r="B232" s="346"/>
    </row>
    <row r="233" spans="1:2" x14ac:dyDescent="0.45">
      <c r="A233" s="171"/>
      <c r="B233" s="346"/>
    </row>
    <row r="234" spans="1:2" x14ac:dyDescent="0.45">
      <c r="A234" s="171"/>
      <c r="B234" s="346"/>
    </row>
    <row r="235" spans="1:2" x14ac:dyDescent="0.45">
      <c r="A235" s="171"/>
      <c r="B235" s="346"/>
    </row>
    <row r="236" spans="1:2" x14ac:dyDescent="0.45">
      <c r="A236" s="171"/>
      <c r="B236" s="346"/>
    </row>
    <row r="237" spans="1:2" x14ac:dyDescent="0.45">
      <c r="A237" s="171"/>
      <c r="B237" s="346"/>
    </row>
    <row r="238" spans="1:2" x14ac:dyDescent="0.45">
      <c r="A238" s="171"/>
      <c r="B238" s="346"/>
    </row>
    <row r="239" spans="1:2" x14ac:dyDescent="0.45">
      <c r="A239" s="171"/>
      <c r="B239" s="346"/>
    </row>
    <row r="240" spans="1:2" x14ac:dyDescent="0.45">
      <c r="A240" s="171"/>
      <c r="B240" s="346"/>
    </row>
    <row r="241" spans="1:2" x14ac:dyDescent="0.45">
      <c r="A241" s="171"/>
      <c r="B241" s="346"/>
    </row>
    <row r="242" spans="1:2" x14ac:dyDescent="0.45">
      <c r="A242" s="171"/>
      <c r="B242" s="346"/>
    </row>
    <row r="243" spans="1:2" x14ac:dyDescent="0.45">
      <c r="A243" s="171"/>
      <c r="B243" s="346"/>
    </row>
    <row r="244" spans="1:2" x14ac:dyDescent="0.45">
      <c r="A244" s="171"/>
      <c r="B244" s="346"/>
    </row>
    <row r="245" spans="1:2" x14ac:dyDescent="0.45">
      <c r="A245" s="171"/>
      <c r="B245" s="346"/>
    </row>
    <row r="246" spans="1:2" x14ac:dyDescent="0.45">
      <c r="A246" s="171"/>
      <c r="B246" s="346"/>
    </row>
    <row r="247" spans="1:2" x14ac:dyDescent="0.45">
      <c r="A247" s="171"/>
      <c r="B247" s="346"/>
    </row>
    <row r="248" spans="1:2" x14ac:dyDescent="0.45">
      <c r="A248" s="171"/>
      <c r="B248" s="346"/>
    </row>
    <row r="249" spans="1:2" x14ac:dyDescent="0.45">
      <c r="A249" s="171"/>
      <c r="B249" s="346"/>
    </row>
    <row r="250" spans="1:2" x14ac:dyDescent="0.45">
      <c r="A250" s="171"/>
      <c r="B250" s="346"/>
    </row>
    <row r="251" spans="1:2" x14ac:dyDescent="0.45">
      <c r="A251" s="171"/>
      <c r="B251" s="346"/>
    </row>
    <row r="252" spans="1:2" x14ac:dyDescent="0.45">
      <c r="A252" s="171"/>
      <c r="B252" s="346"/>
    </row>
    <row r="253" spans="1:2" x14ac:dyDescent="0.45">
      <c r="A253" s="171"/>
      <c r="B253" s="346"/>
    </row>
    <row r="254" spans="1:2" x14ac:dyDescent="0.45">
      <c r="A254" s="171"/>
      <c r="B254" s="346"/>
    </row>
    <row r="255" spans="1:2" x14ac:dyDescent="0.45">
      <c r="A255" s="171"/>
      <c r="B255" s="346"/>
    </row>
    <row r="256" spans="1:2" x14ac:dyDescent="0.45">
      <c r="A256" s="171"/>
      <c r="B256" s="346"/>
    </row>
    <row r="257" spans="1:2" x14ac:dyDescent="0.45">
      <c r="A257" s="171"/>
      <c r="B257" s="346"/>
    </row>
    <row r="258" spans="1:2" x14ac:dyDescent="0.45">
      <c r="A258" s="171"/>
      <c r="B258" s="346"/>
    </row>
    <row r="259" spans="1:2" x14ac:dyDescent="0.45">
      <c r="A259" s="171"/>
      <c r="B259" s="346"/>
    </row>
    <row r="260" spans="1:2" x14ac:dyDescent="0.45">
      <c r="A260" s="171"/>
      <c r="B260" s="346"/>
    </row>
    <row r="261" spans="1:2" x14ac:dyDescent="0.45">
      <c r="A261" s="171"/>
      <c r="B261" s="346"/>
    </row>
    <row r="262" spans="1:2" x14ac:dyDescent="0.45">
      <c r="A262" s="171"/>
      <c r="B262" s="346"/>
    </row>
    <row r="263" spans="1:2" x14ac:dyDescent="0.45">
      <c r="A263" s="171"/>
      <c r="B263" s="346"/>
    </row>
    <row r="264" spans="1:2" x14ac:dyDescent="0.45">
      <c r="A264" s="171"/>
      <c r="B264" s="346"/>
    </row>
    <row r="265" spans="1:2" x14ac:dyDescent="0.45">
      <c r="A265" s="171"/>
      <c r="B265" s="346"/>
    </row>
    <row r="266" spans="1:2" x14ac:dyDescent="0.45">
      <c r="A266" s="171"/>
      <c r="B266" s="346"/>
    </row>
    <row r="267" spans="1:2" x14ac:dyDescent="0.45">
      <c r="A267" s="171"/>
      <c r="B267" s="346"/>
    </row>
    <row r="268" spans="1:2" x14ac:dyDescent="0.45">
      <c r="A268" s="171"/>
      <c r="B268" s="346"/>
    </row>
    <row r="269" spans="1:2" x14ac:dyDescent="0.45">
      <c r="A269" s="171"/>
      <c r="B269" s="346"/>
    </row>
    <row r="270" spans="1:2" x14ac:dyDescent="0.45">
      <c r="A270" s="171"/>
      <c r="B270" s="346"/>
    </row>
    <row r="271" spans="1:2" x14ac:dyDescent="0.45">
      <c r="A271" s="171"/>
      <c r="B271" s="346"/>
    </row>
    <row r="272" spans="1:2" x14ac:dyDescent="0.45">
      <c r="A272" s="171"/>
      <c r="B272" s="346"/>
    </row>
    <row r="273" spans="1:2" x14ac:dyDescent="0.45">
      <c r="A273" s="171"/>
      <c r="B273" s="346"/>
    </row>
    <row r="274" spans="1:2" x14ac:dyDescent="0.45">
      <c r="A274" s="171"/>
      <c r="B274" s="346"/>
    </row>
    <row r="275" spans="1:2" x14ac:dyDescent="0.45">
      <c r="A275" s="171"/>
      <c r="B275" s="346"/>
    </row>
    <row r="276" spans="1:2" x14ac:dyDescent="0.45">
      <c r="A276" s="171"/>
      <c r="B276" s="346"/>
    </row>
    <row r="277" spans="1:2" x14ac:dyDescent="0.45">
      <c r="A277" s="171"/>
      <c r="B277" s="346"/>
    </row>
    <row r="278" spans="1:2" x14ac:dyDescent="0.45">
      <c r="A278" s="171"/>
      <c r="B278" s="346"/>
    </row>
    <row r="279" spans="1:2" x14ac:dyDescent="0.45">
      <c r="A279" s="171"/>
      <c r="B279" s="346"/>
    </row>
    <row r="280" spans="1:2" x14ac:dyDescent="0.45">
      <c r="A280" s="171"/>
      <c r="B280" s="346"/>
    </row>
    <row r="281" spans="1:2" x14ac:dyDescent="0.45">
      <c r="A281" s="171"/>
      <c r="B281" s="346"/>
    </row>
    <row r="282" spans="1:2" x14ac:dyDescent="0.45">
      <c r="A282" s="171"/>
      <c r="B282" s="346"/>
    </row>
    <row r="283" spans="1:2" x14ac:dyDescent="0.45">
      <c r="A283" s="171"/>
      <c r="B283" s="346"/>
    </row>
    <row r="284" spans="1:2" x14ac:dyDescent="0.45">
      <c r="A284" s="171"/>
      <c r="B284" s="346"/>
    </row>
    <row r="285" spans="1:2" x14ac:dyDescent="0.45">
      <c r="A285" s="171"/>
      <c r="B285" s="346"/>
    </row>
    <row r="286" spans="1:2" x14ac:dyDescent="0.45">
      <c r="A286" s="171"/>
      <c r="B286" s="346"/>
    </row>
    <row r="287" spans="1:2" x14ac:dyDescent="0.45">
      <c r="A287" s="171"/>
      <c r="B287" s="346"/>
    </row>
    <row r="288" spans="1:2" x14ac:dyDescent="0.45">
      <c r="A288" s="171"/>
      <c r="B288" s="346"/>
    </row>
    <row r="289" spans="1:2" x14ac:dyDescent="0.45">
      <c r="A289" s="171"/>
      <c r="B289" s="346"/>
    </row>
    <row r="290" spans="1:2" x14ac:dyDescent="0.45">
      <c r="A290" s="171"/>
      <c r="B290" s="346"/>
    </row>
    <row r="291" spans="1:2" x14ac:dyDescent="0.45">
      <c r="A291" s="171"/>
      <c r="B291" s="346"/>
    </row>
    <row r="292" spans="1:2" x14ac:dyDescent="0.45">
      <c r="A292" s="171"/>
      <c r="B292" s="346"/>
    </row>
    <row r="293" spans="1:2" x14ac:dyDescent="0.45">
      <c r="A293" s="171"/>
      <c r="B293" s="346"/>
    </row>
    <row r="294" spans="1:2" x14ac:dyDescent="0.45">
      <c r="A294" s="171"/>
      <c r="B294" s="346"/>
    </row>
    <row r="295" spans="1:2" x14ac:dyDescent="0.45">
      <c r="A295" s="171"/>
      <c r="B295" s="346"/>
    </row>
    <row r="296" spans="1:2" x14ac:dyDescent="0.45">
      <c r="A296" s="171"/>
      <c r="B296" s="346"/>
    </row>
    <row r="297" spans="1:2" x14ac:dyDescent="0.45">
      <c r="A297" s="171"/>
      <c r="B297" s="346"/>
    </row>
    <row r="298" spans="1:2" x14ac:dyDescent="0.45">
      <c r="A298" s="171"/>
      <c r="B298" s="346"/>
    </row>
    <row r="299" spans="1:2" x14ac:dyDescent="0.45">
      <c r="A299" s="171"/>
      <c r="B299" s="346"/>
    </row>
    <row r="300" spans="1:2" x14ac:dyDescent="0.45">
      <c r="A300" s="171"/>
      <c r="B300" s="346"/>
    </row>
    <row r="301" spans="1:2" x14ac:dyDescent="0.45">
      <c r="A301" s="171"/>
      <c r="B301" s="346"/>
    </row>
    <row r="302" spans="1:2" x14ac:dyDescent="0.45">
      <c r="A302" s="171"/>
      <c r="B302" s="346"/>
    </row>
    <row r="303" spans="1:2" x14ac:dyDescent="0.45">
      <c r="A303" s="171"/>
      <c r="B303" s="346"/>
    </row>
    <row r="304" spans="1:2" x14ac:dyDescent="0.45">
      <c r="A304" s="171"/>
      <c r="B304" s="346"/>
    </row>
    <row r="305" spans="1:2" x14ac:dyDescent="0.45">
      <c r="A305" s="171"/>
      <c r="B305" s="346"/>
    </row>
    <row r="306" spans="1:2" x14ac:dyDescent="0.45">
      <c r="A306" s="171"/>
      <c r="B306" s="346"/>
    </row>
    <row r="307" spans="1:2" x14ac:dyDescent="0.45">
      <c r="A307" s="171"/>
      <c r="B307" s="346"/>
    </row>
    <row r="308" spans="1:2" x14ac:dyDescent="0.45">
      <c r="A308" s="171"/>
      <c r="B308" s="346"/>
    </row>
    <row r="309" spans="1:2" x14ac:dyDescent="0.45">
      <c r="A309" s="171"/>
      <c r="B309" s="346"/>
    </row>
    <row r="310" spans="1:2" x14ac:dyDescent="0.45">
      <c r="A310" s="171"/>
      <c r="B310" s="346"/>
    </row>
    <row r="311" spans="1:2" x14ac:dyDescent="0.45">
      <c r="A311" s="171"/>
      <c r="B311" s="346"/>
    </row>
    <row r="312" spans="1:2" x14ac:dyDescent="0.45">
      <c r="A312" s="171"/>
      <c r="B312" s="346"/>
    </row>
    <row r="313" spans="1:2" x14ac:dyDescent="0.45">
      <c r="A313" s="171"/>
      <c r="B313" s="346"/>
    </row>
    <row r="314" spans="1:2" x14ac:dyDescent="0.45">
      <c r="A314" s="171"/>
      <c r="B314" s="346"/>
    </row>
    <row r="315" spans="1:2" x14ac:dyDescent="0.45">
      <c r="A315" s="171"/>
      <c r="B315" s="346"/>
    </row>
    <row r="316" spans="1:2" x14ac:dyDescent="0.45">
      <c r="A316" s="171"/>
      <c r="B316" s="346"/>
    </row>
    <row r="317" spans="1:2" x14ac:dyDescent="0.45">
      <c r="A317" s="171"/>
      <c r="B317" s="346"/>
    </row>
    <row r="318" spans="1:2" x14ac:dyDescent="0.45">
      <c r="A318" s="171"/>
      <c r="B318" s="346"/>
    </row>
    <row r="319" spans="1:2" x14ac:dyDescent="0.45">
      <c r="A319" s="171"/>
      <c r="B319" s="346"/>
    </row>
    <row r="320" spans="1:2" x14ac:dyDescent="0.45">
      <c r="A320" s="171"/>
      <c r="B320" s="346"/>
    </row>
    <row r="321" spans="1:2" x14ac:dyDescent="0.45">
      <c r="A321" s="171"/>
      <c r="B321" s="346"/>
    </row>
    <row r="322" spans="1:2" x14ac:dyDescent="0.45">
      <c r="A322" s="171"/>
      <c r="B322" s="346"/>
    </row>
    <row r="323" spans="1:2" x14ac:dyDescent="0.45">
      <c r="A323" s="171"/>
      <c r="B323" s="346"/>
    </row>
    <row r="324" spans="1:2" x14ac:dyDescent="0.45">
      <c r="A324" s="171"/>
      <c r="B324" s="346"/>
    </row>
    <row r="325" spans="1:2" x14ac:dyDescent="0.45">
      <c r="A325" s="171"/>
      <c r="B325" s="346"/>
    </row>
    <row r="326" spans="1:2" x14ac:dyDescent="0.45">
      <c r="A326" s="171"/>
      <c r="B326" s="346"/>
    </row>
    <row r="327" spans="1:2" x14ac:dyDescent="0.45">
      <c r="A327" s="171"/>
      <c r="B327" s="346"/>
    </row>
    <row r="328" spans="1:2" x14ac:dyDescent="0.45">
      <c r="A328" s="171"/>
      <c r="B328" s="346"/>
    </row>
    <row r="329" spans="1:2" x14ac:dyDescent="0.45">
      <c r="A329" s="171"/>
      <c r="B329" s="346"/>
    </row>
    <row r="330" spans="1:2" x14ac:dyDescent="0.45">
      <c r="A330" s="171"/>
      <c r="B330" s="346"/>
    </row>
    <row r="331" spans="1:2" x14ac:dyDescent="0.45">
      <c r="A331" s="171"/>
      <c r="B331" s="346"/>
    </row>
    <row r="332" spans="1:2" x14ac:dyDescent="0.45">
      <c r="A332" s="171"/>
      <c r="B332" s="346"/>
    </row>
    <row r="333" spans="1:2" x14ac:dyDescent="0.45">
      <c r="A333" s="171"/>
      <c r="B333" s="346"/>
    </row>
    <row r="334" spans="1:2" x14ac:dyDescent="0.45">
      <c r="A334" s="171"/>
      <c r="B334" s="346"/>
    </row>
    <row r="335" spans="1:2" x14ac:dyDescent="0.45">
      <c r="A335" s="171"/>
      <c r="B335" s="346"/>
    </row>
    <row r="336" spans="1:2" x14ac:dyDescent="0.45">
      <c r="A336" s="171"/>
      <c r="B336" s="346"/>
    </row>
    <row r="337" spans="1:2" x14ac:dyDescent="0.45">
      <c r="A337" s="171"/>
      <c r="B337" s="346"/>
    </row>
    <row r="338" spans="1:2" x14ac:dyDescent="0.45">
      <c r="A338" s="171"/>
      <c r="B338" s="346"/>
    </row>
    <row r="339" spans="1:2" x14ac:dyDescent="0.45">
      <c r="A339" s="171"/>
      <c r="B339" s="346"/>
    </row>
    <row r="340" spans="1:2" x14ac:dyDescent="0.45">
      <c r="A340" s="171"/>
      <c r="B340" s="346"/>
    </row>
    <row r="341" spans="1:2" x14ac:dyDescent="0.45">
      <c r="A341" s="171"/>
      <c r="B341" s="346"/>
    </row>
    <row r="342" spans="1:2" x14ac:dyDescent="0.45">
      <c r="A342" s="171"/>
      <c r="B342" s="346"/>
    </row>
    <row r="343" spans="1:2" x14ac:dyDescent="0.45">
      <c r="A343" s="171"/>
      <c r="B343" s="346"/>
    </row>
    <row r="344" spans="1:2" x14ac:dyDescent="0.45">
      <c r="A344" s="171"/>
      <c r="B344" s="346"/>
    </row>
    <row r="345" spans="1:2" x14ac:dyDescent="0.45">
      <c r="A345" s="171"/>
      <c r="B345" s="346"/>
    </row>
    <row r="346" spans="1:2" x14ac:dyDescent="0.45">
      <c r="A346" s="171"/>
      <c r="B346" s="346"/>
    </row>
    <row r="347" spans="1:2" x14ac:dyDescent="0.45">
      <c r="A347" s="171"/>
      <c r="B347" s="346"/>
    </row>
    <row r="348" spans="1:2" x14ac:dyDescent="0.45">
      <c r="A348" s="171"/>
      <c r="B348" s="346"/>
    </row>
    <row r="349" spans="1:2" x14ac:dyDescent="0.45">
      <c r="A349" s="171"/>
      <c r="B349" s="346"/>
    </row>
    <row r="350" spans="1:2" x14ac:dyDescent="0.45">
      <c r="A350" s="171"/>
      <c r="B350" s="346"/>
    </row>
    <row r="351" spans="1:2" x14ac:dyDescent="0.45">
      <c r="A351" s="171"/>
      <c r="B351" s="346"/>
    </row>
    <row r="352" spans="1:2" x14ac:dyDescent="0.45">
      <c r="A352" s="171"/>
      <c r="B352" s="346"/>
    </row>
    <row r="353" spans="1:2" x14ac:dyDescent="0.45">
      <c r="A353" s="171"/>
      <c r="B353" s="346"/>
    </row>
    <row r="354" spans="1:2" x14ac:dyDescent="0.45">
      <c r="A354" s="171"/>
      <c r="B354" s="346"/>
    </row>
    <row r="355" spans="1:2" x14ac:dyDescent="0.45">
      <c r="A355" s="171"/>
      <c r="B355" s="346"/>
    </row>
    <row r="356" spans="1:2" x14ac:dyDescent="0.45">
      <c r="A356" s="171"/>
      <c r="B356" s="346"/>
    </row>
    <row r="357" spans="1:2" x14ac:dyDescent="0.45">
      <c r="A357" s="171"/>
      <c r="B357" s="346"/>
    </row>
    <row r="358" spans="1:2" x14ac:dyDescent="0.45">
      <c r="A358" s="171"/>
      <c r="B358" s="346"/>
    </row>
    <row r="359" spans="1:2" x14ac:dyDescent="0.45">
      <c r="A359" s="171"/>
      <c r="B359" s="346"/>
    </row>
    <row r="360" spans="1:2" x14ac:dyDescent="0.45">
      <c r="A360" s="171"/>
      <c r="B360" s="346"/>
    </row>
    <row r="361" spans="1:2" x14ac:dyDescent="0.45">
      <c r="A361" s="171"/>
      <c r="B361" s="346"/>
    </row>
    <row r="362" spans="1:2" x14ac:dyDescent="0.45">
      <c r="A362" s="171"/>
      <c r="B362" s="346"/>
    </row>
    <row r="363" spans="1:2" x14ac:dyDescent="0.45">
      <c r="A363" s="171"/>
      <c r="B363" s="346"/>
    </row>
    <row r="364" spans="1:2" x14ac:dyDescent="0.45">
      <c r="A364" s="171"/>
      <c r="B364" s="346"/>
    </row>
    <row r="365" spans="1:2" x14ac:dyDescent="0.45">
      <c r="A365" s="171"/>
      <c r="B365" s="346"/>
    </row>
    <row r="366" spans="1:2" x14ac:dyDescent="0.45">
      <c r="A366" s="171"/>
      <c r="B366" s="346"/>
    </row>
    <row r="367" spans="1:2" x14ac:dyDescent="0.45">
      <c r="A367" s="171"/>
      <c r="B367" s="346"/>
    </row>
    <row r="368" spans="1:2" x14ac:dyDescent="0.45">
      <c r="A368" s="171"/>
      <c r="B368" s="346"/>
    </row>
    <row r="369" spans="1:2" x14ac:dyDescent="0.45">
      <c r="A369" s="171"/>
      <c r="B369" s="346"/>
    </row>
    <row r="370" spans="1:2" x14ac:dyDescent="0.45">
      <c r="A370" s="171"/>
      <c r="B370" s="346"/>
    </row>
    <row r="371" spans="1:2" x14ac:dyDescent="0.45">
      <c r="A371" s="171"/>
      <c r="B371" s="346"/>
    </row>
    <row r="372" spans="1:2" x14ac:dyDescent="0.45">
      <c r="A372" s="171"/>
      <c r="B372" s="346"/>
    </row>
    <row r="373" spans="1:2" x14ac:dyDescent="0.45">
      <c r="A373" s="171"/>
      <c r="B373" s="346"/>
    </row>
    <row r="374" spans="1:2" x14ac:dyDescent="0.45">
      <c r="A374" s="171"/>
      <c r="B374" s="346"/>
    </row>
    <row r="375" spans="1:2" x14ac:dyDescent="0.45">
      <c r="A375" s="171"/>
      <c r="B375" s="346"/>
    </row>
    <row r="376" spans="1:2" x14ac:dyDescent="0.45">
      <c r="A376" s="171"/>
      <c r="B376" s="346"/>
    </row>
    <row r="377" spans="1:2" x14ac:dyDescent="0.45">
      <c r="A377" s="171"/>
      <c r="B377" s="346"/>
    </row>
    <row r="378" spans="1:2" x14ac:dyDescent="0.45">
      <c r="A378" s="171"/>
      <c r="B378" s="346"/>
    </row>
    <row r="379" spans="1:2" x14ac:dyDescent="0.45">
      <c r="A379" s="171"/>
      <c r="B379" s="346"/>
    </row>
    <row r="380" spans="1:2" x14ac:dyDescent="0.45">
      <c r="A380" s="171"/>
      <c r="B380" s="346"/>
    </row>
    <row r="381" spans="1:2" x14ac:dyDescent="0.45">
      <c r="A381" s="171"/>
      <c r="B381" s="346"/>
    </row>
    <row r="382" spans="1:2" x14ac:dyDescent="0.45">
      <c r="A382" s="171"/>
      <c r="B382" s="346"/>
    </row>
    <row r="383" spans="1:2" x14ac:dyDescent="0.45">
      <c r="A383" s="171"/>
      <c r="B383" s="346"/>
    </row>
    <row r="384" spans="1:2" x14ac:dyDescent="0.45">
      <c r="A384" s="171"/>
      <c r="B384" s="346"/>
    </row>
    <row r="385" spans="1:2" x14ac:dyDescent="0.45">
      <c r="A385" s="171"/>
      <c r="B385" s="346"/>
    </row>
    <row r="386" spans="1:2" x14ac:dyDescent="0.45">
      <c r="A386" s="171"/>
      <c r="B386" s="346"/>
    </row>
    <row r="387" spans="1:2" x14ac:dyDescent="0.45">
      <c r="A387" s="171"/>
      <c r="B387" s="346"/>
    </row>
    <row r="388" spans="1:2" x14ac:dyDescent="0.45">
      <c r="A388" s="171"/>
      <c r="B388" s="346"/>
    </row>
    <row r="389" spans="1:2" x14ac:dyDescent="0.45">
      <c r="A389" s="171"/>
      <c r="B389" s="346"/>
    </row>
    <row r="390" spans="1:2" x14ac:dyDescent="0.45">
      <c r="A390" s="171"/>
      <c r="B390" s="346"/>
    </row>
    <row r="391" spans="1:2" x14ac:dyDescent="0.45">
      <c r="A391" s="171"/>
      <c r="B391" s="346"/>
    </row>
    <row r="392" spans="1:2" x14ac:dyDescent="0.45">
      <c r="A392" s="171"/>
      <c r="B392" s="346"/>
    </row>
    <row r="393" spans="1:2" x14ac:dyDescent="0.45">
      <c r="A393" s="171"/>
      <c r="B393" s="346"/>
    </row>
    <row r="394" spans="1:2" x14ac:dyDescent="0.45">
      <c r="A394" s="171"/>
      <c r="B394" s="346"/>
    </row>
    <row r="395" spans="1:2" x14ac:dyDescent="0.45">
      <c r="A395" s="171"/>
      <c r="B395" s="346"/>
    </row>
    <row r="396" spans="1:2" x14ac:dyDescent="0.45">
      <c r="A396" s="171"/>
      <c r="B396" s="346"/>
    </row>
    <row r="397" spans="1:2" x14ac:dyDescent="0.45">
      <c r="A397" s="171"/>
      <c r="B397" s="346"/>
    </row>
    <row r="398" spans="1:2" x14ac:dyDescent="0.45">
      <c r="A398" s="171"/>
      <c r="B398" s="346"/>
    </row>
    <row r="399" spans="1:2" x14ac:dyDescent="0.45">
      <c r="A399" s="171"/>
      <c r="B399" s="346"/>
    </row>
    <row r="400" spans="1:2" x14ac:dyDescent="0.45">
      <c r="A400" s="171"/>
      <c r="B400" s="346"/>
    </row>
    <row r="401" spans="1:2" x14ac:dyDescent="0.45">
      <c r="A401" s="171"/>
      <c r="B401" s="346"/>
    </row>
    <row r="402" spans="1:2" x14ac:dyDescent="0.45">
      <c r="A402" s="171"/>
      <c r="B402" s="346"/>
    </row>
    <row r="403" spans="1:2" x14ac:dyDescent="0.45">
      <c r="A403" s="171"/>
      <c r="B403" s="346"/>
    </row>
    <row r="404" spans="1:2" x14ac:dyDescent="0.45">
      <c r="A404" s="171"/>
      <c r="B404" s="346"/>
    </row>
    <row r="405" spans="1:2" x14ac:dyDescent="0.45">
      <c r="A405" s="171"/>
      <c r="B405" s="346"/>
    </row>
    <row r="406" spans="1:2" x14ac:dyDescent="0.45">
      <c r="A406" s="171"/>
      <c r="B406" s="346"/>
    </row>
    <row r="407" spans="1:2" x14ac:dyDescent="0.45">
      <c r="A407" s="171"/>
      <c r="B407" s="346"/>
    </row>
    <row r="408" spans="1:2" x14ac:dyDescent="0.45">
      <c r="A408" s="171"/>
      <c r="B408" s="346"/>
    </row>
    <row r="409" spans="1:2" x14ac:dyDescent="0.45">
      <c r="A409" s="171"/>
      <c r="B409" s="346"/>
    </row>
    <row r="410" spans="1:2" x14ac:dyDescent="0.45">
      <c r="A410" s="171"/>
      <c r="B410" s="346"/>
    </row>
    <row r="411" spans="1:2" x14ac:dyDescent="0.45">
      <c r="A411" s="171"/>
      <c r="B411" s="346"/>
    </row>
    <row r="412" spans="1:2" x14ac:dyDescent="0.45">
      <c r="A412" s="171"/>
      <c r="B412" s="346"/>
    </row>
    <row r="413" spans="1:2" x14ac:dyDescent="0.45">
      <c r="A413" s="171"/>
      <c r="B413" s="346"/>
    </row>
    <row r="414" spans="1:2" x14ac:dyDescent="0.45">
      <c r="A414" s="171"/>
      <c r="B414" s="346"/>
    </row>
    <row r="415" spans="1:2" x14ac:dyDescent="0.45">
      <c r="A415" s="171"/>
      <c r="B415" s="346"/>
    </row>
    <row r="416" spans="1:2" x14ac:dyDescent="0.45">
      <c r="A416" s="171"/>
      <c r="B416" s="346"/>
    </row>
    <row r="417" spans="1:2" x14ac:dyDescent="0.45">
      <c r="A417" s="171"/>
      <c r="B417" s="346"/>
    </row>
    <row r="418" spans="1:2" x14ac:dyDescent="0.45">
      <c r="A418" s="171"/>
      <c r="B418" s="346"/>
    </row>
    <row r="419" spans="1:2" x14ac:dyDescent="0.45">
      <c r="A419" s="171"/>
      <c r="B419" s="346"/>
    </row>
    <row r="420" spans="1:2" x14ac:dyDescent="0.45">
      <c r="A420" s="171"/>
      <c r="B420" s="346"/>
    </row>
    <row r="421" spans="1:2" x14ac:dyDescent="0.45">
      <c r="A421" s="171"/>
      <c r="B421" s="346"/>
    </row>
    <row r="422" spans="1:2" x14ac:dyDescent="0.45">
      <c r="A422" s="171"/>
      <c r="B422" s="346"/>
    </row>
    <row r="423" spans="1:2" x14ac:dyDescent="0.45">
      <c r="A423" s="171"/>
      <c r="B423" s="346"/>
    </row>
    <row r="424" spans="1:2" x14ac:dyDescent="0.45">
      <c r="A424" s="171"/>
      <c r="B424" s="346"/>
    </row>
    <row r="425" spans="1:2" x14ac:dyDescent="0.45">
      <c r="A425" s="171"/>
      <c r="B425" s="346"/>
    </row>
    <row r="426" spans="1:2" x14ac:dyDescent="0.45">
      <c r="A426" s="171"/>
      <c r="B426" s="346"/>
    </row>
    <row r="427" spans="1:2" x14ac:dyDescent="0.45">
      <c r="A427" s="171"/>
      <c r="B427" s="346"/>
    </row>
    <row r="428" spans="1:2" x14ac:dyDescent="0.45">
      <c r="A428" s="171"/>
      <c r="B428" s="346"/>
    </row>
    <row r="429" spans="1:2" x14ac:dyDescent="0.45">
      <c r="A429" s="171"/>
      <c r="B429" s="346"/>
    </row>
    <row r="430" spans="1:2" x14ac:dyDescent="0.45">
      <c r="A430" s="171"/>
      <c r="B430" s="346"/>
    </row>
    <row r="431" spans="1:2" x14ac:dyDescent="0.45">
      <c r="A431" s="171"/>
      <c r="B431" s="346"/>
    </row>
    <row r="432" spans="1:2" x14ac:dyDescent="0.45">
      <c r="A432" s="171"/>
      <c r="B432" s="346"/>
    </row>
    <row r="433" spans="1:2" x14ac:dyDescent="0.45">
      <c r="A433" s="171"/>
      <c r="B433" s="346"/>
    </row>
    <row r="434" spans="1:2" x14ac:dyDescent="0.45">
      <c r="A434" s="171"/>
      <c r="B434" s="346"/>
    </row>
    <row r="435" spans="1:2" x14ac:dyDescent="0.45">
      <c r="A435" s="171"/>
      <c r="B435" s="346"/>
    </row>
    <row r="436" spans="1:2" x14ac:dyDescent="0.45">
      <c r="A436" s="171"/>
      <c r="B436" s="346"/>
    </row>
    <row r="437" spans="1:2" x14ac:dyDescent="0.45">
      <c r="A437" s="171"/>
      <c r="B437" s="346"/>
    </row>
    <row r="438" spans="1:2" x14ac:dyDescent="0.45">
      <c r="A438" s="171"/>
      <c r="B438" s="346"/>
    </row>
    <row r="439" spans="1:2" x14ac:dyDescent="0.45">
      <c r="A439" s="171"/>
      <c r="B439" s="346"/>
    </row>
    <row r="440" spans="1:2" x14ac:dyDescent="0.45">
      <c r="A440" s="171"/>
      <c r="B440" s="346"/>
    </row>
    <row r="441" spans="1:2" x14ac:dyDescent="0.45">
      <c r="A441" s="171"/>
      <c r="B441" s="346"/>
    </row>
    <row r="442" spans="1:2" x14ac:dyDescent="0.45">
      <c r="A442" s="171"/>
      <c r="B442" s="346"/>
    </row>
    <row r="443" spans="1:2" x14ac:dyDescent="0.45">
      <c r="A443" s="171"/>
      <c r="B443" s="346"/>
    </row>
    <row r="444" spans="1:2" x14ac:dyDescent="0.45">
      <c r="A444" s="171"/>
      <c r="B444" s="346"/>
    </row>
    <row r="445" spans="1:2" x14ac:dyDescent="0.45">
      <c r="A445" s="171"/>
      <c r="B445" s="346"/>
    </row>
    <row r="446" spans="1:2" x14ac:dyDescent="0.45">
      <c r="A446" s="171"/>
      <c r="B446" s="346"/>
    </row>
    <row r="447" spans="1:2" x14ac:dyDescent="0.45">
      <c r="A447" s="171"/>
      <c r="B447" s="346"/>
    </row>
    <row r="448" spans="1:2" x14ac:dyDescent="0.45">
      <c r="A448" s="171"/>
      <c r="B448" s="346"/>
    </row>
    <row r="449" spans="1:2" x14ac:dyDescent="0.45">
      <c r="A449" s="171"/>
      <c r="B449" s="346"/>
    </row>
    <row r="450" spans="1:2" x14ac:dyDescent="0.45">
      <c r="A450" s="171"/>
      <c r="B450" s="346"/>
    </row>
    <row r="451" spans="1:2" x14ac:dyDescent="0.45">
      <c r="A451" s="171"/>
      <c r="B451" s="346"/>
    </row>
    <row r="452" spans="1:2" x14ac:dyDescent="0.45">
      <c r="A452" s="171"/>
      <c r="B452" s="346"/>
    </row>
    <row r="453" spans="1:2" x14ac:dyDescent="0.45">
      <c r="A453" s="171"/>
      <c r="B453" s="346"/>
    </row>
    <row r="454" spans="1:2" x14ac:dyDescent="0.45">
      <c r="A454" s="171"/>
      <c r="B454" s="346"/>
    </row>
    <row r="455" spans="1:2" x14ac:dyDescent="0.45">
      <c r="A455" s="171"/>
      <c r="B455" s="346"/>
    </row>
    <row r="456" spans="1:2" x14ac:dyDescent="0.45">
      <c r="A456" s="171"/>
      <c r="B456" s="346"/>
    </row>
    <row r="457" spans="1:2" x14ac:dyDescent="0.45">
      <c r="A457" s="171"/>
      <c r="B457" s="346"/>
    </row>
    <row r="458" spans="1:2" x14ac:dyDescent="0.45">
      <c r="A458" s="171"/>
      <c r="B458" s="346"/>
    </row>
    <row r="459" spans="1:2" x14ac:dyDescent="0.45">
      <c r="A459" s="171"/>
      <c r="B459" s="346"/>
    </row>
    <row r="460" spans="1:2" x14ac:dyDescent="0.45">
      <c r="A460" s="171"/>
      <c r="B460" s="346"/>
    </row>
    <row r="461" spans="1:2" x14ac:dyDescent="0.45">
      <c r="A461" s="171"/>
      <c r="B461" s="346"/>
    </row>
    <row r="462" spans="1:2" x14ac:dyDescent="0.45">
      <c r="A462" s="171"/>
      <c r="B462" s="346"/>
    </row>
    <row r="463" spans="1:2" x14ac:dyDescent="0.45">
      <c r="A463" s="171"/>
      <c r="B463" s="346"/>
    </row>
    <row r="464" spans="1:2" x14ac:dyDescent="0.45">
      <c r="A464" s="171"/>
      <c r="B464" s="346"/>
    </row>
    <row r="465" spans="1:2" x14ac:dyDescent="0.45">
      <c r="A465" s="171"/>
      <c r="B465" s="346"/>
    </row>
    <row r="466" spans="1:2" x14ac:dyDescent="0.45">
      <c r="A466" s="171"/>
      <c r="B466" s="346"/>
    </row>
    <row r="467" spans="1:2" x14ac:dyDescent="0.45">
      <c r="A467" s="171"/>
      <c r="B467" s="346"/>
    </row>
    <row r="468" spans="1:2" x14ac:dyDescent="0.45">
      <c r="A468" s="171"/>
      <c r="B468" s="346"/>
    </row>
    <row r="469" spans="1:2" x14ac:dyDescent="0.45">
      <c r="A469" s="171"/>
      <c r="B469" s="346"/>
    </row>
    <row r="470" spans="1:2" x14ac:dyDescent="0.45">
      <c r="A470" s="171"/>
      <c r="B470" s="346"/>
    </row>
    <row r="471" spans="1:2" x14ac:dyDescent="0.45">
      <c r="A471" s="171"/>
      <c r="B471" s="346"/>
    </row>
    <row r="472" spans="1:2" x14ac:dyDescent="0.45">
      <c r="A472" s="171"/>
      <c r="B472" s="346"/>
    </row>
    <row r="473" spans="1:2" x14ac:dyDescent="0.45">
      <c r="A473" s="171"/>
      <c r="B473" s="346"/>
    </row>
    <row r="474" spans="1:2" x14ac:dyDescent="0.45">
      <c r="A474" s="171"/>
      <c r="B474" s="346"/>
    </row>
    <row r="475" spans="1:2" x14ac:dyDescent="0.45">
      <c r="A475" s="171"/>
      <c r="B475" s="346"/>
    </row>
    <row r="476" spans="1:2" x14ac:dyDescent="0.45">
      <c r="A476" s="171"/>
      <c r="B476" s="346"/>
    </row>
    <row r="477" spans="1:2" x14ac:dyDescent="0.45">
      <c r="A477" s="171"/>
      <c r="B477" s="346"/>
    </row>
    <row r="478" spans="1:2" x14ac:dyDescent="0.45">
      <c r="A478" s="171"/>
      <c r="B478" s="346"/>
    </row>
    <row r="479" spans="1:2" x14ac:dyDescent="0.45">
      <c r="A479" s="171"/>
      <c r="B479" s="346"/>
    </row>
    <row r="480" spans="1:2" x14ac:dyDescent="0.45">
      <c r="A480" s="171"/>
      <c r="B480" s="346"/>
    </row>
    <row r="481" spans="1:2" x14ac:dyDescent="0.45">
      <c r="A481" s="171"/>
      <c r="B481" s="346"/>
    </row>
    <row r="482" spans="1:2" x14ac:dyDescent="0.45">
      <c r="A482" s="171"/>
      <c r="B482" s="346"/>
    </row>
    <row r="483" spans="1:2" x14ac:dyDescent="0.45">
      <c r="A483" s="171"/>
      <c r="B483" s="346"/>
    </row>
    <row r="484" spans="1:2" x14ac:dyDescent="0.45">
      <c r="A484" s="171"/>
      <c r="B484" s="346"/>
    </row>
    <row r="485" spans="1:2" x14ac:dyDescent="0.45">
      <c r="A485" s="171"/>
      <c r="B485" s="346"/>
    </row>
    <row r="486" spans="1:2" x14ac:dyDescent="0.45">
      <c r="A486" s="171"/>
      <c r="B486" s="346"/>
    </row>
    <row r="487" spans="1:2" x14ac:dyDescent="0.45">
      <c r="A487" s="171"/>
      <c r="B487" s="346"/>
    </row>
    <row r="488" spans="1:2" x14ac:dyDescent="0.45">
      <c r="A488" s="171"/>
      <c r="B488" s="346"/>
    </row>
    <row r="489" spans="1:2" x14ac:dyDescent="0.45">
      <c r="A489" s="171"/>
      <c r="B489" s="346"/>
    </row>
    <row r="490" spans="1:2" x14ac:dyDescent="0.45">
      <c r="A490" s="171"/>
      <c r="B490" s="346"/>
    </row>
    <row r="491" spans="1:2" x14ac:dyDescent="0.45">
      <c r="A491" s="171"/>
      <c r="B491" s="346"/>
    </row>
    <row r="492" spans="1:2" x14ac:dyDescent="0.45">
      <c r="A492" s="171"/>
      <c r="B492" s="346"/>
    </row>
    <row r="493" spans="1:2" x14ac:dyDescent="0.45">
      <c r="A493" s="171"/>
      <c r="B493" s="346"/>
    </row>
    <row r="494" spans="1:2" x14ac:dyDescent="0.45">
      <c r="A494" s="171"/>
      <c r="B494" s="346"/>
    </row>
    <row r="495" spans="1:2" x14ac:dyDescent="0.45">
      <c r="A495" s="171"/>
      <c r="B495" s="346"/>
    </row>
    <row r="496" spans="1:2" x14ac:dyDescent="0.45">
      <c r="A496" s="171"/>
      <c r="B496" s="346"/>
    </row>
    <row r="497" spans="1:2" x14ac:dyDescent="0.45">
      <c r="A497" s="171"/>
      <c r="B497" s="346"/>
    </row>
    <row r="498" spans="1:2" x14ac:dyDescent="0.45">
      <c r="A498" s="171"/>
      <c r="B498" s="346"/>
    </row>
    <row r="499" spans="1:2" x14ac:dyDescent="0.45">
      <c r="A499" s="171"/>
      <c r="B499" s="346"/>
    </row>
    <row r="500" spans="1:2" x14ac:dyDescent="0.45">
      <c r="A500" s="171"/>
      <c r="B500" s="346"/>
    </row>
    <row r="501" spans="1:2" x14ac:dyDescent="0.45">
      <c r="A501" s="171"/>
      <c r="B501" s="346"/>
    </row>
    <row r="502" spans="1:2" x14ac:dyDescent="0.45">
      <c r="A502" s="171"/>
      <c r="B502" s="346"/>
    </row>
    <row r="503" spans="1:2" x14ac:dyDescent="0.45">
      <c r="A503" s="171"/>
      <c r="B503" s="346"/>
    </row>
    <row r="504" spans="1:2" x14ac:dyDescent="0.45">
      <c r="A504" s="171"/>
      <c r="B504" s="346"/>
    </row>
    <row r="505" spans="1:2" x14ac:dyDescent="0.45">
      <c r="A505" s="171"/>
      <c r="B505" s="346"/>
    </row>
    <row r="506" spans="1:2" x14ac:dyDescent="0.45">
      <c r="A506" s="171"/>
      <c r="B506" s="346"/>
    </row>
    <row r="507" spans="1:2" x14ac:dyDescent="0.45">
      <c r="A507" s="171"/>
      <c r="B507" s="346"/>
    </row>
    <row r="508" spans="1:2" x14ac:dyDescent="0.45">
      <c r="A508" s="171"/>
      <c r="B508" s="346"/>
    </row>
    <row r="509" spans="1:2" x14ac:dyDescent="0.45">
      <c r="A509" s="171"/>
      <c r="B509" s="346"/>
    </row>
    <row r="510" spans="1:2" x14ac:dyDescent="0.45">
      <c r="A510" s="171"/>
      <c r="B510" s="346"/>
    </row>
    <row r="511" spans="1:2" x14ac:dyDescent="0.45">
      <c r="A511" s="171"/>
      <c r="B511" s="346"/>
    </row>
    <row r="512" spans="1:2" x14ac:dyDescent="0.45">
      <c r="A512" s="171"/>
      <c r="B512" s="346"/>
    </row>
    <row r="513" spans="1:2" x14ac:dyDescent="0.45">
      <c r="A513" s="171"/>
      <c r="B513" s="346"/>
    </row>
    <row r="514" spans="1:2" x14ac:dyDescent="0.45">
      <c r="A514" s="171"/>
      <c r="B514" s="346"/>
    </row>
    <row r="515" spans="1:2" x14ac:dyDescent="0.45">
      <c r="A515" s="171"/>
      <c r="B515" s="346"/>
    </row>
    <row r="516" spans="1:2" x14ac:dyDescent="0.45">
      <c r="A516" s="171"/>
      <c r="B516" s="346"/>
    </row>
    <row r="517" spans="1:2" x14ac:dyDescent="0.45">
      <c r="A517" s="171"/>
      <c r="B517" s="346"/>
    </row>
    <row r="518" spans="1:2" x14ac:dyDescent="0.45">
      <c r="A518" s="171"/>
      <c r="B518" s="346"/>
    </row>
    <row r="519" spans="1:2" x14ac:dyDescent="0.45">
      <c r="A519" s="171"/>
      <c r="B519" s="346"/>
    </row>
    <row r="520" spans="1:2" x14ac:dyDescent="0.45">
      <c r="A520" s="171"/>
      <c r="B520" s="346"/>
    </row>
    <row r="521" spans="1:2" x14ac:dyDescent="0.45">
      <c r="A521" s="171"/>
      <c r="B521" s="346"/>
    </row>
    <row r="522" spans="1:2" x14ac:dyDescent="0.45">
      <c r="A522" s="171"/>
      <c r="B522" s="346"/>
    </row>
    <row r="523" spans="1:2" x14ac:dyDescent="0.45">
      <c r="A523" s="171"/>
      <c r="B523" s="346"/>
    </row>
    <row r="524" spans="1:2" x14ac:dyDescent="0.45">
      <c r="A524" s="171"/>
      <c r="B524" s="346"/>
    </row>
    <row r="525" spans="1:2" x14ac:dyDescent="0.45">
      <c r="A525" s="171"/>
      <c r="B525" s="346"/>
    </row>
    <row r="526" spans="1:2" x14ac:dyDescent="0.45">
      <c r="A526" s="171"/>
      <c r="B526" s="346"/>
    </row>
    <row r="527" spans="1:2" x14ac:dyDescent="0.45">
      <c r="A527" s="171"/>
      <c r="B527" s="346"/>
    </row>
    <row r="528" spans="1:2" x14ac:dyDescent="0.45">
      <c r="A528" s="171"/>
      <c r="B528" s="346"/>
    </row>
    <row r="529" spans="1:2" x14ac:dyDescent="0.45">
      <c r="A529" s="171"/>
      <c r="B529" s="346"/>
    </row>
    <row r="530" spans="1:2" x14ac:dyDescent="0.45">
      <c r="A530" s="171"/>
      <c r="B530" s="346"/>
    </row>
    <row r="531" spans="1:2" x14ac:dyDescent="0.45">
      <c r="A531" s="171"/>
      <c r="B531" s="346"/>
    </row>
    <row r="532" spans="1:2" x14ac:dyDescent="0.45">
      <c r="A532" s="171"/>
      <c r="B532" s="346"/>
    </row>
    <row r="533" spans="1:2" x14ac:dyDescent="0.45">
      <c r="A533" s="171"/>
      <c r="B533" s="346"/>
    </row>
    <row r="534" spans="1:2" x14ac:dyDescent="0.45">
      <c r="A534" s="171"/>
      <c r="B534" s="346"/>
    </row>
    <row r="535" spans="1:2" x14ac:dyDescent="0.45">
      <c r="A535" s="171"/>
      <c r="B535" s="346"/>
    </row>
    <row r="536" spans="1:2" x14ac:dyDescent="0.45">
      <c r="A536" s="171"/>
      <c r="B536" s="346"/>
    </row>
    <row r="537" spans="1:2" x14ac:dyDescent="0.45">
      <c r="A537" s="171"/>
      <c r="B537" s="346"/>
    </row>
    <row r="538" spans="1:2" x14ac:dyDescent="0.45">
      <c r="A538" s="171"/>
      <c r="B538" s="346"/>
    </row>
    <row r="539" spans="1:2" x14ac:dyDescent="0.45">
      <c r="A539" s="171"/>
      <c r="B539" s="346"/>
    </row>
    <row r="540" spans="1:2" x14ac:dyDescent="0.45">
      <c r="A540" s="171"/>
      <c r="B540" s="346"/>
    </row>
    <row r="541" spans="1:2" x14ac:dyDescent="0.45">
      <c r="A541" s="171"/>
      <c r="B541" s="346"/>
    </row>
    <row r="542" spans="1:2" x14ac:dyDescent="0.45">
      <c r="A542" s="171"/>
      <c r="B542" s="346"/>
    </row>
    <row r="543" spans="1:2" x14ac:dyDescent="0.45">
      <c r="A543" s="171"/>
      <c r="B543" s="346"/>
    </row>
    <row r="544" spans="1:2" x14ac:dyDescent="0.45">
      <c r="A544" s="171"/>
      <c r="B544" s="346"/>
    </row>
    <row r="545" spans="1:2" x14ac:dyDescent="0.45">
      <c r="A545" s="171"/>
      <c r="B545" s="346"/>
    </row>
    <row r="546" spans="1:2" x14ac:dyDescent="0.45">
      <c r="A546" s="171"/>
      <c r="B546" s="346"/>
    </row>
    <row r="547" spans="1:2" x14ac:dyDescent="0.45">
      <c r="A547" s="171"/>
      <c r="B547" s="346"/>
    </row>
    <row r="548" spans="1:2" x14ac:dyDescent="0.45">
      <c r="A548" s="171"/>
      <c r="B548" s="346"/>
    </row>
    <row r="549" spans="1:2" x14ac:dyDescent="0.45">
      <c r="A549" s="171"/>
      <c r="B549" s="346"/>
    </row>
    <row r="550" spans="1:2" x14ac:dyDescent="0.45">
      <c r="A550" s="171"/>
      <c r="B550" s="346"/>
    </row>
    <row r="551" spans="1:2" x14ac:dyDescent="0.45">
      <c r="A551" s="171"/>
      <c r="B551" s="346"/>
    </row>
    <row r="552" spans="1:2" x14ac:dyDescent="0.45">
      <c r="A552" s="171"/>
      <c r="B552" s="346"/>
    </row>
    <row r="553" spans="1:2" x14ac:dyDescent="0.45">
      <c r="A553" s="171"/>
      <c r="B553" s="346"/>
    </row>
    <row r="554" spans="1:2" x14ac:dyDescent="0.45">
      <c r="A554" s="171"/>
      <c r="B554" s="346"/>
    </row>
    <row r="555" spans="1:2" x14ac:dyDescent="0.45">
      <c r="A555" s="171"/>
      <c r="B555" s="346"/>
    </row>
    <row r="556" spans="1:2" x14ac:dyDescent="0.45">
      <c r="A556" s="171"/>
      <c r="B556" s="346"/>
    </row>
    <row r="557" spans="1:2" x14ac:dyDescent="0.45">
      <c r="A557" s="171"/>
      <c r="B557" s="346"/>
    </row>
    <row r="558" spans="1:2" x14ac:dyDescent="0.45">
      <c r="A558" s="171"/>
      <c r="B558" s="346"/>
    </row>
    <row r="559" spans="1:2" x14ac:dyDescent="0.45">
      <c r="A559" s="171"/>
      <c r="B559" s="346"/>
    </row>
    <row r="560" spans="1:2" x14ac:dyDescent="0.45">
      <c r="A560" s="171"/>
      <c r="B560" s="346"/>
    </row>
    <row r="561" spans="1:2" x14ac:dyDescent="0.45">
      <c r="A561" s="171"/>
      <c r="B561" s="346"/>
    </row>
    <row r="562" spans="1:2" x14ac:dyDescent="0.45">
      <c r="A562" s="171"/>
      <c r="B562" s="346"/>
    </row>
    <row r="563" spans="1:2" x14ac:dyDescent="0.45">
      <c r="A563" s="171"/>
      <c r="B563" s="346"/>
    </row>
    <row r="564" spans="1:2" x14ac:dyDescent="0.45">
      <c r="A564" s="171"/>
      <c r="B564" s="346"/>
    </row>
    <row r="565" spans="1:2" x14ac:dyDescent="0.45">
      <c r="A565" s="171"/>
      <c r="B565" s="346"/>
    </row>
    <row r="566" spans="1:2" x14ac:dyDescent="0.45">
      <c r="A566" s="171"/>
      <c r="B566" s="346"/>
    </row>
    <row r="567" spans="1:2" x14ac:dyDescent="0.45">
      <c r="A567" s="171"/>
      <c r="B567" s="346"/>
    </row>
    <row r="568" spans="1:2" x14ac:dyDescent="0.45">
      <c r="A568" s="171"/>
      <c r="B568" s="346"/>
    </row>
    <row r="569" spans="1:2" x14ac:dyDescent="0.45">
      <c r="A569" s="171"/>
      <c r="B569" s="346"/>
    </row>
    <row r="570" spans="1:2" x14ac:dyDescent="0.45">
      <c r="A570" s="171"/>
      <c r="B570" s="346"/>
    </row>
    <row r="571" spans="1:2" x14ac:dyDescent="0.45">
      <c r="A571" s="171"/>
      <c r="B571" s="346"/>
    </row>
    <row r="572" spans="1:2" x14ac:dyDescent="0.45">
      <c r="A572" s="171"/>
      <c r="B572" s="346"/>
    </row>
    <row r="573" spans="1:2" x14ac:dyDescent="0.45">
      <c r="A573" s="171"/>
      <c r="B573" s="346"/>
    </row>
    <row r="574" spans="1:2" x14ac:dyDescent="0.45">
      <c r="A574" s="171"/>
      <c r="B574" s="346"/>
    </row>
    <row r="575" spans="1:2" x14ac:dyDescent="0.45">
      <c r="A575" s="171"/>
      <c r="B575" s="346"/>
    </row>
    <row r="576" spans="1:2" x14ac:dyDescent="0.45">
      <c r="A576" s="171"/>
      <c r="B576" s="346"/>
    </row>
    <row r="577" spans="1:2" x14ac:dyDescent="0.45">
      <c r="A577" s="171"/>
      <c r="B577" s="346"/>
    </row>
    <row r="578" spans="1:2" x14ac:dyDescent="0.45">
      <c r="A578" s="171"/>
      <c r="B578" s="346"/>
    </row>
    <row r="579" spans="1:2" x14ac:dyDescent="0.45">
      <c r="A579" s="171"/>
      <c r="B579" s="346"/>
    </row>
    <row r="580" spans="1:2" x14ac:dyDescent="0.45">
      <c r="A580" s="171"/>
      <c r="B580" s="346"/>
    </row>
    <row r="581" spans="1:2" x14ac:dyDescent="0.45">
      <c r="A581" s="171"/>
      <c r="B581" s="346"/>
    </row>
    <row r="582" spans="1:2" x14ac:dyDescent="0.45">
      <c r="A582" s="171"/>
      <c r="B582" s="346"/>
    </row>
    <row r="583" spans="1:2" x14ac:dyDescent="0.45">
      <c r="A583" s="171"/>
      <c r="B583" s="346"/>
    </row>
    <row r="584" spans="1:2" x14ac:dyDescent="0.45">
      <c r="A584" s="171"/>
      <c r="B584" s="346"/>
    </row>
    <row r="585" spans="1:2" x14ac:dyDescent="0.45">
      <c r="A585" s="171"/>
      <c r="B585" s="346"/>
    </row>
    <row r="586" spans="1:2" x14ac:dyDescent="0.45">
      <c r="A586" s="171"/>
      <c r="B586" s="346"/>
    </row>
    <row r="587" spans="1:2" x14ac:dyDescent="0.45">
      <c r="A587" s="171"/>
      <c r="B587" s="346"/>
    </row>
    <row r="588" spans="1:2" x14ac:dyDescent="0.45">
      <c r="A588" s="171"/>
      <c r="B588" s="346"/>
    </row>
    <row r="589" spans="1:2" x14ac:dyDescent="0.45">
      <c r="A589" s="171"/>
      <c r="B589" s="346"/>
    </row>
    <row r="590" spans="1:2" x14ac:dyDescent="0.45">
      <c r="A590" s="171"/>
      <c r="B590" s="346"/>
    </row>
    <row r="591" spans="1:2" x14ac:dyDescent="0.45">
      <c r="A591" s="171"/>
      <c r="B591" s="346"/>
    </row>
    <row r="592" spans="1:2" x14ac:dyDescent="0.45">
      <c r="A592" s="171"/>
      <c r="B592" s="346"/>
    </row>
    <row r="593" spans="1:2" x14ac:dyDescent="0.45">
      <c r="A593" s="171"/>
      <c r="B593" s="346"/>
    </row>
    <row r="594" spans="1:2" x14ac:dyDescent="0.45">
      <c r="A594" s="171"/>
      <c r="B594" s="346"/>
    </row>
    <row r="595" spans="1:2" x14ac:dyDescent="0.45">
      <c r="A595" s="171"/>
      <c r="B595" s="346"/>
    </row>
    <row r="596" spans="1:2" x14ac:dyDescent="0.45">
      <c r="A596" s="171"/>
      <c r="B596" s="346"/>
    </row>
    <row r="597" spans="1:2" x14ac:dyDescent="0.45">
      <c r="A597" s="171"/>
      <c r="B597" s="346"/>
    </row>
    <row r="598" spans="1:2" x14ac:dyDescent="0.45">
      <c r="A598" s="171"/>
      <c r="B598" s="346"/>
    </row>
    <row r="599" spans="1:2" x14ac:dyDescent="0.45">
      <c r="A599" s="171"/>
      <c r="B599" s="346"/>
    </row>
    <row r="600" spans="1:2" x14ac:dyDescent="0.45">
      <c r="A600" s="171"/>
      <c r="B600" s="346"/>
    </row>
    <row r="601" spans="1:2" x14ac:dyDescent="0.45">
      <c r="A601" s="171"/>
    </row>
    <row r="602" spans="1:2" x14ac:dyDescent="0.45">
      <c r="A602" s="171"/>
    </row>
    <row r="603" spans="1:2" x14ac:dyDescent="0.45">
      <c r="A603" s="171"/>
    </row>
    <row r="604" spans="1:2" x14ac:dyDescent="0.45">
      <c r="A604" s="171"/>
    </row>
    <row r="605" spans="1:2" x14ac:dyDescent="0.45">
      <c r="A605" s="171"/>
    </row>
    <row r="606" spans="1:2" x14ac:dyDescent="0.45">
      <c r="A606" s="171"/>
    </row>
    <row r="607" spans="1:2" x14ac:dyDescent="0.45">
      <c r="A607" s="171"/>
    </row>
    <row r="608" spans="1:2" x14ac:dyDescent="0.45">
      <c r="A608" s="171"/>
    </row>
    <row r="609" spans="1:1" x14ac:dyDescent="0.45">
      <c r="A609" s="171"/>
    </row>
    <row r="610" spans="1:1" x14ac:dyDescent="0.45">
      <c r="A610" s="171"/>
    </row>
    <row r="611" spans="1:1" x14ac:dyDescent="0.45">
      <c r="A611" s="171"/>
    </row>
    <row r="612" spans="1:1" x14ac:dyDescent="0.45">
      <c r="A612" s="171"/>
    </row>
    <row r="613" spans="1:1" x14ac:dyDescent="0.45">
      <c r="A613" s="171"/>
    </row>
    <row r="614" spans="1:1" x14ac:dyDescent="0.45">
      <c r="A614" s="171"/>
    </row>
    <row r="615" spans="1:1" x14ac:dyDescent="0.45">
      <c r="A615" s="171"/>
    </row>
    <row r="616" spans="1:1" x14ac:dyDescent="0.45">
      <c r="A616" s="171"/>
    </row>
    <row r="617" spans="1:1" x14ac:dyDescent="0.45">
      <c r="A617" s="171"/>
    </row>
    <row r="618" spans="1:1" x14ac:dyDescent="0.45">
      <c r="A618" s="171"/>
    </row>
    <row r="619" spans="1:1" x14ac:dyDescent="0.45">
      <c r="A619" s="171"/>
    </row>
    <row r="620" spans="1:1" x14ac:dyDescent="0.45">
      <c r="A620" s="171"/>
    </row>
    <row r="621" spans="1:1" x14ac:dyDescent="0.45">
      <c r="A621" s="171"/>
    </row>
    <row r="622" spans="1:1" x14ac:dyDescent="0.45">
      <c r="A622" s="171"/>
    </row>
    <row r="623" spans="1:1" x14ac:dyDescent="0.45">
      <c r="A623" s="171"/>
    </row>
    <row r="624" spans="1:1" x14ac:dyDescent="0.45">
      <c r="A624" s="171"/>
    </row>
    <row r="625" spans="1:1" x14ac:dyDescent="0.45">
      <c r="A625" s="171"/>
    </row>
    <row r="626" spans="1:1" x14ac:dyDescent="0.45">
      <c r="A626" s="171"/>
    </row>
    <row r="627" spans="1:1" x14ac:dyDescent="0.45">
      <c r="A627" s="171"/>
    </row>
    <row r="628" spans="1:1" x14ac:dyDescent="0.45">
      <c r="A628" s="171"/>
    </row>
    <row r="629" spans="1:1" x14ac:dyDescent="0.45">
      <c r="A629" s="171"/>
    </row>
    <row r="630" spans="1:1" x14ac:dyDescent="0.45">
      <c r="A630" s="171"/>
    </row>
    <row r="631" spans="1:1" x14ac:dyDescent="0.45">
      <c r="A631" s="171"/>
    </row>
    <row r="632" spans="1:1" x14ac:dyDescent="0.45">
      <c r="A632" s="171"/>
    </row>
    <row r="633" spans="1:1" x14ac:dyDescent="0.45">
      <c r="A633" s="171"/>
    </row>
    <row r="634" spans="1:1" x14ac:dyDescent="0.45">
      <c r="A634" s="171"/>
    </row>
    <row r="635" spans="1:1" x14ac:dyDescent="0.45">
      <c r="A635" s="171"/>
    </row>
    <row r="636" spans="1:1" x14ac:dyDescent="0.45">
      <c r="A636" s="171"/>
    </row>
    <row r="637" spans="1:1" x14ac:dyDescent="0.45">
      <c r="A637" s="171"/>
    </row>
    <row r="638" spans="1:1" x14ac:dyDescent="0.45">
      <c r="A638" s="171"/>
    </row>
    <row r="639" spans="1:1" x14ac:dyDescent="0.45">
      <c r="A639" s="171"/>
    </row>
    <row r="640" spans="1:1" x14ac:dyDescent="0.45">
      <c r="A640" s="171"/>
    </row>
    <row r="641" spans="1:1" x14ac:dyDescent="0.45">
      <c r="A641" s="171"/>
    </row>
    <row r="642" spans="1:1" x14ac:dyDescent="0.45">
      <c r="A642" s="171"/>
    </row>
    <row r="643" spans="1:1" x14ac:dyDescent="0.45">
      <c r="A643" s="171"/>
    </row>
    <row r="644" spans="1:1" x14ac:dyDescent="0.45">
      <c r="A644" s="171"/>
    </row>
    <row r="645" spans="1:1" x14ac:dyDescent="0.45">
      <c r="A645" s="171"/>
    </row>
    <row r="646" spans="1:1" x14ac:dyDescent="0.45">
      <c r="A646" s="171"/>
    </row>
    <row r="647" spans="1:1" x14ac:dyDescent="0.45">
      <c r="A647" s="171"/>
    </row>
    <row r="648" spans="1:1" x14ac:dyDescent="0.45">
      <c r="A648" s="171"/>
    </row>
    <row r="649" spans="1:1" x14ac:dyDescent="0.45">
      <c r="A649" s="171"/>
    </row>
    <row r="650" spans="1:1" x14ac:dyDescent="0.45">
      <c r="A650" s="171"/>
    </row>
    <row r="651" spans="1:1" x14ac:dyDescent="0.45">
      <c r="A651" s="171"/>
    </row>
    <row r="652" spans="1:1" x14ac:dyDescent="0.45">
      <c r="A652" s="171"/>
    </row>
    <row r="653" spans="1:1" x14ac:dyDescent="0.45">
      <c r="A653" s="171"/>
    </row>
    <row r="654" spans="1:1" x14ac:dyDescent="0.45">
      <c r="A654" s="171"/>
    </row>
    <row r="655" spans="1:1" x14ac:dyDescent="0.45">
      <c r="A655" s="171"/>
    </row>
    <row r="656" spans="1:1" x14ac:dyDescent="0.45">
      <c r="A656" s="171"/>
    </row>
    <row r="657" spans="1:1" x14ac:dyDescent="0.45">
      <c r="A657" s="171"/>
    </row>
    <row r="658" spans="1:1" x14ac:dyDescent="0.45">
      <c r="A658" s="171"/>
    </row>
    <row r="659" spans="1:1" x14ac:dyDescent="0.45">
      <c r="A659" s="171"/>
    </row>
    <row r="660" spans="1:1" x14ac:dyDescent="0.45">
      <c r="A660" s="171"/>
    </row>
    <row r="661" spans="1:1" x14ac:dyDescent="0.45">
      <c r="A661" s="171"/>
    </row>
    <row r="662" spans="1:1" x14ac:dyDescent="0.45">
      <c r="A662" s="171"/>
    </row>
    <row r="663" spans="1:1" x14ac:dyDescent="0.45">
      <c r="A663" s="171"/>
    </row>
    <row r="664" spans="1:1" x14ac:dyDescent="0.45">
      <c r="A664" s="171"/>
    </row>
    <row r="665" spans="1:1" x14ac:dyDescent="0.45">
      <c r="A665" s="171"/>
    </row>
    <row r="666" spans="1:1" x14ac:dyDescent="0.45">
      <c r="A666" s="171"/>
    </row>
    <row r="667" spans="1:1" x14ac:dyDescent="0.45">
      <c r="A667" s="171"/>
    </row>
    <row r="668" spans="1:1" x14ac:dyDescent="0.45">
      <c r="A668" s="171"/>
    </row>
    <row r="669" spans="1:1" x14ac:dyDescent="0.45">
      <c r="A669" s="171"/>
    </row>
    <row r="670" spans="1:1" x14ac:dyDescent="0.45">
      <c r="A670" s="171"/>
    </row>
    <row r="671" spans="1:1" x14ac:dyDescent="0.45">
      <c r="A671" s="171"/>
    </row>
    <row r="672" spans="1:1" x14ac:dyDescent="0.45">
      <c r="A672" s="171"/>
    </row>
    <row r="673" spans="1:1" x14ac:dyDescent="0.45">
      <c r="A673" s="171"/>
    </row>
    <row r="674" spans="1:1" x14ac:dyDescent="0.45">
      <c r="A674" s="171"/>
    </row>
    <row r="675" spans="1:1" x14ac:dyDescent="0.45">
      <c r="A675" s="171"/>
    </row>
    <row r="676" spans="1:1" x14ac:dyDescent="0.45">
      <c r="A676" s="171"/>
    </row>
    <row r="677" spans="1:1" x14ac:dyDescent="0.45">
      <c r="A677" s="171"/>
    </row>
    <row r="678" spans="1:1" x14ac:dyDescent="0.45">
      <c r="A678" s="171"/>
    </row>
    <row r="679" spans="1:1" x14ac:dyDescent="0.45">
      <c r="A679" s="171"/>
    </row>
  </sheetData>
  <customSheetViews>
    <customSheetView guid="{D80F9502-1760-4B4D-BEE6-65B7268CEFF2}" scale="80" showPageBreaks="1" fitToPage="1" printArea="1">
      <pane ySplit="12" topLeftCell="A242" activePane="bottomLeft" state="frozen"/>
      <selection pane="bottomLeft" activeCell="I256" sqref="I256"/>
      <rowBreaks count="1" manualBreakCount="1">
        <brk id="419" max="16383" man="1"/>
      </rowBreaks>
      <pageMargins left="0" right="0" top="0" bottom="0" header="0" footer="0"/>
      <pageSetup scale="61" fitToHeight="0" orientation="portrait" r:id="rId1"/>
    </customSheetView>
    <customSheetView guid="{F8C3F9F4-DBFA-417E-A63C-4DCF6CDDDD4D}" scale="90">
      <pane ySplit="12" topLeftCell="A289" activePane="bottomLeft" state="frozen"/>
      <selection pane="bottomLeft" activeCell="K20" sqref="K20"/>
      <pageMargins left="0" right="0" top="0" bottom="0" header="0" footer="0"/>
      <pageSetup orientation="portrait" r:id="rId2"/>
    </customSheetView>
    <customSheetView guid="{2E9FC00E-19D3-4355-A260-417D9236B30F}" scale="90">
      <pane ySplit="12" topLeftCell="A289" activePane="bottomLeft" state="frozen"/>
      <selection pane="bottomLeft" activeCell="K20" sqref="K20"/>
      <pageMargins left="0" right="0" top="0" bottom="0" header="0" footer="0"/>
      <pageSetup orientation="portrait" r:id="rId3"/>
    </customSheetView>
    <customSheetView guid="{F5B97444-16EA-4AA7-9A70-95BB0AFD8284}" scale="90">
      <pane ySplit="12" topLeftCell="A91" activePane="bottomLeft" state="frozen"/>
      <selection pane="bottomLeft" activeCell="K20" sqref="K20"/>
      <pageMargins left="0" right="0" top="0" bottom="0" header="0" footer="0"/>
      <pageSetup orientation="portrait" r:id="rId4"/>
    </customSheetView>
    <customSheetView guid="{CEC57B47-E6EC-4FDA-BCFD-6AC6A66DD178}" scale="90">
      <pane ySplit="12" topLeftCell="A289" activePane="bottomLeft" state="frozen"/>
      <selection pane="bottomLeft" activeCell="K20" sqref="K20"/>
      <pageMargins left="0" right="0" top="0" bottom="0" header="0" footer="0"/>
      <pageSetup orientation="portrait" r:id="rId5"/>
    </customSheetView>
    <customSheetView guid="{E163314F-53A2-4A2F-A9CF-3F94F0129118}" scale="90" showPageBreaks="1">
      <pane ySplit="12" topLeftCell="A289" activePane="bottomLeft" state="frozen"/>
      <selection pane="bottomLeft" activeCell="K20" sqref="K20"/>
      <pageMargins left="0" right="0" top="0" bottom="0" header="0" footer="0"/>
      <pageSetup orientation="portrait" r:id="rId6"/>
    </customSheetView>
    <customSheetView guid="{C98D41B4-6B7D-46F8-862F-B1C92554BE39}" scale="90" showPageBreaks="1">
      <pane ySplit="12" topLeftCell="A394" activePane="bottomLeft" state="frozen"/>
      <selection pane="bottomLeft" activeCell="M388" activeCellId="2" sqref="M391 M389 M388"/>
      <pageMargins left="0" right="0" top="0" bottom="0" header="0" footer="0"/>
      <pageSetup orientation="portrait" r:id="rId7"/>
    </customSheetView>
    <customSheetView guid="{AE1B1716-57F4-4705-A4F2-7A8CD44D74C3}" scale="90" showPageBreaks="1" fitToPage="1" printArea="1">
      <pane ySplit="12" topLeftCell="A394" activePane="bottomLeft" state="frozen"/>
      <selection pane="bottomLeft" activeCell="S415" sqref="S415 M389 M388"/>
      <rowBreaks count="1" manualBreakCount="1">
        <brk id="409" max="16383" man="1"/>
      </rowBreaks>
      <pageMargins left="0" right="0" top="0" bottom="0" header="0" footer="0"/>
      <pageSetup scale="61" fitToHeight="0" orientation="portrait" r:id="rId8"/>
    </customSheetView>
  </customSheetViews>
  <mergeCells count="5">
    <mergeCell ref="D52:E52"/>
    <mergeCell ref="A3:H3"/>
    <mergeCell ref="A4:H4"/>
    <mergeCell ref="A5:H5"/>
    <mergeCell ref="A6:H6"/>
  </mergeCells>
  <pageMargins left="0.32" right="0.31" top="0.52" bottom="0.45" header="0.3" footer="0.3"/>
  <pageSetup scale="70" fitToHeight="0" orientation="landscape" r:id="rId9"/>
  <rowBreaks count="1" manualBreakCount="1">
    <brk id="110" max="16383" man="1"/>
  </rowBreaks>
  <customProperties>
    <customPr name="_pios_id" r:id="rId10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tabSelected="1" view="pageBreakPreview" zoomScale="60" zoomScaleNormal="90" workbookViewId="0">
      <selection activeCell="A5" sqref="A5:K5"/>
    </sheetView>
  </sheetViews>
  <sheetFormatPr defaultColWidth="8.86328125" defaultRowHeight="14.25" x14ac:dyDescent="0.45"/>
  <cols>
    <col min="1" max="1" width="8.86328125" style="84"/>
    <col min="2" max="2" width="13.3984375" style="84" bestFit="1" customWidth="1"/>
    <col min="3" max="3" width="56.3984375" style="84" customWidth="1"/>
    <col min="4" max="4" width="16.3984375" style="84" bestFit="1" customWidth="1"/>
    <col min="5" max="5" width="17.86328125" style="84" bestFit="1" customWidth="1"/>
    <col min="6" max="6" width="23" style="84" customWidth="1"/>
    <col min="7" max="7" width="19" style="93" customWidth="1"/>
    <col min="8" max="16384" width="8.86328125" style="84"/>
  </cols>
  <sheetData>
    <row r="1" spans="1:7" x14ac:dyDescent="0.45">
      <c r="A1" s="22"/>
      <c r="B1" s="23"/>
      <c r="C1" s="23"/>
      <c r="D1" s="23"/>
      <c r="E1" s="23"/>
      <c r="F1" s="23"/>
      <c r="G1" s="198" t="s">
        <v>195</v>
      </c>
    </row>
    <row r="2" spans="1:7" x14ac:dyDescent="0.45">
      <c r="A2" s="13"/>
      <c r="B2" s="23"/>
      <c r="C2" s="23"/>
      <c r="D2" s="23"/>
      <c r="E2" s="23"/>
      <c r="F2" s="23"/>
      <c r="G2" s="20" t="e">
        <f ca="1">RIGHT(CELL("filename",$A$1),LEN(CELL("filename",$A$1))-SEARCH("\Exhibits",CELL("filename",$A$1),1))</f>
        <v>#VALUE!</v>
      </c>
    </row>
    <row r="3" spans="1:7" x14ac:dyDescent="0.45">
      <c r="A3" s="398" t="str">
        <f>'Link In'!C3</f>
        <v>Bluegrass Water Utility Operating Company, LLC</v>
      </c>
      <c r="B3" s="398"/>
      <c r="C3" s="398"/>
      <c r="D3" s="398"/>
      <c r="E3" s="398"/>
      <c r="F3" s="398"/>
      <c r="G3" s="398"/>
    </row>
    <row r="4" spans="1:7" x14ac:dyDescent="0.45">
      <c r="A4" s="398" t="str">
        <f>'Link In'!C5</f>
        <v>Case No. 2020-00290</v>
      </c>
      <c r="B4" s="398"/>
      <c r="C4" s="398"/>
      <c r="D4" s="398"/>
      <c r="E4" s="398"/>
      <c r="F4" s="398"/>
      <c r="G4" s="398"/>
    </row>
    <row r="5" spans="1:7" x14ac:dyDescent="0.45">
      <c r="A5" s="399" t="s">
        <v>152</v>
      </c>
      <c r="B5" s="399"/>
      <c r="C5" s="399"/>
      <c r="D5" s="399"/>
      <c r="E5" s="399"/>
      <c r="F5" s="399"/>
      <c r="G5" s="399"/>
    </row>
    <row r="6" spans="1:7" x14ac:dyDescent="0.45">
      <c r="A6" s="358"/>
      <c r="B6" s="358"/>
      <c r="C6" s="358"/>
      <c r="D6" s="358"/>
      <c r="E6" s="358"/>
      <c r="F6" s="358"/>
      <c r="G6" s="131" t="s">
        <v>195</v>
      </c>
    </row>
    <row r="7" spans="1:7" x14ac:dyDescent="0.45">
      <c r="A7" s="30" t="s">
        <v>132</v>
      </c>
      <c r="B7" s="31"/>
      <c r="C7" s="31"/>
      <c r="D7" s="31"/>
      <c r="E7" s="31"/>
      <c r="F7" s="31"/>
      <c r="G7" s="18" t="str">
        <f ca="1">RIGHT(CELL("filename",$A$1),LEN(CELL("filename",$A$1))-SEARCH("/Work Papers",CELL("filename",$A$1),1))</f>
        <v>Work Papers/[BGUOC 2020 Rate Case - Income Statement (Water).xlsx]MSFR IS Adjust D.1</v>
      </c>
    </row>
    <row r="8" spans="1:7" x14ac:dyDescent="0.45">
      <c r="A8" s="23" t="s">
        <v>133</v>
      </c>
      <c r="B8" s="347"/>
      <c r="C8" s="347"/>
      <c r="D8" s="347"/>
      <c r="E8" s="347"/>
      <c r="F8" s="347"/>
      <c r="G8" s="363" t="s">
        <v>196</v>
      </c>
    </row>
    <row r="9" spans="1:7" x14ac:dyDescent="0.45">
      <c r="A9" s="23"/>
      <c r="B9" s="347"/>
      <c r="C9" s="347"/>
      <c r="D9" s="347"/>
      <c r="E9" s="347"/>
      <c r="F9" s="347"/>
      <c r="G9" s="18"/>
    </row>
    <row r="10" spans="1:7" x14ac:dyDescent="0.45">
      <c r="A10" s="24"/>
      <c r="B10" s="24"/>
      <c r="C10" s="24"/>
      <c r="D10" s="35" t="s">
        <v>11</v>
      </c>
      <c r="E10" s="35"/>
      <c r="F10" s="35" t="s">
        <v>153</v>
      </c>
      <c r="G10" s="35"/>
    </row>
    <row r="11" spans="1:7" x14ac:dyDescent="0.45">
      <c r="A11" s="347" t="s">
        <v>16</v>
      </c>
      <c r="B11" s="347" t="s">
        <v>154</v>
      </c>
      <c r="C11" s="347"/>
      <c r="D11" s="347" t="s">
        <v>18</v>
      </c>
      <c r="E11" s="347" t="s">
        <v>155</v>
      </c>
      <c r="F11" s="347" t="s">
        <v>25</v>
      </c>
      <c r="G11" s="347" t="s">
        <v>156</v>
      </c>
    </row>
    <row r="12" spans="1:7" x14ac:dyDescent="0.45">
      <c r="A12" s="39" t="s">
        <v>22</v>
      </c>
      <c r="B12" s="39" t="s">
        <v>157</v>
      </c>
      <c r="C12" s="39" t="s">
        <v>23</v>
      </c>
      <c r="D12" s="40">
        <f>'Inc Statment - SCH C.1'!E14</f>
        <v>44196</v>
      </c>
      <c r="E12" s="39" t="s">
        <v>158</v>
      </c>
      <c r="F12" s="39" t="s">
        <v>201</v>
      </c>
      <c r="G12" s="39" t="s">
        <v>159</v>
      </c>
    </row>
    <row r="13" spans="1:7" x14ac:dyDescent="0.45">
      <c r="A13" s="93">
        <v>1</v>
      </c>
      <c r="B13" s="199">
        <v>400</v>
      </c>
      <c r="C13" s="200" t="s">
        <v>27</v>
      </c>
      <c r="D13" s="196">
        <f>'Link In'!G20</f>
        <v>49777.279999999999</v>
      </c>
      <c r="E13" s="197">
        <f>'Link In'!H20</f>
        <v>40222.720000000001</v>
      </c>
      <c r="F13" s="197">
        <f>D13+E13</f>
        <v>90000</v>
      </c>
      <c r="G13" s="138" t="s">
        <v>160</v>
      </c>
    </row>
    <row r="14" spans="1:7" x14ac:dyDescent="0.45">
      <c r="A14" s="93">
        <f>A13+1</f>
        <v>2</v>
      </c>
      <c r="D14" s="194"/>
      <c r="E14" s="195"/>
      <c r="F14" s="195"/>
    </row>
    <row r="15" spans="1:7" x14ac:dyDescent="0.45">
      <c r="A15" s="93">
        <f t="shared" ref="A15:A31" si="0">A14+1</f>
        <v>3</v>
      </c>
      <c r="B15" s="199">
        <f>'Inc Statment - SCH C.1'!B20</f>
        <v>401</v>
      </c>
      <c r="C15" s="201" t="s">
        <v>128</v>
      </c>
      <c r="D15" s="194">
        <f>'MSFR Inc Stmt by Acct - SCH C.2'!F56</f>
        <v>139163.84000000003</v>
      </c>
      <c r="E15" s="194">
        <f>'MSFR Inc Stmt by Acct - SCH C.2'!G56</f>
        <v>114850.15407327657</v>
      </c>
      <c r="F15" s="194">
        <f>'MSFR Inc Stmt by Acct - SCH C.2'!H56</f>
        <v>254013.99407327658</v>
      </c>
      <c r="G15" s="93" t="s">
        <v>160</v>
      </c>
    </row>
    <row r="16" spans="1:7" x14ac:dyDescent="0.45">
      <c r="A16" s="93">
        <f t="shared" si="0"/>
        <v>4</v>
      </c>
      <c r="D16" s="194"/>
      <c r="E16" s="194"/>
      <c r="F16" s="194"/>
    </row>
    <row r="17" spans="1:7" x14ac:dyDescent="0.45">
      <c r="A17" s="93">
        <f t="shared" si="0"/>
        <v>5</v>
      </c>
      <c r="B17" s="93">
        <v>403</v>
      </c>
      <c r="C17" s="84" t="s">
        <v>161</v>
      </c>
      <c r="D17" s="194">
        <f>'MSFR Inc Stmt by Acct - SCH C.2'!F57</f>
        <v>8049.3796333333376</v>
      </c>
      <c r="E17" s="194">
        <f>'MSFR Inc Stmt by Acct - SCH C.2'!G57</f>
        <v>23891.550999999996</v>
      </c>
      <c r="F17" s="194">
        <f>'MSFR Inc Stmt by Acct - SCH C.2'!H57</f>
        <v>31940.930633333333</v>
      </c>
      <c r="G17" s="93" t="s">
        <v>160</v>
      </c>
    </row>
    <row r="18" spans="1:7" x14ac:dyDescent="0.45">
      <c r="A18" s="93">
        <f t="shared" si="0"/>
        <v>6</v>
      </c>
    </row>
    <row r="19" spans="1:7" x14ac:dyDescent="0.45">
      <c r="A19" s="93">
        <f t="shared" si="0"/>
        <v>7</v>
      </c>
      <c r="B19" s="93">
        <v>407</v>
      </c>
      <c r="C19" s="84" t="s">
        <v>42</v>
      </c>
      <c r="D19" s="194">
        <f>'MSFR Inc Stmt by Acct - SCH C.2'!F58</f>
        <v>0</v>
      </c>
      <c r="E19" s="194">
        <f>'MSFR Inc Stmt by Acct - SCH C.2'!G58</f>
        <v>0</v>
      </c>
      <c r="F19" s="194">
        <f>'MSFR Inc Stmt by Acct - SCH C.2'!H58</f>
        <v>0</v>
      </c>
      <c r="G19" s="93" t="s">
        <v>160</v>
      </c>
    </row>
    <row r="20" spans="1:7" x14ac:dyDescent="0.45">
      <c r="A20" s="93">
        <f t="shared" si="0"/>
        <v>8</v>
      </c>
      <c r="D20" s="194"/>
      <c r="E20" s="195"/>
      <c r="F20" s="195"/>
    </row>
    <row r="21" spans="1:7" x14ac:dyDescent="0.45">
      <c r="A21" s="93">
        <f t="shared" si="0"/>
        <v>9</v>
      </c>
      <c r="B21" s="93">
        <v>408</v>
      </c>
      <c r="C21" s="84" t="s">
        <v>162</v>
      </c>
      <c r="D21" s="194">
        <f>'MSFR Inc Stmt by Acct - SCH C.2'!F59</f>
        <v>46.19</v>
      </c>
      <c r="E21" s="194">
        <f>'MSFR Inc Stmt by Acct - SCH C.2'!G59</f>
        <v>46.19</v>
      </c>
      <c r="F21" s="194">
        <f>'MSFR Inc Stmt by Acct - SCH C.2'!H59</f>
        <v>92.38</v>
      </c>
      <c r="G21" s="93" t="s">
        <v>160</v>
      </c>
    </row>
    <row r="22" spans="1:7" x14ac:dyDescent="0.45">
      <c r="A22" s="93">
        <f t="shared" si="0"/>
        <v>10</v>
      </c>
      <c r="D22" s="194"/>
      <c r="E22" s="195"/>
      <c r="F22" s="195"/>
    </row>
    <row r="23" spans="1:7" x14ac:dyDescent="0.45">
      <c r="A23" s="93">
        <f t="shared" si="0"/>
        <v>11</v>
      </c>
      <c r="D23" s="194"/>
      <c r="E23" s="195"/>
      <c r="F23" s="195"/>
    </row>
    <row r="24" spans="1:7" ht="14.65" thickBot="1" x14ac:dyDescent="0.5">
      <c r="A24" s="93">
        <f t="shared" si="0"/>
        <v>12</v>
      </c>
      <c r="C24" s="97" t="s">
        <v>163</v>
      </c>
      <c r="D24" s="202">
        <f>D13-D15-D17-D19-D21</f>
        <v>-97482.129633333359</v>
      </c>
      <c r="E24" s="202">
        <f t="shared" ref="E24:F24" si="1">E13-E15-E17-E19-E21</f>
        <v>-98565.175073276565</v>
      </c>
      <c r="F24" s="202">
        <f t="shared" si="1"/>
        <v>-196047.30470660992</v>
      </c>
    </row>
    <row r="25" spans="1:7" ht="14.65" thickTop="1" x14ac:dyDescent="0.45">
      <c r="A25" s="93">
        <f t="shared" si="0"/>
        <v>13</v>
      </c>
    </row>
    <row r="26" spans="1:7" x14ac:dyDescent="0.45">
      <c r="A26" s="93">
        <f t="shared" si="0"/>
        <v>14</v>
      </c>
    </row>
    <row r="27" spans="1:7" x14ac:dyDescent="0.45">
      <c r="A27" s="93">
        <f t="shared" si="0"/>
        <v>15</v>
      </c>
    </row>
    <row r="28" spans="1:7" x14ac:dyDescent="0.45">
      <c r="A28" s="93">
        <f t="shared" si="0"/>
        <v>16</v>
      </c>
    </row>
    <row r="29" spans="1:7" x14ac:dyDescent="0.45">
      <c r="A29" s="93">
        <f t="shared" si="0"/>
        <v>17</v>
      </c>
    </row>
    <row r="30" spans="1:7" x14ac:dyDescent="0.45">
      <c r="A30" s="93">
        <f>A29+1</f>
        <v>18</v>
      </c>
    </row>
    <row r="31" spans="1:7" x14ac:dyDescent="0.45">
      <c r="A31" s="93">
        <f t="shared" si="0"/>
        <v>19</v>
      </c>
    </row>
  </sheetData>
  <customSheetViews>
    <customSheetView guid="{D80F9502-1760-4B4D-BEE6-65B7268CEFF2}" scale="90" showPageBreaks="1" fitToPage="1" printArea="1">
      <pageMargins left="0" right="0" top="0" bottom="0" header="0" footer="0"/>
      <pageSetup scale="80" orientation="landscape" r:id="rId1"/>
    </customSheetView>
    <customSheetView guid="{F8C3F9F4-DBFA-417E-A63C-4DCF6CDDDD4D}" scale="90" showPageBreaks="1" fitToPage="1" printArea="1">
      <selection sqref="A1:A2"/>
      <pageMargins left="0" right="0" top="0" bottom="0" header="0" footer="0"/>
      <pageSetup scale="84" orientation="landscape" r:id="rId2"/>
    </customSheetView>
    <customSheetView guid="{2E9FC00E-19D3-4355-A260-417D9236B30F}" scale="90" fitToPage="1">
      <selection sqref="A1:A2"/>
      <pageMargins left="0" right="0" top="0" bottom="0" header="0" footer="0"/>
      <pageSetup scale="84" orientation="landscape" r:id="rId3"/>
    </customSheetView>
    <customSheetView guid="{F5B97444-16EA-4AA7-9A70-95BB0AFD8284}" scale="90" showPageBreaks="1" fitToPage="1" printArea="1">
      <selection sqref="A1:A2"/>
      <pageMargins left="0" right="0" top="0" bottom="0" header="0" footer="0"/>
      <pageSetup scale="84" orientation="landscape" r:id="rId4"/>
    </customSheetView>
    <customSheetView guid="{CEC57B47-E6EC-4FDA-BCFD-6AC6A66DD178}" scale="90" showPageBreaks="1" fitToPage="1" printArea="1">
      <selection sqref="A1:A2"/>
      <pageMargins left="0" right="0" top="0" bottom="0" header="0" footer="0"/>
      <pageSetup scale="84" orientation="landscape" r:id="rId5"/>
    </customSheetView>
    <customSheetView guid="{E163314F-53A2-4A2F-A9CF-3F94F0129118}" scale="90" showPageBreaks="1" fitToPage="1" printArea="1">
      <selection sqref="A1:A2"/>
      <pageMargins left="0" right="0" top="0" bottom="0" header="0" footer="0"/>
      <pageSetup scale="84" orientation="landscape" r:id="rId6"/>
    </customSheetView>
    <customSheetView guid="{C98D41B4-6B7D-46F8-862F-B1C92554BE39}" scale="90" showPageBreaks="1" fitToPage="1" printArea="1">
      <selection sqref="A1:A2"/>
      <pageMargins left="0" right="0" top="0" bottom="0" header="0" footer="0"/>
      <pageSetup scale="84" orientation="landscape" r:id="rId7"/>
    </customSheetView>
    <customSheetView guid="{AE1B1716-57F4-4705-A4F2-7A8CD44D74C3}" scale="90" showPageBreaks="1" fitToPage="1" printArea="1">
      <selection activeCell="N11" sqref="N11"/>
      <pageMargins left="0" right="0" top="0" bottom="0" header="0" footer="0"/>
      <pageSetup scale="80" orientation="landscape" r:id="rId8"/>
    </customSheetView>
  </customSheetViews>
  <mergeCells count="3">
    <mergeCell ref="A3:G3"/>
    <mergeCell ref="A4:G4"/>
    <mergeCell ref="A5:G5"/>
  </mergeCells>
  <pageMargins left="0.36" right="0.48" top="0.75" bottom="0.75" header="0.3" footer="0.3"/>
  <pageSetup scale="84" orientation="landscape" r:id="rId9"/>
  <customProperties>
    <customPr name="_pios_id" r:id="rId10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78"/>
  <sheetViews>
    <sheetView tabSelected="1" view="pageBreakPreview" zoomScale="60" zoomScaleNormal="75" workbookViewId="0">
      <pane ySplit="13" topLeftCell="A32" activePane="bottomLeft" state="frozen"/>
      <selection activeCell="A5" sqref="A5:K5"/>
      <selection pane="bottomLeft" activeCell="A5" sqref="A5:K5"/>
    </sheetView>
  </sheetViews>
  <sheetFormatPr defaultColWidth="8.86328125" defaultRowHeight="14.25" x14ac:dyDescent="0.45"/>
  <cols>
    <col min="1" max="1" width="7.3984375" style="208" customWidth="1"/>
    <col min="2" max="2" width="8.1328125" style="208" customWidth="1"/>
    <col min="3" max="3" width="33" style="303" customWidth="1"/>
    <col min="4" max="4" width="18" style="208" customWidth="1"/>
    <col min="5" max="5" width="17" style="11" customWidth="1"/>
    <col min="6" max="6" width="20.3984375" style="208" customWidth="1"/>
    <col min="7" max="7" width="23" style="220" customWidth="1"/>
    <col min="8" max="8" width="26.59765625" style="221" customWidth="1"/>
    <col min="9" max="9" width="82.3984375" style="208" customWidth="1"/>
    <col min="10" max="16384" width="8.86328125" style="84"/>
  </cols>
  <sheetData>
    <row r="1" spans="1:9" x14ac:dyDescent="0.45">
      <c r="A1" s="22"/>
      <c r="B1" s="203"/>
      <c r="C1" s="290"/>
      <c r="D1" s="203"/>
      <c r="E1" s="205"/>
      <c r="F1" s="203"/>
      <c r="G1" s="204"/>
      <c r="H1" s="206"/>
      <c r="I1" s="198" t="s">
        <v>191</v>
      </c>
    </row>
    <row r="2" spans="1:9" x14ac:dyDescent="0.45">
      <c r="A2" s="13"/>
      <c r="B2" s="203"/>
      <c r="C2" s="290"/>
      <c r="D2" s="203"/>
      <c r="E2" s="205"/>
      <c r="F2" s="203"/>
      <c r="G2" s="204"/>
      <c r="H2" s="206"/>
      <c r="I2" s="20" t="e">
        <f ca="1">RIGHT(CELL("filename",$A$1),LEN(CELL("filename",$A$1))-SEARCH("\Exhibits",CELL("filename",$A$1),1))</f>
        <v>#VALUE!</v>
      </c>
    </row>
    <row r="3" spans="1:9" x14ac:dyDescent="0.45">
      <c r="A3" s="401" t="str">
        <f>'Link In'!C3</f>
        <v>Bluegrass Water Utility Operating Company, LLC</v>
      </c>
      <c r="B3" s="401"/>
      <c r="C3" s="401"/>
      <c r="D3" s="401"/>
      <c r="E3" s="401"/>
      <c r="F3" s="401"/>
      <c r="G3" s="401"/>
      <c r="H3" s="401"/>
      <c r="I3" s="401"/>
    </row>
    <row r="4" spans="1:9" x14ac:dyDescent="0.45">
      <c r="A4" s="401" t="str">
        <f>'Link In'!C5</f>
        <v>Case No. 2020-00290</v>
      </c>
      <c r="B4" s="401"/>
      <c r="C4" s="401"/>
      <c r="D4" s="401"/>
      <c r="E4" s="401"/>
      <c r="F4" s="401"/>
      <c r="G4" s="401"/>
      <c r="H4" s="401"/>
      <c r="I4" s="401"/>
    </row>
    <row r="5" spans="1:9" x14ac:dyDescent="0.45">
      <c r="A5" s="402" t="s">
        <v>164</v>
      </c>
      <c r="B5" s="402"/>
      <c r="C5" s="402"/>
      <c r="D5" s="402"/>
      <c r="E5" s="402"/>
      <c r="F5" s="402"/>
      <c r="G5" s="402"/>
      <c r="H5" s="402"/>
      <c r="I5" s="402"/>
    </row>
    <row r="6" spans="1:9" x14ac:dyDescent="0.45">
      <c r="A6" s="402"/>
      <c r="B6" s="402"/>
      <c r="C6" s="402"/>
      <c r="D6" s="402"/>
      <c r="E6" s="402"/>
      <c r="F6" s="402"/>
      <c r="G6" s="402"/>
      <c r="H6" s="402"/>
      <c r="I6" s="402"/>
    </row>
    <row r="7" spans="1:9" x14ac:dyDescent="0.45">
      <c r="A7" s="364"/>
      <c r="B7" s="364"/>
      <c r="C7" s="364"/>
      <c r="D7" s="364"/>
      <c r="E7" s="364"/>
      <c r="F7" s="364"/>
      <c r="G7" s="364"/>
      <c r="H7" s="364"/>
      <c r="I7" s="131" t="s">
        <v>191</v>
      </c>
    </row>
    <row r="8" spans="1:9" x14ac:dyDescent="0.45">
      <c r="A8" s="30" t="s">
        <v>132</v>
      </c>
      <c r="B8" s="350"/>
      <c r="C8" s="291"/>
      <c r="D8" s="350"/>
      <c r="E8" s="350"/>
      <c r="F8" s="350"/>
      <c r="G8" s="350"/>
      <c r="H8" s="207"/>
      <c r="I8" s="18" t="str">
        <f ca="1">RIGHT(CELL("filename",$A$1),LEN(CELL("filename",$A$1))-SEARCH("/Work Papers",CELL("filename",$A$1),1))</f>
        <v>Work Papers/[BGUOC 2020 Rate Case - Income Statement (Water).xlsx]MSFR IS Adjust Support D-2</v>
      </c>
    </row>
    <row r="9" spans="1:9" x14ac:dyDescent="0.45">
      <c r="A9" s="23" t="s">
        <v>133</v>
      </c>
      <c r="B9" s="350"/>
      <c r="C9" s="291"/>
      <c r="D9" s="350"/>
      <c r="E9" s="350"/>
      <c r="F9" s="350"/>
      <c r="G9" s="350"/>
      <c r="H9" s="207"/>
      <c r="I9" s="363" t="s">
        <v>196</v>
      </c>
    </row>
    <row r="10" spans="1:9" x14ac:dyDescent="0.45">
      <c r="B10" s="349"/>
      <c r="C10" s="292"/>
      <c r="D10" s="209" t="s">
        <v>112</v>
      </c>
      <c r="E10" s="209" t="s">
        <v>12</v>
      </c>
      <c r="F10" s="209" t="s">
        <v>108</v>
      </c>
      <c r="G10" s="349"/>
      <c r="H10" s="210"/>
    </row>
    <row r="11" spans="1:9" x14ac:dyDescent="0.45">
      <c r="A11" s="205"/>
      <c r="B11" s="211" t="s">
        <v>113</v>
      </c>
      <c r="C11" s="293"/>
      <c r="D11" s="212" t="s">
        <v>114</v>
      </c>
      <c r="E11" s="212" t="s">
        <v>115</v>
      </c>
      <c r="F11" s="212" t="str">
        <f>'Inc Statment - SCH C.1'!G12</f>
        <v>Ended 4/30/2022</v>
      </c>
      <c r="G11" s="211"/>
      <c r="H11" s="213"/>
      <c r="I11" s="211"/>
    </row>
    <row r="12" spans="1:9" x14ac:dyDescent="0.45">
      <c r="A12" s="349" t="s">
        <v>16</v>
      </c>
      <c r="B12" s="349" t="s">
        <v>165</v>
      </c>
      <c r="C12" s="292"/>
      <c r="D12" s="349" t="s">
        <v>119</v>
      </c>
      <c r="E12" s="349" t="s">
        <v>120</v>
      </c>
      <c r="F12" s="349" t="s">
        <v>121</v>
      </c>
      <c r="G12" s="211" t="s">
        <v>166</v>
      </c>
      <c r="H12" s="214" t="s">
        <v>20</v>
      </c>
      <c r="I12" s="349"/>
    </row>
    <row r="13" spans="1:9" x14ac:dyDescent="0.45">
      <c r="A13" s="215" t="s">
        <v>138</v>
      </c>
      <c r="B13" s="215" t="s">
        <v>167</v>
      </c>
      <c r="C13" s="217" t="s">
        <v>23</v>
      </c>
      <c r="D13" s="216">
        <f>'Inc Statment - SCH C.1'!E14</f>
        <v>44196</v>
      </c>
      <c r="E13" s="215" t="s">
        <v>125</v>
      </c>
      <c r="F13" s="215" t="s">
        <v>125</v>
      </c>
      <c r="G13" s="215" t="s">
        <v>168</v>
      </c>
      <c r="H13" s="217" t="s">
        <v>169</v>
      </c>
      <c r="I13" s="215" t="s">
        <v>170</v>
      </c>
    </row>
    <row r="14" spans="1:9" x14ac:dyDescent="0.45">
      <c r="A14" s="218"/>
      <c r="B14" s="219"/>
      <c r="C14" s="294"/>
    </row>
    <row r="15" spans="1:9" x14ac:dyDescent="0.45">
      <c r="A15" s="222">
        <v>1</v>
      </c>
      <c r="B15" s="349">
        <v>400</v>
      </c>
      <c r="C15" s="295" t="s">
        <v>27</v>
      </c>
      <c r="D15" s="15"/>
      <c r="E15" s="14"/>
      <c r="F15" s="15"/>
      <c r="G15" s="16"/>
      <c r="H15" s="21"/>
      <c r="I15" s="15"/>
    </row>
    <row r="16" spans="1:9" x14ac:dyDescent="0.45">
      <c r="A16" s="222">
        <v>2</v>
      </c>
      <c r="B16" s="349"/>
      <c r="C16" s="207" t="s">
        <v>105</v>
      </c>
    </row>
    <row r="17" spans="1:9" ht="42.75" x14ac:dyDescent="0.45">
      <c r="A17" s="222">
        <v>3</v>
      </c>
      <c r="B17" s="353"/>
      <c r="C17" s="296" t="s">
        <v>105</v>
      </c>
      <c r="D17" s="263">
        <f>'Link In'!G17</f>
        <v>49777.279999999999</v>
      </c>
      <c r="E17" s="263">
        <f>'Link In'!H17</f>
        <v>40222.720000000001</v>
      </c>
      <c r="F17" s="264">
        <f>'Link In'!I17</f>
        <v>90000</v>
      </c>
      <c r="G17" s="223" t="str">
        <f>'Link In'!J17</f>
        <v>W/P - WR1</v>
      </c>
      <c r="H17" s="221" t="str">
        <f>'Link In'!K17</f>
        <v>Work Papers/[BGUOC 2020 Rate Case - Schedule WR1.xlsx]Exhibit</v>
      </c>
      <c r="I17" s="224" t="s">
        <v>204</v>
      </c>
    </row>
    <row r="18" spans="1:9" x14ac:dyDescent="0.45">
      <c r="A18" s="222">
        <v>4</v>
      </c>
      <c r="C18" s="290"/>
      <c r="I18" s="225"/>
    </row>
    <row r="19" spans="1:9" x14ac:dyDescent="0.45">
      <c r="A19" s="222">
        <v>5</v>
      </c>
      <c r="B19" s="215">
        <v>401</v>
      </c>
      <c r="C19" s="297" t="s">
        <v>29</v>
      </c>
      <c r="D19" s="15"/>
      <c r="E19" s="14"/>
      <c r="F19" s="15"/>
      <c r="G19" s="16"/>
      <c r="H19" s="21"/>
      <c r="I19" s="17"/>
    </row>
    <row r="20" spans="1:9" x14ac:dyDescent="0.45">
      <c r="A20" s="222">
        <v>6</v>
      </c>
      <c r="B20" s="349"/>
      <c r="C20" s="298" t="s">
        <v>129</v>
      </c>
      <c r="I20" s="225"/>
    </row>
    <row r="21" spans="1:9" ht="42.75" x14ac:dyDescent="0.45">
      <c r="A21" s="222">
        <v>7</v>
      </c>
      <c r="B21" s="349"/>
      <c r="C21" s="299" t="str">
        <f>'Link In'!C110</f>
        <v>Water - O&amp;M - Contractual Services - Other Treatment Ops (KY, Bluegra )</v>
      </c>
      <c r="D21" s="265">
        <f>'Link In'!D110</f>
        <v>91533.27</v>
      </c>
      <c r="E21" s="265">
        <f>'Link In'!E110</f>
        <v>52514.729999999996</v>
      </c>
      <c r="F21" s="266">
        <f>'Link In'!F110</f>
        <v>144048</v>
      </c>
      <c r="G21" s="220" t="str">
        <f>'Link In'!G110</f>
        <v>W/P - WE1</v>
      </c>
      <c r="H21" s="221" t="str">
        <f>'Link In'!H110</f>
        <v>Work Papers/[BGUOC 2020 Rate Case - Schedule WE1.xlsx]Exhibit</v>
      </c>
      <c r="I21" s="378" t="s">
        <v>205</v>
      </c>
    </row>
    <row r="22" spans="1:9" ht="42.75" x14ac:dyDescent="0.45">
      <c r="A22" s="222">
        <v>8</v>
      </c>
      <c r="B22" s="349"/>
      <c r="C22" s="299" t="str">
        <f>'Link In'!C111</f>
        <v>Water - O&amp;M - Chemicals - Treatment (KY, Bluegra )</v>
      </c>
      <c r="D22" s="265">
        <f>'Link In'!D111</f>
        <v>1954.1</v>
      </c>
      <c r="E22" s="265">
        <f>'Link In'!E111</f>
        <v>1045.9000000000001</v>
      </c>
      <c r="F22" s="266">
        <f>'Link In'!F111</f>
        <v>3000</v>
      </c>
      <c r="G22" s="220" t="str">
        <f>'Link In'!G111</f>
        <v>W/P - WE2</v>
      </c>
      <c r="H22" s="221" t="str">
        <f>'Link In'!H111</f>
        <v>Work Papers/[BGUOC 2020 Rate Case - Schedule WE2.xlsx]Exhibit</v>
      </c>
      <c r="I22" s="378" t="s">
        <v>205</v>
      </c>
    </row>
    <row r="23" spans="1:9" ht="42.75" x14ac:dyDescent="0.45">
      <c r="A23" s="222">
        <v>9</v>
      </c>
      <c r="B23" s="349"/>
      <c r="C23" s="299" t="str">
        <f>'Link In'!C112</f>
        <v>Water - O&amp;M - Purchased Power - Pumping (KY, Bluegra )</v>
      </c>
      <c r="D23" s="265">
        <f>'Link In'!D112</f>
        <v>12118.44</v>
      </c>
      <c r="E23" s="265">
        <f>'Link In'!E112</f>
        <v>14881.56</v>
      </c>
      <c r="F23" s="266">
        <f>'Link In'!F112</f>
        <v>27000</v>
      </c>
      <c r="G23" s="220" t="str">
        <f>'Link In'!G112</f>
        <v>W/P - WE2</v>
      </c>
      <c r="H23" s="221" t="str">
        <f>'Link In'!H112</f>
        <v>Work Papers/[BGUOC 2020 Rate Case - Schedule WE2.xlsx]Exhibit</v>
      </c>
      <c r="I23" s="378" t="s">
        <v>205</v>
      </c>
    </row>
    <row r="24" spans="1:9" ht="42.75" x14ac:dyDescent="0.45">
      <c r="A24" s="222">
        <v>10</v>
      </c>
      <c r="B24" s="349"/>
      <c r="C24" s="299" t="str">
        <f>'Link In'!C113</f>
        <v>Water - O&amp;M - Contractual Services - Other Pumping Maint</v>
      </c>
      <c r="D24" s="265">
        <f>'Link In'!D113</f>
        <v>624</v>
      </c>
      <c r="E24" s="265">
        <f>'Link In'!E113</f>
        <v>1248</v>
      </c>
      <c r="F24" s="266">
        <f>'Link In'!F113</f>
        <v>1872</v>
      </c>
      <c r="G24" s="220" t="str">
        <f>'Link In'!G113</f>
        <v>W/P - WE3</v>
      </c>
      <c r="H24" s="221" t="str">
        <f>'Link In'!H113</f>
        <v>Work Papers/[BGUOC 2020 Rate Case - Schedule WE3.xlsx]Exhibit</v>
      </c>
      <c r="I24" s="378" t="s">
        <v>205</v>
      </c>
    </row>
    <row r="25" spans="1:9" ht="42.75" x14ac:dyDescent="0.45">
      <c r="A25" s="222">
        <v>11</v>
      </c>
      <c r="B25" s="349"/>
      <c r="C25" s="299" t="str">
        <f>'Link In'!C114</f>
        <v>Water - O&amp;M - Contractual Services - Other Treatment Maint</v>
      </c>
      <c r="D25" s="265">
        <f>'Link In'!D114</f>
        <v>624</v>
      </c>
      <c r="E25" s="265">
        <f>'Link In'!E114</f>
        <v>1248</v>
      </c>
      <c r="F25" s="266">
        <f>'Link In'!F114</f>
        <v>1872</v>
      </c>
      <c r="G25" s="220" t="str">
        <f>'Link In'!G114</f>
        <v>W/P - WE3</v>
      </c>
      <c r="H25" s="221" t="str">
        <f>'Link In'!H114</f>
        <v>Work Papers/[BGUOC 2020 Rate Case - Schedule WE3.xlsx]Exhibit</v>
      </c>
      <c r="I25" s="378" t="s">
        <v>205</v>
      </c>
    </row>
    <row r="26" spans="1:9" ht="42.75" x14ac:dyDescent="0.45">
      <c r="A26" s="222">
        <v>12</v>
      </c>
      <c r="B26" s="349"/>
      <c r="C26" s="299" t="str">
        <f>'Link In'!C115</f>
        <v>Water - O&amp;M - Contractual Services - Other Trans &amp; Distr Maint</v>
      </c>
      <c r="D26" s="265">
        <f>'Link In'!D115</f>
        <v>624</v>
      </c>
      <c r="E26" s="265">
        <f>'Link In'!E115</f>
        <v>1248</v>
      </c>
      <c r="F26" s="266">
        <f>'Link In'!F115</f>
        <v>1872</v>
      </c>
      <c r="G26" s="220" t="str">
        <f>'Link In'!G115</f>
        <v>W/P - WE3</v>
      </c>
      <c r="H26" s="221" t="str">
        <f>'Link In'!H115</f>
        <v>Work Papers/[BGUOC 2020 Rate Case - Schedule WE3.xlsx]Exhibit</v>
      </c>
      <c r="I26" s="378" t="s">
        <v>205</v>
      </c>
    </row>
    <row r="27" spans="1:9" ht="42.75" x14ac:dyDescent="0.45">
      <c r="A27" s="222">
        <v>13</v>
      </c>
      <c r="B27" s="349"/>
      <c r="C27" s="299" t="str">
        <f>'Link In'!C116</f>
        <v>Water - O&amp;M - Materials &amp; Supplies - Trans &amp; Distr Maint</v>
      </c>
      <c r="D27" s="265">
        <f>'Link In'!D116</f>
        <v>624</v>
      </c>
      <c r="E27" s="265">
        <f>'Link In'!E116</f>
        <v>1248</v>
      </c>
      <c r="F27" s="266">
        <f>'Link In'!F116</f>
        <v>1872</v>
      </c>
      <c r="G27" s="220" t="str">
        <f>'Link In'!G116</f>
        <v>W/P - WE3</v>
      </c>
      <c r="H27" s="221" t="str">
        <f>'Link In'!H116</f>
        <v>Work Papers/[BGUOC 2020 Rate Case - Schedule WE3.xlsx]Exhibit</v>
      </c>
      <c r="I27" s="378" t="s">
        <v>205</v>
      </c>
    </row>
    <row r="28" spans="1:9" ht="42.75" x14ac:dyDescent="0.45">
      <c r="A28" s="222">
        <v>14</v>
      </c>
      <c r="B28" s="349"/>
      <c r="C28" s="299" t="str">
        <f>'Link In'!C100</f>
        <v>Water Cust Record Collect (Billing) (KY, Bluegra)</v>
      </c>
      <c r="D28" s="265">
        <f>'Link In'!D100</f>
        <v>3865.2400000000007</v>
      </c>
      <c r="E28" s="265">
        <f>'Link In'!E100</f>
        <v>4669.3999999999987</v>
      </c>
      <c r="F28" s="266">
        <f>'Link In'!F100</f>
        <v>8534.64</v>
      </c>
      <c r="G28" s="220" t="str">
        <f>'Link In'!G100</f>
        <v>W/P - CE2</v>
      </c>
      <c r="H28" s="221" t="str">
        <f>'Link In'!H100</f>
        <v>Work Papers/[BGUOC 2020 Rate Case - Schedule CE2.xlsx]Exhibit</v>
      </c>
      <c r="I28" s="378" t="s">
        <v>205</v>
      </c>
    </row>
    <row r="29" spans="1:9" ht="42.75" x14ac:dyDescent="0.45">
      <c r="A29" s="222">
        <v>15</v>
      </c>
      <c r="B29" s="349"/>
      <c r="C29" s="299" t="str">
        <f>'Link In'!C101</f>
        <v>Water Cust Record Collect (Bank Fees) (KY, Bluegra)</v>
      </c>
      <c r="D29" s="265">
        <f>'Link In'!D101</f>
        <v>1206.1200000000001</v>
      </c>
      <c r="E29" s="265">
        <f>'Link In'!E101</f>
        <v>1082.5199999999998</v>
      </c>
      <c r="F29" s="266">
        <f>'Link In'!F101</f>
        <v>2288.64</v>
      </c>
      <c r="G29" s="220" t="str">
        <f>'Link In'!G101</f>
        <v>W/P - CE2</v>
      </c>
      <c r="H29" s="221" t="str">
        <f>'Link In'!H101</f>
        <v>Work Papers/[BGUOC 2020 Rate Case - Schedule CE2.xlsx]Exhibit</v>
      </c>
      <c r="I29" s="378" t="s">
        <v>205</v>
      </c>
    </row>
    <row r="30" spans="1:9" ht="42.75" x14ac:dyDescent="0.45">
      <c r="A30" s="222">
        <v>16</v>
      </c>
      <c r="B30" s="349"/>
      <c r="C30" s="299" t="str">
        <f>'Link In'!C102</f>
        <v>Water Bad Debt Expense (KY, Bluegra)</v>
      </c>
      <c r="D30" s="265">
        <f>'Link In'!D102</f>
        <v>390</v>
      </c>
      <c r="E30" s="265">
        <f>'Link In'!E102</f>
        <v>285</v>
      </c>
      <c r="F30" s="266">
        <f>'Link In'!F102</f>
        <v>675</v>
      </c>
      <c r="G30" s="220" t="str">
        <f>'Link In'!G102</f>
        <v>W/P - CE7</v>
      </c>
      <c r="H30" s="221" t="str">
        <f>'Link In'!H102</f>
        <v>Work Papers/[BGUOC 2020 Rate Case - Schedule CE7.xlsx]Exhibit</v>
      </c>
      <c r="I30" s="378" t="s">
        <v>205</v>
      </c>
    </row>
    <row r="31" spans="1:9" ht="42.75" x14ac:dyDescent="0.45">
      <c r="A31" s="222">
        <v>17</v>
      </c>
      <c r="B31" s="349"/>
      <c r="C31" s="299" t="str">
        <f>'Link In'!C103</f>
        <v>Water Administrative Expenses Transferred (KY, Bluegra)</v>
      </c>
      <c r="D31" s="265">
        <f>'Link In'!D103</f>
        <v>18990</v>
      </c>
      <c r="E31" s="265">
        <f>'Link In'!E103</f>
        <v>24068.914073276574</v>
      </c>
      <c r="F31" s="266">
        <f>'Link In'!F103</f>
        <v>43058.914073276574</v>
      </c>
      <c r="G31" s="220" t="str">
        <f>'Link In'!G103</f>
        <v>W/P - CE3</v>
      </c>
      <c r="H31" s="221" t="str">
        <f>'Link In'!H103</f>
        <v>Work Papers/[BGUOC 2020 Rate Case - Schedule CE3.xlsx]Exhibit</v>
      </c>
      <c r="I31" s="378" t="s">
        <v>205</v>
      </c>
    </row>
    <row r="32" spans="1:9" ht="42.75" x14ac:dyDescent="0.45">
      <c r="A32" s="222">
        <v>18</v>
      </c>
      <c r="B32" s="349"/>
      <c r="C32" s="299" t="str">
        <f>'Link In'!C104</f>
        <v>Water Contractual Services (Legal Fees) (KY, Bluegra)</v>
      </c>
      <c r="D32" s="265">
        <f>'Link In'!D104</f>
        <v>107.62000000000002</v>
      </c>
      <c r="E32" s="265">
        <f>'Link In'!E104</f>
        <v>207.5</v>
      </c>
      <c r="F32" s="266">
        <f>'Link In'!F104</f>
        <v>315.12</v>
      </c>
      <c r="G32" s="220" t="str">
        <f>'Link In'!G104</f>
        <v>W/P - CE4</v>
      </c>
      <c r="H32" s="221" t="str">
        <f>'Link In'!H104</f>
        <v>Work Papers/[BGUOC 2020 Rate Case - Schedule CE4.xlsx]Exhibit</v>
      </c>
      <c r="I32" s="378" t="s">
        <v>206</v>
      </c>
    </row>
    <row r="33" spans="1:20" ht="42.75" x14ac:dyDescent="0.45">
      <c r="A33" s="222">
        <v>19</v>
      </c>
      <c r="B33" s="349"/>
      <c r="C33" s="299" t="str">
        <f>'Link In'!C105</f>
        <v>Water Contractual Services (Manage Consult) (KY, Bluegra)</v>
      </c>
      <c r="D33" s="265">
        <f>'Link In'!D105</f>
        <v>3065.7000000000003</v>
      </c>
      <c r="E33" s="265">
        <f>'Link In'!E105</f>
        <v>3110.3399999999988</v>
      </c>
      <c r="F33" s="266">
        <f>'Link In'!F105</f>
        <v>6176.0399999999991</v>
      </c>
      <c r="G33" s="220" t="str">
        <f>'Link In'!G105</f>
        <v>W/P - CE4</v>
      </c>
      <c r="H33" s="221" t="str">
        <f>'Link In'!H105</f>
        <v>Work Papers/[BGUOC 2020 Rate Case - Schedule CE4.xlsx]Exhibit</v>
      </c>
      <c r="I33" s="378" t="s">
        <v>206</v>
      </c>
    </row>
    <row r="34" spans="1:20" ht="42.75" x14ac:dyDescent="0.45">
      <c r="A34" s="222">
        <v>20</v>
      </c>
      <c r="B34" s="349"/>
      <c r="C34" s="299" t="str">
        <f>'Link In'!C106</f>
        <v>Water Contractual Services (IT) (KY, Bluegra)</v>
      </c>
      <c r="D34" s="265">
        <f>'Link In'!D106</f>
        <v>257.35000000000002</v>
      </c>
      <c r="E34" s="265">
        <f>'Link In'!E106</f>
        <v>360.28999999999996</v>
      </c>
      <c r="F34" s="266">
        <f>'Link In'!F106</f>
        <v>617.64</v>
      </c>
      <c r="G34" s="220" t="str">
        <f>'Link In'!G106</f>
        <v>W/P - CE4</v>
      </c>
      <c r="H34" s="221" t="str">
        <f>'Link In'!H106</f>
        <v>Work Papers/[BGUOC 2020 Rate Case - Schedule CE4.xlsx]Exhibit</v>
      </c>
      <c r="I34" s="378" t="s">
        <v>206</v>
      </c>
    </row>
    <row r="35" spans="1:20" ht="42.75" x14ac:dyDescent="0.45">
      <c r="A35" s="222">
        <v>21</v>
      </c>
      <c r="B35" s="349"/>
      <c r="C35" s="299" t="str">
        <f>'Link In'!C107</f>
        <v>Water Property Insurance Gen Liab (KY, Bluegra)</v>
      </c>
      <c r="D35" s="265">
        <f>'Link In'!D107</f>
        <v>3180</v>
      </c>
      <c r="E35" s="265">
        <f>'Link In'!E107</f>
        <v>7632</v>
      </c>
      <c r="F35" s="266">
        <f>'Link In'!F107</f>
        <v>10812</v>
      </c>
      <c r="G35" s="220" t="str">
        <f>'Link In'!G107</f>
        <v>W/P - CE5</v>
      </c>
      <c r="H35" s="221" t="str">
        <f>'Link In'!H107</f>
        <v>Work Papers/[BGUOC 2020 Rate Case - Schedule CE5.xlsx]Exhibit</v>
      </c>
      <c r="I35" s="378" t="s">
        <v>205</v>
      </c>
    </row>
    <row r="36" spans="1:20" ht="42.75" x14ac:dyDescent="0.45">
      <c r="A36" s="222">
        <v>22</v>
      </c>
      <c r="B36" s="349"/>
      <c r="C36" s="299" t="str">
        <f>'Link In'!C108</f>
        <v>Water Regulatory Expense DNR (KY, Bluegra)</v>
      </c>
      <c r="D36" s="265">
        <f>'Link In'!D108</f>
        <v>0</v>
      </c>
      <c r="E36" s="265">
        <f>'Link In'!E108</f>
        <v>0</v>
      </c>
      <c r="F36" s="266">
        <f>'Link In'!F108</f>
        <v>0</v>
      </c>
      <c r="G36" s="220" t="str">
        <f>'Link In'!G108</f>
        <v>W/P - CE6</v>
      </c>
      <c r="H36" s="221" t="str">
        <f>'Link In'!H108</f>
        <v>Work Papers/[BGUOC 2020 Rate Case - Schedule CE6.xlsx]Exhibit</v>
      </c>
      <c r="I36" s="378"/>
    </row>
    <row r="37" spans="1:20" ht="42.75" x14ac:dyDescent="0.45">
      <c r="A37" s="222">
        <v>23</v>
      </c>
      <c r="B37" s="349"/>
      <c r="C37" s="299" t="str">
        <f>'Link In'!C109</f>
        <v>Water Regulatory Expense PSC (KY, Bluegra)</v>
      </c>
      <c r="D37" s="265">
        <f>'Link In'!D109</f>
        <v>0</v>
      </c>
      <c r="E37" s="265">
        <f>'Link In'!E109</f>
        <v>0</v>
      </c>
      <c r="F37" s="266">
        <f>'Link In'!F109</f>
        <v>0</v>
      </c>
      <c r="G37" s="220" t="str">
        <f>'Link In'!G109</f>
        <v>W/P - CE6</v>
      </c>
      <c r="H37" s="221" t="str">
        <f>'Link In'!H109</f>
        <v>Work Papers/[BGUOC 2020 Rate Case - Schedule CE6.xlsx]Exhibit</v>
      </c>
      <c r="I37" s="378"/>
    </row>
    <row r="38" spans="1:20" ht="28.9" thickBot="1" x14ac:dyDescent="0.5">
      <c r="A38" s="222">
        <v>32</v>
      </c>
      <c r="B38" s="349"/>
      <c r="C38" s="227" t="s">
        <v>171</v>
      </c>
      <c r="D38" s="269">
        <f>SUM(D21:D37)</f>
        <v>139163.84000000003</v>
      </c>
      <c r="E38" s="269">
        <f t="shared" ref="E38:F38" si="0">SUM(E21:E37)</f>
        <v>114850.15407327657</v>
      </c>
      <c r="F38" s="269">
        <f t="shared" si="0"/>
        <v>254013.99407327661</v>
      </c>
      <c r="I38" s="225"/>
    </row>
    <row r="39" spans="1:20" ht="14.65" thickTop="1" x14ac:dyDescent="0.45">
      <c r="A39" s="222">
        <v>33</v>
      </c>
      <c r="B39" s="349"/>
      <c r="C39" s="301"/>
      <c r="D39" s="266"/>
      <c r="E39" s="270"/>
      <c r="F39" s="266"/>
      <c r="I39" s="225"/>
    </row>
    <row r="40" spans="1:20" x14ac:dyDescent="0.45">
      <c r="A40" s="222">
        <v>34</v>
      </c>
      <c r="B40" s="215"/>
      <c r="C40" s="297" t="s">
        <v>39</v>
      </c>
      <c r="D40" s="268"/>
      <c r="E40" s="268"/>
      <c r="F40" s="268"/>
      <c r="G40" s="16"/>
      <c r="H40" s="21"/>
      <c r="I40" s="17"/>
    </row>
    <row r="41" spans="1:20" x14ac:dyDescent="0.45">
      <c r="A41" s="222">
        <v>35</v>
      </c>
      <c r="B41" s="349">
        <v>403</v>
      </c>
      <c r="C41" s="299" t="s">
        <v>107</v>
      </c>
      <c r="D41" s="265">
        <f>'Link In'!G$36</f>
        <v>8049.3796333333376</v>
      </c>
      <c r="E41" s="265">
        <f>'Link In'!H$36</f>
        <v>23891.550999999996</v>
      </c>
      <c r="F41" s="266">
        <f>D41+E41</f>
        <v>31940.930633333333</v>
      </c>
      <c r="G41" s="228"/>
      <c r="H41" s="229"/>
      <c r="I41" s="378" t="s">
        <v>207</v>
      </c>
    </row>
    <row r="42" spans="1:20" x14ac:dyDescent="0.45">
      <c r="A42" s="222">
        <v>36</v>
      </c>
      <c r="B42" s="350">
        <v>406</v>
      </c>
      <c r="C42" s="299" t="s">
        <v>41</v>
      </c>
      <c r="D42" s="265">
        <f>'Link In'!G52</f>
        <v>0</v>
      </c>
      <c r="E42" s="265">
        <f>'Link In'!I52</f>
        <v>0</v>
      </c>
      <c r="F42" s="266">
        <f>D42+E42</f>
        <v>0</v>
      </c>
      <c r="G42" s="228"/>
      <c r="H42" s="229"/>
      <c r="I42" s="224"/>
    </row>
    <row r="43" spans="1:20" x14ac:dyDescent="0.45">
      <c r="A43" s="222">
        <v>37</v>
      </c>
      <c r="B43" s="350">
        <v>407</v>
      </c>
      <c r="C43" s="299" t="s">
        <v>42</v>
      </c>
      <c r="D43" s="265">
        <f>'Link In'!G53</f>
        <v>0</v>
      </c>
      <c r="E43" s="265">
        <f>'Link In'!I53</f>
        <v>0</v>
      </c>
      <c r="F43" s="266">
        <f>D43+E43</f>
        <v>0</v>
      </c>
      <c r="G43" s="228"/>
      <c r="H43" s="229"/>
      <c r="I43" s="224"/>
    </row>
    <row r="44" spans="1:20" ht="42.75" x14ac:dyDescent="0.45">
      <c r="A44" s="222">
        <v>38</v>
      </c>
      <c r="B44" s="215">
        <v>408</v>
      </c>
      <c r="C44" s="300" t="str">
        <f>'Link In'!C99</f>
        <v>Taxes  Water Property (KY, Bluegra)</v>
      </c>
      <c r="D44" s="267">
        <f>'Link In'!D99</f>
        <v>46.19</v>
      </c>
      <c r="E44" s="267">
        <f>'Link In'!E99</f>
        <v>46.19</v>
      </c>
      <c r="F44" s="268">
        <f>'Link In'!F99</f>
        <v>92.38</v>
      </c>
      <c r="G44" s="230" t="str">
        <f>'Link In'!G99</f>
        <v>W/P - CE1</v>
      </c>
      <c r="H44" s="226" t="str">
        <f>'Link In'!H99</f>
        <v>Work Papers/[BGUOC 2020 Rate Case - Schedule CE1.xlsx]Exhibit</v>
      </c>
      <c r="I44" s="276" t="s">
        <v>188</v>
      </c>
    </row>
    <row r="45" spans="1:20" ht="28.9" thickBot="1" x14ac:dyDescent="0.5">
      <c r="A45" s="222">
        <v>39</v>
      </c>
      <c r="B45" s="349"/>
      <c r="C45" s="231" t="s">
        <v>172</v>
      </c>
      <c r="D45" s="269">
        <f>SUM(D41:D44)</f>
        <v>8095.5696333333372</v>
      </c>
      <c r="E45" s="269">
        <f>SUM(E41:E44)</f>
        <v>23937.740999999995</v>
      </c>
      <c r="F45" s="269">
        <f>SUM(F41:F44)</f>
        <v>32033.310633333334</v>
      </c>
    </row>
    <row r="46" spans="1:20" ht="14.65" thickTop="1" x14ac:dyDescent="0.45">
      <c r="A46" s="222">
        <v>40</v>
      </c>
      <c r="B46" s="349"/>
      <c r="C46" s="302"/>
      <c r="D46" s="272"/>
      <c r="E46" s="271"/>
      <c r="F46" s="272"/>
      <c r="G46" s="84"/>
      <c r="H46" s="84"/>
      <c r="I46" s="84"/>
    </row>
    <row r="47" spans="1:20" ht="14.65" thickBot="1" x14ac:dyDescent="0.5">
      <c r="A47" s="222">
        <v>41</v>
      </c>
      <c r="B47" s="349"/>
      <c r="C47" s="231" t="s">
        <v>173</v>
      </c>
      <c r="D47" s="273">
        <f>D38+D45</f>
        <v>147259.40963333336</v>
      </c>
      <c r="E47" s="273">
        <f>E38+E45</f>
        <v>138787.89507327657</v>
      </c>
      <c r="F47" s="273">
        <f>F38+F45</f>
        <v>286047.30470660992</v>
      </c>
      <c r="G47" s="84"/>
      <c r="H47" s="84"/>
      <c r="I47" s="84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</row>
    <row r="48" spans="1:20" ht="14.65" thickTop="1" x14ac:dyDescent="0.45">
      <c r="A48" s="222">
        <v>42</v>
      </c>
      <c r="B48" s="349"/>
      <c r="C48" s="302"/>
      <c r="D48" s="272"/>
      <c r="E48" s="271"/>
      <c r="F48" s="272"/>
      <c r="G48" s="84"/>
      <c r="H48" s="84"/>
      <c r="I48" s="84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</row>
    <row r="49" spans="1:20" ht="28.9" thickBot="1" x14ac:dyDescent="0.5">
      <c r="A49" s="222">
        <v>43</v>
      </c>
      <c r="B49" s="349"/>
      <c r="C49" s="231" t="s">
        <v>174</v>
      </c>
      <c r="D49" s="274">
        <f>D17-D47</f>
        <v>-97482.129633333359</v>
      </c>
      <c r="E49" s="274">
        <f t="shared" ref="E49:F49" si="1">E17-E47</f>
        <v>-98565.175073276565</v>
      </c>
      <c r="F49" s="274">
        <f t="shared" si="1"/>
        <v>-196047.30470660992</v>
      </c>
      <c r="G49" s="84"/>
      <c r="H49" s="84"/>
      <c r="I49" s="84"/>
    </row>
    <row r="50" spans="1:20" ht="14.65" thickTop="1" x14ac:dyDescent="0.45">
      <c r="A50" s="222">
        <v>44</v>
      </c>
      <c r="G50" s="84"/>
      <c r="H50" s="84"/>
      <c r="I50" s="84"/>
    </row>
    <row r="51" spans="1:20" x14ac:dyDescent="0.45">
      <c r="A51" s="222"/>
      <c r="D51" s="287">
        <f>D49-'MSFR IS Adjust D.1'!D24</f>
        <v>0</v>
      </c>
      <c r="E51" s="287">
        <f>E49-'MSFR IS Adjust D.1'!E24</f>
        <v>0</v>
      </c>
      <c r="F51" s="287">
        <f>F49-'MSFR IS Adjust D.1'!F24</f>
        <v>0</v>
      </c>
      <c r="G51" s="84"/>
      <c r="H51" s="84"/>
      <c r="I51" s="84"/>
    </row>
    <row r="52" spans="1:20" x14ac:dyDescent="0.45">
      <c r="A52" s="222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</row>
    <row r="53" spans="1:20" x14ac:dyDescent="0.45">
      <c r="A53" s="222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</row>
    <row r="54" spans="1:20" x14ac:dyDescent="0.45">
      <c r="A54" s="222"/>
    </row>
    <row r="55" spans="1:20" x14ac:dyDescent="0.45">
      <c r="A55" s="222"/>
    </row>
    <row r="56" spans="1:20" x14ac:dyDescent="0.45">
      <c r="A56" s="222"/>
    </row>
    <row r="57" spans="1:20" x14ac:dyDescent="0.45">
      <c r="A57" s="222"/>
    </row>
    <row r="58" spans="1:20" x14ac:dyDescent="0.45">
      <c r="A58" s="222"/>
    </row>
    <row r="59" spans="1:20" ht="35.25" customHeight="1" x14ac:dyDescent="0.45">
      <c r="A59" s="222"/>
    </row>
    <row r="60" spans="1:20" x14ac:dyDescent="0.45">
      <c r="A60" s="222"/>
    </row>
    <row r="61" spans="1:20" x14ac:dyDescent="0.45">
      <c r="A61" s="222"/>
    </row>
    <row r="62" spans="1:20" x14ac:dyDescent="0.45">
      <c r="A62" s="222"/>
    </row>
    <row r="63" spans="1:20" x14ac:dyDescent="0.45">
      <c r="A63" s="222"/>
    </row>
    <row r="64" spans="1:20" x14ac:dyDescent="0.45">
      <c r="A64" s="222"/>
    </row>
    <row r="65" spans="1:1" x14ac:dyDescent="0.45">
      <c r="A65" s="222"/>
    </row>
    <row r="66" spans="1:1" x14ac:dyDescent="0.45">
      <c r="A66" s="222"/>
    </row>
    <row r="67" spans="1:1" x14ac:dyDescent="0.45">
      <c r="A67" s="222"/>
    </row>
    <row r="68" spans="1:1" x14ac:dyDescent="0.45">
      <c r="A68" s="222"/>
    </row>
    <row r="69" spans="1:1" x14ac:dyDescent="0.45">
      <c r="A69" s="222"/>
    </row>
    <row r="70" spans="1:1" x14ac:dyDescent="0.45">
      <c r="A70" s="222"/>
    </row>
    <row r="71" spans="1:1" x14ac:dyDescent="0.45">
      <c r="A71" s="222"/>
    </row>
    <row r="72" spans="1:1" x14ac:dyDescent="0.45">
      <c r="A72" s="222"/>
    </row>
    <row r="73" spans="1:1" x14ac:dyDescent="0.45">
      <c r="A73" s="222"/>
    </row>
    <row r="74" spans="1:1" x14ac:dyDescent="0.45">
      <c r="A74" s="222"/>
    </row>
    <row r="75" spans="1:1" ht="32.25" customHeight="1" x14ac:dyDescent="0.45">
      <c r="A75" s="222"/>
    </row>
    <row r="76" spans="1:1" x14ac:dyDescent="0.45">
      <c r="A76" s="222"/>
    </row>
    <row r="77" spans="1:1" ht="29.25" customHeight="1" x14ac:dyDescent="0.45">
      <c r="A77" s="222"/>
    </row>
    <row r="78" spans="1:1" x14ac:dyDescent="0.45">
      <c r="A78" s="222"/>
    </row>
  </sheetData>
  <customSheetViews>
    <customSheetView guid="{D80F9502-1760-4B4D-BEE6-65B7268CEFF2}" scale="70" showPageBreaks="1" fitToPage="1" printArea="1" hiddenRows="1" hiddenColumns="1">
      <pane ySplit="13" topLeftCell="A14" activePane="bottomLeft" state="frozen"/>
      <selection pane="bottomLeft"/>
      <rowBreaks count="1" manualBreakCount="1">
        <brk id="66" max="16383" man="1"/>
      </rowBreaks>
      <pageMargins left="0" right="0" top="0" bottom="0" header="0" footer="0"/>
      <pageSetup scale="52" fitToHeight="0" orientation="landscape" r:id="rId1"/>
    </customSheetView>
    <customSheetView guid="{F8C3F9F4-DBFA-417E-A63C-4DCF6CDDDD4D}" scale="70" showPageBreaks="1" fitToPage="1" printArea="1" hiddenColumns="1" topLeftCell="C1">
      <pane ySplit="13" topLeftCell="A35" activePane="bottomLeft" state="frozen"/>
      <selection pane="bottomLeft" activeCell="S42" sqref="S42"/>
      <pageMargins left="0" right="0" top="0" bottom="0" header="0" footer="0"/>
      <pageSetup scale="56" fitToHeight="0" orientation="landscape" r:id="rId2"/>
    </customSheetView>
    <customSheetView guid="{2E9FC00E-19D3-4355-A260-417D9236B30F}" scale="70" fitToPage="1" hiddenColumns="1" topLeftCell="C1">
      <pane ySplit="13" topLeftCell="A61" activePane="bottomLeft" state="frozen"/>
      <selection pane="bottomLeft" activeCell="S71" sqref="S71"/>
      <pageMargins left="0" right="0" top="0" bottom="0" header="0" footer="0"/>
      <pageSetup scale="50" fitToHeight="0" orientation="landscape" r:id="rId3"/>
    </customSheetView>
    <customSheetView guid="{F5B97444-16EA-4AA7-9A70-95BB0AFD8284}" scale="70" showPageBreaks="1" fitToPage="1" printArea="1" hiddenColumns="1" topLeftCell="C1">
      <pane ySplit="13" topLeftCell="A49" activePane="bottomLeft" state="frozen"/>
      <selection pane="bottomLeft" activeCell="S71" sqref="S71"/>
      <pageMargins left="0" right="0" top="0" bottom="0" header="0" footer="0"/>
      <pageSetup scale="56" fitToHeight="0" orientation="landscape" r:id="rId4"/>
    </customSheetView>
    <customSheetView guid="{CEC57B47-E6EC-4FDA-BCFD-6AC6A66DD178}" scale="70" showPageBreaks="1" fitToPage="1" printArea="1" hiddenColumns="1" topLeftCell="C1">
      <pane ySplit="13" topLeftCell="A14" activePane="bottomLeft" state="frozen"/>
      <selection pane="bottomLeft" activeCell="Q1" sqref="Q1:Q1048576"/>
      <pageMargins left="0" right="0" top="0" bottom="0" header="0" footer="0"/>
      <pageSetup scale="56" fitToHeight="0" orientation="landscape" r:id="rId5"/>
    </customSheetView>
    <customSheetView guid="{E163314F-53A2-4A2F-A9CF-3F94F0129118}" scale="70" showPageBreaks="1" fitToPage="1" printArea="1" hiddenColumns="1" topLeftCell="C1">
      <pane ySplit="13" topLeftCell="A14" activePane="bottomLeft" state="frozen"/>
      <selection pane="bottomLeft" activeCell="Q27" sqref="Q27"/>
      <pageMargins left="0" right="0" top="0" bottom="0" header="0" footer="0"/>
      <pageSetup scale="53" fitToHeight="0" orientation="landscape" r:id="rId6"/>
    </customSheetView>
    <customSheetView guid="{C98D41B4-6B7D-46F8-862F-B1C92554BE39}" scale="85" showPageBreaks="1" fitToPage="1" printArea="1" hiddenColumns="1" topLeftCell="C1">
      <pane ySplit="13" topLeftCell="A72" activePane="bottomLeft" state="frozen"/>
      <selection pane="bottomLeft" activeCell="Q75" sqref="Q75"/>
      <pageMargins left="0" right="0" top="0" bottom="0" header="0" footer="0"/>
      <pageSetup scale="53" fitToHeight="0" orientation="landscape" r:id="rId7"/>
    </customSheetView>
    <customSheetView guid="{AE1B1716-57F4-4705-A4F2-7A8CD44D74C3}" scale="60" showPageBreaks="1" fitToPage="1" printArea="1" hiddenRows="1" hiddenColumns="1">
      <pane ySplit="13" topLeftCell="A14" activePane="bottomLeft" state="frozen"/>
      <selection pane="bottomLeft" activeCell="Q38" sqref="Q38"/>
      <rowBreaks count="1" manualBreakCount="1">
        <brk id="66" max="16383" man="1"/>
      </rowBreaks>
      <pageMargins left="0" right="0" top="0" bottom="0" header="0" footer="0"/>
      <pageSetup scale="52" fitToHeight="0" orientation="landscape" r:id="rId8"/>
    </customSheetView>
  </customSheetViews>
  <mergeCells count="4">
    <mergeCell ref="A3:I3"/>
    <mergeCell ref="A4:I4"/>
    <mergeCell ref="A5:I5"/>
    <mergeCell ref="A6:I6"/>
  </mergeCells>
  <pageMargins left="0.23" right="0.26" top="0.38" bottom="0.36" header="0.3" footer="0.3"/>
  <pageSetup scale="57" fitToHeight="0" orientation="landscape" r:id="rId9"/>
  <rowBreaks count="1" manualBreakCount="1">
    <brk id="59" max="16383" man="1"/>
  </rowBreaks>
  <customProperties>
    <customPr name="_pios_id" r:id="rId10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9"/>
  <sheetViews>
    <sheetView tabSelected="1" zoomScale="80" zoomScaleNormal="80" workbookViewId="0">
      <selection activeCell="A5" sqref="A5:K5"/>
    </sheetView>
  </sheetViews>
  <sheetFormatPr defaultRowHeight="14.25" x14ac:dyDescent="0.45"/>
  <cols>
    <col min="1" max="19" width="5.59765625" customWidth="1"/>
  </cols>
  <sheetData>
    <row r="1" spans="1:19" x14ac:dyDescent="0.45">
      <c r="A1" s="8"/>
      <c r="B1" s="8"/>
      <c r="C1" s="8"/>
      <c r="D1" s="8"/>
      <c r="E1" s="8"/>
      <c r="F1" s="8"/>
      <c r="G1" s="10"/>
      <c r="H1" s="8"/>
      <c r="I1" s="8"/>
      <c r="J1" s="8"/>
      <c r="K1" s="9"/>
      <c r="L1" s="8"/>
      <c r="M1" s="8"/>
      <c r="N1" s="8"/>
      <c r="O1" s="10"/>
      <c r="P1" s="8"/>
      <c r="Q1" s="12"/>
      <c r="R1" s="8"/>
      <c r="S1" s="19" t="s">
        <v>192</v>
      </c>
    </row>
    <row r="2" spans="1:19" x14ac:dyDescent="0.45">
      <c r="A2" s="8"/>
      <c r="B2" s="8"/>
      <c r="C2" s="8"/>
      <c r="D2" s="8"/>
      <c r="E2" s="8"/>
      <c r="F2" s="8"/>
      <c r="G2" s="10"/>
      <c r="H2" s="8"/>
      <c r="I2" s="8"/>
      <c r="J2" s="8"/>
      <c r="K2" s="9"/>
      <c r="L2" s="8"/>
      <c r="M2" s="8"/>
      <c r="N2" s="8"/>
      <c r="O2" s="10"/>
      <c r="P2" s="8"/>
      <c r="Q2" s="12"/>
      <c r="R2" s="8"/>
      <c r="S2" s="19" t="e">
        <f ca="1">RIGHT(CELL("filename",$A$1),LEN(CELL("filename",$A$1))-SEARCH("\Exhibits",CELL("filename",$A$1),1))</f>
        <v>#VALUE!</v>
      </c>
    </row>
    <row r="3" spans="1:19" x14ac:dyDescent="0.45">
      <c r="A3" s="404" t="str">
        <f>'Link In'!C3</f>
        <v>Bluegrass Water Utility Operating Company, LLC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</row>
    <row r="4" spans="1:19" x14ac:dyDescent="0.45">
      <c r="A4" s="404" t="str">
        <f>'Link In'!C5</f>
        <v>Case No. 2020-00290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</row>
    <row r="5" spans="1:19" x14ac:dyDescent="0.45">
      <c r="A5" s="405" t="s">
        <v>175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</row>
    <row r="6" spans="1:19" x14ac:dyDescent="0.45">
      <c r="A6" s="2" t="s">
        <v>176</v>
      </c>
      <c r="B6" s="8"/>
      <c r="C6" s="8"/>
      <c r="D6" s="8"/>
      <c r="E6" s="8"/>
      <c r="F6" s="8"/>
      <c r="G6" s="10"/>
      <c r="H6" s="8"/>
      <c r="I6" s="8"/>
      <c r="J6" s="8"/>
      <c r="K6" s="9"/>
      <c r="L6" s="8"/>
      <c r="M6" s="8"/>
      <c r="N6" s="8"/>
      <c r="O6" s="10"/>
      <c r="P6" s="8"/>
      <c r="Q6" s="12"/>
      <c r="R6" s="8"/>
      <c r="S6" s="5" t="s">
        <v>192</v>
      </c>
    </row>
    <row r="7" spans="1:19" x14ac:dyDescent="0.45">
      <c r="A7" s="1" t="s">
        <v>177</v>
      </c>
      <c r="B7" s="8"/>
      <c r="C7" s="8"/>
      <c r="D7" s="8"/>
      <c r="E7" s="8"/>
      <c r="F7" s="8"/>
      <c r="G7" s="10"/>
      <c r="H7" s="8"/>
      <c r="I7" s="8"/>
      <c r="J7" s="8"/>
      <c r="K7" s="9"/>
      <c r="L7" s="8"/>
      <c r="M7" s="8"/>
      <c r="N7" s="8"/>
      <c r="O7" s="10"/>
      <c r="P7" s="8"/>
      <c r="Q7" s="12"/>
      <c r="R7" s="8"/>
      <c r="S7" s="5" t="str">
        <f ca="1">RIGHT(CELL("filename",$A$1),LEN(CELL("filename",$A$1))-SEARCH("/Work Papers",CELL("filename",$A$1),1))</f>
        <v>Work Papers/[BGUOC 2020 Rate Case - Income Statement (Water).xlsx]D-3</v>
      </c>
    </row>
    <row r="8" spans="1:19" x14ac:dyDescent="0.45">
      <c r="A8" s="403" t="s">
        <v>182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</row>
    <row r="9" spans="1:19" x14ac:dyDescent="0.45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</row>
    <row r="10" spans="1:19" x14ac:dyDescent="0.45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</row>
    <row r="11" spans="1:19" x14ac:dyDescent="0.45">
      <c r="A11" s="403"/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</row>
    <row r="12" spans="1:19" x14ac:dyDescent="0.45">
      <c r="A12" s="403"/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</row>
    <row r="13" spans="1:19" x14ac:dyDescent="0.45">
      <c r="A13" s="403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</row>
    <row r="14" spans="1:19" x14ac:dyDescent="0.45">
      <c r="A14" s="403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</row>
    <row r="15" spans="1:19" x14ac:dyDescent="0.45">
      <c r="A15" s="403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</row>
    <row r="16" spans="1:19" x14ac:dyDescent="0.45">
      <c r="A16" s="403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</row>
    <row r="17" spans="1:19" x14ac:dyDescent="0.45">
      <c r="A17" s="403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</row>
    <row r="18" spans="1:19" x14ac:dyDescent="0.45">
      <c r="A18" s="403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</row>
    <row r="19" spans="1:19" x14ac:dyDescent="0.45">
      <c r="A19" s="403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</row>
  </sheetData>
  <customSheetViews>
    <customSheetView guid="{D80F9502-1760-4B4D-BEE6-65B7268CEFF2}" scale="80" showPageBreaks="1" fitToPage="1" printArea="1">
      <selection activeCell="A6" sqref="A6:A7"/>
      <pageMargins left="0" right="0" top="0" bottom="0" header="0" footer="0"/>
      <printOptions horizontalCentered="1"/>
      <pageSetup orientation="landscape" horizontalDpi="1200" verticalDpi="1200" r:id="rId1"/>
    </customSheetView>
    <customSheetView guid="{F8C3F9F4-DBFA-417E-A63C-4DCF6CDDDD4D}">
      <selection activeCell="G22" sqref="G22"/>
      <pageMargins left="0" right="0" top="0" bottom="0" header="0" footer="0"/>
    </customSheetView>
    <customSheetView guid="{2E9FC00E-19D3-4355-A260-417D9236B30F}">
      <selection activeCell="G22" sqref="G22"/>
      <pageMargins left="0" right="0" top="0" bottom="0" header="0" footer="0"/>
    </customSheetView>
    <customSheetView guid="{F5B97444-16EA-4AA7-9A70-95BB0AFD8284}">
      <selection activeCell="G22" sqref="G22"/>
      <pageMargins left="0" right="0" top="0" bottom="0" header="0" footer="0"/>
    </customSheetView>
    <customSheetView guid="{CEC57B47-E6EC-4FDA-BCFD-6AC6A66DD178}">
      <selection activeCell="G22" sqref="G22"/>
      <pageMargins left="0" right="0" top="0" bottom="0" header="0" footer="0"/>
    </customSheetView>
    <customSheetView guid="{E163314F-53A2-4A2F-A9CF-3F94F0129118}" showPageBreaks="1">
      <selection activeCell="G22" sqref="G22"/>
      <pageMargins left="0" right="0" top="0" bottom="0" header="0" footer="0"/>
      <pageSetup orientation="portrait" r:id="rId2"/>
    </customSheetView>
    <customSheetView guid="{C98D41B4-6B7D-46F8-862F-B1C92554BE39}" showPageBreaks="1">
      <selection activeCell="G22" sqref="G22"/>
      <pageMargins left="0" right="0" top="0" bottom="0" header="0" footer="0"/>
      <pageSetup orientation="portrait" r:id="rId3"/>
    </customSheetView>
    <customSheetView guid="{AE1B1716-57F4-4705-A4F2-7A8CD44D74C3}" scale="80" showPageBreaks="1" fitToPage="1" printArea="1">
      <selection activeCell="A6" sqref="A6:A7"/>
      <pageMargins left="0" right="0" top="0" bottom="0" header="0" footer="0"/>
      <printOptions horizontalCentered="1"/>
      <pageSetup orientation="landscape" horizontalDpi="1200" verticalDpi="1200" r:id="rId4"/>
    </customSheetView>
  </customSheetViews>
  <mergeCells count="4">
    <mergeCell ref="A8:S19"/>
    <mergeCell ref="A3:S3"/>
    <mergeCell ref="A4:S4"/>
    <mergeCell ref="A5:S5"/>
  </mergeCells>
  <printOptions horizontalCentered="1"/>
  <pageMargins left="0.49" right="0.41" top="0.75" bottom="0.75" header="0.3" footer="0.3"/>
  <pageSetup orientation="landscape" horizontalDpi="1200" verticalDpi="1200" r:id="rId5"/>
  <customProperties>
    <customPr name="_pios_id" r:id="rId6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256C-ED36-4EE7-A68A-A6A6D65D7500}">
  <sheetPr>
    <pageSetUpPr fitToPage="1"/>
  </sheetPr>
  <dimension ref="A1:M679"/>
  <sheetViews>
    <sheetView tabSelected="1" view="pageBreakPreview" zoomScale="60" zoomScaleNormal="80" workbookViewId="0">
      <pane ySplit="12" topLeftCell="A13" activePane="bottomLeft" state="frozen"/>
      <selection activeCell="A5" sqref="A5:K5"/>
      <selection pane="bottomLeft" activeCell="A5" sqref="A5:K5"/>
    </sheetView>
  </sheetViews>
  <sheetFormatPr defaultColWidth="9" defaultRowHeight="14.25" x14ac:dyDescent="0.45"/>
  <cols>
    <col min="1" max="1" width="5.86328125" style="313" customWidth="1"/>
    <col min="2" max="2" width="12.86328125" style="314" customWidth="1"/>
    <col min="3" max="3" width="38.46484375" style="232" customWidth="1"/>
    <col min="4" max="4" width="24.3984375" style="313" bestFit="1" customWidth="1"/>
    <col min="5" max="5" width="21.3984375" style="313" bestFit="1" customWidth="1"/>
    <col min="6" max="8" width="26.59765625" style="314" customWidth="1"/>
    <col min="9" max="9" width="16.59765625" style="313" customWidth="1"/>
    <col min="10" max="10" width="1.59765625" style="313" customWidth="1"/>
    <col min="11" max="11" width="21" style="313" customWidth="1"/>
    <col min="12" max="12" width="1.59765625" style="313" customWidth="1"/>
    <col min="13" max="13" width="20" style="313" customWidth="1"/>
    <col min="14" max="16384" width="9" style="313"/>
  </cols>
  <sheetData>
    <row r="1" spans="1:13" x14ac:dyDescent="0.45">
      <c r="A1" s="22"/>
      <c r="F1" s="198" t="s">
        <v>194</v>
      </c>
      <c r="G1" s="198"/>
      <c r="H1" s="198"/>
      <c r="I1" s="177"/>
    </row>
    <row r="2" spans="1:13" x14ac:dyDescent="0.45">
      <c r="A2" s="367"/>
      <c r="F2" s="368" t="e">
        <f ca="1">RIGHT(CELL("filename",$A$1),LEN(CELL("filename",$A$1))-SEARCH("\Exhibits",CELL("filename",$A$1),1))</f>
        <v>#VALUE!</v>
      </c>
      <c r="G2" s="368"/>
      <c r="H2" s="368"/>
    </row>
    <row r="3" spans="1:13" x14ac:dyDescent="0.45">
      <c r="A3" s="398" t="str">
        <f>'Link In'!C3</f>
        <v>Bluegrass Water Utility Operating Company, LLC</v>
      </c>
      <c r="B3" s="398"/>
      <c r="C3" s="398"/>
      <c r="D3" s="398"/>
      <c r="E3" s="398"/>
      <c r="F3" s="398"/>
      <c r="G3" s="398"/>
      <c r="H3" s="398"/>
      <c r="I3" s="328"/>
      <c r="J3" s="328"/>
      <c r="K3" s="328"/>
    </row>
    <row r="4" spans="1:13" x14ac:dyDescent="0.45">
      <c r="A4" s="398" t="str">
        <f>'Link In'!C5</f>
        <v>Case No. 2020-00290</v>
      </c>
      <c r="B4" s="398"/>
      <c r="C4" s="398"/>
      <c r="D4" s="398"/>
      <c r="E4" s="398"/>
      <c r="F4" s="398"/>
      <c r="G4" s="398"/>
      <c r="H4" s="398"/>
      <c r="I4" s="328"/>
      <c r="J4" s="328"/>
      <c r="K4" s="328"/>
    </row>
    <row r="5" spans="1:13" x14ac:dyDescent="0.45">
      <c r="A5" s="398" t="s">
        <v>130</v>
      </c>
      <c r="B5" s="398"/>
      <c r="C5" s="398"/>
      <c r="D5" s="398"/>
      <c r="E5" s="398"/>
      <c r="F5" s="398"/>
      <c r="G5" s="398"/>
      <c r="H5" s="398"/>
      <c r="I5" s="328"/>
      <c r="J5" s="328"/>
      <c r="K5" s="328"/>
    </row>
    <row r="6" spans="1:13" x14ac:dyDescent="0.45">
      <c r="A6" s="398" t="s">
        <v>218</v>
      </c>
      <c r="B6" s="398"/>
      <c r="C6" s="398"/>
      <c r="D6" s="398"/>
      <c r="E6" s="398"/>
      <c r="F6" s="398"/>
      <c r="G6" s="398"/>
      <c r="H6" s="398"/>
      <c r="I6" s="328"/>
      <c r="J6" s="328"/>
      <c r="K6" s="328"/>
    </row>
    <row r="7" spans="1:13" x14ac:dyDescent="0.45">
      <c r="A7" s="328"/>
      <c r="B7" s="328"/>
      <c r="C7" s="328"/>
      <c r="D7" s="328"/>
      <c r="E7" s="328"/>
      <c r="G7" s="131"/>
      <c r="H7" s="131" t="s">
        <v>208</v>
      </c>
      <c r="I7" s="328"/>
      <c r="J7" s="328"/>
      <c r="K7" s="328"/>
    </row>
    <row r="8" spans="1:13" x14ac:dyDescent="0.45">
      <c r="A8" s="369" t="s">
        <v>132</v>
      </c>
      <c r="B8" s="328"/>
      <c r="C8" s="237"/>
      <c r="G8" s="336"/>
      <c r="H8" s="336" t="str">
        <f ca="1">RIGHT(CELL("filename",$A$1),LEN(CELL("filename",$A$1))-SEARCH("/Work Papers",CELL("filename",$A$1),1))</f>
        <v>Work Papers/[BGUOC 2020 Rate Case - Income Statement (Water).xlsx]Tax Summary - SCH E</v>
      </c>
      <c r="I8" s="328"/>
      <c r="J8" s="328"/>
    </row>
    <row r="9" spans="1:13" s="314" customFormat="1" x14ac:dyDescent="0.45">
      <c r="A9" s="313" t="s">
        <v>133</v>
      </c>
      <c r="C9" s="239"/>
      <c r="D9" s="366"/>
      <c r="E9" s="366"/>
      <c r="G9" s="131"/>
      <c r="H9" s="131" t="s">
        <v>196</v>
      </c>
    </row>
    <row r="10" spans="1:13" s="314" customFormat="1" x14ac:dyDescent="0.45">
      <c r="C10" s="239"/>
      <c r="D10" s="366"/>
      <c r="E10" s="366"/>
    </row>
    <row r="11" spans="1:13" s="314" customFormat="1" x14ac:dyDescent="0.45">
      <c r="A11" s="366" t="s">
        <v>16</v>
      </c>
      <c r="B11" s="366" t="s">
        <v>113</v>
      </c>
      <c r="C11" s="240" t="s">
        <v>134</v>
      </c>
      <c r="D11" s="366" t="s">
        <v>11</v>
      </c>
      <c r="E11" s="366" t="s">
        <v>136</v>
      </c>
      <c r="F11" s="366" t="s">
        <v>137</v>
      </c>
      <c r="G11" s="379" t="s">
        <v>211</v>
      </c>
      <c r="H11" s="379" t="s">
        <v>153</v>
      </c>
    </row>
    <row r="12" spans="1:13" s="314" customFormat="1" x14ac:dyDescent="0.45">
      <c r="A12" s="39" t="s">
        <v>138</v>
      </c>
      <c r="B12" s="39" t="s">
        <v>139</v>
      </c>
      <c r="C12" s="143" t="s">
        <v>140</v>
      </c>
      <c r="D12" s="40" t="s">
        <v>199</v>
      </c>
      <c r="E12" s="39" t="s">
        <v>142</v>
      </c>
      <c r="F12" s="39" t="s">
        <v>200</v>
      </c>
      <c r="G12" s="39" t="s">
        <v>210</v>
      </c>
      <c r="H12" s="39" t="s">
        <v>210</v>
      </c>
      <c r="I12" s="370"/>
      <c r="K12" s="370"/>
      <c r="M12" s="370"/>
    </row>
    <row r="13" spans="1:13" x14ac:dyDescent="0.45">
      <c r="A13" s="46">
        <v>1</v>
      </c>
      <c r="B13" s="60"/>
      <c r="C13" s="237"/>
      <c r="D13" s="43"/>
      <c r="E13" s="43"/>
      <c r="F13" s="371"/>
      <c r="G13" s="371"/>
      <c r="H13" s="371"/>
    </row>
    <row r="14" spans="1:13" x14ac:dyDescent="0.45">
      <c r="A14" s="46">
        <f t="shared" ref="A14:A34" si="0">A13+1</f>
        <v>2</v>
      </c>
      <c r="B14" s="392">
        <v>400</v>
      </c>
      <c r="C14" s="329" t="s">
        <v>185</v>
      </c>
      <c r="D14" s="372">
        <f>+'Inc Statment - SCH C.1'!E18</f>
        <v>49777.279999999999</v>
      </c>
      <c r="E14" s="372">
        <f>+'Inc Statment - SCH C.1'!F18</f>
        <v>40222.720000000001</v>
      </c>
      <c r="F14" s="372">
        <f>+'Inc Statment - SCH C.1'!G18</f>
        <v>90000</v>
      </c>
      <c r="G14" s="372">
        <f>+'Inc Statment - SCH C.1'!H18</f>
        <v>336747.06428067724</v>
      </c>
      <c r="H14" s="372">
        <f>+'Inc Statment - SCH C.1'!I18</f>
        <v>426747.06428067724</v>
      </c>
      <c r="I14" s="369"/>
      <c r="J14" s="373"/>
    </row>
    <row r="15" spans="1:13" x14ac:dyDescent="0.45">
      <c r="A15" s="46">
        <f t="shared" si="0"/>
        <v>3</v>
      </c>
      <c r="B15" s="366"/>
      <c r="C15" s="329"/>
      <c r="D15" s="372"/>
      <c r="E15" s="372"/>
      <c r="F15" s="372"/>
      <c r="G15" s="372"/>
      <c r="H15" s="372"/>
      <c r="I15" s="369"/>
      <c r="J15" s="373"/>
    </row>
    <row r="16" spans="1:13" x14ac:dyDescent="0.45">
      <c r="A16" s="46">
        <f t="shared" si="0"/>
        <v>4</v>
      </c>
      <c r="B16" s="366">
        <v>401</v>
      </c>
      <c r="C16" s="329" t="s">
        <v>212</v>
      </c>
      <c r="D16" s="324">
        <f>+'Inc Statment - SCH C.1'!E31</f>
        <v>139164.03</v>
      </c>
      <c r="E16" s="324">
        <f>+'Inc Statment - SCH C.1'!F31</f>
        <v>114849.96407327658</v>
      </c>
      <c r="F16" s="324">
        <f>+'Inc Statment - SCH C.1'!G31</f>
        <v>254013.99407327655</v>
      </c>
      <c r="G16" s="324">
        <f>+'Inc Statment - SCH C.1'!H31</f>
        <v>1388.3790578486605</v>
      </c>
      <c r="H16" s="324">
        <f>+'Inc Statment - SCH C.1'!I31</f>
        <v>255402.3731311252</v>
      </c>
      <c r="I16" s="369"/>
      <c r="J16" s="373"/>
    </row>
    <row r="17" spans="1:10" x14ac:dyDescent="0.45">
      <c r="A17" s="46">
        <f t="shared" si="0"/>
        <v>5</v>
      </c>
      <c r="B17" s="366"/>
      <c r="C17" s="374"/>
      <c r="D17" s="324"/>
      <c r="E17" s="324"/>
      <c r="F17" s="324"/>
      <c r="G17" s="375"/>
      <c r="H17" s="375"/>
      <c r="I17" s="369"/>
      <c r="J17" s="373"/>
    </row>
    <row r="18" spans="1:10" x14ac:dyDescent="0.45">
      <c r="A18" s="46">
        <f t="shared" si="0"/>
        <v>6</v>
      </c>
      <c r="B18" s="366">
        <v>403</v>
      </c>
      <c r="C18" s="239" t="str">
        <f>'Inc Statment - SCH C.1'!C34</f>
        <v>Depreciation - Net of CIAC Amort</v>
      </c>
      <c r="D18" s="376">
        <f>+'Inc Statment - SCH C.1'!E34</f>
        <v>8049.3796333333376</v>
      </c>
      <c r="E18" s="376">
        <f>+'Inc Statment - SCH C.1'!F34</f>
        <v>23891.550999999996</v>
      </c>
      <c r="F18" s="376">
        <f>+'Inc Statment - SCH C.1'!G34</f>
        <v>31940.930633333333</v>
      </c>
      <c r="G18" s="376">
        <f>+'Inc Statment - SCH C.1'!H34</f>
        <v>0</v>
      </c>
      <c r="H18" s="376">
        <f>+'Inc Statment - SCH C.1'!I34</f>
        <v>31940.930633333333</v>
      </c>
      <c r="I18" s="369"/>
      <c r="J18" s="373"/>
    </row>
    <row r="19" spans="1:10" x14ac:dyDescent="0.45">
      <c r="A19" s="46">
        <f t="shared" si="0"/>
        <v>7</v>
      </c>
      <c r="B19" s="366"/>
      <c r="D19" s="376"/>
      <c r="E19" s="376"/>
      <c r="F19" s="376"/>
      <c r="G19" s="324"/>
      <c r="H19" s="324"/>
      <c r="I19" s="369"/>
      <c r="J19" s="373"/>
    </row>
    <row r="20" spans="1:10" x14ac:dyDescent="0.45">
      <c r="A20" s="46">
        <f t="shared" si="0"/>
        <v>8</v>
      </c>
      <c r="B20" s="366" t="s">
        <v>143</v>
      </c>
      <c r="C20" s="239" t="s">
        <v>187</v>
      </c>
      <c r="D20" s="376">
        <f>+'Inc Statment - SCH C.1'!E35+'Inc Statment - SCH C.1'!E36</f>
        <v>0</v>
      </c>
      <c r="E20" s="376">
        <f>+'Inc Statment - SCH C.1'!F35+'Inc Statment - SCH C.1'!F36</f>
        <v>0</v>
      </c>
      <c r="F20" s="376">
        <f>+'Inc Statment - SCH C.1'!G35+'Inc Statment - SCH C.1'!G36</f>
        <v>0</v>
      </c>
      <c r="G20" s="376">
        <f>+'Inc Statment - SCH C.1'!H35+'Inc Statment - SCH C.1'!H36</f>
        <v>0</v>
      </c>
      <c r="H20" s="376">
        <f>+'Inc Statment - SCH C.1'!I35+'Inc Statment - SCH C.1'!I36</f>
        <v>0</v>
      </c>
      <c r="I20" s="369"/>
      <c r="J20" s="373"/>
    </row>
    <row r="21" spans="1:10" x14ac:dyDescent="0.45">
      <c r="A21" s="46">
        <f t="shared" si="0"/>
        <v>9</v>
      </c>
      <c r="B21" s="366"/>
      <c r="D21" s="376"/>
      <c r="E21" s="376"/>
      <c r="F21" s="376"/>
      <c r="G21" s="324"/>
      <c r="H21" s="324"/>
      <c r="I21" s="369"/>
      <c r="J21" s="373"/>
    </row>
    <row r="22" spans="1:10" x14ac:dyDescent="0.45">
      <c r="A22" s="46">
        <f t="shared" si="0"/>
        <v>10</v>
      </c>
      <c r="B22" s="366">
        <v>408</v>
      </c>
      <c r="C22" s="384" t="s">
        <v>50</v>
      </c>
      <c r="D22" s="382">
        <f>+'Inc Statment - SCH C.1'!E44</f>
        <v>46.19</v>
      </c>
      <c r="E22" s="382">
        <f>+'Inc Statment - SCH C.1'!F44</f>
        <v>46.19</v>
      </c>
      <c r="F22" s="382">
        <f>+'Inc Statment - SCH C.1'!G44</f>
        <v>92.38</v>
      </c>
      <c r="G22" s="382">
        <f>+'Inc Statment - SCH C.1'!H44</f>
        <v>0</v>
      </c>
      <c r="H22" s="382">
        <f>+'Inc Statment - SCH C.1'!I44</f>
        <v>92.38</v>
      </c>
      <c r="I22" s="369"/>
      <c r="J22" s="373"/>
    </row>
    <row r="23" spans="1:10" x14ac:dyDescent="0.45">
      <c r="A23" s="46">
        <f t="shared" si="0"/>
        <v>11</v>
      </c>
      <c r="B23" s="366"/>
      <c r="C23" s="385"/>
      <c r="D23" s="386"/>
      <c r="E23" s="386"/>
      <c r="F23" s="386"/>
      <c r="G23" s="324"/>
      <c r="H23" s="324"/>
      <c r="I23" s="369"/>
      <c r="J23" s="373"/>
    </row>
    <row r="24" spans="1:10" ht="14.65" thickBot="1" x14ac:dyDescent="0.5">
      <c r="A24" s="46">
        <f t="shared" si="0"/>
        <v>12</v>
      </c>
      <c r="B24" s="366"/>
      <c r="C24" s="239" t="s">
        <v>213</v>
      </c>
      <c r="D24" s="387">
        <f>+D14-D16-D18-D20-D22</f>
        <v>-97482.319633333333</v>
      </c>
      <c r="E24" s="387">
        <f t="shared" ref="E24:H24" si="1">+E14-E16-E18-E20-E22</f>
        <v>-98564.985073276577</v>
      </c>
      <c r="F24" s="387">
        <f t="shared" si="1"/>
        <v>-196047.3047066099</v>
      </c>
      <c r="G24" s="387">
        <f t="shared" si="1"/>
        <v>335358.68522282859</v>
      </c>
      <c r="H24" s="387">
        <f t="shared" si="1"/>
        <v>139311.38051621869</v>
      </c>
    </row>
    <row r="25" spans="1:10" ht="14.65" thickTop="1" x14ac:dyDescent="0.45">
      <c r="A25" s="46">
        <f t="shared" si="0"/>
        <v>13</v>
      </c>
      <c r="B25" s="366"/>
      <c r="C25" s="239"/>
      <c r="D25" s="314"/>
      <c r="E25" s="314"/>
    </row>
    <row r="26" spans="1:10" x14ac:dyDescent="0.45">
      <c r="A26" s="46">
        <f t="shared" si="0"/>
        <v>14</v>
      </c>
      <c r="B26" s="305" t="s">
        <v>214</v>
      </c>
      <c r="C26" s="385"/>
      <c r="D26" s="388"/>
      <c r="E26" s="388"/>
      <c r="F26" s="389"/>
      <c r="G26" s="380"/>
      <c r="H26" s="375"/>
      <c r="I26" s="369"/>
    </row>
    <row r="27" spans="1:10" x14ac:dyDescent="0.45">
      <c r="A27" s="46">
        <f t="shared" si="0"/>
        <v>15</v>
      </c>
      <c r="B27" s="36"/>
      <c r="C27" s="390" t="s">
        <v>215</v>
      </c>
      <c r="D27" s="391">
        <v>0.05</v>
      </c>
      <c r="E27" s="391"/>
      <c r="F27" s="391">
        <v>0.05</v>
      </c>
      <c r="G27" s="391"/>
      <c r="H27" s="391">
        <v>0.05</v>
      </c>
      <c r="I27" s="369"/>
    </row>
    <row r="28" spans="1:10" x14ac:dyDescent="0.45">
      <c r="A28" s="46">
        <f t="shared" si="0"/>
        <v>16</v>
      </c>
      <c r="B28" s="36">
        <v>409</v>
      </c>
      <c r="C28" s="389" t="s">
        <v>216</v>
      </c>
      <c r="D28" s="381">
        <f>+IF(D27*D24&lt;0,0,D27*D24)</f>
        <v>0</v>
      </c>
      <c r="E28" s="381"/>
      <c r="F28" s="381">
        <f t="shared" ref="F28:H28" si="2">+IF(F27*F24&lt;0,0,F27*F24)</f>
        <v>0</v>
      </c>
      <c r="G28" s="381"/>
      <c r="H28" s="381">
        <f t="shared" si="2"/>
        <v>6965.5690258109353</v>
      </c>
    </row>
    <row r="29" spans="1:10" x14ac:dyDescent="0.45">
      <c r="A29" s="46">
        <f t="shared" si="0"/>
        <v>17</v>
      </c>
      <c r="B29" s="36"/>
      <c r="C29" s="388"/>
      <c r="D29" s="381"/>
      <c r="E29" s="381"/>
      <c r="F29" s="381"/>
      <c r="G29" s="382"/>
      <c r="H29" s="324"/>
    </row>
    <row r="30" spans="1:10" x14ac:dyDescent="0.45">
      <c r="A30" s="46">
        <f t="shared" si="0"/>
        <v>18</v>
      </c>
      <c r="B30" s="305" t="s">
        <v>217</v>
      </c>
      <c r="C30" s="388"/>
      <c r="D30" s="381"/>
      <c r="E30" s="381"/>
      <c r="F30" s="381"/>
      <c r="G30" s="382"/>
      <c r="H30" s="324"/>
    </row>
    <row r="31" spans="1:10" x14ac:dyDescent="0.45">
      <c r="A31" s="46">
        <f t="shared" si="0"/>
        <v>19</v>
      </c>
      <c r="B31" s="36"/>
      <c r="C31" s="390" t="s">
        <v>215</v>
      </c>
      <c r="D31" s="391">
        <v>0.21</v>
      </c>
      <c r="E31" s="391"/>
      <c r="F31" s="391">
        <v>0.21</v>
      </c>
      <c r="G31" s="391"/>
      <c r="H31" s="391">
        <v>0.21</v>
      </c>
    </row>
    <row r="32" spans="1:10" x14ac:dyDescent="0.45">
      <c r="A32" s="46">
        <f t="shared" si="0"/>
        <v>20</v>
      </c>
      <c r="B32" s="36">
        <v>409</v>
      </c>
      <c r="C32" s="389" t="s">
        <v>216</v>
      </c>
      <c r="D32" s="381">
        <f>IF((D24-D28)*D31&gt;0,(D24-D28)*D31,0)</f>
        <v>0</v>
      </c>
      <c r="E32" s="381"/>
      <c r="F32" s="381">
        <f t="shared" ref="F32:H32" si="3">IF((F24-F28)*F31&gt;0,(F24-F28)*F31,0)</f>
        <v>0</v>
      </c>
      <c r="G32" s="381"/>
      <c r="H32" s="381">
        <f t="shared" si="3"/>
        <v>27792.620412985631</v>
      </c>
    </row>
    <row r="33" spans="1:8" x14ac:dyDescent="0.45">
      <c r="A33" s="46">
        <f t="shared" si="0"/>
        <v>21</v>
      </c>
      <c r="G33" s="324"/>
      <c r="H33" s="324"/>
    </row>
    <row r="34" spans="1:8" x14ac:dyDescent="0.45">
      <c r="A34" s="46">
        <f t="shared" si="0"/>
        <v>22</v>
      </c>
      <c r="G34" s="324"/>
      <c r="H34" s="324"/>
    </row>
    <row r="35" spans="1:8" x14ac:dyDescent="0.45">
      <c r="A35" s="46"/>
      <c r="G35" s="324"/>
      <c r="H35" s="324"/>
    </row>
    <row r="36" spans="1:8" x14ac:dyDescent="0.45">
      <c r="A36" s="46"/>
      <c r="G36" s="324"/>
      <c r="H36" s="324"/>
    </row>
    <row r="37" spans="1:8" x14ac:dyDescent="0.45">
      <c r="A37" s="46"/>
      <c r="G37" s="324"/>
      <c r="H37" s="324"/>
    </row>
    <row r="38" spans="1:8" x14ac:dyDescent="0.45">
      <c r="A38" s="46"/>
      <c r="G38" s="324"/>
      <c r="H38" s="324"/>
    </row>
    <row r="39" spans="1:8" x14ac:dyDescent="0.45">
      <c r="A39" s="46"/>
      <c r="G39" s="380"/>
      <c r="H39" s="380"/>
    </row>
    <row r="40" spans="1:8" x14ac:dyDescent="0.45">
      <c r="A40" s="46"/>
      <c r="G40" s="377"/>
      <c r="H40" s="377"/>
    </row>
    <row r="41" spans="1:8" x14ac:dyDescent="0.45">
      <c r="A41" s="46"/>
      <c r="G41" s="377"/>
      <c r="H41" s="377"/>
    </row>
    <row r="42" spans="1:8" x14ac:dyDescent="0.45">
      <c r="A42" s="46"/>
      <c r="G42" s="376"/>
      <c r="H42" s="376"/>
    </row>
    <row r="43" spans="1:8" x14ac:dyDescent="0.45">
      <c r="A43" s="46"/>
      <c r="G43" s="376"/>
      <c r="H43" s="376"/>
    </row>
    <row r="44" spans="1:8" x14ac:dyDescent="0.45">
      <c r="A44" s="46"/>
      <c r="G44" s="376"/>
      <c r="H44" s="376"/>
    </row>
    <row r="45" spans="1:8" x14ac:dyDescent="0.45">
      <c r="A45" s="46"/>
      <c r="G45" s="376"/>
      <c r="H45" s="376"/>
    </row>
    <row r="46" spans="1:8" x14ac:dyDescent="0.45">
      <c r="A46" s="46"/>
      <c r="G46" s="376"/>
      <c r="H46" s="376"/>
    </row>
    <row r="47" spans="1:8" x14ac:dyDescent="0.45">
      <c r="A47" s="46"/>
      <c r="G47" s="381"/>
      <c r="H47" s="381"/>
    </row>
    <row r="48" spans="1:8" x14ac:dyDescent="0.45">
      <c r="A48" s="46"/>
      <c r="G48" s="377"/>
      <c r="H48" s="377"/>
    </row>
    <row r="49" spans="1:8" x14ac:dyDescent="0.45">
      <c r="A49" s="46"/>
      <c r="G49" s="377"/>
      <c r="H49" s="377"/>
    </row>
    <row r="50" spans="1:8" x14ac:dyDescent="0.45">
      <c r="A50" s="46"/>
      <c r="G50" s="376"/>
      <c r="H50" s="376"/>
    </row>
    <row r="51" spans="1:8" x14ac:dyDescent="0.45">
      <c r="A51" s="46"/>
      <c r="G51" s="376"/>
      <c r="H51" s="376"/>
    </row>
    <row r="52" spans="1:8" x14ac:dyDescent="0.45">
      <c r="A52" s="46"/>
      <c r="G52" s="376"/>
      <c r="H52" s="376"/>
    </row>
    <row r="53" spans="1:8" x14ac:dyDescent="0.45">
      <c r="A53" s="46"/>
      <c r="G53" s="381"/>
      <c r="H53" s="381"/>
    </row>
    <row r="54" spans="1:8" x14ac:dyDescent="0.45">
      <c r="A54" s="46"/>
      <c r="G54" s="377"/>
      <c r="H54" s="377"/>
    </row>
    <row r="55" spans="1:8" x14ac:dyDescent="0.45">
      <c r="A55" s="46"/>
      <c r="G55" s="377"/>
      <c r="H55" s="377"/>
    </row>
    <row r="56" spans="1:8" x14ac:dyDescent="0.45">
      <c r="A56" s="46"/>
      <c r="G56" s="377"/>
      <c r="H56" s="377"/>
    </row>
    <row r="57" spans="1:8" x14ac:dyDescent="0.45">
      <c r="A57" s="46"/>
      <c r="G57" s="382"/>
      <c r="H57" s="382"/>
    </row>
    <row r="58" spans="1:8" x14ac:dyDescent="0.45">
      <c r="A58" s="46"/>
      <c r="G58" s="377"/>
      <c r="H58" s="377"/>
    </row>
    <row r="59" spans="1:8" x14ac:dyDescent="0.45">
      <c r="A59" s="46"/>
      <c r="G59" s="377"/>
      <c r="H59" s="377"/>
    </row>
    <row r="60" spans="1:8" ht="14.65" customHeight="1" x14ac:dyDescent="0.45">
      <c r="A60" s="46"/>
      <c r="G60" s="383"/>
      <c r="H60" s="383"/>
    </row>
    <row r="61" spans="1:8" x14ac:dyDescent="0.45">
      <c r="A61" s="46"/>
    </row>
    <row r="62" spans="1:8" x14ac:dyDescent="0.45">
      <c r="A62" s="46"/>
    </row>
    <row r="63" spans="1:8" x14ac:dyDescent="0.45">
      <c r="A63" s="46"/>
      <c r="G63" s="376"/>
      <c r="H63" s="376"/>
    </row>
    <row r="64" spans="1:8" x14ac:dyDescent="0.45">
      <c r="A64" s="46"/>
      <c r="G64" s="376"/>
      <c r="H64" s="376"/>
    </row>
    <row r="65" spans="1:8" x14ac:dyDescent="0.45">
      <c r="A65" s="46"/>
      <c r="G65" s="376"/>
      <c r="H65" s="376"/>
    </row>
    <row r="66" spans="1:8" x14ac:dyDescent="0.45">
      <c r="A66" s="46"/>
      <c r="G66" s="376"/>
      <c r="H66" s="376"/>
    </row>
    <row r="67" spans="1:8" x14ac:dyDescent="0.45">
      <c r="A67" s="46"/>
      <c r="G67" s="376"/>
      <c r="H67" s="376"/>
    </row>
    <row r="68" spans="1:8" x14ac:dyDescent="0.45">
      <c r="A68" s="46"/>
      <c r="G68" s="383"/>
      <c r="H68" s="383"/>
    </row>
    <row r="69" spans="1:8" x14ac:dyDescent="0.45">
      <c r="A69" s="46"/>
      <c r="B69" s="366"/>
    </row>
    <row r="70" spans="1:8" x14ac:dyDescent="0.45">
      <c r="A70" s="46"/>
      <c r="B70" s="366"/>
      <c r="F70" s="313"/>
      <c r="G70" s="313"/>
      <c r="H70" s="313"/>
    </row>
    <row r="71" spans="1:8" x14ac:dyDescent="0.45">
      <c r="A71" s="46"/>
      <c r="B71" s="366"/>
    </row>
    <row r="72" spans="1:8" x14ac:dyDescent="0.45">
      <c r="A72" s="46"/>
      <c r="B72" s="366"/>
      <c r="D72" s="314"/>
      <c r="E72" s="314"/>
    </row>
    <row r="73" spans="1:8" x14ac:dyDescent="0.45">
      <c r="A73" s="46"/>
      <c r="B73" s="366"/>
    </row>
    <row r="74" spans="1:8" x14ac:dyDescent="0.45">
      <c r="A74" s="46"/>
      <c r="B74" s="366"/>
    </row>
    <row r="75" spans="1:8" x14ac:dyDescent="0.45">
      <c r="A75" s="46"/>
      <c r="B75" s="366"/>
    </row>
    <row r="76" spans="1:8" x14ac:dyDescent="0.45">
      <c r="A76" s="46"/>
      <c r="B76" s="366"/>
    </row>
    <row r="77" spans="1:8" x14ac:dyDescent="0.45">
      <c r="A77" s="46"/>
      <c r="B77" s="366"/>
    </row>
    <row r="78" spans="1:8" x14ac:dyDescent="0.45">
      <c r="A78" s="46"/>
      <c r="B78" s="366"/>
    </row>
    <row r="79" spans="1:8" x14ac:dyDescent="0.45">
      <c r="A79" s="46"/>
      <c r="B79" s="366"/>
    </row>
    <row r="80" spans="1:8" x14ac:dyDescent="0.45">
      <c r="A80" s="46"/>
      <c r="B80" s="366"/>
    </row>
    <row r="81" spans="1:2" x14ac:dyDescent="0.45">
      <c r="A81" s="46"/>
      <c r="B81" s="366"/>
    </row>
    <row r="82" spans="1:2" x14ac:dyDescent="0.45">
      <c r="A82" s="46"/>
      <c r="B82" s="366"/>
    </row>
    <row r="83" spans="1:2" x14ac:dyDescent="0.45">
      <c r="A83" s="46"/>
      <c r="B83" s="366"/>
    </row>
    <row r="84" spans="1:2" x14ac:dyDescent="0.45">
      <c r="A84" s="46"/>
      <c r="B84" s="366"/>
    </row>
    <row r="85" spans="1:2" x14ac:dyDescent="0.45">
      <c r="A85" s="46"/>
      <c r="B85" s="366"/>
    </row>
    <row r="86" spans="1:2" x14ac:dyDescent="0.45">
      <c r="A86" s="46"/>
      <c r="B86" s="366"/>
    </row>
    <row r="87" spans="1:2" x14ac:dyDescent="0.45">
      <c r="A87" s="46"/>
      <c r="B87" s="366"/>
    </row>
    <row r="88" spans="1:2" x14ac:dyDescent="0.45">
      <c r="A88" s="46"/>
      <c r="B88" s="366"/>
    </row>
    <row r="89" spans="1:2" x14ac:dyDescent="0.45">
      <c r="A89" s="46"/>
      <c r="B89" s="366"/>
    </row>
    <row r="90" spans="1:2" x14ac:dyDescent="0.45">
      <c r="A90" s="46"/>
      <c r="B90" s="366"/>
    </row>
    <row r="91" spans="1:2" x14ac:dyDescent="0.45">
      <c r="A91" s="46"/>
      <c r="B91" s="366"/>
    </row>
    <row r="92" spans="1:2" x14ac:dyDescent="0.45">
      <c r="A92" s="46"/>
      <c r="B92" s="366"/>
    </row>
    <row r="93" spans="1:2" x14ac:dyDescent="0.45">
      <c r="A93" s="46"/>
      <c r="B93" s="366"/>
    </row>
    <row r="94" spans="1:2" x14ac:dyDescent="0.45">
      <c r="A94" s="46"/>
      <c r="B94" s="366"/>
    </row>
    <row r="95" spans="1:2" x14ac:dyDescent="0.45">
      <c r="A95" s="46"/>
      <c r="B95" s="366"/>
    </row>
    <row r="96" spans="1:2" x14ac:dyDescent="0.45">
      <c r="A96" s="46"/>
      <c r="B96" s="366"/>
    </row>
    <row r="97" spans="1:2" x14ac:dyDescent="0.45">
      <c r="A97" s="46"/>
      <c r="B97" s="366"/>
    </row>
    <row r="98" spans="1:2" x14ac:dyDescent="0.45">
      <c r="A98" s="46"/>
      <c r="B98" s="366"/>
    </row>
    <row r="99" spans="1:2" x14ac:dyDescent="0.45">
      <c r="A99" s="46"/>
      <c r="B99" s="366"/>
    </row>
    <row r="100" spans="1:2" x14ac:dyDescent="0.45">
      <c r="A100" s="46"/>
      <c r="B100" s="366"/>
    </row>
    <row r="101" spans="1:2" x14ac:dyDescent="0.45">
      <c r="A101" s="46"/>
      <c r="B101" s="366"/>
    </row>
    <row r="102" spans="1:2" x14ac:dyDescent="0.45">
      <c r="A102" s="46"/>
      <c r="B102" s="366"/>
    </row>
    <row r="103" spans="1:2" x14ac:dyDescent="0.45">
      <c r="A103" s="46"/>
      <c r="B103" s="366"/>
    </row>
    <row r="104" spans="1:2" x14ac:dyDescent="0.45">
      <c r="A104" s="46"/>
      <c r="B104" s="366"/>
    </row>
    <row r="105" spans="1:2" x14ac:dyDescent="0.45">
      <c r="A105" s="46"/>
      <c r="B105" s="366"/>
    </row>
    <row r="106" spans="1:2" x14ac:dyDescent="0.45">
      <c r="A106" s="46"/>
      <c r="B106" s="366"/>
    </row>
    <row r="107" spans="1:2" x14ac:dyDescent="0.45">
      <c r="A107" s="46"/>
      <c r="B107" s="366"/>
    </row>
    <row r="108" spans="1:2" x14ac:dyDescent="0.45">
      <c r="A108" s="46"/>
      <c r="B108" s="366"/>
    </row>
    <row r="109" spans="1:2" x14ac:dyDescent="0.45">
      <c r="A109" s="46"/>
      <c r="B109" s="366"/>
    </row>
    <row r="110" spans="1:2" x14ac:dyDescent="0.45">
      <c r="A110" s="46"/>
      <c r="B110" s="366"/>
    </row>
    <row r="111" spans="1:2" x14ac:dyDescent="0.45">
      <c r="A111" s="46"/>
      <c r="B111" s="366"/>
    </row>
    <row r="112" spans="1:2" x14ac:dyDescent="0.45">
      <c r="A112" s="46"/>
      <c r="B112" s="366"/>
    </row>
    <row r="113" spans="1:2" x14ac:dyDescent="0.45">
      <c r="A113" s="46"/>
      <c r="B113" s="366"/>
    </row>
    <row r="114" spans="1:2" x14ac:dyDescent="0.45">
      <c r="A114" s="46"/>
      <c r="B114" s="366"/>
    </row>
    <row r="115" spans="1:2" x14ac:dyDescent="0.45">
      <c r="A115" s="46"/>
      <c r="B115" s="366"/>
    </row>
    <row r="116" spans="1:2" x14ac:dyDescent="0.45">
      <c r="A116" s="46"/>
      <c r="B116" s="366"/>
    </row>
    <row r="117" spans="1:2" x14ac:dyDescent="0.45">
      <c r="A117" s="46"/>
      <c r="B117" s="366"/>
    </row>
    <row r="118" spans="1:2" x14ac:dyDescent="0.45">
      <c r="A118" s="46"/>
      <c r="B118" s="366"/>
    </row>
    <row r="119" spans="1:2" x14ac:dyDescent="0.45">
      <c r="A119" s="46"/>
      <c r="B119" s="366"/>
    </row>
    <row r="120" spans="1:2" x14ac:dyDescent="0.45">
      <c r="A120" s="46"/>
      <c r="B120" s="366"/>
    </row>
    <row r="121" spans="1:2" x14ac:dyDescent="0.45">
      <c r="A121" s="46"/>
      <c r="B121" s="366"/>
    </row>
    <row r="122" spans="1:2" x14ac:dyDescent="0.45">
      <c r="A122" s="46"/>
      <c r="B122" s="366"/>
    </row>
    <row r="123" spans="1:2" x14ac:dyDescent="0.45">
      <c r="A123" s="46"/>
      <c r="B123" s="366"/>
    </row>
    <row r="124" spans="1:2" x14ac:dyDescent="0.45">
      <c r="A124" s="46"/>
      <c r="B124" s="366"/>
    </row>
    <row r="125" spans="1:2" x14ac:dyDescent="0.45">
      <c r="A125" s="46"/>
      <c r="B125" s="366"/>
    </row>
    <row r="126" spans="1:2" x14ac:dyDescent="0.45">
      <c r="A126" s="46"/>
      <c r="B126" s="366"/>
    </row>
    <row r="127" spans="1:2" x14ac:dyDescent="0.45">
      <c r="A127" s="46"/>
      <c r="B127" s="366"/>
    </row>
    <row r="128" spans="1:2" x14ac:dyDescent="0.45">
      <c r="A128" s="46"/>
      <c r="B128" s="366"/>
    </row>
    <row r="129" spans="1:2" ht="27" customHeight="1" x14ac:dyDescent="0.45">
      <c r="A129" s="46"/>
      <c r="B129" s="366"/>
    </row>
    <row r="130" spans="1:2" ht="27" customHeight="1" x14ac:dyDescent="0.45">
      <c r="A130" s="46"/>
      <c r="B130" s="366"/>
    </row>
    <row r="131" spans="1:2" x14ac:dyDescent="0.45">
      <c r="A131" s="46"/>
      <c r="B131" s="366"/>
    </row>
    <row r="132" spans="1:2" x14ac:dyDescent="0.45">
      <c r="A132" s="46"/>
      <c r="B132" s="366"/>
    </row>
    <row r="133" spans="1:2" x14ac:dyDescent="0.45">
      <c r="A133" s="46"/>
      <c r="B133" s="366"/>
    </row>
    <row r="134" spans="1:2" x14ac:dyDescent="0.45">
      <c r="A134" s="46"/>
      <c r="B134" s="366"/>
    </row>
    <row r="135" spans="1:2" x14ac:dyDescent="0.45">
      <c r="A135" s="46"/>
      <c r="B135" s="366"/>
    </row>
    <row r="136" spans="1:2" x14ac:dyDescent="0.45">
      <c r="A136" s="46"/>
      <c r="B136" s="366"/>
    </row>
    <row r="137" spans="1:2" x14ac:dyDescent="0.45">
      <c r="A137" s="46"/>
      <c r="B137" s="366"/>
    </row>
    <row r="138" spans="1:2" x14ac:dyDescent="0.45">
      <c r="A138" s="46"/>
      <c r="B138" s="366"/>
    </row>
    <row r="139" spans="1:2" x14ac:dyDescent="0.45">
      <c r="A139" s="46"/>
      <c r="B139" s="366"/>
    </row>
    <row r="140" spans="1:2" x14ac:dyDescent="0.45">
      <c r="A140" s="46"/>
      <c r="B140" s="366"/>
    </row>
    <row r="141" spans="1:2" x14ac:dyDescent="0.45">
      <c r="A141" s="46"/>
      <c r="B141" s="366"/>
    </row>
    <row r="142" spans="1:2" x14ac:dyDescent="0.45">
      <c r="A142" s="46"/>
      <c r="B142" s="366"/>
    </row>
    <row r="143" spans="1:2" x14ac:dyDescent="0.45">
      <c r="A143" s="46"/>
      <c r="B143" s="366"/>
    </row>
    <row r="144" spans="1:2" x14ac:dyDescent="0.45">
      <c r="A144" s="46"/>
      <c r="B144" s="366"/>
    </row>
    <row r="145" spans="1:2" x14ac:dyDescent="0.45">
      <c r="A145" s="46"/>
      <c r="B145" s="366"/>
    </row>
    <row r="146" spans="1:2" x14ac:dyDescent="0.45">
      <c r="A146" s="46"/>
      <c r="B146" s="366"/>
    </row>
    <row r="147" spans="1:2" x14ac:dyDescent="0.45">
      <c r="A147" s="46"/>
      <c r="B147" s="366"/>
    </row>
    <row r="148" spans="1:2" x14ac:dyDescent="0.45">
      <c r="A148" s="46"/>
      <c r="B148" s="366"/>
    </row>
    <row r="149" spans="1:2" x14ac:dyDescent="0.45">
      <c r="A149" s="46"/>
      <c r="B149" s="366"/>
    </row>
    <row r="150" spans="1:2" x14ac:dyDescent="0.45">
      <c r="A150" s="46"/>
      <c r="B150" s="366"/>
    </row>
    <row r="151" spans="1:2" x14ac:dyDescent="0.45">
      <c r="A151" s="46"/>
      <c r="B151" s="366"/>
    </row>
    <row r="152" spans="1:2" x14ac:dyDescent="0.45">
      <c r="A152" s="46"/>
      <c r="B152" s="366"/>
    </row>
    <row r="153" spans="1:2" x14ac:dyDescent="0.45">
      <c r="A153" s="46"/>
      <c r="B153" s="366"/>
    </row>
    <row r="154" spans="1:2" x14ac:dyDescent="0.45">
      <c r="A154" s="46"/>
      <c r="B154" s="366"/>
    </row>
    <row r="155" spans="1:2" x14ac:dyDescent="0.45">
      <c r="A155" s="46"/>
      <c r="B155" s="366"/>
    </row>
    <row r="156" spans="1:2" x14ac:dyDescent="0.45">
      <c r="A156" s="46"/>
      <c r="B156" s="366"/>
    </row>
    <row r="157" spans="1:2" x14ac:dyDescent="0.45">
      <c r="A157" s="46"/>
      <c r="B157" s="366"/>
    </row>
    <row r="158" spans="1:2" x14ac:dyDescent="0.45">
      <c r="A158" s="46"/>
      <c r="B158" s="366"/>
    </row>
    <row r="159" spans="1:2" x14ac:dyDescent="0.45">
      <c r="A159" s="46"/>
      <c r="B159" s="366"/>
    </row>
    <row r="160" spans="1:2" x14ac:dyDescent="0.45">
      <c r="A160" s="46"/>
      <c r="B160" s="366"/>
    </row>
    <row r="161" spans="1:2" x14ac:dyDescent="0.45">
      <c r="A161" s="46"/>
      <c r="B161" s="366"/>
    </row>
    <row r="162" spans="1:2" x14ac:dyDescent="0.45">
      <c r="A162" s="46"/>
      <c r="B162" s="366"/>
    </row>
    <row r="163" spans="1:2" x14ac:dyDescent="0.45">
      <c r="A163" s="46"/>
      <c r="B163" s="366"/>
    </row>
    <row r="164" spans="1:2" x14ac:dyDescent="0.45">
      <c r="A164" s="46"/>
      <c r="B164" s="366"/>
    </row>
    <row r="165" spans="1:2" x14ac:dyDescent="0.45">
      <c r="A165" s="46"/>
      <c r="B165" s="366"/>
    </row>
    <row r="166" spans="1:2" x14ac:dyDescent="0.45">
      <c r="A166" s="46"/>
      <c r="B166" s="366"/>
    </row>
    <row r="167" spans="1:2" x14ac:dyDescent="0.45">
      <c r="A167" s="46"/>
      <c r="B167" s="366"/>
    </row>
    <row r="168" spans="1:2" x14ac:dyDescent="0.45">
      <c r="A168" s="46"/>
      <c r="B168" s="366"/>
    </row>
    <row r="169" spans="1:2" x14ac:dyDescent="0.45">
      <c r="A169" s="46"/>
      <c r="B169" s="366"/>
    </row>
    <row r="170" spans="1:2" x14ac:dyDescent="0.45">
      <c r="A170" s="46"/>
      <c r="B170" s="366"/>
    </row>
    <row r="171" spans="1:2" x14ac:dyDescent="0.45">
      <c r="A171" s="46"/>
      <c r="B171" s="366"/>
    </row>
    <row r="172" spans="1:2" x14ac:dyDescent="0.45">
      <c r="A172" s="46"/>
      <c r="B172" s="366"/>
    </row>
    <row r="173" spans="1:2" x14ac:dyDescent="0.45">
      <c r="A173" s="46"/>
      <c r="B173" s="366"/>
    </row>
    <row r="174" spans="1:2" x14ac:dyDescent="0.45">
      <c r="A174" s="46"/>
      <c r="B174" s="366"/>
    </row>
    <row r="175" spans="1:2" x14ac:dyDescent="0.45">
      <c r="A175" s="46"/>
      <c r="B175" s="366"/>
    </row>
    <row r="176" spans="1:2" x14ac:dyDescent="0.45">
      <c r="A176" s="46"/>
      <c r="B176" s="366"/>
    </row>
    <row r="177" spans="1:2" x14ac:dyDescent="0.45">
      <c r="A177" s="46"/>
      <c r="B177" s="366"/>
    </row>
    <row r="178" spans="1:2" x14ac:dyDescent="0.45">
      <c r="A178" s="46"/>
      <c r="B178" s="366"/>
    </row>
    <row r="179" spans="1:2" x14ac:dyDescent="0.45">
      <c r="A179" s="46"/>
      <c r="B179" s="366"/>
    </row>
    <row r="180" spans="1:2" x14ac:dyDescent="0.45">
      <c r="A180" s="46"/>
      <c r="B180" s="366"/>
    </row>
    <row r="181" spans="1:2" x14ac:dyDescent="0.45">
      <c r="A181" s="46"/>
      <c r="B181" s="366"/>
    </row>
    <row r="182" spans="1:2" x14ac:dyDescent="0.45">
      <c r="A182" s="46"/>
      <c r="B182" s="366"/>
    </row>
    <row r="183" spans="1:2" x14ac:dyDescent="0.45">
      <c r="A183" s="46"/>
      <c r="B183" s="366"/>
    </row>
    <row r="184" spans="1:2" x14ac:dyDescent="0.45">
      <c r="A184" s="46"/>
      <c r="B184" s="366"/>
    </row>
    <row r="185" spans="1:2" x14ac:dyDescent="0.45">
      <c r="A185" s="46"/>
      <c r="B185" s="366"/>
    </row>
    <row r="186" spans="1:2" x14ac:dyDescent="0.45">
      <c r="A186" s="46"/>
      <c r="B186" s="366"/>
    </row>
    <row r="187" spans="1:2" x14ac:dyDescent="0.45">
      <c r="A187" s="46"/>
      <c r="B187" s="366"/>
    </row>
    <row r="188" spans="1:2" x14ac:dyDescent="0.45">
      <c r="A188" s="46"/>
      <c r="B188" s="366"/>
    </row>
    <row r="189" spans="1:2" x14ac:dyDescent="0.45">
      <c r="A189" s="46"/>
      <c r="B189" s="366"/>
    </row>
    <row r="190" spans="1:2" x14ac:dyDescent="0.45">
      <c r="A190" s="46"/>
      <c r="B190" s="366"/>
    </row>
    <row r="191" spans="1:2" x14ac:dyDescent="0.45">
      <c r="A191" s="46"/>
      <c r="B191" s="366"/>
    </row>
    <row r="192" spans="1:2" x14ac:dyDescent="0.45">
      <c r="A192" s="46"/>
      <c r="B192" s="366"/>
    </row>
    <row r="193" spans="1:2" x14ac:dyDescent="0.45">
      <c r="A193" s="46"/>
      <c r="B193" s="366"/>
    </row>
    <row r="194" spans="1:2" x14ac:dyDescent="0.45">
      <c r="A194" s="46"/>
      <c r="B194" s="366"/>
    </row>
    <row r="195" spans="1:2" x14ac:dyDescent="0.45">
      <c r="A195" s="46"/>
      <c r="B195" s="366"/>
    </row>
    <row r="196" spans="1:2" x14ac:dyDescent="0.45">
      <c r="A196" s="46"/>
      <c r="B196" s="366"/>
    </row>
    <row r="197" spans="1:2" x14ac:dyDescent="0.45">
      <c r="A197" s="46"/>
      <c r="B197" s="366"/>
    </row>
    <row r="198" spans="1:2" x14ac:dyDescent="0.45">
      <c r="A198" s="46"/>
      <c r="B198" s="366"/>
    </row>
    <row r="199" spans="1:2" x14ac:dyDescent="0.45">
      <c r="A199" s="46"/>
      <c r="B199" s="366"/>
    </row>
    <row r="200" spans="1:2" x14ac:dyDescent="0.45">
      <c r="A200" s="46"/>
      <c r="B200" s="366"/>
    </row>
    <row r="201" spans="1:2" x14ac:dyDescent="0.45">
      <c r="A201" s="46"/>
      <c r="B201" s="366"/>
    </row>
    <row r="202" spans="1:2" x14ac:dyDescent="0.45">
      <c r="A202" s="46"/>
      <c r="B202" s="366"/>
    </row>
    <row r="203" spans="1:2" x14ac:dyDescent="0.45">
      <c r="A203" s="46"/>
      <c r="B203" s="366"/>
    </row>
    <row r="204" spans="1:2" x14ac:dyDescent="0.45">
      <c r="A204" s="46"/>
      <c r="B204" s="366"/>
    </row>
    <row r="205" spans="1:2" x14ac:dyDescent="0.45">
      <c r="A205" s="46"/>
      <c r="B205" s="366"/>
    </row>
    <row r="206" spans="1:2" x14ac:dyDescent="0.45">
      <c r="A206" s="46"/>
      <c r="B206" s="366"/>
    </row>
    <row r="207" spans="1:2" x14ac:dyDescent="0.45">
      <c r="A207" s="46"/>
      <c r="B207" s="366"/>
    </row>
    <row r="208" spans="1:2" x14ac:dyDescent="0.45">
      <c r="A208" s="46"/>
      <c r="B208" s="366"/>
    </row>
    <row r="209" spans="1:2" x14ac:dyDescent="0.45">
      <c r="A209" s="46"/>
      <c r="B209" s="366"/>
    </row>
    <row r="210" spans="1:2" x14ac:dyDescent="0.45">
      <c r="A210" s="46"/>
      <c r="B210" s="366"/>
    </row>
    <row r="211" spans="1:2" x14ac:dyDescent="0.45">
      <c r="A211" s="46"/>
      <c r="B211" s="366"/>
    </row>
    <row r="212" spans="1:2" x14ac:dyDescent="0.45">
      <c r="A212" s="46"/>
      <c r="B212" s="366"/>
    </row>
    <row r="213" spans="1:2" x14ac:dyDescent="0.45">
      <c r="A213" s="46"/>
      <c r="B213" s="366"/>
    </row>
    <row r="214" spans="1:2" x14ac:dyDescent="0.45">
      <c r="A214" s="46"/>
      <c r="B214" s="366"/>
    </row>
    <row r="215" spans="1:2" x14ac:dyDescent="0.45">
      <c r="A215" s="46"/>
      <c r="B215" s="366"/>
    </row>
    <row r="216" spans="1:2" x14ac:dyDescent="0.45">
      <c r="A216" s="46"/>
      <c r="B216" s="366"/>
    </row>
    <row r="217" spans="1:2" x14ac:dyDescent="0.45">
      <c r="A217" s="46"/>
      <c r="B217" s="366"/>
    </row>
    <row r="218" spans="1:2" x14ac:dyDescent="0.45">
      <c r="A218" s="46"/>
      <c r="B218" s="366"/>
    </row>
    <row r="219" spans="1:2" x14ac:dyDescent="0.45">
      <c r="A219" s="46"/>
      <c r="B219" s="366"/>
    </row>
    <row r="220" spans="1:2" x14ac:dyDescent="0.45">
      <c r="A220" s="46"/>
      <c r="B220" s="366"/>
    </row>
    <row r="221" spans="1:2" x14ac:dyDescent="0.45">
      <c r="A221" s="46"/>
      <c r="B221" s="366"/>
    </row>
    <row r="222" spans="1:2" x14ac:dyDescent="0.45">
      <c r="A222" s="46"/>
      <c r="B222" s="366"/>
    </row>
    <row r="223" spans="1:2" x14ac:dyDescent="0.45">
      <c r="A223" s="46"/>
      <c r="B223" s="366"/>
    </row>
    <row r="224" spans="1:2" x14ac:dyDescent="0.45">
      <c r="A224" s="46"/>
      <c r="B224" s="366"/>
    </row>
    <row r="225" spans="1:2" x14ac:dyDescent="0.45">
      <c r="A225" s="46"/>
      <c r="B225" s="366"/>
    </row>
    <row r="226" spans="1:2" x14ac:dyDescent="0.45">
      <c r="A226" s="46"/>
      <c r="B226" s="366"/>
    </row>
    <row r="227" spans="1:2" x14ac:dyDescent="0.45">
      <c r="A227" s="46"/>
      <c r="B227" s="366"/>
    </row>
    <row r="228" spans="1:2" x14ac:dyDescent="0.45">
      <c r="A228" s="46"/>
      <c r="B228" s="366"/>
    </row>
    <row r="229" spans="1:2" x14ac:dyDescent="0.45">
      <c r="A229" s="46"/>
      <c r="B229" s="366"/>
    </row>
    <row r="230" spans="1:2" x14ac:dyDescent="0.45">
      <c r="A230" s="46"/>
      <c r="B230" s="366"/>
    </row>
    <row r="231" spans="1:2" x14ac:dyDescent="0.45">
      <c r="A231" s="46"/>
      <c r="B231" s="366"/>
    </row>
    <row r="232" spans="1:2" x14ac:dyDescent="0.45">
      <c r="A232" s="46"/>
      <c r="B232" s="366"/>
    </row>
    <row r="233" spans="1:2" x14ac:dyDescent="0.45">
      <c r="A233" s="46"/>
      <c r="B233" s="366"/>
    </row>
    <row r="234" spans="1:2" x14ac:dyDescent="0.45">
      <c r="A234" s="46"/>
      <c r="B234" s="366"/>
    </row>
    <row r="235" spans="1:2" x14ac:dyDescent="0.45">
      <c r="A235" s="46"/>
      <c r="B235" s="366"/>
    </row>
    <row r="236" spans="1:2" x14ac:dyDescent="0.45">
      <c r="A236" s="46"/>
      <c r="B236" s="366"/>
    </row>
    <row r="237" spans="1:2" x14ac:dyDescent="0.45">
      <c r="A237" s="46"/>
      <c r="B237" s="366"/>
    </row>
    <row r="238" spans="1:2" x14ac:dyDescent="0.45">
      <c r="A238" s="46"/>
      <c r="B238" s="366"/>
    </row>
    <row r="239" spans="1:2" x14ac:dyDescent="0.45">
      <c r="A239" s="46"/>
      <c r="B239" s="366"/>
    </row>
    <row r="240" spans="1:2" x14ac:dyDescent="0.45">
      <c r="A240" s="46"/>
      <c r="B240" s="366"/>
    </row>
    <row r="241" spans="1:2" x14ac:dyDescent="0.45">
      <c r="A241" s="46"/>
      <c r="B241" s="366"/>
    </row>
    <row r="242" spans="1:2" x14ac:dyDescent="0.45">
      <c r="A242" s="46"/>
      <c r="B242" s="366"/>
    </row>
    <row r="243" spans="1:2" x14ac:dyDescent="0.45">
      <c r="A243" s="46"/>
      <c r="B243" s="366"/>
    </row>
    <row r="244" spans="1:2" x14ac:dyDescent="0.45">
      <c r="A244" s="46"/>
      <c r="B244" s="366"/>
    </row>
    <row r="245" spans="1:2" x14ac:dyDescent="0.45">
      <c r="A245" s="46"/>
      <c r="B245" s="366"/>
    </row>
    <row r="246" spans="1:2" x14ac:dyDescent="0.45">
      <c r="A246" s="46"/>
      <c r="B246" s="366"/>
    </row>
    <row r="247" spans="1:2" x14ac:dyDescent="0.45">
      <c r="A247" s="46"/>
      <c r="B247" s="366"/>
    </row>
    <row r="248" spans="1:2" x14ac:dyDescent="0.45">
      <c r="A248" s="46"/>
      <c r="B248" s="366"/>
    </row>
    <row r="249" spans="1:2" x14ac:dyDescent="0.45">
      <c r="A249" s="46"/>
      <c r="B249" s="366"/>
    </row>
    <row r="250" spans="1:2" x14ac:dyDescent="0.45">
      <c r="A250" s="46"/>
      <c r="B250" s="366"/>
    </row>
    <row r="251" spans="1:2" x14ac:dyDescent="0.45">
      <c r="A251" s="46"/>
      <c r="B251" s="366"/>
    </row>
    <row r="252" spans="1:2" x14ac:dyDescent="0.45">
      <c r="A252" s="46"/>
      <c r="B252" s="366"/>
    </row>
    <row r="253" spans="1:2" x14ac:dyDescent="0.45">
      <c r="A253" s="46"/>
      <c r="B253" s="366"/>
    </row>
    <row r="254" spans="1:2" x14ac:dyDescent="0.45">
      <c r="A254" s="46"/>
      <c r="B254" s="366"/>
    </row>
    <row r="255" spans="1:2" x14ac:dyDescent="0.45">
      <c r="A255" s="46"/>
      <c r="B255" s="366"/>
    </row>
    <row r="256" spans="1:2" x14ac:dyDescent="0.45">
      <c r="A256" s="46"/>
      <c r="B256" s="366"/>
    </row>
    <row r="257" spans="1:2" x14ac:dyDescent="0.45">
      <c r="A257" s="46"/>
      <c r="B257" s="366"/>
    </row>
    <row r="258" spans="1:2" x14ac:dyDescent="0.45">
      <c r="A258" s="46"/>
      <c r="B258" s="366"/>
    </row>
    <row r="259" spans="1:2" x14ac:dyDescent="0.45">
      <c r="A259" s="46"/>
      <c r="B259" s="366"/>
    </row>
    <row r="260" spans="1:2" x14ac:dyDescent="0.45">
      <c r="A260" s="46"/>
      <c r="B260" s="366"/>
    </row>
    <row r="261" spans="1:2" x14ac:dyDescent="0.45">
      <c r="A261" s="46"/>
      <c r="B261" s="366"/>
    </row>
    <row r="262" spans="1:2" x14ac:dyDescent="0.45">
      <c r="A262" s="46"/>
      <c r="B262" s="366"/>
    </row>
    <row r="263" spans="1:2" x14ac:dyDescent="0.45">
      <c r="A263" s="46"/>
      <c r="B263" s="366"/>
    </row>
    <row r="264" spans="1:2" x14ac:dyDescent="0.45">
      <c r="A264" s="46"/>
      <c r="B264" s="366"/>
    </row>
    <row r="265" spans="1:2" x14ac:dyDescent="0.45">
      <c r="A265" s="46"/>
      <c r="B265" s="366"/>
    </row>
    <row r="266" spans="1:2" x14ac:dyDescent="0.45">
      <c r="A266" s="46"/>
      <c r="B266" s="366"/>
    </row>
    <row r="267" spans="1:2" x14ac:dyDescent="0.45">
      <c r="A267" s="46"/>
      <c r="B267" s="366"/>
    </row>
    <row r="268" spans="1:2" x14ac:dyDescent="0.45">
      <c r="A268" s="46"/>
      <c r="B268" s="366"/>
    </row>
    <row r="269" spans="1:2" x14ac:dyDescent="0.45">
      <c r="A269" s="46"/>
      <c r="B269" s="366"/>
    </row>
    <row r="270" spans="1:2" x14ac:dyDescent="0.45">
      <c r="A270" s="46"/>
      <c r="B270" s="366"/>
    </row>
    <row r="271" spans="1:2" x14ac:dyDescent="0.45">
      <c r="A271" s="46"/>
      <c r="B271" s="366"/>
    </row>
    <row r="272" spans="1:2" x14ac:dyDescent="0.45">
      <c r="A272" s="46"/>
      <c r="B272" s="366"/>
    </row>
    <row r="273" spans="1:2" x14ac:dyDescent="0.45">
      <c r="A273" s="46"/>
      <c r="B273" s="366"/>
    </row>
    <row r="274" spans="1:2" x14ac:dyDescent="0.45">
      <c r="A274" s="46"/>
      <c r="B274" s="366"/>
    </row>
    <row r="275" spans="1:2" x14ac:dyDescent="0.45">
      <c r="A275" s="46"/>
      <c r="B275" s="366"/>
    </row>
    <row r="276" spans="1:2" x14ac:dyDescent="0.45">
      <c r="A276" s="46"/>
      <c r="B276" s="366"/>
    </row>
    <row r="277" spans="1:2" x14ac:dyDescent="0.45">
      <c r="A277" s="46"/>
      <c r="B277" s="366"/>
    </row>
    <row r="278" spans="1:2" x14ac:dyDescent="0.45">
      <c r="A278" s="46"/>
      <c r="B278" s="366"/>
    </row>
    <row r="279" spans="1:2" x14ac:dyDescent="0.45">
      <c r="A279" s="46"/>
      <c r="B279" s="366"/>
    </row>
    <row r="280" spans="1:2" x14ac:dyDescent="0.45">
      <c r="A280" s="46"/>
      <c r="B280" s="366"/>
    </row>
    <row r="281" spans="1:2" x14ac:dyDescent="0.45">
      <c r="A281" s="46"/>
      <c r="B281" s="366"/>
    </row>
    <row r="282" spans="1:2" x14ac:dyDescent="0.45">
      <c r="A282" s="46"/>
      <c r="B282" s="366"/>
    </row>
    <row r="283" spans="1:2" x14ac:dyDescent="0.45">
      <c r="A283" s="46"/>
      <c r="B283" s="366"/>
    </row>
    <row r="284" spans="1:2" x14ac:dyDescent="0.45">
      <c r="A284" s="46"/>
      <c r="B284" s="366"/>
    </row>
    <row r="285" spans="1:2" x14ac:dyDescent="0.45">
      <c r="A285" s="46"/>
      <c r="B285" s="366"/>
    </row>
    <row r="286" spans="1:2" x14ac:dyDescent="0.45">
      <c r="A286" s="46"/>
      <c r="B286" s="366"/>
    </row>
    <row r="287" spans="1:2" x14ac:dyDescent="0.45">
      <c r="A287" s="46"/>
      <c r="B287" s="366"/>
    </row>
    <row r="288" spans="1:2" x14ac:dyDescent="0.45">
      <c r="A288" s="46"/>
      <c r="B288" s="366"/>
    </row>
    <row r="289" spans="1:2" x14ac:dyDescent="0.45">
      <c r="A289" s="46"/>
      <c r="B289" s="366"/>
    </row>
    <row r="290" spans="1:2" x14ac:dyDescent="0.45">
      <c r="A290" s="46"/>
      <c r="B290" s="366"/>
    </row>
    <row r="291" spans="1:2" x14ac:dyDescent="0.45">
      <c r="A291" s="46"/>
      <c r="B291" s="366"/>
    </row>
    <row r="292" spans="1:2" x14ac:dyDescent="0.45">
      <c r="A292" s="46"/>
      <c r="B292" s="366"/>
    </row>
    <row r="293" spans="1:2" x14ac:dyDescent="0.45">
      <c r="A293" s="46"/>
      <c r="B293" s="366"/>
    </row>
    <row r="294" spans="1:2" x14ac:dyDescent="0.45">
      <c r="A294" s="46"/>
      <c r="B294" s="366"/>
    </row>
    <row r="295" spans="1:2" x14ac:dyDescent="0.45">
      <c r="A295" s="46"/>
      <c r="B295" s="366"/>
    </row>
    <row r="296" spans="1:2" x14ac:dyDescent="0.45">
      <c r="A296" s="46"/>
      <c r="B296" s="366"/>
    </row>
    <row r="297" spans="1:2" x14ac:dyDescent="0.45">
      <c r="A297" s="46"/>
      <c r="B297" s="366"/>
    </row>
    <row r="298" spans="1:2" x14ac:dyDescent="0.45">
      <c r="A298" s="46"/>
      <c r="B298" s="366"/>
    </row>
    <row r="299" spans="1:2" x14ac:dyDescent="0.45">
      <c r="A299" s="46"/>
      <c r="B299" s="366"/>
    </row>
    <row r="300" spans="1:2" x14ac:dyDescent="0.45">
      <c r="A300" s="46"/>
      <c r="B300" s="366"/>
    </row>
    <row r="301" spans="1:2" x14ac:dyDescent="0.45">
      <c r="A301" s="46"/>
      <c r="B301" s="366"/>
    </row>
    <row r="302" spans="1:2" x14ac:dyDescent="0.45">
      <c r="A302" s="46"/>
      <c r="B302" s="366"/>
    </row>
    <row r="303" spans="1:2" x14ac:dyDescent="0.45">
      <c r="A303" s="46"/>
      <c r="B303" s="366"/>
    </row>
    <row r="304" spans="1:2" x14ac:dyDescent="0.45">
      <c r="A304" s="46"/>
      <c r="B304" s="366"/>
    </row>
    <row r="305" spans="1:2" x14ac:dyDescent="0.45">
      <c r="A305" s="46"/>
      <c r="B305" s="366"/>
    </row>
    <row r="306" spans="1:2" x14ac:dyDescent="0.45">
      <c r="A306" s="46"/>
      <c r="B306" s="366"/>
    </row>
    <row r="307" spans="1:2" x14ac:dyDescent="0.45">
      <c r="A307" s="46"/>
      <c r="B307" s="366"/>
    </row>
    <row r="308" spans="1:2" x14ac:dyDescent="0.45">
      <c r="A308" s="46"/>
      <c r="B308" s="366"/>
    </row>
    <row r="309" spans="1:2" x14ac:dyDescent="0.45">
      <c r="A309" s="46"/>
      <c r="B309" s="366"/>
    </row>
    <row r="310" spans="1:2" x14ac:dyDescent="0.45">
      <c r="A310" s="46"/>
      <c r="B310" s="366"/>
    </row>
    <row r="311" spans="1:2" x14ac:dyDescent="0.45">
      <c r="A311" s="46"/>
      <c r="B311" s="366"/>
    </row>
    <row r="312" spans="1:2" x14ac:dyDescent="0.45">
      <c r="A312" s="46"/>
      <c r="B312" s="366"/>
    </row>
    <row r="313" spans="1:2" x14ac:dyDescent="0.45">
      <c r="A313" s="46"/>
      <c r="B313" s="366"/>
    </row>
    <row r="314" spans="1:2" x14ac:dyDescent="0.45">
      <c r="A314" s="46"/>
      <c r="B314" s="366"/>
    </row>
    <row r="315" spans="1:2" x14ac:dyDescent="0.45">
      <c r="A315" s="46"/>
      <c r="B315" s="366"/>
    </row>
    <row r="316" spans="1:2" x14ac:dyDescent="0.45">
      <c r="A316" s="46"/>
      <c r="B316" s="366"/>
    </row>
    <row r="317" spans="1:2" x14ac:dyDescent="0.45">
      <c r="A317" s="46"/>
      <c r="B317" s="366"/>
    </row>
    <row r="318" spans="1:2" x14ac:dyDescent="0.45">
      <c r="A318" s="46"/>
      <c r="B318" s="366"/>
    </row>
    <row r="319" spans="1:2" x14ac:dyDescent="0.45">
      <c r="A319" s="46"/>
      <c r="B319" s="366"/>
    </row>
    <row r="320" spans="1:2" x14ac:dyDescent="0.45">
      <c r="A320" s="46"/>
      <c r="B320" s="366"/>
    </row>
    <row r="321" spans="1:2" x14ac:dyDescent="0.45">
      <c r="A321" s="46"/>
      <c r="B321" s="366"/>
    </row>
    <row r="322" spans="1:2" x14ac:dyDescent="0.45">
      <c r="A322" s="46"/>
      <c r="B322" s="366"/>
    </row>
    <row r="323" spans="1:2" x14ac:dyDescent="0.45">
      <c r="A323" s="46"/>
      <c r="B323" s="366"/>
    </row>
    <row r="324" spans="1:2" x14ac:dyDescent="0.45">
      <c r="A324" s="46"/>
      <c r="B324" s="366"/>
    </row>
    <row r="325" spans="1:2" x14ac:dyDescent="0.45">
      <c r="A325" s="46"/>
      <c r="B325" s="366"/>
    </row>
    <row r="326" spans="1:2" x14ac:dyDescent="0.45">
      <c r="A326" s="46"/>
      <c r="B326" s="366"/>
    </row>
    <row r="327" spans="1:2" x14ac:dyDescent="0.45">
      <c r="A327" s="46"/>
      <c r="B327" s="366"/>
    </row>
    <row r="328" spans="1:2" x14ac:dyDescent="0.45">
      <c r="A328" s="46"/>
      <c r="B328" s="366"/>
    </row>
    <row r="329" spans="1:2" x14ac:dyDescent="0.45">
      <c r="A329" s="46"/>
      <c r="B329" s="366"/>
    </row>
    <row r="330" spans="1:2" x14ac:dyDescent="0.45">
      <c r="A330" s="46"/>
      <c r="B330" s="366"/>
    </row>
    <row r="331" spans="1:2" x14ac:dyDescent="0.45">
      <c r="A331" s="46"/>
      <c r="B331" s="366"/>
    </row>
    <row r="332" spans="1:2" x14ac:dyDescent="0.45">
      <c r="A332" s="46"/>
      <c r="B332" s="366"/>
    </row>
    <row r="333" spans="1:2" x14ac:dyDescent="0.45">
      <c r="A333" s="46"/>
      <c r="B333" s="366"/>
    </row>
    <row r="334" spans="1:2" x14ac:dyDescent="0.45">
      <c r="A334" s="46"/>
      <c r="B334" s="366"/>
    </row>
    <row r="335" spans="1:2" x14ac:dyDescent="0.45">
      <c r="A335" s="46"/>
      <c r="B335" s="366"/>
    </row>
    <row r="336" spans="1:2" x14ac:dyDescent="0.45">
      <c r="A336" s="46"/>
      <c r="B336" s="366"/>
    </row>
    <row r="337" spans="1:2" x14ac:dyDescent="0.45">
      <c r="A337" s="46"/>
      <c r="B337" s="366"/>
    </row>
    <row r="338" spans="1:2" x14ac:dyDescent="0.45">
      <c r="A338" s="46"/>
      <c r="B338" s="366"/>
    </row>
    <row r="339" spans="1:2" x14ac:dyDescent="0.45">
      <c r="A339" s="46"/>
      <c r="B339" s="366"/>
    </row>
    <row r="340" spans="1:2" x14ac:dyDescent="0.45">
      <c r="A340" s="46"/>
      <c r="B340" s="366"/>
    </row>
    <row r="341" spans="1:2" x14ac:dyDescent="0.45">
      <c r="A341" s="46"/>
      <c r="B341" s="366"/>
    </row>
    <row r="342" spans="1:2" x14ac:dyDescent="0.45">
      <c r="A342" s="46"/>
      <c r="B342" s="366"/>
    </row>
    <row r="343" spans="1:2" x14ac:dyDescent="0.45">
      <c r="A343" s="46"/>
      <c r="B343" s="366"/>
    </row>
    <row r="344" spans="1:2" x14ac:dyDescent="0.45">
      <c r="A344" s="46"/>
      <c r="B344" s="366"/>
    </row>
    <row r="345" spans="1:2" x14ac:dyDescent="0.45">
      <c r="A345" s="46"/>
      <c r="B345" s="366"/>
    </row>
    <row r="346" spans="1:2" x14ac:dyDescent="0.45">
      <c r="A346" s="46"/>
      <c r="B346" s="366"/>
    </row>
    <row r="347" spans="1:2" x14ac:dyDescent="0.45">
      <c r="A347" s="46"/>
      <c r="B347" s="366"/>
    </row>
    <row r="348" spans="1:2" x14ac:dyDescent="0.45">
      <c r="A348" s="46"/>
      <c r="B348" s="366"/>
    </row>
    <row r="349" spans="1:2" x14ac:dyDescent="0.45">
      <c r="A349" s="46"/>
      <c r="B349" s="366"/>
    </row>
    <row r="350" spans="1:2" x14ac:dyDescent="0.45">
      <c r="A350" s="46"/>
      <c r="B350" s="366"/>
    </row>
    <row r="351" spans="1:2" x14ac:dyDescent="0.45">
      <c r="A351" s="46"/>
      <c r="B351" s="366"/>
    </row>
    <row r="352" spans="1:2" x14ac:dyDescent="0.45">
      <c r="A352" s="46"/>
      <c r="B352" s="366"/>
    </row>
    <row r="353" spans="1:2" x14ac:dyDescent="0.45">
      <c r="A353" s="46"/>
      <c r="B353" s="366"/>
    </row>
    <row r="354" spans="1:2" x14ac:dyDescent="0.45">
      <c r="A354" s="46"/>
      <c r="B354" s="366"/>
    </row>
    <row r="355" spans="1:2" x14ac:dyDescent="0.45">
      <c r="A355" s="46"/>
      <c r="B355" s="366"/>
    </row>
    <row r="356" spans="1:2" x14ac:dyDescent="0.45">
      <c r="A356" s="46"/>
      <c r="B356" s="366"/>
    </row>
    <row r="357" spans="1:2" x14ac:dyDescent="0.45">
      <c r="A357" s="46"/>
      <c r="B357" s="366"/>
    </row>
    <row r="358" spans="1:2" x14ac:dyDescent="0.45">
      <c r="A358" s="46"/>
      <c r="B358" s="366"/>
    </row>
    <row r="359" spans="1:2" x14ac:dyDescent="0.45">
      <c r="A359" s="46"/>
      <c r="B359" s="366"/>
    </row>
    <row r="360" spans="1:2" x14ac:dyDescent="0.45">
      <c r="A360" s="46"/>
      <c r="B360" s="366"/>
    </row>
    <row r="361" spans="1:2" x14ac:dyDescent="0.45">
      <c r="A361" s="46"/>
      <c r="B361" s="366"/>
    </row>
    <row r="362" spans="1:2" x14ac:dyDescent="0.45">
      <c r="A362" s="46"/>
      <c r="B362" s="366"/>
    </row>
    <row r="363" spans="1:2" x14ac:dyDescent="0.45">
      <c r="A363" s="46"/>
      <c r="B363" s="366"/>
    </row>
    <row r="364" spans="1:2" x14ac:dyDescent="0.45">
      <c r="A364" s="46"/>
      <c r="B364" s="366"/>
    </row>
    <row r="365" spans="1:2" x14ac:dyDescent="0.45">
      <c r="A365" s="46"/>
      <c r="B365" s="366"/>
    </row>
    <row r="366" spans="1:2" x14ac:dyDescent="0.45">
      <c r="A366" s="46"/>
      <c r="B366" s="366"/>
    </row>
    <row r="367" spans="1:2" x14ac:dyDescent="0.45">
      <c r="A367" s="46"/>
      <c r="B367" s="366"/>
    </row>
    <row r="368" spans="1:2" x14ac:dyDescent="0.45">
      <c r="A368" s="46"/>
      <c r="B368" s="366"/>
    </row>
    <row r="369" spans="1:2" x14ac:dyDescent="0.45">
      <c r="A369" s="46"/>
      <c r="B369" s="366"/>
    </row>
    <row r="370" spans="1:2" x14ac:dyDescent="0.45">
      <c r="A370" s="46"/>
      <c r="B370" s="366"/>
    </row>
    <row r="371" spans="1:2" x14ac:dyDescent="0.45">
      <c r="A371" s="46"/>
      <c r="B371" s="366"/>
    </row>
    <row r="372" spans="1:2" x14ac:dyDescent="0.45">
      <c r="A372" s="46"/>
      <c r="B372" s="366"/>
    </row>
    <row r="373" spans="1:2" x14ac:dyDescent="0.45">
      <c r="A373" s="46"/>
      <c r="B373" s="366"/>
    </row>
    <row r="374" spans="1:2" x14ac:dyDescent="0.45">
      <c r="A374" s="46"/>
      <c r="B374" s="366"/>
    </row>
    <row r="375" spans="1:2" x14ac:dyDescent="0.45">
      <c r="A375" s="46"/>
      <c r="B375" s="366"/>
    </row>
    <row r="376" spans="1:2" x14ac:dyDescent="0.45">
      <c r="A376" s="46"/>
      <c r="B376" s="366"/>
    </row>
    <row r="377" spans="1:2" x14ac:dyDescent="0.45">
      <c r="A377" s="46"/>
      <c r="B377" s="366"/>
    </row>
    <row r="378" spans="1:2" x14ac:dyDescent="0.45">
      <c r="A378" s="46"/>
      <c r="B378" s="366"/>
    </row>
    <row r="379" spans="1:2" x14ac:dyDescent="0.45">
      <c r="A379" s="46"/>
      <c r="B379" s="366"/>
    </row>
    <row r="380" spans="1:2" x14ac:dyDescent="0.45">
      <c r="A380" s="46"/>
      <c r="B380" s="366"/>
    </row>
    <row r="381" spans="1:2" x14ac:dyDescent="0.45">
      <c r="A381" s="46"/>
      <c r="B381" s="366"/>
    </row>
    <row r="382" spans="1:2" x14ac:dyDescent="0.45">
      <c r="A382" s="46"/>
      <c r="B382" s="366"/>
    </row>
    <row r="383" spans="1:2" x14ac:dyDescent="0.45">
      <c r="A383" s="46"/>
      <c r="B383" s="366"/>
    </row>
    <row r="384" spans="1:2" x14ac:dyDescent="0.45">
      <c r="A384" s="46"/>
      <c r="B384" s="366"/>
    </row>
    <row r="385" spans="1:2" x14ac:dyDescent="0.45">
      <c r="A385" s="46"/>
      <c r="B385" s="366"/>
    </row>
    <row r="386" spans="1:2" x14ac:dyDescent="0.45">
      <c r="A386" s="46"/>
      <c r="B386" s="366"/>
    </row>
    <row r="387" spans="1:2" x14ac:dyDescent="0.45">
      <c r="A387" s="46"/>
      <c r="B387" s="366"/>
    </row>
    <row r="388" spans="1:2" x14ac:dyDescent="0.45">
      <c r="A388" s="46"/>
      <c r="B388" s="366"/>
    </row>
    <row r="389" spans="1:2" x14ac:dyDescent="0.45">
      <c r="A389" s="46"/>
      <c r="B389" s="366"/>
    </row>
    <row r="390" spans="1:2" x14ac:dyDescent="0.45">
      <c r="A390" s="46"/>
      <c r="B390" s="366"/>
    </row>
    <row r="391" spans="1:2" x14ac:dyDescent="0.45">
      <c r="A391" s="46"/>
      <c r="B391" s="366"/>
    </row>
    <row r="392" spans="1:2" x14ac:dyDescent="0.45">
      <c r="A392" s="46"/>
      <c r="B392" s="366"/>
    </row>
    <row r="393" spans="1:2" x14ac:dyDescent="0.45">
      <c r="A393" s="46"/>
      <c r="B393" s="366"/>
    </row>
    <row r="394" spans="1:2" x14ac:dyDescent="0.45">
      <c r="A394" s="46"/>
      <c r="B394" s="366"/>
    </row>
    <row r="395" spans="1:2" x14ac:dyDescent="0.45">
      <c r="A395" s="46"/>
      <c r="B395" s="366"/>
    </row>
    <row r="396" spans="1:2" x14ac:dyDescent="0.45">
      <c r="A396" s="46"/>
      <c r="B396" s="366"/>
    </row>
    <row r="397" spans="1:2" x14ac:dyDescent="0.45">
      <c r="A397" s="46"/>
      <c r="B397" s="366"/>
    </row>
    <row r="398" spans="1:2" x14ac:dyDescent="0.45">
      <c r="A398" s="46"/>
      <c r="B398" s="366"/>
    </row>
    <row r="399" spans="1:2" x14ac:dyDescent="0.45">
      <c r="A399" s="46"/>
      <c r="B399" s="366"/>
    </row>
    <row r="400" spans="1:2" x14ac:dyDescent="0.45">
      <c r="A400" s="46"/>
      <c r="B400" s="366"/>
    </row>
    <row r="401" spans="1:2" x14ac:dyDescent="0.45">
      <c r="A401" s="46"/>
      <c r="B401" s="366"/>
    </row>
    <row r="402" spans="1:2" x14ac:dyDescent="0.45">
      <c r="A402" s="46"/>
      <c r="B402" s="366"/>
    </row>
    <row r="403" spans="1:2" x14ac:dyDescent="0.45">
      <c r="A403" s="46"/>
      <c r="B403" s="366"/>
    </row>
    <row r="404" spans="1:2" x14ac:dyDescent="0.45">
      <c r="A404" s="46"/>
      <c r="B404" s="366"/>
    </row>
    <row r="405" spans="1:2" x14ac:dyDescent="0.45">
      <c r="A405" s="46"/>
      <c r="B405" s="366"/>
    </row>
    <row r="406" spans="1:2" x14ac:dyDescent="0.45">
      <c r="A406" s="46"/>
      <c r="B406" s="366"/>
    </row>
    <row r="407" spans="1:2" x14ac:dyDescent="0.45">
      <c r="A407" s="46"/>
      <c r="B407" s="366"/>
    </row>
    <row r="408" spans="1:2" x14ac:dyDescent="0.45">
      <c r="A408" s="46"/>
      <c r="B408" s="366"/>
    </row>
    <row r="409" spans="1:2" x14ac:dyDescent="0.45">
      <c r="A409" s="46"/>
      <c r="B409" s="366"/>
    </row>
    <row r="410" spans="1:2" x14ac:dyDescent="0.45">
      <c r="A410" s="46"/>
      <c r="B410" s="366"/>
    </row>
    <row r="411" spans="1:2" x14ac:dyDescent="0.45">
      <c r="A411" s="46"/>
      <c r="B411" s="366"/>
    </row>
    <row r="412" spans="1:2" x14ac:dyDescent="0.45">
      <c r="A412" s="46"/>
      <c r="B412" s="366"/>
    </row>
    <row r="413" spans="1:2" x14ac:dyDescent="0.45">
      <c r="A413" s="46"/>
      <c r="B413" s="366"/>
    </row>
    <row r="414" spans="1:2" x14ac:dyDescent="0.45">
      <c r="A414" s="46"/>
      <c r="B414" s="366"/>
    </row>
    <row r="415" spans="1:2" x14ac:dyDescent="0.45">
      <c r="A415" s="46"/>
      <c r="B415" s="366"/>
    </row>
    <row r="416" spans="1:2" x14ac:dyDescent="0.45">
      <c r="A416" s="46"/>
      <c r="B416" s="366"/>
    </row>
    <row r="417" spans="1:2" x14ac:dyDescent="0.45">
      <c r="A417" s="46"/>
      <c r="B417" s="366"/>
    </row>
    <row r="418" spans="1:2" x14ac:dyDescent="0.45">
      <c r="A418" s="46"/>
      <c r="B418" s="366"/>
    </row>
    <row r="419" spans="1:2" x14ac:dyDescent="0.45">
      <c r="A419" s="46"/>
      <c r="B419" s="366"/>
    </row>
    <row r="420" spans="1:2" x14ac:dyDescent="0.45">
      <c r="A420" s="46"/>
      <c r="B420" s="366"/>
    </row>
    <row r="421" spans="1:2" x14ac:dyDescent="0.45">
      <c r="A421" s="46"/>
      <c r="B421" s="366"/>
    </row>
    <row r="422" spans="1:2" x14ac:dyDescent="0.45">
      <c r="A422" s="46"/>
      <c r="B422" s="366"/>
    </row>
    <row r="423" spans="1:2" x14ac:dyDescent="0.45">
      <c r="A423" s="46"/>
      <c r="B423" s="366"/>
    </row>
    <row r="424" spans="1:2" x14ac:dyDescent="0.45">
      <c r="A424" s="46"/>
      <c r="B424" s="366"/>
    </row>
    <row r="425" spans="1:2" x14ac:dyDescent="0.45">
      <c r="A425" s="46"/>
      <c r="B425" s="366"/>
    </row>
    <row r="426" spans="1:2" x14ac:dyDescent="0.45">
      <c r="A426" s="46"/>
      <c r="B426" s="366"/>
    </row>
    <row r="427" spans="1:2" x14ac:dyDescent="0.45">
      <c r="A427" s="46"/>
      <c r="B427" s="366"/>
    </row>
    <row r="428" spans="1:2" x14ac:dyDescent="0.45">
      <c r="A428" s="46"/>
      <c r="B428" s="366"/>
    </row>
    <row r="429" spans="1:2" x14ac:dyDescent="0.45">
      <c r="A429" s="46"/>
      <c r="B429" s="366"/>
    </row>
    <row r="430" spans="1:2" x14ac:dyDescent="0.45">
      <c r="A430" s="46"/>
      <c r="B430" s="366"/>
    </row>
    <row r="431" spans="1:2" x14ac:dyDescent="0.45">
      <c r="A431" s="46"/>
      <c r="B431" s="366"/>
    </row>
    <row r="432" spans="1:2" x14ac:dyDescent="0.45">
      <c r="A432" s="46"/>
      <c r="B432" s="366"/>
    </row>
    <row r="433" spans="1:2" x14ac:dyDescent="0.45">
      <c r="A433" s="46"/>
      <c r="B433" s="366"/>
    </row>
    <row r="434" spans="1:2" x14ac:dyDescent="0.45">
      <c r="A434" s="46"/>
      <c r="B434" s="366"/>
    </row>
    <row r="435" spans="1:2" x14ac:dyDescent="0.45">
      <c r="A435" s="46"/>
      <c r="B435" s="366"/>
    </row>
    <row r="436" spans="1:2" x14ac:dyDescent="0.45">
      <c r="A436" s="46"/>
      <c r="B436" s="366"/>
    </row>
    <row r="437" spans="1:2" x14ac:dyDescent="0.45">
      <c r="A437" s="46"/>
      <c r="B437" s="366"/>
    </row>
    <row r="438" spans="1:2" x14ac:dyDescent="0.45">
      <c r="A438" s="46"/>
      <c r="B438" s="366"/>
    </row>
    <row r="439" spans="1:2" x14ac:dyDescent="0.45">
      <c r="A439" s="46"/>
      <c r="B439" s="366"/>
    </row>
    <row r="440" spans="1:2" x14ac:dyDescent="0.45">
      <c r="A440" s="46"/>
      <c r="B440" s="366"/>
    </row>
    <row r="441" spans="1:2" x14ac:dyDescent="0.45">
      <c r="A441" s="46"/>
      <c r="B441" s="366"/>
    </row>
    <row r="442" spans="1:2" x14ac:dyDescent="0.45">
      <c r="A442" s="46"/>
      <c r="B442" s="366"/>
    </row>
    <row r="443" spans="1:2" x14ac:dyDescent="0.45">
      <c r="A443" s="46"/>
      <c r="B443" s="366"/>
    </row>
    <row r="444" spans="1:2" x14ac:dyDescent="0.45">
      <c r="A444" s="46"/>
      <c r="B444" s="366"/>
    </row>
    <row r="445" spans="1:2" x14ac:dyDescent="0.45">
      <c r="A445" s="46"/>
      <c r="B445" s="366"/>
    </row>
    <row r="446" spans="1:2" x14ac:dyDescent="0.45">
      <c r="A446" s="46"/>
      <c r="B446" s="366"/>
    </row>
    <row r="447" spans="1:2" x14ac:dyDescent="0.45">
      <c r="A447" s="46"/>
      <c r="B447" s="366"/>
    </row>
    <row r="448" spans="1:2" x14ac:dyDescent="0.45">
      <c r="A448" s="46"/>
      <c r="B448" s="366"/>
    </row>
    <row r="449" spans="1:2" x14ac:dyDescent="0.45">
      <c r="A449" s="46"/>
      <c r="B449" s="366"/>
    </row>
    <row r="450" spans="1:2" x14ac:dyDescent="0.45">
      <c r="A450" s="46"/>
      <c r="B450" s="366"/>
    </row>
    <row r="451" spans="1:2" x14ac:dyDescent="0.45">
      <c r="A451" s="46"/>
      <c r="B451" s="366"/>
    </row>
    <row r="452" spans="1:2" x14ac:dyDescent="0.45">
      <c r="A452" s="46"/>
      <c r="B452" s="366"/>
    </row>
    <row r="453" spans="1:2" x14ac:dyDescent="0.45">
      <c r="A453" s="46"/>
      <c r="B453" s="366"/>
    </row>
    <row r="454" spans="1:2" x14ac:dyDescent="0.45">
      <c r="A454" s="46"/>
      <c r="B454" s="366"/>
    </row>
    <row r="455" spans="1:2" x14ac:dyDescent="0.45">
      <c r="A455" s="46"/>
      <c r="B455" s="366"/>
    </row>
    <row r="456" spans="1:2" x14ac:dyDescent="0.45">
      <c r="A456" s="46"/>
      <c r="B456" s="366"/>
    </row>
    <row r="457" spans="1:2" x14ac:dyDescent="0.45">
      <c r="A457" s="46"/>
      <c r="B457" s="366"/>
    </row>
    <row r="458" spans="1:2" x14ac:dyDescent="0.45">
      <c r="A458" s="46"/>
      <c r="B458" s="366"/>
    </row>
    <row r="459" spans="1:2" x14ac:dyDescent="0.45">
      <c r="A459" s="46"/>
      <c r="B459" s="366"/>
    </row>
    <row r="460" spans="1:2" x14ac:dyDescent="0.45">
      <c r="A460" s="46"/>
      <c r="B460" s="366"/>
    </row>
    <row r="461" spans="1:2" x14ac:dyDescent="0.45">
      <c r="A461" s="46"/>
      <c r="B461" s="366"/>
    </row>
    <row r="462" spans="1:2" x14ac:dyDescent="0.45">
      <c r="A462" s="46"/>
      <c r="B462" s="366"/>
    </row>
    <row r="463" spans="1:2" x14ac:dyDescent="0.45">
      <c r="A463" s="46"/>
      <c r="B463" s="366"/>
    </row>
    <row r="464" spans="1:2" x14ac:dyDescent="0.45">
      <c r="A464" s="46"/>
      <c r="B464" s="366"/>
    </row>
    <row r="465" spans="1:2" x14ac:dyDescent="0.45">
      <c r="A465" s="46"/>
      <c r="B465" s="366"/>
    </row>
    <row r="466" spans="1:2" x14ac:dyDescent="0.45">
      <c r="A466" s="46"/>
      <c r="B466" s="366"/>
    </row>
    <row r="467" spans="1:2" x14ac:dyDescent="0.45">
      <c r="A467" s="46"/>
      <c r="B467" s="366"/>
    </row>
    <row r="468" spans="1:2" x14ac:dyDescent="0.45">
      <c r="A468" s="46"/>
      <c r="B468" s="366"/>
    </row>
    <row r="469" spans="1:2" x14ac:dyDescent="0.45">
      <c r="A469" s="46"/>
      <c r="B469" s="366"/>
    </row>
    <row r="470" spans="1:2" x14ac:dyDescent="0.45">
      <c r="A470" s="46"/>
      <c r="B470" s="366"/>
    </row>
    <row r="471" spans="1:2" x14ac:dyDescent="0.45">
      <c r="A471" s="46"/>
      <c r="B471" s="366"/>
    </row>
    <row r="472" spans="1:2" x14ac:dyDescent="0.45">
      <c r="A472" s="46"/>
      <c r="B472" s="366"/>
    </row>
    <row r="473" spans="1:2" x14ac:dyDescent="0.45">
      <c r="A473" s="46"/>
      <c r="B473" s="366"/>
    </row>
    <row r="474" spans="1:2" x14ac:dyDescent="0.45">
      <c r="A474" s="46"/>
      <c r="B474" s="366"/>
    </row>
    <row r="475" spans="1:2" x14ac:dyDescent="0.45">
      <c r="A475" s="46"/>
      <c r="B475" s="366"/>
    </row>
    <row r="476" spans="1:2" x14ac:dyDescent="0.45">
      <c r="A476" s="46"/>
      <c r="B476" s="366"/>
    </row>
    <row r="477" spans="1:2" x14ac:dyDescent="0.45">
      <c r="A477" s="46"/>
      <c r="B477" s="366"/>
    </row>
    <row r="478" spans="1:2" x14ac:dyDescent="0.45">
      <c r="A478" s="46"/>
      <c r="B478" s="366"/>
    </row>
    <row r="479" spans="1:2" x14ac:dyDescent="0.45">
      <c r="A479" s="46"/>
      <c r="B479" s="366"/>
    </row>
    <row r="480" spans="1:2" x14ac:dyDescent="0.45">
      <c r="A480" s="46"/>
      <c r="B480" s="366"/>
    </row>
    <row r="481" spans="1:2" x14ac:dyDescent="0.45">
      <c r="A481" s="46"/>
      <c r="B481" s="366"/>
    </row>
    <row r="482" spans="1:2" x14ac:dyDescent="0.45">
      <c r="A482" s="46"/>
      <c r="B482" s="366"/>
    </row>
    <row r="483" spans="1:2" x14ac:dyDescent="0.45">
      <c r="A483" s="46"/>
      <c r="B483" s="366"/>
    </row>
    <row r="484" spans="1:2" x14ac:dyDescent="0.45">
      <c r="A484" s="46"/>
      <c r="B484" s="366"/>
    </row>
    <row r="485" spans="1:2" x14ac:dyDescent="0.45">
      <c r="A485" s="46"/>
      <c r="B485" s="366"/>
    </row>
    <row r="486" spans="1:2" x14ac:dyDescent="0.45">
      <c r="A486" s="46"/>
      <c r="B486" s="366"/>
    </row>
    <row r="487" spans="1:2" x14ac:dyDescent="0.45">
      <c r="A487" s="46"/>
      <c r="B487" s="366"/>
    </row>
    <row r="488" spans="1:2" x14ac:dyDescent="0.45">
      <c r="A488" s="46"/>
      <c r="B488" s="366"/>
    </row>
    <row r="489" spans="1:2" x14ac:dyDescent="0.45">
      <c r="A489" s="46"/>
      <c r="B489" s="366"/>
    </row>
    <row r="490" spans="1:2" x14ac:dyDescent="0.45">
      <c r="A490" s="46"/>
      <c r="B490" s="366"/>
    </row>
    <row r="491" spans="1:2" x14ac:dyDescent="0.45">
      <c r="A491" s="46"/>
      <c r="B491" s="366"/>
    </row>
    <row r="492" spans="1:2" x14ac:dyDescent="0.45">
      <c r="A492" s="46"/>
      <c r="B492" s="366"/>
    </row>
    <row r="493" spans="1:2" x14ac:dyDescent="0.45">
      <c r="A493" s="46"/>
      <c r="B493" s="366"/>
    </row>
    <row r="494" spans="1:2" x14ac:dyDescent="0.45">
      <c r="A494" s="46"/>
      <c r="B494" s="366"/>
    </row>
    <row r="495" spans="1:2" x14ac:dyDescent="0.45">
      <c r="A495" s="46"/>
      <c r="B495" s="366"/>
    </row>
    <row r="496" spans="1:2" x14ac:dyDescent="0.45">
      <c r="A496" s="46"/>
      <c r="B496" s="366"/>
    </row>
    <row r="497" spans="1:2" x14ac:dyDescent="0.45">
      <c r="A497" s="46"/>
      <c r="B497" s="366"/>
    </row>
    <row r="498" spans="1:2" x14ac:dyDescent="0.45">
      <c r="A498" s="46"/>
      <c r="B498" s="366"/>
    </row>
    <row r="499" spans="1:2" x14ac:dyDescent="0.45">
      <c r="A499" s="46"/>
      <c r="B499" s="366"/>
    </row>
    <row r="500" spans="1:2" x14ac:dyDescent="0.45">
      <c r="A500" s="46"/>
      <c r="B500" s="366"/>
    </row>
    <row r="501" spans="1:2" x14ac:dyDescent="0.45">
      <c r="A501" s="46"/>
      <c r="B501" s="366"/>
    </row>
    <row r="502" spans="1:2" x14ac:dyDescent="0.45">
      <c r="A502" s="46"/>
      <c r="B502" s="366"/>
    </row>
    <row r="503" spans="1:2" x14ac:dyDescent="0.45">
      <c r="A503" s="46"/>
      <c r="B503" s="366"/>
    </row>
    <row r="504" spans="1:2" x14ac:dyDescent="0.45">
      <c r="A504" s="46"/>
      <c r="B504" s="366"/>
    </row>
    <row r="505" spans="1:2" x14ac:dyDescent="0.45">
      <c r="A505" s="46"/>
      <c r="B505" s="366"/>
    </row>
    <row r="506" spans="1:2" x14ac:dyDescent="0.45">
      <c r="A506" s="46"/>
      <c r="B506" s="366"/>
    </row>
    <row r="507" spans="1:2" x14ac:dyDescent="0.45">
      <c r="A507" s="46"/>
      <c r="B507" s="366"/>
    </row>
    <row r="508" spans="1:2" x14ac:dyDescent="0.45">
      <c r="A508" s="46"/>
      <c r="B508" s="366"/>
    </row>
    <row r="509" spans="1:2" x14ac:dyDescent="0.45">
      <c r="A509" s="46"/>
      <c r="B509" s="366"/>
    </row>
    <row r="510" spans="1:2" x14ac:dyDescent="0.45">
      <c r="A510" s="46"/>
      <c r="B510" s="366"/>
    </row>
    <row r="511" spans="1:2" x14ac:dyDescent="0.45">
      <c r="A511" s="46"/>
      <c r="B511" s="366"/>
    </row>
    <row r="512" spans="1:2" x14ac:dyDescent="0.45">
      <c r="A512" s="46"/>
      <c r="B512" s="366"/>
    </row>
    <row r="513" spans="1:2" x14ac:dyDescent="0.45">
      <c r="A513" s="46"/>
      <c r="B513" s="366"/>
    </row>
    <row r="514" spans="1:2" x14ac:dyDescent="0.45">
      <c r="A514" s="46"/>
      <c r="B514" s="366"/>
    </row>
    <row r="515" spans="1:2" x14ac:dyDescent="0.45">
      <c r="A515" s="46"/>
      <c r="B515" s="366"/>
    </row>
    <row r="516" spans="1:2" x14ac:dyDescent="0.45">
      <c r="A516" s="46"/>
      <c r="B516" s="366"/>
    </row>
    <row r="517" spans="1:2" x14ac:dyDescent="0.45">
      <c r="A517" s="46"/>
      <c r="B517" s="366"/>
    </row>
    <row r="518" spans="1:2" x14ac:dyDescent="0.45">
      <c r="A518" s="46"/>
      <c r="B518" s="366"/>
    </row>
    <row r="519" spans="1:2" x14ac:dyDescent="0.45">
      <c r="A519" s="46"/>
      <c r="B519" s="366"/>
    </row>
    <row r="520" spans="1:2" x14ac:dyDescent="0.45">
      <c r="A520" s="46"/>
      <c r="B520" s="366"/>
    </row>
    <row r="521" spans="1:2" x14ac:dyDescent="0.45">
      <c r="A521" s="46"/>
      <c r="B521" s="366"/>
    </row>
    <row r="522" spans="1:2" x14ac:dyDescent="0.45">
      <c r="A522" s="46"/>
      <c r="B522" s="366"/>
    </row>
    <row r="523" spans="1:2" x14ac:dyDescent="0.45">
      <c r="A523" s="46"/>
      <c r="B523" s="366"/>
    </row>
    <row r="524" spans="1:2" x14ac:dyDescent="0.45">
      <c r="A524" s="46"/>
      <c r="B524" s="366"/>
    </row>
    <row r="525" spans="1:2" x14ac:dyDescent="0.45">
      <c r="A525" s="46"/>
      <c r="B525" s="366"/>
    </row>
    <row r="526" spans="1:2" x14ac:dyDescent="0.45">
      <c r="A526" s="46"/>
      <c r="B526" s="366"/>
    </row>
    <row r="527" spans="1:2" x14ac:dyDescent="0.45">
      <c r="A527" s="46"/>
      <c r="B527" s="366"/>
    </row>
    <row r="528" spans="1:2" x14ac:dyDescent="0.45">
      <c r="A528" s="46"/>
      <c r="B528" s="366"/>
    </row>
    <row r="529" spans="1:2" x14ac:dyDescent="0.45">
      <c r="A529" s="46"/>
      <c r="B529" s="366"/>
    </row>
    <row r="530" spans="1:2" x14ac:dyDescent="0.45">
      <c r="A530" s="46"/>
      <c r="B530" s="366"/>
    </row>
    <row r="531" spans="1:2" x14ac:dyDescent="0.45">
      <c r="A531" s="46"/>
      <c r="B531" s="366"/>
    </row>
    <row r="532" spans="1:2" x14ac:dyDescent="0.45">
      <c r="A532" s="46"/>
      <c r="B532" s="366"/>
    </row>
    <row r="533" spans="1:2" x14ac:dyDescent="0.45">
      <c r="A533" s="46"/>
      <c r="B533" s="366"/>
    </row>
    <row r="534" spans="1:2" x14ac:dyDescent="0.45">
      <c r="A534" s="46"/>
      <c r="B534" s="366"/>
    </row>
    <row r="535" spans="1:2" x14ac:dyDescent="0.45">
      <c r="A535" s="46"/>
      <c r="B535" s="366"/>
    </row>
    <row r="536" spans="1:2" x14ac:dyDescent="0.45">
      <c r="A536" s="46"/>
      <c r="B536" s="366"/>
    </row>
    <row r="537" spans="1:2" x14ac:dyDescent="0.45">
      <c r="A537" s="46"/>
      <c r="B537" s="366"/>
    </row>
    <row r="538" spans="1:2" x14ac:dyDescent="0.45">
      <c r="A538" s="46"/>
      <c r="B538" s="366"/>
    </row>
    <row r="539" spans="1:2" x14ac:dyDescent="0.45">
      <c r="A539" s="46"/>
      <c r="B539" s="366"/>
    </row>
    <row r="540" spans="1:2" x14ac:dyDescent="0.45">
      <c r="A540" s="46"/>
      <c r="B540" s="366"/>
    </row>
    <row r="541" spans="1:2" x14ac:dyDescent="0.45">
      <c r="A541" s="46"/>
      <c r="B541" s="366"/>
    </row>
    <row r="542" spans="1:2" x14ac:dyDescent="0.45">
      <c r="A542" s="46"/>
      <c r="B542" s="366"/>
    </row>
    <row r="543" spans="1:2" x14ac:dyDescent="0.45">
      <c r="A543" s="46"/>
      <c r="B543" s="366"/>
    </row>
    <row r="544" spans="1:2" x14ac:dyDescent="0.45">
      <c r="A544" s="46"/>
      <c r="B544" s="366"/>
    </row>
    <row r="545" spans="1:2" x14ac:dyDescent="0.45">
      <c r="A545" s="46"/>
      <c r="B545" s="366"/>
    </row>
    <row r="546" spans="1:2" x14ac:dyDescent="0.45">
      <c r="A546" s="46"/>
      <c r="B546" s="366"/>
    </row>
    <row r="547" spans="1:2" x14ac:dyDescent="0.45">
      <c r="A547" s="46"/>
      <c r="B547" s="366"/>
    </row>
    <row r="548" spans="1:2" x14ac:dyDescent="0.45">
      <c r="A548" s="46"/>
      <c r="B548" s="366"/>
    </row>
    <row r="549" spans="1:2" x14ac:dyDescent="0.45">
      <c r="A549" s="46"/>
      <c r="B549" s="366"/>
    </row>
    <row r="550" spans="1:2" x14ac:dyDescent="0.45">
      <c r="A550" s="46"/>
      <c r="B550" s="366"/>
    </row>
    <row r="551" spans="1:2" x14ac:dyDescent="0.45">
      <c r="A551" s="46"/>
      <c r="B551" s="366"/>
    </row>
    <row r="552" spans="1:2" x14ac:dyDescent="0.45">
      <c r="A552" s="46"/>
      <c r="B552" s="366"/>
    </row>
    <row r="553" spans="1:2" x14ac:dyDescent="0.45">
      <c r="A553" s="46"/>
      <c r="B553" s="366"/>
    </row>
    <row r="554" spans="1:2" x14ac:dyDescent="0.45">
      <c r="A554" s="46"/>
      <c r="B554" s="366"/>
    </row>
    <row r="555" spans="1:2" x14ac:dyDescent="0.45">
      <c r="A555" s="46"/>
      <c r="B555" s="366"/>
    </row>
    <row r="556" spans="1:2" x14ac:dyDescent="0.45">
      <c r="A556" s="46"/>
      <c r="B556" s="366"/>
    </row>
    <row r="557" spans="1:2" x14ac:dyDescent="0.45">
      <c r="A557" s="46"/>
      <c r="B557" s="366"/>
    </row>
    <row r="558" spans="1:2" x14ac:dyDescent="0.45">
      <c r="A558" s="46"/>
      <c r="B558" s="366"/>
    </row>
    <row r="559" spans="1:2" x14ac:dyDescent="0.45">
      <c r="A559" s="46"/>
      <c r="B559" s="366"/>
    </row>
    <row r="560" spans="1:2" x14ac:dyDescent="0.45">
      <c r="A560" s="46"/>
      <c r="B560" s="366"/>
    </row>
    <row r="561" spans="1:2" x14ac:dyDescent="0.45">
      <c r="A561" s="46"/>
      <c r="B561" s="366"/>
    </row>
    <row r="562" spans="1:2" x14ac:dyDescent="0.45">
      <c r="A562" s="46"/>
      <c r="B562" s="366"/>
    </row>
    <row r="563" spans="1:2" x14ac:dyDescent="0.45">
      <c r="A563" s="46"/>
      <c r="B563" s="366"/>
    </row>
    <row r="564" spans="1:2" x14ac:dyDescent="0.45">
      <c r="A564" s="46"/>
      <c r="B564" s="366"/>
    </row>
    <row r="565" spans="1:2" x14ac:dyDescent="0.45">
      <c r="A565" s="46"/>
      <c r="B565" s="366"/>
    </row>
    <row r="566" spans="1:2" x14ac:dyDescent="0.45">
      <c r="A566" s="46"/>
      <c r="B566" s="366"/>
    </row>
    <row r="567" spans="1:2" x14ac:dyDescent="0.45">
      <c r="A567" s="46"/>
      <c r="B567" s="366"/>
    </row>
    <row r="568" spans="1:2" x14ac:dyDescent="0.45">
      <c r="A568" s="46"/>
      <c r="B568" s="366"/>
    </row>
    <row r="569" spans="1:2" x14ac:dyDescent="0.45">
      <c r="A569" s="46"/>
      <c r="B569" s="366"/>
    </row>
    <row r="570" spans="1:2" x14ac:dyDescent="0.45">
      <c r="A570" s="46"/>
      <c r="B570" s="366"/>
    </row>
    <row r="571" spans="1:2" x14ac:dyDescent="0.45">
      <c r="A571" s="46"/>
      <c r="B571" s="366"/>
    </row>
    <row r="572" spans="1:2" x14ac:dyDescent="0.45">
      <c r="A572" s="46"/>
      <c r="B572" s="366"/>
    </row>
    <row r="573" spans="1:2" x14ac:dyDescent="0.45">
      <c r="A573" s="46"/>
      <c r="B573" s="366"/>
    </row>
    <row r="574" spans="1:2" x14ac:dyDescent="0.45">
      <c r="A574" s="46"/>
      <c r="B574" s="366"/>
    </row>
    <row r="575" spans="1:2" x14ac:dyDescent="0.45">
      <c r="A575" s="46"/>
      <c r="B575" s="366"/>
    </row>
    <row r="576" spans="1:2" x14ac:dyDescent="0.45">
      <c r="A576" s="46"/>
      <c r="B576" s="366"/>
    </row>
    <row r="577" spans="1:2" x14ac:dyDescent="0.45">
      <c r="A577" s="46"/>
      <c r="B577" s="366"/>
    </row>
    <row r="578" spans="1:2" x14ac:dyDescent="0.45">
      <c r="A578" s="46"/>
      <c r="B578" s="366"/>
    </row>
    <row r="579" spans="1:2" x14ac:dyDescent="0.45">
      <c r="A579" s="46"/>
      <c r="B579" s="366"/>
    </row>
    <row r="580" spans="1:2" x14ac:dyDescent="0.45">
      <c r="A580" s="46"/>
      <c r="B580" s="366"/>
    </row>
    <row r="581" spans="1:2" x14ac:dyDescent="0.45">
      <c r="A581" s="46"/>
      <c r="B581" s="366"/>
    </row>
    <row r="582" spans="1:2" x14ac:dyDescent="0.45">
      <c r="A582" s="46"/>
      <c r="B582" s="366"/>
    </row>
    <row r="583" spans="1:2" x14ac:dyDescent="0.45">
      <c r="A583" s="46"/>
      <c r="B583" s="366"/>
    </row>
    <row r="584" spans="1:2" x14ac:dyDescent="0.45">
      <c r="A584" s="46"/>
      <c r="B584" s="366"/>
    </row>
    <row r="585" spans="1:2" x14ac:dyDescent="0.45">
      <c r="A585" s="46"/>
      <c r="B585" s="366"/>
    </row>
    <row r="586" spans="1:2" x14ac:dyDescent="0.45">
      <c r="A586" s="46"/>
      <c r="B586" s="366"/>
    </row>
    <row r="587" spans="1:2" x14ac:dyDescent="0.45">
      <c r="A587" s="46"/>
      <c r="B587" s="366"/>
    </row>
    <row r="588" spans="1:2" x14ac:dyDescent="0.45">
      <c r="A588" s="46"/>
      <c r="B588" s="366"/>
    </row>
    <row r="589" spans="1:2" x14ac:dyDescent="0.45">
      <c r="A589" s="46"/>
      <c r="B589" s="366"/>
    </row>
    <row r="590" spans="1:2" x14ac:dyDescent="0.45">
      <c r="A590" s="46"/>
      <c r="B590" s="366"/>
    </row>
    <row r="591" spans="1:2" x14ac:dyDescent="0.45">
      <c r="A591" s="46"/>
      <c r="B591" s="366"/>
    </row>
    <row r="592" spans="1:2" x14ac:dyDescent="0.45">
      <c r="A592" s="46"/>
      <c r="B592" s="366"/>
    </row>
    <row r="593" spans="1:2" x14ac:dyDescent="0.45">
      <c r="A593" s="46"/>
      <c r="B593" s="366"/>
    </row>
    <row r="594" spans="1:2" x14ac:dyDescent="0.45">
      <c r="A594" s="46"/>
      <c r="B594" s="366"/>
    </row>
    <row r="595" spans="1:2" x14ac:dyDescent="0.45">
      <c r="A595" s="46"/>
      <c r="B595" s="366"/>
    </row>
    <row r="596" spans="1:2" x14ac:dyDescent="0.45">
      <c r="A596" s="46"/>
      <c r="B596" s="366"/>
    </row>
    <row r="597" spans="1:2" x14ac:dyDescent="0.45">
      <c r="A597" s="46"/>
      <c r="B597" s="366"/>
    </row>
    <row r="598" spans="1:2" x14ac:dyDescent="0.45">
      <c r="A598" s="46"/>
      <c r="B598" s="366"/>
    </row>
    <row r="599" spans="1:2" x14ac:dyDescent="0.45">
      <c r="A599" s="46"/>
      <c r="B599" s="366"/>
    </row>
    <row r="600" spans="1:2" x14ac:dyDescent="0.45">
      <c r="A600" s="46"/>
      <c r="B600" s="366"/>
    </row>
    <row r="601" spans="1:2" x14ac:dyDescent="0.45">
      <c r="A601" s="46"/>
      <c r="B601" s="366"/>
    </row>
    <row r="602" spans="1:2" x14ac:dyDescent="0.45">
      <c r="A602" s="46"/>
      <c r="B602" s="366"/>
    </row>
    <row r="603" spans="1:2" x14ac:dyDescent="0.45">
      <c r="A603" s="46"/>
      <c r="B603" s="366"/>
    </row>
    <row r="604" spans="1:2" x14ac:dyDescent="0.45">
      <c r="A604" s="46"/>
      <c r="B604" s="366"/>
    </row>
    <row r="605" spans="1:2" x14ac:dyDescent="0.45">
      <c r="A605" s="46"/>
      <c r="B605" s="366"/>
    </row>
    <row r="606" spans="1:2" x14ac:dyDescent="0.45">
      <c r="A606" s="46"/>
      <c r="B606" s="366"/>
    </row>
    <row r="607" spans="1:2" x14ac:dyDescent="0.45">
      <c r="A607" s="46"/>
      <c r="B607" s="366"/>
    </row>
    <row r="608" spans="1:2" x14ac:dyDescent="0.45">
      <c r="A608" s="46"/>
      <c r="B608" s="366"/>
    </row>
    <row r="609" spans="1:1" x14ac:dyDescent="0.45">
      <c r="A609" s="46"/>
    </row>
    <row r="610" spans="1:1" x14ac:dyDescent="0.45">
      <c r="A610" s="46"/>
    </row>
    <row r="611" spans="1:1" x14ac:dyDescent="0.45">
      <c r="A611" s="46"/>
    </row>
    <row r="612" spans="1:1" x14ac:dyDescent="0.45">
      <c r="A612" s="46"/>
    </row>
    <row r="613" spans="1:1" x14ac:dyDescent="0.45">
      <c r="A613" s="46"/>
    </row>
    <row r="614" spans="1:1" x14ac:dyDescent="0.45">
      <c r="A614" s="46"/>
    </row>
    <row r="615" spans="1:1" x14ac:dyDescent="0.45">
      <c r="A615" s="46"/>
    </row>
    <row r="616" spans="1:1" x14ac:dyDescent="0.45">
      <c r="A616" s="46"/>
    </row>
    <row r="617" spans="1:1" x14ac:dyDescent="0.45">
      <c r="A617" s="46"/>
    </row>
    <row r="618" spans="1:1" x14ac:dyDescent="0.45">
      <c r="A618" s="46"/>
    </row>
    <row r="619" spans="1:1" x14ac:dyDescent="0.45">
      <c r="A619" s="46"/>
    </row>
    <row r="620" spans="1:1" x14ac:dyDescent="0.45">
      <c r="A620" s="46"/>
    </row>
    <row r="621" spans="1:1" x14ac:dyDescent="0.45">
      <c r="A621" s="46"/>
    </row>
    <row r="622" spans="1:1" x14ac:dyDescent="0.45">
      <c r="A622" s="46"/>
    </row>
    <row r="623" spans="1:1" x14ac:dyDescent="0.45">
      <c r="A623" s="46"/>
    </row>
    <row r="624" spans="1:1" x14ac:dyDescent="0.45">
      <c r="A624" s="46"/>
    </row>
    <row r="625" spans="1:1" x14ac:dyDescent="0.45">
      <c r="A625" s="46"/>
    </row>
    <row r="626" spans="1:1" x14ac:dyDescent="0.45">
      <c r="A626" s="46"/>
    </row>
    <row r="627" spans="1:1" x14ac:dyDescent="0.45">
      <c r="A627" s="46"/>
    </row>
    <row r="628" spans="1:1" x14ac:dyDescent="0.45">
      <c r="A628" s="46"/>
    </row>
    <row r="629" spans="1:1" x14ac:dyDescent="0.45">
      <c r="A629" s="46"/>
    </row>
    <row r="630" spans="1:1" x14ac:dyDescent="0.45">
      <c r="A630" s="46"/>
    </row>
    <row r="631" spans="1:1" x14ac:dyDescent="0.45">
      <c r="A631" s="46"/>
    </row>
    <row r="632" spans="1:1" x14ac:dyDescent="0.45">
      <c r="A632" s="46"/>
    </row>
    <row r="633" spans="1:1" x14ac:dyDescent="0.45">
      <c r="A633" s="46"/>
    </row>
    <row r="634" spans="1:1" x14ac:dyDescent="0.45">
      <c r="A634" s="46"/>
    </row>
    <row r="635" spans="1:1" x14ac:dyDescent="0.45">
      <c r="A635" s="46"/>
    </row>
    <row r="636" spans="1:1" x14ac:dyDescent="0.45">
      <c r="A636" s="46"/>
    </row>
    <row r="637" spans="1:1" x14ac:dyDescent="0.45">
      <c r="A637" s="46"/>
    </row>
    <row r="638" spans="1:1" x14ac:dyDescent="0.45">
      <c r="A638" s="46"/>
    </row>
    <row r="639" spans="1:1" x14ac:dyDescent="0.45">
      <c r="A639" s="46"/>
    </row>
    <row r="640" spans="1:1" x14ac:dyDescent="0.45">
      <c r="A640" s="46"/>
    </row>
    <row r="641" spans="1:1" x14ac:dyDescent="0.45">
      <c r="A641" s="46"/>
    </row>
    <row r="642" spans="1:1" x14ac:dyDescent="0.45">
      <c r="A642" s="46"/>
    </row>
    <row r="643" spans="1:1" x14ac:dyDescent="0.45">
      <c r="A643" s="46"/>
    </row>
    <row r="644" spans="1:1" x14ac:dyDescent="0.45">
      <c r="A644" s="46"/>
    </row>
    <row r="645" spans="1:1" x14ac:dyDescent="0.45">
      <c r="A645" s="46"/>
    </row>
    <row r="646" spans="1:1" x14ac:dyDescent="0.45">
      <c r="A646" s="46"/>
    </row>
    <row r="647" spans="1:1" x14ac:dyDescent="0.45">
      <c r="A647" s="46"/>
    </row>
    <row r="648" spans="1:1" x14ac:dyDescent="0.45">
      <c r="A648" s="46"/>
    </row>
    <row r="649" spans="1:1" x14ac:dyDescent="0.45">
      <c r="A649" s="46"/>
    </row>
    <row r="650" spans="1:1" x14ac:dyDescent="0.45">
      <c r="A650" s="46"/>
    </row>
    <row r="651" spans="1:1" x14ac:dyDescent="0.45">
      <c r="A651" s="46"/>
    </row>
    <row r="652" spans="1:1" x14ac:dyDescent="0.45">
      <c r="A652" s="46"/>
    </row>
    <row r="653" spans="1:1" x14ac:dyDescent="0.45">
      <c r="A653" s="46"/>
    </row>
    <row r="654" spans="1:1" x14ac:dyDescent="0.45">
      <c r="A654" s="46"/>
    </row>
    <row r="655" spans="1:1" x14ac:dyDescent="0.45">
      <c r="A655" s="46"/>
    </row>
    <row r="656" spans="1:1" x14ac:dyDescent="0.45">
      <c r="A656" s="46"/>
    </row>
    <row r="657" spans="1:1" x14ac:dyDescent="0.45">
      <c r="A657" s="46"/>
    </row>
    <row r="658" spans="1:1" x14ac:dyDescent="0.45">
      <c r="A658" s="46"/>
    </row>
    <row r="659" spans="1:1" x14ac:dyDescent="0.45">
      <c r="A659" s="46"/>
    </row>
    <row r="660" spans="1:1" x14ac:dyDescent="0.45">
      <c r="A660" s="46"/>
    </row>
    <row r="661" spans="1:1" x14ac:dyDescent="0.45">
      <c r="A661" s="46"/>
    </row>
    <row r="662" spans="1:1" x14ac:dyDescent="0.45">
      <c r="A662" s="46"/>
    </row>
    <row r="663" spans="1:1" x14ac:dyDescent="0.45">
      <c r="A663" s="46"/>
    </row>
    <row r="664" spans="1:1" x14ac:dyDescent="0.45">
      <c r="A664" s="46"/>
    </row>
    <row r="665" spans="1:1" x14ac:dyDescent="0.45">
      <c r="A665" s="46"/>
    </row>
    <row r="666" spans="1:1" x14ac:dyDescent="0.45">
      <c r="A666" s="46"/>
    </row>
    <row r="667" spans="1:1" x14ac:dyDescent="0.45">
      <c r="A667" s="46"/>
    </row>
    <row r="668" spans="1:1" x14ac:dyDescent="0.45">
      <c r="A668" s="46"/>
    </row>
    <row r="669" spans="1:1" x14ac:dyDescent="0.45">
      <c r="A669" s="46"/>
    </row>
    <row r="670" spans="1:1" x14ac:dyDescent="0.45">
      <c r="A670" s="46"/>
    </row>
    <row r="671" spans="1:1" x14ac:dyDescent="0.45">
      <c r="A671" s="46"/>
    </row>
    <row r="672" spans="1:1" x14ac:dyDescent="0.45">
      <c r="A672" s="46"/>
    </row>
    <row r="673" spans="1:1" x14ac:dyDescent="0.45">
      <c r="A673" s="46"/>
    </row>
    <row r="674" spans="1:1" x14ac:dyDescent="0.45">
      <c r="A674" s="46"/>
    </row>
    <row r="675" spans="1:1" x14ac:dyDescent="0.45">
      <c r="A675" s="46"/>
    </row>
    <row r="676" spans="1:1" x14ac:dyDescent="0.45">
      <c r="A676" s="46"/>
    </row>
    <row r="677" spans="1:1" x14ac:dyDescent="0.45">
      <c r="A677" s="46"/>
    </row>
    <row r="678" spans="1:1" x14ac:dyDescent="0.45">
      <c r="A678" s="46"/>
    </row>
    <row r="679" spans="1:1" x14ac:dyDescent="0.45">
      <c r="A679" s="46"/>
    </row>
  </sheetData>
  <mergeCells count="4">
    <mergeCell ref="A3:H3"/>
    <mergeCell ref="A4:H4"/>
    <mergeCell ref="A5:H5"/>
    <mergeCell ref="A6:H6"/>
  </mergeCells>
  <pageMargins left="0.32" right="0.31" top="0.52" bottom="0.45" header="0.3" footer="0.3"/>
  <pageSetup scale="72" fitToHeight="0" orientation="landscape" r:id="rId1"/>
  <rowBreaks count="1" manualBreakCount="1">
    <brk id="1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BB8718-883E-4B66-9C9C-A94276AB05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FB6E9-878C-4671-AF9E-56F03D9FCB82}"/>
</file>

<file path=customXml/itemProps3.xml><?xml version="1.0" encoding="utf-8"?>
<ds:datastoreItem xmlns:ds="http://schemas.openxmlformats.org/officeDocument/2006/customXml" ds:itemID="{B4F7F04A-23C3-41B3-8F4D-D9E4BC4F0530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219c5758-d311-4f49-8eb7-a0c37216249c"/>
    <ds:schemaRef ds:uri="cc29f954-72e5-4988-94c8-6074c4013ef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Link In</vt:lpstr>
      <vt:lpstr>Link Out</vt:lpstr>
      <vt:lpstr>Inc Statment - SCH C.1</vt:lpstr>
      <vt:lpstr>MSFR Inc Stmt by Acct - SCH C.2</vt:lpstr>
      <vt:lpstr>MSFR IS Adjust D.1</vt:lpstr>
      <vt:lpstr>MSFR IS Adjust Support D-2</vt:lpstr>
      <vt:lpstr>D-3</vt:lpstr>
      <vt:lpstr>Tax Summary - SCH E</vt:lpstr>
      <vt:lpstr>'D-3'!Print_Area</vt:lpstr>
      <vt:lpstr>'Inc Statment - SCH C.1'!Print_Area</vt:lpstr>
      <vt:lpstr>'MSFR Inc Stmt by Acct - SCH C.2'!Print_Area</vt:lpstr>
      <vt:lpstr>'MSFR IS Adjust D.1'!Print_Area</vt:lpstr>
      <vt:lpstr>'MSFR IS Adjust Support D-2'!Print_Area</vt:lpstr>
      <vt:lpstr>'Tax Summary - SCH E'!Print_Area</vt:lpstr>
      <vt:lpstr>'MSFR Inc Stmt by Acct - SCH C.2'!Print_Titles</vt:lpstr>
      <vt:lpstr>'MSFR IS Adjust Support D-2'!Print_Titles</vt:lpstr>
      <vt:lpstr>'Tax Summary - SCH E'!Print_Titles</vt:lpstr>
    </vt:vector>
  </TitlesOfParts>
  <Manager/>
  <Company>American 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mduncan@cswrgroup.com;bthies@cswrgroup.com</dc:creator>
  <cp:keywords/>
  <dc:description/>
  <cp:lastModifiedBy>Mike Duncan</cp:lastModifiedBy>
  <cp:revision/>
  <cp:lastPrinted>2020-09-30T15:36:56Z</cp:lastPrinted>
  <dcterms:created xsi:type="dcterms:W3CDTF">2012-10-22T21:07:26Z</dcterms:created>
  <dcterms:modified xsi:type="dcterms:W3CDTF">2020-09-30T15:38:02Z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0x01010035F955E8F06CBD48B7814246FB9E203E</vt:lpwstr>
  </property>
  <property fmtid="{D5CDD505-2E9C-101B-9397-08002B2CF9AE}" pid="4" name="{A44787D4-0540-4523-9961-78E4036D8C6D}">
    <vt:lpwstr>{64468937-1994-4441-9744-AE4BA9F10E81}</vt:lpwstr>
  </property>
</Properties>
</file>