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cswrgroup.sharepoint.com/Rate Cases/Kentucky/BGUOC Rate Case 2020-00290/Financial Exhibit 21 - Original/Work Papers/"/>
    </mc:Choice>
  </mc:AlternateContent>
  <xr:revisionPtr revIDLastSave="1209" documentId="8_{39499ECF-2C4E-41AF-A0F9-4550987DE467}" xr6:coauthVersionLast="45" xr6:coauthVersionMax="45" xr10:uidLastSave="{809A4E6B-90C5-4F3F-AAB3-FD37F11DE213}"/>
  <bookViews>
    <workbookView xWindow="-98" yWindow="-98" windowWidth="20715" windowHeight="13276" tabRatio="895" activeTab="2" xr2:uid="{00000000-000D-0000-FFFF-FFFF00000000}"/>
  </bookViews>
  <sheets>
    <sheet name="Link In" sheetId="1" r:id="rId1"/>
    <sheet name="Link Out" sheetId="2" r:id="rId2"/>
    <sheet name="Inc Statment - SCH C.1" sheetId="3" r:id="rId3"/>
    <sheet name="MSFR Inc Stmt by Acct - SCH C.2" sheetId="4" r:id="rId4"/>
    <sheet name="MSFR IS Adjust D.1" sheetId="5" r:id="rId5"/>
    <sheet name="MSFR IS Adjust Support D-2" sheetId="6" r:id="rId6"/>
    <sheet name="D-3" sheetId="7" r:id="rId7"/>
    <sheet name="Tax Summary - SCH E"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'D-3'!$A$1:$S$19</definedName>
    <definedName name="_xlnm.Print_Area" localSheetId="2">'Inc Statment - SCH C.1'!$A$1:$K$52</definedName>
    <definedName name="_xlnm.Print_Area" localSheetId="3">'MSFR Inc Stmt by Acct - SCH C.2'!$A$1:$H$63</definedName>
    <definedName name="_xlnm.Print_Area" localSheetId="4">'MSFR IS Adjust D.1'!$A$1:$G$26</definedName>
    <definedName name="_xlnm.Print_Area" localSheetId="5">'MSFR IS Adjust Support D-2'!$A$1:$I$55</definedName>
    <definedName name="_xlnm.Print_Titles" localSheetId="3">'MSFR Inc Stmt by Acct - SCH C.2'!$1:$13</definedName>
    <definedName name="_xlnm.Print_Titles" localSheetId="5">'MSFR IS Adjust Support D-2'!$1:$14</definedName>
    <definedName name="Z_2E9FC00E_19D3_4355_A260_417D9236B30F_.wvu.Cols" localSheetId="5" hidden="1">'MSFR IS Adjust Support D-2'!#REF!</definedName>
    <definedName name="Z_2E9FC00E_19D3_4355_A260_417D9236B30F_.wvu.PrintArea" localSheetId="2" hidden="1">'Inc Statment - SCH C.1'!$A$1:$K$54</definedName>
    <definedName name="Z_2E9FC00E_19D3_4355_A260_417D9236B30F_.wvu.PrintArea" localSheetId="4" hidden="1">'MSFR IS Adjust D.1'!$A$1:$G$33</definedName>
    <definedName name="Z_2E9FC00E_19D3_4355_A260_417D9236B30F_.wvu.PrintArea" localSheetId="5" hidden="1">'MSFR IS Adjust Support D-2'!$A$1:$I$84</definedName>
    <definedName name="Z_2E9FC00E_19D3_4355_A260_417D9236B30F_.wvu.PrintTitles" localSheetId="5" hidden="1">'MSFR IS Adjust Support D-2'!$1:$14</definedName>
    <definedName name="Z_AE1B1716_57F4_4705_A4F2_7A8CD44D74C3_.wvu.Cols" localSheetId="5" hidden="1">'MSFR IS Adjust Support D-2'!#REF!</definedName>
    <definedName name="Z_AE1B1716_57F4_4705_A4F2_7A8CD44D74C3_.wvu.PrintArea" localSheetId="6" hidden="1">'D-3'!$A$1:$S$19</definedName>
    <definedName name="Z_AE1B1716_57F4_4705_A4F2_7A8CD44D74C3_.wvu.PrintArea" localSheetId="2" hidden="1">'Inc Statment - SCH C.1'!$A$1:$K$55</definedName>
    <definedName name="Z_AE1B1716_57F4_4705_A4F2_7A8CD44D74C3_.wvu.PrintArea" localSheetId="3" hidden="1">'MSFR Inc Stmt by Acct - SCH C.2'!$A$1:$H$133</definedName>
    <definedName name="Z_AE1B1716_57F4_4705_A4F2_7A8CD44D74C3_.wvu.PrintArea" localSheetId="4" hidden="1">'MSFR IS Adjust D.1'!$A$1:$G$33</definedName>
    <definedName name="Z_AE1B1716_57F4_4705_A4F2_7A8CD44D74C3_.wvu.PrintArea" localSheetId="5" hidden="1">'MSFR IS Adjust Support D-2'!$A$1:$I$83</definedName>
    <definedName name="Z_AE1B1716_57F4_4705_A4F2_7A8CD44D74C3_.wvu.PrintTitles" localSheetId="3" hidden="1">'MSFR Inc Stmt by Acct - SCH C.2'!$1:$13</definedName>
    <definedName name="Z_AE1B1716_57F4_4705_A4F2_7A8CD44D74C3_.wvu.PrintTitles" localSheetId="5" hidden="1">'MSFR IS Adjust Support D-2'!$1:$14</definedName>
    <definedName name="Z_AE1B1716_57F4_4705_A4F2_7A8CD44D74C3_.wvu.Rows" localSheetId="5" hidden="1">'MSFR IS Adjust Support D-2'!$6:$6</definedName>
    <definedName name="Z_C98D41B4_6B7D_46F8_862F_B1C92554BE39_.wvu.Cols" localSheetId="5" hidden="1">'MSFR IS Adjust Support D-2'!#REF!</definedName>
    <definedName name="Z_C98D41B4_6B7D_46F8_862F_B1C92554BE39_.wvu.PrintArea" localSheetId="2" hidden="1">'Inc Statment - SCH C.1'!$A$1:$K$54</definedName>
    <definedName name="Z_C98D41B4_6B7D_46F8_862F_B1C92554BE39_.wvu.PrintArea" localSheetId="4" hidden="1">'MSFR IS Adjust D.1'!$A$1:$G$33</definedName>
    <definedName name="Z_C98D41B4_6B7D_46F8_862F_B1C92554BE39_.wvu.PrintArea" localSheetId="5" hidden="1">'MSFR IS Adjust Support D-2'!$A$1:$I$84</definedName>
    <definedName name="Z_C98D41B4_6B7D_46F8_862F_B1C92554BE39_.wvu.PrintTitles" localSheetId="5" hidden="1">'MSFR IS Adjust Support D-2'!$1:$14</definedName>
    <definedName name="Z_CEC57B47_E6EC_4FDA_BCFD_6AC6A66DD178_.wvu.Cols" localSheetId="5" hidden="1">'MSFR IS Adjust Support D-2'!#REF!</definedName>
    <definedName name="Z_CEC57B47_E6EC_4FDA_BCFD_6AC6A66DD178_.wvu.PrintArea" localSheetId="2" hidden="1">'Inc Statment - SCH C.1'!$A$1:$K$54</definedName>
    <definedName name="Z_CEC57B47_E6EC_4FDA_BCFD_6AC6A66DD178_.wvu.PrintArea" localSheetId="4" hidden="1">'MSFR IS Adjust D.1'!$A$1:$G$33</definedName>
    <definedName name="Z_CEC57B47_E6EC_4FDA_BCFD_6AC6A66DD178_.wvu.PrintArea" localSheetId="5" hidden="1">'MSFR IS Adjust Support D-2'!$A$1:$I$84</definedName>
    <definedName name="Z_CEC57B47_E6EC_4FDA_BCFD_6AC6A66DD178_.wvu.PrintTitles" localSheetId="5" hidden="1">'MSFR IS Adjust Support D-2'!$1:$14</definedName>
    <definedName name="Z_D80F9502_1760_4B4D_BEE6_65B7268CEFF2_.wvu.Cols" localSheetId="5" hidden="1">'MSFR IS Adjust Support D-2'!#REF!</definedName>
    <definedName name="Z_D80F9502_1760_4B4D_BEE6_65B7268CEFF2_.wvu.PrintArea" localSheetId="6" hidden="1">'D-3'!$A$1:$S$19</definedName>
    <definedName name="Z_D80F9502_1760_4B4D_BEE6_65B7268CEFF2_.wvu.PrintArea" localSheetId="2" hidden="1">'Inc Statment - SCH C.1'!$A$1:$K$55</definedName>
    <definedName name="Z_D80F9502_1760_4B4D_BEE6_65B7268CEFF2_.wvu.PrintArea" localSheetId="3" hidden="1">'MSFR Inc Stmt by Acct - SCH C.2'!$A$1:$H$133</definedName>
    <definedName name="Z_D80F9502_1760_4B4D_BEE6_65B7268CEFF2_.wvu.PrintArea" localSheetId="4" hidden="1">'MSFR IS Adjust D.1'!$A$1:$G$33</definedName>
    <definedName name="Z_D80F9502_1760_4B4D_BEE6_65B7268CEFF2_.wvu.PrintArea" localSheetId="5" hidden="1">'MSFR IS Adjust Support D-2'!$A$1:$I$83</definedName>
    <definedName name="Z_D80F9502_1760_4B4D_BEE6_65B7268CEFF2_.wvu.PrintTitles" localSheetId="3" hidden="1">'MSFR Inc Stmt by Acct - SCH C.2'!$1:$13</definedName>
    <definedName name="Z_D80F9502_1760_4B4D_BEE6_65B7268CEFF2_.wvu.PrintTitles" localSheetId="5" hidden="1">'MSFR IS Adjust Support D-2'!$1:$14</definedName>
    <definedName name="Z_D80F9502_1760_4B4D_BEE6_65B7268CEFF2_.wvu.Rows" localSheetId="5" hidden="1">'MSFR IS Adjust Support D-2'!$6:$6</definedName>
    <definedName name="Z_E163314F_53A2_4A2F_A9CF_3F94F0129118_.wvu.Cols" localSheetId="5" hidden="1">'MSFR IS Adjust Support D-2'!#REF!</definedName>
    <definedName name="Z_E163314F_53A2_4A2F_A9CF_3F94F0129118_.wvu.PrintArea" localSheetId="2" hidden="1">'Inc Statment - SCH C.1'!$A$1:$K$54</definedName>
    <definedName name="Z_E163314F_53A2_4A2F_A9CF_3F94F0129118_.wvu.PrintArea" localSheetId="4" hidden="1">'MSFR IS Adjust D.1'!$A$1:$G$33</definedName>
    <definedName name="Z_E163314F_53A2_4A2F_A9CF_3F94F0129118_.wvu.PrintArea" localSheetId="5" hidden="1">'MSFR IS Adjust Support D-2'!$A$1:$I$84</definedName>
    <definedName name="Z_E163314F_53A2_4A2F_A9CF_3F94F0129118_.wvu.PrintTitles" localSheetId="5" hidden="1">'MSFR IS Adjust Support D-2'!$1:$14</definedName>
    <definedName name="Z_F5B97444_16EA_4AA7_9A70_95BB0AFD8284_.wvu.Cols" localSheetId="5" hidden="1">'MSFR IS Adjust Support D-2'!#REF!</definedName>
    <definedName name="Z_F5B97444_16EA_4AA7_9A70_95BB0AFD8284_.wvu.PrintArea" localSheetId="2" hidden="1">'Inc Statment - SCH C.1'!$A$1:$K$54</definedName>
    <definedName name="Z_F5B97444_16EA_4AA7_9A70_95BB0AFD8284_.wvu.PrintArea" localSheetId="4" hidden="1">'MSFR IS Adjust D.1'!$A$1:$G$33</definedName>
    <definedName name="Z_F5B97444_16EA_4AA7_9A70_95BB0AFD8284_.wvu.PrintArea" localSheetId="5" hidden="1">'MSFR IS Adjust Support D-2'!$A$1:$I$84</definedName>
    <definedName name="Z_F5B97444_16EA_4AA7_9A70_95BB0AFD8284_.wvu.PrintTitles" localSheetId="5" hidden="1">'MSFR IS Adjust Support D-2'!$1:$14</definedName>
    <definedName name="Z_F8C3F9F4_DBFA_417E_A63C_4DCF6CDDDD4D_.wvu.Cols" localSheetId="5" hidden="1">'MSFR IS Adjust Support D-2'!#REF!</definedName>
    <definedName name="Z_F8C3F9F4_DBFA_417E_A63C_4DCF6CDDDD4D_.wvu.PrintArea" localSheetId="2" hidden="1">'Inc Statment - SCH C.1'!$A$1:$K$54</definedName>
    <definedName name="Z_F8C3F9F4_DBFA_417E_A63C_4DCF6CDDDD4D_.wvu.PrintArea" localSheetId="4" hidden="1">'MSFR IS Adjust D.1'!$A$1:$G$33</definedName>
    <definedName name="Z_F8C3F9F4_DBFA_417E_A63C_4DCF6CDDDD4D_.wvu.PrintArea" localSheetId="5" hidden="1">'MSFR IS Adjust Support D-2'!$A$1:$I$84</definedName>
    <definedName name="Z_F8C3F9F4_DBFA_417E_A63C_4DCF6CDDDD4D_.wvu.PrintTitles" localSheetId="5" hidden="1">'MSFR IS Adjust Support D-2'!$1:$14</definedName>
  </definedNames>
  <calcPr calcId="191028"/>
  <customWorkbookViews>
    <customWorkbookView name="SCHWARML - Personal View" guid="{AE1B1716-57F4-4705-A4F2-7A8CD44D74C3}" mergeInterval="0" personalView="1" maximized="1" xWindow="1" yWindow="1" windowWidth="1152" windowHeight="597" tabRatio="895" activeSheetId="7"/>
    <customWorkbookView name="rungresw - Personal View" guid="{C98D41B4-6B7D-46F8-862F-B1C92554BE39}" mergeInterval="0" personalView="1" maximized="1" xWindow="1" yWindow="1" windowWidth="1920" windowHeight="888" tabRatio="895" activeSheetId="6"/>
    <customWorkbookView name="batesjk - Personal View" guid="{E163314F-53A2-4A2F-A9CF-3F94F0129118}" mergeInterval="0" personalView="1" maximized="1" xWindow="1" yWindow="1" windowWidth="1920" windowHeight="859" tabRatio="895" activeSheetId="6"/>
    <customWorkbookView name="Peter J. Thakadiyil - Personal View" guid="{CEC57B47-E6EC-4FDA-BCFD-6AC6A66DD178}" mergeInterval="0" personalView="1" maximized="1" xWindow="1" yWindow="1" windowWidth="1920" windowHeight="833" tabRatio="895" activeSheetId="1"/>
    <customWorkbookView name="weckbat - Personal View" guid="{F5B97444-16EA-4AA7-9A70-95BB0AFD8284}" mergeInterval="0" personalView="1" maximized="1" xWindow="1" yWindow="1" windowWidth="1920" windowHeight="859" tabRatio="895" activeSheetId="6"/>
    <customWorkbookView name="tiernegc - Personal View" guid="{2E9FC00E-19D3-4355-A260-417D9236B30F}" mergeInterval="0" personalView="1" maximized="1" xWindow="1" yWindow="1" windowWidth="1920" windowHeight="888" tabRatio="895" activeSheetId="6"/>
    <customWorkbookView name="KEATHLLE - Personal View" guid="{F8C3F9F4-DBFA-417E-A63C-4DCF6CDDDD4D}" mergeInterval="0" personalView="1" maximized="1" xWindow="1" yWindow="1" windowWidth="1920" windowHeight="848" tabRatio="895" activeSheetId="1"/>
    <customWorkbookView name="omalleln - Personal View" guid="{D80F9502-1760-4B4D-BEE6-65B7268CEFF2}" mergeInterval="0" personalView="1" maximized="1" windowWidth="1900" windowHeight="787" tabRatio="8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2" i="4" l="1"/>
  <c r="A43" i="4"/>
  <c r="A44" i="4"/>
  <c r="A45" i="4"/>
  <c r="A46" i="4" s="1"/>
  <c r="A47" i="4" s="1"/>
  <c r="A48" i="4" s="1"/>
  <c r="A49" i="4" s="1"/>
  <c r="A50" i="4" s="1"/>
  <c r="A51" i="4" s="1"/>
  <c r="A52" i="4" s="1"/>
  <c r="A53" i="4" s="1"/>
  <c r="A54" i="4" s="1"/>
  <c r="A55" i="4" s="1"/>
  <c r="A56" i="4" s="1"/>
  <c r="A57" i="4" s="1"/>
  <c r="A58" i="4" s="1"/>
  <c r="A59" i="4" s="1"/>
  <c r="A60" i="4" s="1"/>
  <c r="A61" i="4" s="1"/>
  <c r="A62" i="4" s="1"/>
  <c r="A63" i="4" s="1"/>
  <c r="A41" i="4"/>
  <c r="G22" i="8" l="1"/>
  <c r="E20" i="8"/>
  <c r="F20" i="8"/>
  <c r="G20" i="8"/>
  <c r="H20" i="8"/>
  <c r="D20" i="8"/>
  <c r="G18" i="8"/>
  <c r="A14" i="8"/>
  <c r="A15" i="8"/>
  <c r="A16" i="8"/>
  <c r="A17" i="8" s="1"/>
  <c r="A18" i="8" s="1"/>
  <c r="A19" i="8" s="1"/>
  <c r="A20" i="8" s="1"/>
  <c r="A21" i="8" s="1"/>
  <c r="A22" i="8" s="1"/>
  <c r="A23" i="8" s="1"/>
  <c r="A24" i="8" s="1"/>
  <c r="A25" i="8" s="1"/>
  <c r="A26" i="8" s="1"/>
  <c r="A27" i="8" s="1"/>
  <c r="A28" i="8" s="1"/>
  <c r="A29" i="8" s="1"/>
  <c r="A30" i="8" s="1"/>
  <c r="A31" i="8" s="1"/>
  <c r="A32" i="8" s="1"/>
  <c r="A33" i="8" s="1"/>
  <c r="A34" i="8" s="1"/>
  <c r="C18" i="8"/>
  <c r="F2" i="8"/>
  <c r="H8" i="8"/>
  <c r="S7" i="7"/>
  <c r="H59" i="4"/>
  <c r="G59" i="4"/>
  <c r="F59" i="4"/>
  <c r="B10" i="2" l="1"/>
  <c r="A10" i="2"/>
  <c r="E36" i="3"/>
  <c r="G36" i="3" s="1"/>
  <c r="F36" i="3"/>
  <c r="D10" i="2" s="1"/>
  <c r="H36" i="3"/>
  <c r="F10" i="2" s="1"/>
  <c r="B11" i="2"/>
  <c r="A11" i="2"/>
  <c r="E37" i="3"/>
  <c r="F37" i="3"/>
  <c r="D11" i="2" s="1"/>
  <c r="H37" i="3"/>
  <c r="F11" i="2" s="1"/>
  <c r="G37" i="3" l="1"/>
  <c r="E10" i="2"/>
  <c r="I36" i="3"/>
  <c r="G10" i="2" s="1"/>
  <c r="C10" i="2"/>
  <c r="I37" i="3"/>
  <c r="G11" i="2" s="1"/>
  <c r="E11" i="2"/>
  <c r="C11" i="2"/>
  <c r="I9" i="6" l="1"/>
  <c r="G7" i="5"/>
  <c r="D41" i="4" l="1"/>
  <c r="D94" i="1" l="1"/>
  <c r="F41" i="4" s="1"/>
  <c r="C94" i="1"/>
  <c r="E41" i="4" s="1"/>
  <c r="A94" i="1"/>
  <c r="D93" i="1"/>
  <c r="C93" i="1"/>
  <c r="A93" i="1"/>
  <c r="D92" i="1"/>
  <c r="C92" i="1"/>
  <c r="A92" i="1"/>
  <c r="D91" i="1"/>
  <c r="C91" i="1"/>
  <c r="A91" i="1"/>
  <c r="D90" i="1"/>
  <c r="C90" i="1"/>
  <c r="A90" i="1"/>
  <c r="D89" i="1"/>
  <c r="C89" i="1"/>
  <c r="A89" i="1"/>
  <c r="D88" i="1"/>
  <c r="C88" i="1"/>
  <c r="A88" i="1"/>
  <c r="D87" i="1"/>
  <c r="C87" i="1"/>
  <c r="A87" i="1"/>
  <c r="D86" i="1"/>
  <c r="C86" i="1"/>
  <c r="A86" i="1"/>
  <c r="D85" i="1"/>
  <c r="C85" i="1"/>
  <c r="A85" i="1"/>
  <c r="D84" i="1"/>
  <c r="C84" i="1"/>
  <c r="A84" i="1"/>
  <c r="D83" i="1"/>
  <c r="C83" i="1"/>
  <c r="A83" i="1"/>
  <c r="D82" i="1"/>
  <c r="C82" i="1"/>
  <c r="A82" i="1"/>
  <c r="D81" i="1"/>
  <c r="C81" i="1"/>
  <c r="A81" i="1"/>
  <c r="D80" i="1"/>
  <c r="C80" i="1"/>
  <c r="A80" i="1"/>
  <c r="D79" i="1"/>
  <c r="C79" i="1"/>
  <c r="A79" i="1"/>
  <c r="D78" i="1"/>
  <c r="C78" i="1"/>
  <c r="A78" i="1"/>
  <c r="D77" i="1"/>
  <c r="C77" i="1"/>
  <c r="A77" i="1"/>
  <c r="D76" i="1"/>
  <c r="C76" i="1"/>
  <c r="A76" i="1"/>
  <c r="D75" i="1"/>
  <c r="C75" i="1"/>
  <c r="A75" i="1"/>
  <c r="D74" i="1"/>
  <c r="C74" i="1"/>
  <c r="A74" i="1"/>
  <c r="D72" i="1"/>
  <c r="C72" i="1"/>
  <c r="A72" i="1"/>
  <c r="D71" i="1"/>
  <c r="C71" i="1"/>
  <c r="A70" i="1"/>
  <c r="A71" i="1"/>
  <c r="D70" i="1"/>
  <c r="C70" i="1"/>
  <c r="C58" i="1" l="1"/>
  <c r="C60" i="1"/>
  <c r="C61" i="1"/>
  <c r="C62" i="1"/>
  <c r="C63" i="1"/>
  <c r="D56" i="1"/>
  <c r="A12" i="2" l="1"/>
  <c r="B12" i="2"/>
  <c r="F12" i="2"/>
  <c r="A13" i="2"/>
  <c r="B13" i="2"/>
  <c r="A14" i="2"/>
  <c r="B14" i="2"/>
  <c r="C14" i="2"/>
  <c r="D14" i="2"/>
  <c r="E14" i="2"/>
  <c r="F14" i="2"/>
  <c r="G14" i="2"/>
  <c r="A15" i="2"/>
  <c r="B15" i="2"/>
  <c r="B9" i="2"/>
  <c r="A9" i="2"/>
  <c r="B8" i="2"/>
  <c r="A8" i="2"/>
  <c r="A17" i="6" l="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H76" i="1"/>
  <c r="H24" i="6" s="1"/>
  <c r="H75" i="1"/>
  <c r="H23" i="6" s="1"/>
  <c r="H79" i="1"/>
  <c r="H27" i="6" s="1"/>
  <c r="H78" i="1"/>
  <c r="H26" i="6" s="1"/>
  <c r="H83" i="1"/>
  <c r="H31" i="6" s="1"/>
  <c r="H82" i="1"/>
  <c r="H30" i="6" s="1"/>
  <c r="H81" i="1"/>
  <c r="H29" i="6" s="1"/>
  <c r="H86" i="1"/>
  <c r="H33" i="6" s="1"/>
  <c r="H85" i="1"/>
  <c r="H32" i="6" s="1"/>
  <c r="H90" i="1"/>
  <c r="H37" i="6" s="1"/>
  <c r="H89" i="1"/>
  <c r="H36" i="6" s="1"/>
  <c r="H88" i="1"/>
  <c r="H35" i="6" s="1"/>
  <c r="H91" i="1"/>
  <c r="H38" i="6" s="1"/>
  <c r="H93" i="1"/>
  <c r="H40" i="6" s="1"/>
  <c r="H92" i="1"/>
  <c r="H39" i="6" s="1"/>
  <c r="H87" i="1"/>
  <c r="H34" i="6" s="1"/>
  <c r="H80" i="1"/>
  <c r="H28" i="6" s="1"/>
  <c r="H77" i="1"/>
  <c r="H25" i="6" s="1"/>
  <c r="H74" i="1"/>
  <c r="H22" i="6" s="1"/>
  <c r="H72" i="1"/>
  <c r="H71" i="1"/>
  <c r="H70" i="1"/>
  <c r="H84" i="1" l="1"/>
  <c r="H49" i="6" s="1"/>
  <c r="D40" i="4" l="1"/>
  <c r="J27" i="1"/>
  <c r="K27" i="1" l="1"/>
  <c r="H9" i="4" l="1"/>
  <c r="E93" i="1" l="1"/>
  <c r="F93" i="1"/>
  <c r="H40" i="4" l="1"/>
  <c r="F40" i="6"/>
  <c r="G40" i="4"/>
  <c r="E40" i="6"/>
  <c r="E92" i="1"/>
  <c r="G39" i="4" l="1"/>
  <c r="E39" i="6"/>
  <c r="F92" i="1"/>
  <c r="H39" i="4" l="1"/>
  <c r="F39" i="6"/>
  <c r="F77" i="1"/>
  <c r="F25" i="6" s="1"/>
  <c r="F78" i="1"/>
  <c r="F26" i="6" s="1"/>
  <c r="F79" i="1"/>
  <c r="F27" i="6" s="1"/>
  <c r="E77" i="1"/>
  <c r="E25" i="6" s="1"/>
  <c r="E78" i="1"/>
  <c r="E26" i="6" s="1"/>
  <c r="E79" i="1"/>
  <c r="E27" i="6" s="1"/>
  <c r="F80" i="1"/>
  <c r="F28" i="6" s="1"/>
  <c r="F81" i="1"/>
  <c r="F29" i="6" s="1"/>
  <c r="F82" i="1"/>
  <c r="F30" i="6" s="1"/>
  <c r="F83" i="1"/>
  <c r="F31" i="6" s="1"/>
  <c r="E80" i="1"/>
  <c r="E28" i="6" s="1"/>
  <c r="E81" i="1"/>
  <c r="E29" i="6" s="1"/>
  <c r="E82" i="1"/>
  <c r="E30" i="6" s="1"/>
  <c r="E83" i="1"/>
  <c r="E31" i="6" s="1"/>
  <c r="F86" i="1" l="1"/>
  <c r="E86" i="1"/>
  <c r="F85" i="1"/>
  <c r="E85" i="1"/>
  <c r="H32" i="4" l="1"/>
  <c r="F32" i="6"/>
  <c r="G32" i="4"/>
  <c r="E32" i="6"/>
  <c r="G33" i="4"/>
  <c r="E33" i="6"/>
  <c r="H33" i="4"/>
  <c r="F33" i="6"/>
  <c r="F90" i="1"/>
  <c r="E90" i="1"/>
  <c r="F89" i="1"/>
  <c r="E89" i="1"/>
  <c r="F88" i="1"/>
  <c r="E88" i="1"/>
  <c r="F87" i="1"/>
  <c r="E87" i="1"/>
  <c r="H35" i="4" l="1"/>
  <c r="F35" i="6"/>
  <c r="G36" i="4"/>
  <c r="E36" i="6"/>
  <c r="H36" i="4"/>
  <c r="F36" i="6"/>
  <c r="H37" i="4"/>
  <c r="F37" i="6"/>
  <c r="G34" i="4"/>
  <c r="E34" i="6"/>
  <c r="H34" i="4"/>
  <c r="F34" i="6"/>
  <c r="G35" i="4"/>
  <c r="E35" i="6"/>
  <c r="G37" i="4"/>
  <c r="E37" i="6"/>
  <c r="D41" i="6"/>
  <c r="F70" i="1"/>
  <c r="F71" i="1"/>
  <c r="F72" i="1"/>
  <c r="E71" i="1"/>
  <c r="E72" i="1"/>
  <c r="E70" i="1"/>
  <c r="F91" i="1"/>
  <c r="E91" i="1"/>
  <c r="F35" i="4" l="1"/>
  <c r="D35" i="6"/>
  <c r="F22" i="4"/>
  <c r="D24" i="6"/>
  <c r="G38" i="4"/>
  <c r="E38" i="6"/>
  <c r="F38" i="4"/>
  <c r="D38" i="6"/>
  <c r="F34" i="4"/>
  <c r="D34" i="6"/>
  <c r="F29" i="4"/>
  <c r="D31" i="6"/>
  <c r="F25" i="4"/>
  <c r="D27" i="6"/>
  <c r="F21" i="4"/>
  <c r="D23" i="6"/>
  <c r="F39" i="4"/>
  <c r="D39" i="6"/>
  <c r="F26" i="4"/>
  <c r="D28" i="6"/>
  <c r="H38" i="4"/>
  <c r="F38" i="6"/>
  <c r="F37" i="4"/>
  <c r="D37" i="6"/>
  <c r="F33" i="4"/>
  <c r="D33" i="6"/>
  <c r="F28" i="4"/>
  <c r="D30" i="6"/>
  <c r="F24" i="4"/>
  <c r="D26" i="6"/>
  <c r="F50" i="4"/>
  <c r="F51" i="4" s="1"/>
  <c r="D49" i="6"/>
  <c r="F40" i="4"/>
  <c r="D40" i="6"/>
  <c r="F36" i="4"/>
  <c r="D36" i="6"/>
  <c r="F32" i="4"/>
  <c r="D32" i="6"/>
  <c r="F27" i="4"/>
  <c r="D29" i="6"/>
  <c r="F23" i="4"/>
  <c r="D25" i="6"/>
  <c r="F20" i="4"/>
  <c r="D22" i="6"/>
  <c r="K91" i="1"/>
  <c r="K78" i="1"/>
  <c r="K79" i="1"/>
  <c r="K77" i="1"/>
  <c r="F42" i="4" l="1"/>
  <c r="D42" i="6"/>
  <c r="F84" i="1"/>
  <c r="H50" i="4" l="1"/>
  <c r="F49" i="6"/>
  <c r="E84" i="1"/>
  <c r="E49" i="6" s="1"/>
  <c r="K84" i="1" l="1"/>
  <c r="G50" i="4"/>
  <c r="D32" i="4"/>
  <c r="D33" i="4"/>
  <c r="D34" i="4"/>
  <c r="D35" i="4"/>
  <c r="D36" i="4"/>
  <c r="D37" i="4"/>
  <c r="D38" i="4"/>
  <c r="D39" i="4"/>
  <c r="D50" i="4"/>
  <c r="D29" i="4"/>
  <c r="D28" i="4"/>
  <c r="D21" i="4"/>
  <c r="D22" i="4"/>
  <c r="D23" i="4"/>
  <c r="D24" i="4"/>
  <c r="D25" i="4"/>
  <c r="D26" i="4"/>
  <c r="D27" i="4"/>
  <c r="D20" i="4"/>
  <c r="K10" i="3"/>
  <c r="C8" i="1"/>
  <c r="C7" i="1"/>
  <c r="C6" i="1"/>
  <c r="C4" i="1"/>
  <c r="C5" i="1"/>
  <c r="C3" i="1"/>
  <c r="A3" i="7" l="1"/>
  <c r="A3" i="8"/>
  <c r="A4" i="8"/>
  <c r="A4" i="7"/>
  <c r="F30" i="4"/>
  <c r="F57" i="4" l="1"/>
  <c r="D14" i="5" s="1"/>
  <c r="F76" i="1"/>
  <c r="F24" i="6" s="1"/>
  <c r="F75" i="1"/>
  <c r="F23" i="6" s="1"/>
  <c r="E75" i="1" l="1"/>
  <c r="E76" i="1"/>
  <c r="K76" i="1" l="1"/>
  <c r="E24" i="6"/>
  <c r="K75" i="1"/>
  <c r="E23" i="6"/>
  <c r="F74" i="1"/>
  <c r="F22" i="6" s="1"/>
  <c r="E74" i="1"/>
  <c r="I29" i="1"/>
  <c r="K74" i="1" l="1"/>
  <c r="E22" i="6"/>
  <c r="I17" i="1"/>
  <c r="G18" i="3" s="1"/>
  <c r="F14" i="8" s="1"/>
  <c r="H17" i="1"/>
  <c r="H20" i="1" s="1"/>
  <c r="G17" i="1"/>
  <c r="G20" i="1" l="1"/>
  <c r="K17" i="1"/>
  <c r="K18" i="3" s="1"/>
  <c r="I14" i="1" l="1"/>
  <c r="J28" i="1" l="1"/>
  <c r="H28" i="1"/>
  <c r="K87" i="1" l="1"/>
  <c r="H32" i="1"/>
  <c r="I32" i="1"/>
  <c r="G32" i="1"/>
  <c r="K93" i="1"/>
  <c r="G93" i="1"/>
  <c r="G40" i="6" s="1"/>
  <c r="G89" i="1"/>
  <c r="G36" i="6" s="1"/>
  <c r="G90" i="1"/>
  <c r="G37" i="6" s="1"/>
  <c r="E37" i="4" l="1"/>
  <c r="C37" i="6"/>
  <c r="E40" i="4"/>
  <c r="C40" i="6"/>
  <c r="E36" i="4"/>
  <c r="C36" i="6"/>
  <c r="K86" i="1"/>
  <c r="K88" i="1"/>
  <c r="K90" i="1"/>
  <c r="K92" i="1"/>
  <c r="K85" i="1"/>
  <c r="K89" i="1"/>
  <c r="I31" i="1"/>
  <c r="G30" i="3" s="1"/>
  <c r="H31" i="1"/>
  <c r="G31" i="1"/>
  <c r="C41" i="6"/>
  <c r="G85" i="1"/>
  <c r="G32" i="6" s="1"/>
  <c r="G86" i="1"/>
  <c r="G33" i="6" s="1"/>
  <c r="G87" i="1"/>
  <c r="G34" i="6" s="1"/>
  <c r="G88" i="1"/>
  <c r="G35" i="6" s="1"/>
  <c r="G91" i="1"/>
  <c r="G38" i="6" s="1"/>
  <c r="G92" i="1"/>
  <c r="G39" i="6" s="1"/>
  <c r="G94" i="1"/>
  <c r="G41" i="6" s="1"/>
  <c r="G31" i="3"/>
  <c r="J26" i="1"/>
  <c r="H26" i="1"/>
  <c r="I26" i="1"/>
  <c r="G46" i="3" s="1"/>
  <c r="F22" i="8" s="1"/>
  <c r="G26" i="1"/>
  <c r="G84" i="1"/>
  <c r="G49" i="6" s="1"/>
  <c r="E12" i="2" l="1"/>
  <c r="E32" i="4"/>
  <c r="C32" i="6"/>
  <c r="E35" i="4"/>
  <c r="C35" i="6"/>
  <c r="E38" i="4"/>
  <c r="C38" i="6"/>
  <c r="E34" i="4"/>
  <c r="C34" i="6"/>
  <c r="E50" i="4"/>
  <c r="C49" i="6"/>
  <c r="E39" i="4"/>
  <c r="C39" i="6"/>
  <c r="E33" i="4"/>
  <c r="C33" i="6"/>
  <c r="K31" i="1"/>
  <c r="K30" i="3" s="1"/>
  <c r="J31" i="1" l="1"/>
  <c r="K32" i="1" l="1"/>
  <c r="K31" i="3" s="1"/>
  <c r="J32" i="1" l="1"/>
  <c r="G30" i="1" l="1"/>
  <c r="H30" i="1" l="1"/>
  <c r="I30" i="1" l="1"/>
  <c r="G29" i="3" s="1"/>
  <c r="K30" i="1"/>
  <c r="K29" i="3" s="1"/>
  <c r="J30" i="1" l="1"/>
  <c r="G29" i="1" l="1"/>
  <c r="H29" i="1" l="1"/>
  <c r="G28" i="3" l="1"/>
  <c r="K29" i="1" l="1"/>
  <c r="H27" i="1" l="1"/>
  <c r="I27" i="1" l="1"/>
  <c r="G26" i="3" s="1"/>
  <c r="K28" i="3" l="1"/>
  <c r="K26" i="1" l="1"/>
  <c r="K26" i="3"/>
  <c r="K46" i="3" l="1"/>
  <c r="G80" i="1"/>
  <c r="G28" i="6" s="1"/>
  <c r="G81" i="1"/>
  <c r="G29" i="6" s="1"/>
  <c r="G82" i="1"/>
  <c r="G30" i="6" s="1"/>
  <c r="G83" i="1"/>
  <c r="G31" i="6" s="1"/>
  <c r="G23" i="4"/>
  <c r="G24" i="4"/>
  <c r="G25" i="4"/>
  <c r="G74" i="1"/>
  <c r="G22" i="6" s="1"/>
  <c r="G75" i="1"/>
  <c r="G23" i="6" s="1"/>
  <c r="G76" i="1"/>
  <c r="G24" i="6" s="1"/>
  <c r="G77" i="1"/>
  <c r="G25" i="6" s="1"/>
  <c r="G78" i="1"/>
  <c r="G26" i="6" s="1"/>
  <c r="G79" i="1"/>
  <c r="G27" i="6" s="1"/>
  <c r="J39" i="3"/>
  <c r="J29" i="3"/>
  <c r="J30" i="3"/>
  <c r="J31" i="3"/>
  <c r="E39" i="3"/>
  <c r="F39" i="3"/>
  <c r="E40" i="3"/>
  <c r="E41" i="3"/>
  <c r="E43" i="3"/>
  <c r="E44" i="3"/>
  <c r="E45" i="3"/>
  <c r="E25" i="4" l="1"/>
  <c r="C27" i="6"/>
  <c r="E24" i="4"/>
  <c r="C26" i="6"/>
  <c r="E27" i="4"/>
  <c r="C29" i="6"/>
  <c r="E28" i="4"/>
  <c r="C30" i="6"/>
  <c r="E23" i="4"/>
  <c r="C25" i="6"/>
  <c r="E22" i="4"/>
  <c r="C24" i="6"/>
  <c r="E26" i="4"/>
  <c r="C28" i="6"/>
  <c r="E21" i="4"/>
  <c r="C23" i="6"/>
  <c r="E29" i="4"/>
  <c r="C31" i="6"/>
  <c r="E20" i="4"/>
  <c r="C22" i="6"/>
  <c r="H25" i="4"/>
  <c r="H24" i="4"/>
  <c r="H23" i="4"/>
  <c r="G17" i="4"/>
  <c r="G71" i="1"/>
  <c r="G72" i="1"/>
  <c r="G70" i="1"/>
  <c r="F17" i="4" l="1"/>
  <c r="H17" i="4" s="1"/>
  <c r="K72" i="1"/>
  <c r="F16" i="4"/>
  <c r="K71" i="1"/>
  <c r="F15" i="4"/>
  <c r="K70" i="1"/>
  <c r="H39" i="3" l="1"/>
  <c r="H41" i="3"/>
  <c r="H44" i="3"/>
  <c r="H45" i="3"/>
  <c r="H35" i="3"/>
  <c r="F9" i="2" s="1"/>
  <c r="G39" i="3"/>
  <c r="G37" i="1"/>
  <c r="H37" i="1"/>
  <c r="H41" i="1"/>
  <c r="F40" i="3" s="1"/>
  <c r="G40" i="3" s="1"/>
  <c r="H42" i="1"/>
  <c r="F41" i="3" s="1"/>
  <c r="G41" i="3" s="1"/>
  <c r="I41" i="3" s="1"/>
  <c r="H44" i="1"/>
  <c r="F43" i="3" s="1"/>
  <c r="G43" i="3" s="1"/>
  <c r="H45" i="1"/>
  <c r="G44" i="3" s="1"/>
  <c r="H46" i="1"/>
  <c r="F45" i="3" s="1"/>
  <c r="G45" i="3" s="1"/>
  <c r="I44" i="3" l="1"/>
  <c r="I45" i="3"/>
  <c r="I39" i="3"/>
  <c r="J29" i="1"/>
  <c r="G27" i="1" l="1"/>
  <c r="J17" i="1" l="1"/>
  <c r="A15" i="4" l="1"/>
  <c r="A16" i="4" s="1"/>
  <c r="A17" i="4" s="1"/>
  <c r="A18" i="4" s="1"/>
  <c r="A19" i="4" s="1"/>
  <c r="A20" i="4" s="1"/>
  <c r="A21" i="4" s="1"/>
  <c r="A22" i="4" s="1"/>
  <c r="A23" i="4" s="1"/>
  <c r="A24" i="4" s="1"/>
  <c r="A25" i="4" s="1"/>
  <c r="A26" i="4" s="1"/>
  <c r="A27" i="4" s="1"/>
  <c r="A28" i="4" s="1"/>
  <c r="A29" i="4" s="1"/>
  <c r="A30" i="4" s="1"/>
  <c r="A31" i="4" s="1"/>
  <c r="A32" i="4" l="1"/>
  <c r="A33" i="4" s="1"/>
  <c r="A34" i="4" s="1"/>
  <c r="A35" i="4" s="1"/>
  <c r="A36" i="4" s="1"/>
  <c r="A37" i="4" s="1"/>
  <c r="A38" i="4" s="1"/>
  <c r="A39" i="4" s="1"/>
  <c r="A40" i="4" s="1"/>
  <c r="E17" i="4"/>
  <c r="D17" i="4"/>
  <c r="E28" i="3" l="1"/>
  <c r="F12" i="6" l="1"/>
  <c r="E16" i="4" l="1"/>
  <c r="D16" i="4"/>
  <c r="E15" i="4"/>
  <c r="G14" i="1" l="1"/>
  <c r="E15" i="3"/>
  <c r="D14" i="6" s="1"/>
  <c r="D11" i="5" l="1"/>
  <c r="G18" i="6" l="1"/>
  <c r="J18" i="3" l="1"/>
  <c r="J46" i="3" l="1"/>
  <c r="S2" i="7" l="1"/>
  <c r="I2" i="6" l="1"/>
  <c r="G2" i="5"/>
  <c r="H2" i="4"/>
  <c r="K2" i="3" l="1"/>
  <c r="B14" i="5" l="1"/>
  <c r="D15" i="4" l="1"/>
  <c r="A3" i="5" l="1"/>
  <c r="A3" i="6"/>
  <c r="A4" i="5"/>
  <c r="A4" i="6"/>
  <c r="A3" i="3"/>
  <c r="A3" i="4"/>
  <c r="A4" i="3"/>
  <c r="A4" i="4"/>
  <c r="F46" i="3" l="1"/>
  <c r="E22" i="8" s="1"/>
  <c r="D12" i="2" l="1"/>
  <c r="F31" i="3"/>
  <c r="D18" i="5" l="1"/>
  <c r="F48" i="4"/>
  <c r="F60" i="4"/>
  <c r="D20" i="5" s="1"/>
  <c r="F18" i="4" l="1"/>
  <c r="F56" i="4" s="1"/>
  <c r="E46" i="3"/>
  <c r="D22" i="8" s="1"/>
  <c r="E31" i="3"/>
  <c r="E30" i="3"/>
  <c r="E26" i="3"/>
  <c r="E29" i="3"/>
  <c r="C12" i="2" l="1"/>
  <c r="I46" i="3"/>
  <c r="H22" i="8" s="1"/>
  <c r="G12" i="2" l="1"/>
  <c r="H51" i="4"/>
  <c r="H60" i="4" s="1"/>
  <c r="F20" i="5" s="1"/>
  <c r="G51" i="4" l="1"/>
  <c r="G60" i="4" s="1"/>
  <c r="E20" i="5" s="1"/>
  <c r="H18" i="6" l="1"/>
  <c r="F18" i="5" l="1"/>
  <c r="H48" i="4"/>
  <c r="E47" i="6"/>
  <c r="E18" i="5" l="1"/>
  <c r="G48" i="4"/>
  <c r="J28" i="3" l="1"/>
  <c r="J27" i="3" l="1"/>
  <c r="J26" i="3"/>
  <c r="F29" i="3" l="1"/>
  <c r="F30" i="3"/>
  <c r="I30" i="3" l="1"/>
  <c r="I29" i="3"/>
  <c r="F26" i="3" l="1"/>
  <c r="F27" i="3"/>
  <c r="F28" i="3" l="1"/>
  <c r="I26" i="3" l="1"/>
  <c r="I28" i="3" l="1"/>
  <c r="E46" i="6" l="1"/>
  <c r="D46" i="6"/>
  <c r="D47" i="6"/>
  <c r="F47" i="6" s="1"/>
  <c r="F46" i="6" l="1"/>
  <c r="J24" i="1" l="1"/>
  <c r="J24" i="3" l="1"/>
  <c r="G16" i="4" l="1"/>
  <c r="H16" i="4" s="1"/>
  <c r="D12" i="5" l="1"/>
  <c r="E18" i="3"/>
  <c r="D14" i="8" s="1"/>
  <c r="G15" i="4"/>
  <c r="G18" i="4" s="1"/>
  <c r="D18" i="6" l="1"/>
  <c r="H15" i="4"/>
  <c r="H18" i="4" s="1"/>
  <c r="G56" i="4"/>
  <c r="E19" i="3"/>
  <c r="H56" i="4" l="1"/>
  <c r="I20" i="1"/>
  <c r="F18" i="3"/>
  <c r="E14" i="8" s="1"/>
  <c r="E12" i="5"/>
  <c r="E18" i="6" s="1"/>
  <c r="F12" i="5" l="1"/>
  <c r="F18" i="6" s="1"/>
  <c r="F19" i="3"/>
  <c r="G19" i="3" l="1"/>
  <c r="J25" i="1" l="1"/>
  <c r="J25" i="3" l="1"/>
  <c r="J23" i="1" l="1"/>
  <c r="J23" i="3" l="1"/>
  <c r="K24" i="1" l="1"/>
  <c r="K24" i="3" l="1"/>
  <c r="G24" i="1" l="1"/>
  <c r="E24" i="3" l="1"/>
  <c r="H24" i="1" l="1"/>
  <c r="I24" i="1"/>
  <c r="G24" i="3" s="1"/>
  <c r="F24" i="3" l="1"/>
  <c r="I24" i="3"/>
  <c r="K83" i="1" l="1"/>
  <c r="G29" i="4"/>
  <c r="K81" i="1"/>
  <c r="G27" i="4"/>
  <c r="K82" i="1"/>
  <c r="G28" i="4"/>
  <c r="K80" i="1"/>
  <c r="G26" i="4"/>
  <c r="K25" i="1"/>
  <c r="H27" i="4" l="1"/>
  <c r="H26" i="4"/>
  <c r="H28" i="4"/>
  <c r="H29" i="4"/>
  <c r="K25" i="3"/>
  <c r="G25" i="1" l="1"/>
  <c r="E25" i="3" l="1"/>
  <c r="H25" i="1" l="1"/>
  <c r="I25" i="1"/>
  <c r="G25" i="3" s="1"/>
  <c r="I25" i="3" l="1"/>
  <c r="F25" i="3"/>
  <c r="K23" i="1" l="1"/>
  <c r="K23" i="3" l="1"/>
  <c r="G23" i="1" l="1"/>
  <c r="E23" i="3" l="1"/>
  <c r="H23" i="1" l="1"/>
  <c r="I23" i="1"/>
  <c r="G23" i="3" s="1"/>
  <c r="F23" i="3" l="1"/>
  <c r="I23" i="3"/>
  <c r="G20" i="4"/>
  <c r="G21" i="4"/>
  <c r="G22" i="4"/>
  <c r="H22" i="4" l="1"/>
  <c r="H21" i="4"/>
  <c r="H20" i="4"/>
  <c r="G30" i="4"/>
  <c r="F32" i="3"/>
  <c r="D8" i="2" l="1"/>
  <c r="E16" i="8"/>
  <c r="H30" i="4"/>
  <c r="E94" i="1" l="1"/>
  <c r="F94" i="1"/>
  <c r="E41" i="6" l="1"/>
  <c r="E42" i="6" s="1"/>
  <c r="G41" i="4"/>
  <c r="G42" i="4" s="1"/>
  <c r="K94" i="1"/>
  <c r="F41" i="6"/>
  <c r="F42" i="6" s="1"/>
  <c r="H41" i="4"/>
  <c r="H42" i="4" s="1"/>
  <c r="G57" i="4" l="1"/>
  <c r="H57" i="4"/>
  <c r="F14" i="5" l="1"/>
  <c r="E14" i="5"/>
  <c r="H94" i="1" l="1"/>
  <c r="H41" i="6" s="1"/>
  <c r="K28" i="1"/>
  <c r="K27" i="3" s="1"/>
  <c r="G28" i="1" l="1"/>
  <c r="E27" i="3" s="1"/>
  <c r="E32" i="3" s="1"/>
  <c r="D16" i="8" s="1"/>
  <c r="C8" i="2" l="1"/>
  <c r="I28" i="1" l="1"/>
  <c r="G27" i="3" s="1"/>
  <c r="G32" i="3" l="1"/>
  <c r="F16" i="8" s="1"/>
  <c r="E8" i="2" l="1"/>
  <c r="G36" i="1" l="1"/>
  <c r="D45" i="6" l="1"/>
  <c r="E35" i="3"/>
  <c r="D18" i="8" s="1"/>
  <c r="D24" i="8" s="1"/>
  <c r="D28" i="8" s="1"/>
  <c r="D32" i="8" s="1"/>
  <c r="C9" i="2" l="1"/>
  <c r="E47" i="3"/>
  <c r="F44" i="4"/>
  <c r="F45" i="4" s="1"/>
  <c r="D50" i="6"/>
  <c r="D52" i="6" s="1"/>
  <c r="D54" i="6" s="1"/>
  <c r="F53" i="4" l="1"/>
  <c r="F58" i="4"/>
  <c r="C13" i="2"/>
  <c r="E49" i="3"/>
  <c r="C15" i="2" l="1"/>
  <c r="E51" i="3"/>
  <c r="D16" i="5"/>
  <c r="D22" i="5" s="1"/>
  <c r="D56" i="6" s="1"/>
  <c r="F61" i="4"/>
  <c r="I36" i="1" l="1"/>
  <c r="H36" i="1" s="1"/>
  <c r="E45" i="6" l="1"/>
  <c r="F35" i="3"/>
  <c r="E18" i="8" s="1"/>
  <c r="E24" i="8" s="1"/>
  <c r="F47" i="3" l="1"/>
  <c r="D9" i="2"/>
  <c r="G35" i="3"/>
  <c r="F18" i="8" s="1"/>
  <c r="F24" i="8" s="1"/>
  <c r="F28" i="8" s="1"/>
  <c r="F32" i="8" s="1"/>
  <c r="E50" i="6"/>
  <c r="E52" i="6" s="1"/>
  <c r="E54" i="6" s="1"/>
  <c r="F45" i="6"/>
  <c r="F50" i="6" s="1"/>
  <c r="F52" i="6" s="1"/>
  <c r="F54" i="6" s="1"/>
  <c r="G47" i="3" l="1"/>
  <c r="I35" i="3"/>
  <c r="H18" i="8" s="1"/>
  <c r="E9" i="2"/>
  <c r="H44" i="4"/>
  <c r="D13" i="2"/>
  <c r="F49" i="3"/>
  <c r="H45" i="4" l="1"/>
  <c r="G44" i="4"/>
  <c r="G45" i="4" s="1"/>
  <c r="G9" i="2"/>
  <c r="F51" i="3"/>
  <c r="D15" i="2"/>
  <c r="E13" i="2"/>
  <c r="G49" i="3"/>
  <c r="G58" i="4" l="1"/>
  <c r="G53" i="4"/>
  <c r="E15" i="2"/>
  <c r="G51" i="3"/>
  <c r="H58" i="4"/>
  <c r="H53" i="4"/>
  <c r="F16" i="5" l="1"/>
  <c r="F22" i="5" s="1"/>
  <c r="F56" i="6" s="1"/>
  <c r="H61" i="4"/>
  <c r="E16" i="5"/>
  <c r="E22" i="5" s="1"/>
  <c r="E56" i="6" s="1"/>
  <c r="G61" i="4"/>
  <c r="D58" i="1" l="1"/>
  <c r="H18" i="3" s="1"/>
  <c r="G14" i="8" s="1"/>
  <c r="H19" i="3" l="1"/>
  <c r="I18" i="3"/>
  <c r="I19" i="3" s="1"/>
  <c r="H14" i="8"/>
  <c r="D63" i="1" l="1"/>
  <c r="H43" i="3" s="1"/>
  <c r="I43" i="3" s="1"/>
  <c r="D62" i="1"/>
  <c r="H40" i="3" s="1"/>
  <c r="D61" i="1"/>
  <c r="H31" i="3" s="1"/>
  <c r="I31" i="3" s="1"/>
  <c r="D60" i="1"/>
  <c r="H27" i="3" s="1"/>
  <c r="I27" i="3" s="1"/>
  <c r="I32" i="3" s="1"/>
  <c r="I40" i="3"/>
  <c r="I47" i="3" s="1"/>
  <c r="G13" i="2" s="1"/>
  <c r="H32" i="3"/>
  <c r="H47" i="3" l="1"/>
  <c r="F13" i="2" s="1"/>
  <c r="G16" i="8"/>
  <c r="G24" i="8" s="1"/>
  <c r="H16" i="8"/>
  <c r="H24" i="8" s="1"/>
  <c r="H28" i="8" s="1"/>
  <c r="H32" i="8" s="1"/>
  <c r="I49" i="3"/>
  <c r="H49" i="3" l="1"/>
  <c r="H51" i="3" s="1"/>
  <c r="G15" i="2"/>
  <c r="I51" i="3"/>
  <c r="F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SCHWARML</author>
  </authors>
  <commentList>
    <comment ref="L212" authorId="0" shapeId="0" xr:uid="{00000000-0006-0000-0000-000002000000}">
      <text>
        <r>
          <rPr>
            <b/>
            <sz val="8"/>
            <color indexed="81"/>
            <rFont val="Tahoma"/>
            <family val="2"/>
          </rPr>
          <t>SCHWARML:</t>
        </r>
        <r>
          <rPr>
            <sz val="8"/>
            <color indexed="81"/>
            <rFont val="Tahoma"/>
            <family val="2"/>
          </rPr>
          <t xml:space="preserve">
Was in Misc. for Base Year</t>
        </r>
      </text>
    </comment>
  </commentList>
</comments>
</file>

<file path=xl/sharedStrings.xml><?xml version="1.0" encoding="utf-8"?>
<sst xmlns="http://schemas.openxmlformats.org/spreadsheetml/2006/main" count="392" uniqueCount="204">
  <si>
    <t>Link In</t>
  </si>
  <si>
    <t>Company Title:</t>
  </si>
  <si>
    <t>Company:</t>
  </si>
  <si>
    <t>PSC Case Number:</t>
  </si>
  <si>
    <t>Base Year:</t>
  </si>
  <si>
    <t>Forecasted Test Year:</t>
  </si>
  <si>
    <t>True-up Date</t>
  </si>
  <si>
    <t>Exhibit Reference</t>
  </si>
  <si>
    <t>INCOME STATEMENT HIGH LEVEL LINK-IN (SCHEDULE C-1)</t>
  </si>
  <si>
    <t>Supporting</t>
  </si>
  <si>
    <t>Base Period</t>
  </si>
  <si>
    <t>Adjustment</t>
  </si>
  <si>
    <t>Forecast Period</t>
  </si>
  <si>
    <t>Forecast</t>
  </si>
  <si>
    <t xml:space="preserve">Forecast </t>
  </si>
  <si>
    <t>Line</t>
  </si>
  <si>
    <t>Exhibit</t>
  </si>
  <si>
    <t>12 Months Ended</t>
  </si>
  <si>
    <t>for Forecast at</t>
  </si>
  <si>
    <t>Workpaper</t>
  </si>
  <si>
    <t>WP Excel</t>
  </si>
  <si>
    <t>Number</t>
  </si>
  <si>
    <t>Description</t>
  </si>
  <si>
    <t>Reference</t>
  </si>
  <si>
    <t>Present Rates</t>
  </si>
  <si>
    <t>Lcoation</t>
  </si>
  <si>
    <t>Operating Revenues</t>
  </si>
  <si>
    <t>Sewer Revenues</t>
  </si>
  <si>
    <t>Total Operating Revenues</t>
  </si>
  <si>
    <t>Operating Expense</t>
  </si>
  <si>
    <t>Operation and Maintenance:</t>
  </si>
  <si>
    <t>Sewer - Contract Operations</t>
  </si>
  <si>
    <t>Sewer - Other Operations</t>
  </si>
  <si>
    <t>Sewer - Maintenance</t>
  </si>
  <si>
    <t>Property Taxes</t>
  </si>
  <si>
    <t>Customer Billing Expense</t>
  </si>
  <si>
    <t>Uncollectible Accounts</t>
  </si>
  <si>
    <t>Allocated Overhead</t>
  </si>
  <si>
    <t>Administrative Servcies</t>
  </si>
  <si>
    <t>Property Insurance</t>
  </si>
  <si>
    <t>Regulatory Expense</t>
  </si>
  <si>
    <t>Total O&amp;M Expenses (Sum of Lines 9-32):</t>
  </si>
  <si>
    <t>Other Expenses</t>
  </si>
  <si>
    <t>Depreciation - Net of CIAC Amort</t>
  </si>
  <si>
    <t>Amortization of UPAA</t>
  </si>
  <si>
    <t>Amortization Expense</t>
  </si>
  <si>
    <t>State Income Tax</t>
  </si>
  <si>
    <t>Current State Income Tax</t>
  </si>
  <si>
    <t>Deferred State Income Tax</t>
  </si>
  <si>
    <t>Federal Tax</t>
  </si>
  <si>
    <t>Current Federal Income Tax</t>
  </si>
  <si>
    <t>Deferred Federal Income Tax</t>
  </si>
  <si>
    <t>Investment Tax Credits</t>
  </si>
  <si>
    <t>General Taxes</t>
  </si>
  <si>
    <t>Total Other Expense (Sum of Lines 36 -41)</t>
  </si>
  <si>
    <t>Total Expenses (Line 33 + Lines 42):</t>
  </si>
  <si>
    <t>Utility Operating Income (Line 5 - Line 44):</t>
  </si>
  <si>
    <t>LINK IN FROM SCHEDULE A</t>
  </si>
  <si>
    <t>INCOME STATEMENT BY ACCOUNT LINKIN (C-2)</t>
  </si>
  <si>
    <t>Line #</t>
  </si>
  <si>
    <t>Account Name</t>
  </si>
  <si>
    <t>Base Year for the 12 Months Ended 12/31/20</t>
  </si>
  <si>
    <t>Adjustment for Forecast at Present Rates</t>
  </si>
  <si>
    <t>Forecast Year for the 12 Months Ended 4/30/22</t>
  </si>
  <si>
    <t>Supporting Exhibit Reference</t>
  </si>
  <si>
    <t>Excel Reference</t>
  </si>
  <si>
    <t>CHECK</t>
  </si>
  <si>
    <t>521.000</t>
  </si>
  <si>
    <t>532.000</t>
  </si>
  <si>
    <t>536.000</t>
  </si>
  <si>
    <t>701.000</t>
  </si>
  <si>
    <t>701.100</t>
  </si>
  <si>
    <t>701.200</t>
  </si>
  <si>
    <t>703.000</t>
  </si>
  <si>
    <t>704.000</t>
  </si>
  <si>
    <t>705.000</t>
  </si>
  <si>
    <t>711.000</t>
  </si>
  <si>
    <t>712.000</t>
  </si>
  <si>
    <t>714.000</t>
  </si>
  <si>
    <t>713.001</t>
  </si>
  <si>
    <t>408.160</t>
  </si>
  <si>
    <t>903.100</t>
  </si>
  <si>
    <t>903.280</t>
  </si>
  <si>
    <t>922.000</t>
  </si>
  <si>
    <t>923.400</t>
  </si>
  <si>
    <t>923.600</t>
  </si>
  <si>
    <t>923.900</t>
  </si>
  <si>
    <t>924.400</t>
  </si>
  <si>
    <t>928.100</t>
  </si>
  <si>
    <t>928.200</t>
  </si>
  <si>
    <t>904.000</t>
  </si>
  <si>
    <t>Link Out- Info Leaving this File</t>
  </si>
  <si>
    <t>Base</t>
  </si>
  <si>
    <t>Forecast Year</t>
  </si>
  <si>
    <t>Period</t>
  </si>
  <si>
    <t>for Forecast</t>
  </si>
  <si>
    <t>for</t>
  </si>
  <si>
    <t>Year at</t>
  </si>
  <si>
    <t>Schedule</t>
  </si>
  <si>
    <t>Ended</t>
  </si>
  <si>
    <t>at Present</t>
  </si>
  <si>
    <t>At Present</t>
  </si>
  <si>
    <t>Proposed</t>
  </si>
  <si>
    <t>Rates</t>
  </si>
  <si>
    <t>Exhibit 21, Schedule C-1</t>
  </si>
  <si>
    <t>Jurisdictional Operating Income Summary for the Base and Forecasted Periods</t>
  </si>
  <si>
    <r>
      <t xml:space="preserve">Data: </t>
    </r>
    <r>
      <rPr>
        <u/>
        <sz val="11"/>
        <color indexed="8"/>
        <rFont val="Calibri"/>
        <family val="2"/>
        <scheme val="minor"/>
      </rPr>
      <t xml:space="preserve">X </t>
    </r>
    <r>
      <rPr>
        <sz val="11"/>
        <color indexed="8"/>
        <rFont val="Calibri"/>
        <family val="2"/>
        <scheme val="minor"/>
      </rPr>
      <t xml:space="preserve">Base Period  </t>
    </r>
    <r>
      <rPr>
        <u/>
        <sz val="11"/>
        <color indexed="8"/>
        <rFont val="Calibri"/>
        <family val="2"/>
        <scheme val="minor"/>
      </rPr>
      <t xml:space="preserve">X </t>
    </r>
    <r>
      <rPr>
        <sz val="11"/>
        <color indexed="8"/>
        <rFont val="Calibri"/>
        <family val="2"/>
        <scheme val="minor"/>
      </rPr>
      <t>Forecast Period</t>
    </r>
  </si>
  <si>
    <r>
      <t xml:space="preserve">Version: </t>
    </r>
    <r>
      <rPr>
        <u/>
        <sz val="11"/>
        <rFont val="Calibri"/>
        <family val="2"/>
        <scheme val="minor"/>
      </rPr>
      <t>X</t>
    </r>
    <r>
      <rPr>
        <sz val="11"/>
        <rFont val="Calibri"/>
        <family val="2"/>
        <scheme val="minor"/>
      </rPr>
      <t xml:space="preserve"> Original _Updated _Revised</t>
    </r>
  </si>
  <si>
    <t>Major</t>
  </si>
  <si>
    <t>Acct.</t>
  </si>
  <si>
    <t>No.</t>
  </si>
  <si>
    <t>Group</t>
  </si>
  <si>
    <t>Workpaper Location</t>
  </si>
  <si>
    <t>Exh 37 C-2</t>
  </si>
  <si>
    <t>Total</t>
  </si>
  <si>
    <t>Total Revenues (Sum Lines 2-3)</t>
  </si>
  <si>
    <t>Operating Expenses</t>
  </si>
  <si>
    <t>O&amp;M:</t>
  </si>
  <si>
    <t>State Tax</t>
  </si>
  <si>
    <t>Exhibit 21, Schedule C-2</t>
  </si>
  <si>
    <t>Supporting Schedule for Jurisdictional Operating Income Summary</t>
  </si>
  <si>
    <t>Breakdown by Major Account Group &amp; Individual Account</t>
  </si>
  <si>
    <r>
      <t xml:space="preserve">Data: </t>
    </r>
    <r>
      <rPr>
        <u/>
        <sz val="11"/>
        <color indexed="8"/>
        <rFont val="Calibri"/>
        <family val="2"/>
        <scheme val="minor"/>
      </rPr>
      <t xml:space="preserve">X </t>
    </r>
    <r>
      <rPr>
        <sz val="11"/>
        <color indexed="8"/>
        <rFont val="Calibri"/>
        <family val="2"/>
        <scheme val="minor"/>
      </rPr>
      <t xml:space="preserve">Base Period  </t>
    </r>
    <r>
      <rPr>
        <u/>
        <sz val="11"/>
        <color indexed="8"/>
        <rFont val="Calibri"/>
        <family val="2"/>
      </rPr>
      <t xml:space="preserve">X </t>
    </r>
    <r>
      <rPr>
        <sz val="11"/>
        <color indexed="8"/>
        <rFont val="Calibri"/>
        <family val="2"/>
        <scheme val="minor"/>
      </rPr>
      <t>Forecast Period</t>
    </r>
  </si>
  <si>
    <r>
      <t xml:space="preserve">Version: </t>
    </r>
    <r>
      <rPr>
        <u/>
        <sz val="11"/>
        <rFont val="Calibri"/>
        <family val="2"/>
      </rPr>
      <t>X</t>
    </r>
    <r>
      <rPr>
        <sz val="11"/>
        <rFont val="Calibri"/>
        <family val="2"/>
        <scheme val="minor"/>
      </rPr>
      <t xml:space="preserve"> Original _Updated _Revised</t>
    </r>
  </si>
  <si>
    <t>Financial Statement</t>
  </si>
  <si>
    <t>96 NARUC</t>
  </si>
  <si>
    <t>Allocated Adjustment</t>
  </si>
  <si>
    <t>Forecast Year at Present</t>
  </si>
  <si>
    <t>#</t>
  </si>
  <si>
    <t>NARUC Group</t>
  </si>
  <si>
    <t>Grouping</t>
  </si>
  <si>
    <t>Account</t>
  </si>
  <si>
    <t>12 Months Ended 12/31/20</t>
  </si>
  <si>
    <t>Forecast at Present Rates</t>
  </si>
  <si>
    <t>Rates, 12 Mo Ended 4/30/22</t>
  </si>
  <si>
    <t>Sewer Revenue</t>
  </si>
  <si>
    <t>Sewer Expense</t>
  </si>
  <si>
    <t>Allocated Expenses</t>
  </si>
  <si>
    <t>Depreciation</t>
  </si>
  <si>
    <t>406 &amp; 407</t>
  </si>
  <si>
    <t>Amortization</t>
  </si>
  <si>
    <t>Operating Income</t>
  </si>
  <si>
    <t>Breakdown by Major Account Group</t>
  </si>
  <si>
    <t>Sum Operating Revenues</t>
  </si>
  <si>
    <t>Sum Operating Expenses</t>
  </si>
  <si>
    <t>Sum Depreciation Expense</t>
  </si>
  <si>
    <t>Sum Amortization Expense</t>
  </si>
  <si>
    <t>Sum Taxes Other Than income</t>
  </si>
  <si>
    <t>Operating Income Summary</t>
  </si>
  <si>
    <t>Exhibit 21, Schedule D-1</t>
  </si>
  <si>
    <t>Summary of Jurisdictional Adjustments to Operating Income by Major Account</t>
  </si>
  <si>
    <t>Forecast Year at</t>
  </si>
  <si>
    <t>Major NARUC</t>
  </si>
  <si>
    <t>Adjust for Forecast</t>
  </si>
  <si>
    <t xml:space="preserve">Supporting </t>
  </si>
  <si>
    <t>Account Group</t>
  </si>
  <si>
    <t>at Present Rates</t>
  </si>
  <si>
    <t>Schedule Information</t>
  </si>
  <si>
    <t>See D-2</t>
  </si>
  <si>
    <t>Depreciation Expense</t>
  </si>
  <si>
    <t>Taxes Other Than Income</t>
  </si>
  <si>
    <t>Utility Operating Income</t>
  </si>
  <si>
    <t>Exhibit 21, Schedule D-2</t>
  </si>
  <si>
    <t>Supporting Schedule for Individual Adjustments to Operating Income</t>
  </si>
  <si>
    <t>NARUC</t>
  </si>
  <si>
    <t xml:space="preserve">Work </t>
  </si>
  <si>
    <t>Acct. Group</t>
  </si>
  <si>
    <t>Paper #</t>
  </si>
  <si>
    <t>Excel Location</t>
  </si>
  <si>
    <t>Description of Adjustment</t>
  </si>
  <si>
    <t>Annualize revenue for systems acquired during base year. Add anticipated revenue for systems to be acquired after base year and prior to forecast year.</t>
  </si>
  <si>
    <t>Annualize expense for systems acquired during base year. Add budgeted expense for systems to be acquired after base year and prior to forecast year.</t>
  </si>
  <si>
    <t>Total O &amp; M Expense (Sum of Lines 28 through 51):</t>
  </si>
  <si>
    <t>General taxes</t>
  </si>
  <si>
    <t>Annualize expense for systems acquired during base year. Add budgeted expense for systems to be acquired after base year and prior to forecast year. Additional taxes for additions to net UPIS.</t>
  </si>
  <si>
    <t>Total Other Expense (Sum of Lines 55  through 66)</t>
  </si>
  <si>
    <t>Total Expenses (Line 52 + Lines 67):</t>
  </si>
  <si>
    <t>Utility Operating Income (Line 24 - Line 69):</t>
  </si>
  <si>
    <t>Exhibit 21, Schedule D-3</t>
  </si>
  <si>
    <t>Supporting Schedule for Jurisdictional Factors</t>
  </si>
  <si>
    <r>
      <t xml:space="preserve">Data: </t>
    </r>
    <r>
      <rPr>
        <u/>
        <sz val="10"/>
        <color indexed="8"/>
        <rFont val="Calibri"/>
        <family val="2"/>
        <scheme val="minor"/>
      </rPr>
      <t xml:space="preserve">X </t>
    </r>
    <r>
      <rPr>
        <sz val="10"/>
        <color indexed="8"/>
        <rFont val="Calibri"/>
        <family val="2"/>
        <scheme val="minor"/>
      </rPr>
      <t xml:space="preserve">Base Period  </t>
    </r>
    <r>
      <rPr>
        <u/>
        <sz val="10"/>
        <color indexed="8"/>
        <rFont val="Calibri"/>
        <family val="2"/>
      </rPr>
      <t xml:space="preserve">X </t>
    </r>
    <r>
      <rPr>
        <sz val="10"/>
        <color indexed="8"/>
        <rFont val="Calibri"/>
        <family val="2"/>
        <scheme val="minor"/>
      </rPr>
      <t>Forecast Period</t>
    </r>
  </si>
  <si>
    <r>
      <t xml:space="preserve">Version: </t>
    </r>
    <r>
      <rPr>
        <u/>
        <sz val="10"/>
        <rFont val="Calibri"/>
        <family val="2"/>
      </rPr>
      <t>X</t>
    </r>
    <r>
      <rPr>
        <sz val="10"/>
        <rFont val="Calibri"/>
        <family val="2"/>
        <scheme val="minor"/>
      </rPr>
      <t xml:space="preserve"> Original _Updated _Revised</t>
    </r>
  </si>
  <si>
    <t>Jurisdictional Factors are not applicable to Bluegrass Water Utility Operating Company in this proceeding.</t>
  </si>
  <si>
    <t>Total Other Expense (Sum of Lines 21 - 32)</t>
  </si>
  <si>
    <t>Work Papers/Rate Base/[BGUOC 2020 Rate Case - Rate Base (Sewer).xlsx]Dep - BY B3.1</t>
  </si>
  <si>
    <t>Exhibit 21, Schedule B-3.1</t>
  </si>
  <si>
    <t>Exh 21 C-2</t>
  </si>
  <si>
    <t>Ended 4/30/2022</t>
  </si>
  <si>
    <t>Witness: B. Thies</t>
  </si>
  <si>
    <t>12 Mo Ended 4/30/2022</t>
  </si>
  <si>
    <t>Allocation of expense from sewer to water expenses.</t>
  </si>
  <si>
    <t>Additions to UPIS made prior to and during forecast year.</t>
  </si>
  <si>
    <t>Exhibit 21, Schedule E</t>
  </si>
  <si>
    <t>Depreciation of UPIS net of CIAC</t>
  </si>
  <si>
    <t>Income Tax Summary</t>
  </si>
  <si>
    <t>Adjustment for</t>
  </si>
  <si>
    <t>Proposed Rates</t>
  </si>
  <si>
    <t>Water Revenue</t>
  </si>
  <si>
    <t>Operating Expense (Direct and Allocated)</t>
  </si>
  <si>
    <t>Pre-Tax Income</t>
  </si>
  <si>
    <t>Calculation of State Income Taxes</t>
  </si>
  <si>
    <t>Tax Rate</t>
  </si>
  <si>
    <t>Total Current Taxes</t>
  </si>
  <si>
    <t>Calculation of Federal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</si>
</sst>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1" formatCode="_(* #,##0_);_(* \(#,##0\);_(*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0.0000"/>
    <numFmt numFmtId="168" formatCode="0.000%"/>
    <numFmt numFmtId="169" formatCode="0.000"/>
  </numFmts>
  <fonts count="28" x14ac:knownFonts="1">
    <font>
      <sz val="11"/>
      <color theme="1"/>
      <name val="Calibri"/>
      <family val="2"/>
      <scheme val="minor"/>
    </font>
    <font>
      <sz val="11"/>
      <color theme="1"/>
      <name val="Calibri"/>
      <family val="2"/>
      <scheme val="minor"/>
    </font>
    <font>
      <sz val="10"/>
      <name val="Calibri"/>
      <family val="2"/>
      <scheme val="minor"/>
    </font>
    <font>
      <sz val="12"/>
      <color indexed="8"/>
      <name val="Arial"/>
      <family val="2"/>
    </font>
    <font>
      <b/>
      <sz val="10"/>
      <color indexed="8"/>
      <name val="Calibri"/>
      <family val="2"/>
      <scheme val="minor"/>
    </font>
    <font>
      <b/>
      <sz val="10"/>
      <name val="Calibri"/>
      <family val="2"/>
      <scheme val="minor"/>
    </font>
    <font>
      <u/>
      <sz val="10"/>
      <color indexed="8"/>
      <name val="Calibri"/>
      <family val="2"/>
      <scheme val="minor"/>
    </font>
    <font>
      <sz val="10"/>
      <color indexed="8"/>
      <name val="Calibri"/>
      <family val="2"/>
      <scheme val="minor"/>
    </font>
    <font>
      <b/>
      <sz val="11"/>
      <color theme="1"/>
      <name val="Calibri"/>
      <family val="2"/>
      <scheme val="minor"/>
    </font>
    <font>
      <sz val="10"/>
      <name val="Arial"/>
      <family val="2"/>
    </font>
    <font>
      <sz val="8"/>
      <color indexed="81"/>
      <name val="Tahoma"/>
      <family val="2"/>
    </font>
    <font>
      <b/>
      <sz val="8"/>
      <color indexed="81"/>
      <name val="Tahoma"/>
      <family val="2"/>
    </font>
    <font>
      <b/>
      <sz val="11"/>
      <color theme="0"/>
      <name val="Calibri"/>
      <family val="2"/>
      <scheme val="minor"/>
    </font>
    <font>
      <b/>
      <sz val="10"/>
      <color theme="0"/>
      <name val="Calibri"/>
      <family val="2"/>
      <scheme val="minor"/>
    </font>
    <font>
      <u/>
      <sz val="10"/>
      <color indexed="8"/>
      <name val="Calibri"/>
      <family val="2"/>
    </font>
    <font>
      <u/>
      <sz val="10"/>
      <name val="Calibri"/>
      <family val="2"/>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u/>
      <sz val="11"/>
      <name val="Calibri"/>
      <family val="2"/>
      <scheme val="minor"/>
    </font>
    <font>
      <b/>
      <u/>
      <sz val="11"/>
      <color indexed="8"/>
      <name val="Calibri"/>
      <family val="2"/>
      <scheme val="minor"/>
    </font>
    <font>
      <sz val="11"/>
      <color indexed="12"/>
      <name val="Calibri"/>
      <family val="2"/>
      <scheme val="minor"/>
    </font>
    <font>
      <u/>
      <sz val="11"/>
      <color indexed="8"/>
      <name val="Calibri"/>
      <family val="2"/>
    </font>
    <font>
      <u/>
      <sz val="11"/>
      <name val="Calibri"/>
      <family val="2"/>
    </font>
    <font>
      <sz val="11"/>
      <name val="Calibri"/>
      <family val="2"/>
    </font>
    <font>
      <sz val="11"/>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s>
  <borders count="15">
    <border>
      <left/>
      <right/>
      <top/>
      <bottom/>
      <diagonal/>
    </border>
    <border>
      <left/>
      <right/>
      <top/>
      <bottom style="thin">
        <color indexed="64"/>
      </bottom>
      <diagonal/>
    </border>
    <border>
      <left/>
      <right/>
      <top/>
      <bottom style="double">
        <color indexed="64"/>
      </bottom>
      <diagonal/>
    </border>
    <border>
      <left/>
      <right/>
      <top style="thin">
        <color indexed="8"/>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3" fontId="3" fillId="0" borderId="0"/>
    <xf numFmtId="0" fontId="9" fillId="0" borderId="0"/>
    <xf numFmtId="0" fontId="9" fillId="0" borderId="0"/>
    <xf numFmtId="0" fontId="9" fillId="0" borderId="0"/>
    <xf numFmtId="9" fontId="1" fillId="0" borderId="0" applyFont="0" applyFill="0" applyBorder="0" applyAlignment="0" applyProtection="0"/>
    <xf numFmtId="0" fontId="9" fillId="0" borderId="0"/>
  </cellStyleXfs>
  <cellXfs count="398">
    <xf numFmtId="0" fontId="0" fillId="0" borderId="0" xfId="0"/>
    <xf numFmtId="0" fontId="8" fillId="0" borderId="0" xfId="0" applyFont="1"/>
    <xf numFmtId="0" fontId="8" fillId="0" borderId="1" xfId="0" applyFont="1" applyBorder="1" applyAlignment="1">
      <alignment horizontal="center"/>
    </xf>
    <xf numFmtId="3" fontId="2" fillId="0" borderId="0" xfId="0" applyNumberFormat="1" applyFont="1" applyAlignment="1">
      <alignment horizontal="right"/>
    </xf>
    <xf numFmtId="0" fontId="8" fillId="0" borderId="0" xfId="0" applyFont="1" applyAlignment="1">
      <alignment horizontal="center"/>
    </xf>
    <xf numFmtId="9" fontId="0" fillId="0" borderId="0" xfId="7" applyFont="1"/>
    <xf numFmtId="3" fontId="2" fillId="0" borderId="0" xfId="0" applyNumberFormat="1" applyFont="1" applyAlignment="1">
      <alignment vertical="top"/>
    </xf>
    <xf numFmtId="3" fontId="5" fillId="0" borderId="0" xfId="0" applyNumberFormat="1" applyFont="1" applyAlignment="1">
      <alignment vertical="top"/>
    </xf>
    <xf numFmtId="3" fontId="2" fillId="0" borderId="0" xfId="0" applyNumberFormat="1" applyFont="1" applyAlignment="1">
      <alignment horizontal="center" vertical="top"/>
    </xf>
    <xf numFmtId="0" fontId="8" fillId="0" borderId="0" xfId="0" applyFont="1" applyAlignment="1">
      <alignment vertical="top"/>
    </xf>
    <xf numFmtId="3" fontId="2" fillId="0" borderId="0" xfId="0" applyNumberFormat="1" applyFont="1" applyAlignment="1">
      <alignment vertical="top" wrapText="1"/>
    </xf>
    <xf numFmtId="0" fontId="8" fillId="0" borderId="0" xfId="0" applyFont="1" applyFill="1" applyAlignment="1">
      <alignment horizontal="left"/>
    </xf>
    <xf numFmtId="0" fontId="8" fillId="0" borderId="1" xfId="0" applyFont="1" applyBorder="1" applyAlignment="1">
      <alignment vertical="top"/>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vertical="top"/>
    </xf>
    <xf numFmtId="0" fontId="0" fillId="0" borderId="0" xfId="0" applyFont="1" applyFill="1" applyAlignment="1">
      <alignment horizontal="right"/>
    </xf>
    <xf numFmtId="3" fontId="13" fillId="0" borderId="0" xfId="0" applyNumberFormat="1" applyFont="1" applyAlignment="1">
      <alignment horizontal="right"/>
    </xf>
    <xf numFmtId="0" fontId="12" fillId="0" borderId="0" xfId="0" applyFont="1" applyFill="1" applyAlignment="1">
      <alignment horizontal="right"/>
    </xf>
    <xf numFmtId="0" fontId="0" fillId="0" borderId="1" xfId="0" applyFont="1" applyBorder="1" applyAlignment="1">
      <alignment horizontal="left" vertical="top" wrapText="1"/>
    </xf>
    <xf numFmtId="3" fontId="16" fillId="0" borderId="0" xfId="0" applyNumberFormat="1" applyFont="1" applyAlignment="1">
      <alignment horizontal="left"/>
    </xf>
    <xf numFmtId="3" fontId="17" fillId="0" borderId="0" xfId="0" applyNumberFormat="1" applyFont="1" applyAlignment="1"/>
    <xf numFmtId="3" fontId="16" fillId="0" borderId="0" xfId="0" applyNumberFormat="1" applyFont="1" applyAlignment="1"/>
    <xf numFmtId="3" fontId="17" fillId="0" borderId="0" xfId="0" applyNumberFormat="1" applyFont="1" applyFill="1" applyAlignment="1"/>
    <xf numFmtId="3" fontId="18" fillId="0" borderId="0" xfId="3" applyFont="1" applyFill="1" applyAlignment="1">
      <alignment horizontal="right"/>
    </xf>
    <xf numFmtId="3" fontId="17" fillId="0" borderId="0" xfId="0" applyNumberFormat="1" applyFont="1" applyBorder="1" applyAlignment="1"/>
    <xf numFmtId="3" fontId="17" fillId="0" borderId="0" xfId="0" applyNumberFormat="1" applyFont="1" applyBorder="1" applyAlignment="1">
      <alignment horizontal="center"/>
    </xf>
    <xf numFmtId="3" fontId="12" fillId="0" borderId="0" xfId="3" applyFont="1" applyFill="1" applyAlignment="1">
      <alignment horizontal="right"/>
    </xf>
    <xf numFmtId="3" fontId="19" fillId="0" borderId="0" xfId="3" applyFont="1" applyAlignment="1"/>
    <xf numFmtId="3" fontId="18" fillId="0" borderId="0" xfId="3" applyFont="1" applyAlignment="1"/>
    <xf numFmtId="3" fontId="19" fillId="0" borderId="0" xfId="3" applyFont="1" applyFill="1" applyAlignment="1">
      <alignment horizontal="right"/>
    </xf>
    <xf numFmtId="3" fontId="18" fillId="0" borderId="0" xfId="3" applyFont="1" applyBorder="1" applyAlignment="1">
      <alignment horizontal="center" wrapText="1"/>
    </xf>
    <xf numFmtId="3" fontId="18" fillId="0" borderId="0" xfId="3" applyFont="1" applyBorder="1" applyAlignment="1"/>
    <xf numFmtId="3" fontId="16" fillId="0" borderId="0" xfId="0" applyNumberFormat="1" applyFont="1" applyAlignment="1">
      <alignment horizontal="center"/>
    </xf>
    <xf numFmtId="3" fontId="18" fillId="0" borderId="0" xfId="3" applyFont="1" applyBorder="1" applyAlignment="1">
      <alignment horizontal="center"/>
    </xf>
    <xf numFmtId="3" fontId="16" fillId="0" borderId="0" xfId="0" applyNumberFormat="1" applyFont="1" applyBorder="1" applyAlignment="1"/>
    <xf numFmtId="3" fontId="16" fillId="0" borderId="0" xfId="0" applyNumberFormat="1" applyFont="1" applyBorder="1" applyAlignment="1">
      <alignment horizontal="center"/>
    </xf>
    <xf numFmtId="3" fontId="18" fillId="0" borderId="1" xfId="3" applyFont="1" applyBorder="1" applyAlignment="1">
      <alignment horizontal="center"/>
    </xf>
    <xf numFmtId="14" fontId="18" fillId="0" borderId="1" xfId="3" applyNumberFormat="1" applyFont="1" applyBorder="1" applyAlignment="1">
      <alignment horizontal="center"/>
    </xf>
    <xf numFmtId="164" fontId="18" fillId="0" borderId="1" xfId="3" applyNumberFormat="1" applyFont="1" applyBorder="1" applyAlignment="1">
      <alignment horizontal="center"/>
    </xf>
    <xf numFmtId="3" fontId="16" fillId="0" borderId="1" xfId="0" applyNumberFormat="1" applyFont="1" applyBorder="1" applyAlignment="1">
      <alignment horizontal="center"/>
    </xf>
    <xf numFmtId="3" fontId="20" fillId="0" borderId="0" xfId="3" applyFont="1" applyAlignment="1">
      <alignment horizontal="center"/>
    </xf>
    <xf numFmtId="3" fontId="22" fillId="0" borderId="0" xfId="3" applyFont="1" applyAlignment="1">
      <alignment horizontal="center"/>
    </xf>
    <xf numFmtId="3" fontId="20" fillId="0" borderId="0" xfId="3" applyFont="1" applyAlignment="1"/>
    <xf numFmtId="3" fontId="19" fillId="0" borderId="0" xfId="3" applyFont="1" applyAlignment="1">
      <alignment horizontal="center"/>
    </xf>
    <xf numFmtId="3" fontId="22" fillId="0" borderId="0" xfId="3" applyFont="1" applyAlignment="1"/>
    <xf numFmtId="165" fontId="17" fillId="0" borderId="0" xfId="2" applyNumberFormat="1" applyFont="1" applyBorder="1" applyAlignment="1" applyProtection="1">
      <protection locked="0"/>
    </xf>
    <xf numFmtId="165" fontId="16" fillId="0" borderId="0" xfId="2" applyNumberFormat="1" applyFont="1" applyBorder="1" applyAlignment="1" applyProtection="1">
      <protection locked="0"/>
    </xf>
    <xf numFmtId="3" fontId="19" fillId="0" borderId="0" xfId="3" applyFont="1" applyBorder="1" applyAlignment="1">
      <alignment horizontal="center"/>
    </xf>
    <xf numFmtId="3" fontId="19" fillId="0" borderId="0" xfId="3" applyFont="1" applyBorder="1" applyAlignment="1"/>
    <xf numFmtId="3" fontId="19" fillId="0" borderId="0" xfId="3" applyFont="1" applyFill="1" applyAlignment="1">
      <alignment horizontal="left" indent="1"/>
    </xf>
    <xf numFmtId="3" fontId="19" fillId="0" borderId="0" xfId="3" applyFont="1" applyFill="1" applyAlignment="1">
      <alignment horizontal="center"/>
    </xf>
    <xf numFmtId="5" fontId="17" fillId="0" borderId="0" xfId="2" applyNumberFormat="1" applyFont="1" applyFill="1" applyBorder="1" applyAlignment="1" applyProtection="1">
      <protection locked="0"/>
    </xf>
    <xf numFmtId="5" fontId="17" fillId="0" borderId="0" xfId="2" applyNumberFormat="1" applyFont="1" applyBorder="1" applyAlignment="1" applyProtection="1">
      <protection locked="0"/>
    </xf>
    <xf numFmtId="3" fontId="19" fillId="0" borderId="0" xfId="3" applyFont="1" applyBorder="1" applyAlignment="1">
      <alignment horizontal="left"/>
    </xf>
    <xf numFmtId="37" fontId="19" fillId="0" borderId="0" xfId="2" applyNumberFormat="1" applyFont="1" applyFill="1" applyBorder="1" applyAlignment="1"/>
    <xf numFmtId="37" fontId="18" fillId="0" borderId="0" xfId="2" applyNumberFormat="1" applyFont="1" applyFill="1" applyBorder="1" applyAlignment="1"/>
    <xf numFmtId="3" fontId="18" fillId="0" borderId="0" xfId="3" applyFont="1" applyAlignment="1">
      <alignment horizontal="left"/>
    </xf>
    <xf numFmtId="5" fontId="17" fillId="0" borderId="2" xfId="2" applyNumberFormat="1" applyFont="1" applyBorder="1" applyAlignment="1" applyProtection="1">
      <protection locked="0"/>
    </xf>
    <xf numFmtId="37" fontId="19" fillId="0" borderId="3" xfId="3" applyNumberFormat="1" applyFont="1" applyBorder="1" applyAlignment="1"/>
    <xf numFmtId="37" fontId="17" fillId="0" borderId="0" xfId="0" applyNumberFormat="1" applyFont="1" applyAlignment="1"/>
    <xf numFmtId="3" fontId="17" fillId="0" borderId="0" xfId="0" applyNumberFormat="1" applyFont="1" applyBorder="1" applyAlignment="1">
      <alignment horizontal="left"/>
    </xf>
    <xf numFmtId="37" fontId="19" fillId="0" borderId="0" xfId="3" applyNumberFormat="1" applyFont="1" applyFill="1" applyAlignment="1"/>
    <xf numFmtId="37" fontId="19" fillId="0" borderId="0" xfId="3" applyNumberFormat="1" applyFont="1" applyAlignment="1"/>
    <xf numFmtId="37" fontId="19" fillId="0" borderId="0" xfId="3" applyNumberFormat="1" applyFont="1" applyFill="1" applyBorder="1" applyAlignment="1"/>
    <xf numFmtId="37" fontId="19" fillId="0" borderId="0" xfId="3" applyNumberFormat="1" applyFont="1" applyBorder="1" applyAlignment="1">
      <alignment horizontal="center"/>
    </xf>
    <xf numFmtId="37" fontId="19" fillId="0" borderId="0" xfId="3" applyNumberFormat="1" applyFont="1" applyBorder="1" applyAlignment="1"/>
    <xf numFmtId="3" fontId="19" fillId="0" borderId="0" xfId="3" applyFont="1" applyAlignment="1">
      <alignment horizontal="left" indent="1"/>
    </xf>
    <xf numFmtId="5" fontId="19" fillId="0" borderId="0" xfId="2" applyNumberFormat="1" applyFont="1" applyFill="1" applyBorder="1" applyAlignment="1"/>
    <xf numFmtId="5" fontId="19" fillId="0" borderId="0" xfId="2" applyNumberFormat="1" applyFont="1" applyBorder="1" applyAlignment="1"/>
    <xf numFmtId="3" fontId="19" fillId="0" borderId="0" xfId="3" applyFont="1" applyFill="1" applyBorder="1" applyAlignment="1"/>
    <xf numFmtId="3" fontId="19" fillId="0" borderId="1" xfId="3" applyFont="1" applyFill="1" applyBorder="1" applyAlignment="1">
      <alignment horizontal="left" indent="1"/>
    </xf>
    <xf numFmtId="37" fontId="17" fillId="0" borderId="0" xfId="2" applyNumberFormat="1" applyFont="1" applyAlignment="1" applyProtection="1">
      <protection locked="0"/>
    </xf>
    <xf numFmtId="37" fontId="23" fillId="0" borderId="0" xfId="2" applyNumberFormat="1" applyFont="1" applyAlignment="1" applyProtection="1">
      <protection locked="0"/>
    </xf>
    <xf numFmtId="37" fontId="19" fillId="0" borderId="0" xfId="2" applyNumberFormat="1" applyFont="1" applyAlignment="1"/>
    <xf numFmtId="3" fontId="20" fillId="0" borderId="0" xfId="3" applyFont="1" applyFill="1" applyAlignment="1">
      <alignment horizontal="left" indent="1"/>
    </xf>
    <xf numFmtId="3" fontId="17" fillId="0" borderId="0" xfId="0" applyNumberFormat="1" applyFont="1" applyFill="1" applyBorder="1" applyAlignment="1"/>
    <xf numFmtId="3" fontId="19" fillId="0" borderId="0" xfId="3" applyFont="1" applyFill="1" applyAlignment="1">
      <alignment horizontal="left" indent="3"/>
    </xf>
    <xf numFmtId="37" fontId="23" fillId="0" borderId="0" xfId="3" applyNumberFormat="1" applyFont="1" applyBorder="1" applyAlignment="1" applyProtection="1">
      <protection locked="0"/>
    </xf>
    <xf numFmtId="37" fontId="17" fillId="0" borderId="0" xfId="3" applyNumberFormat="1" applyFont="1" applyFill="1" applyBorder="1" applyAlignment="1" applyProtection="1">
      <protection locked="0"/>
    </xf>
    <xf numFmtId="5" fontId="17" fillId="0" borderId="5" xfId="2" applyNumberFormat="1" applyFont="1" applyBorder="1" applyAlignment="1" applyProtection="1">
      <protection locked="0"/>
    </xf>
    <xf numFmtId="0" fontId="0" fillId="0" borderId="0" xfId="0" applyFont="1"/>
    <xf numFmtId="0" fontId="0" fillId="0" borderId="0" xfId="0" applyFont="1" applyFill="1" applyBorder="1"/>
    <xf numFmtId="0" fontId="0" fillId="4" borderId="0" xfId="0" applyFont="1" applyFill="1"/>
    <xf numFmtId="0" fontId="0" fillId="0" borderId="1" xfId="0" applyFont="1" applyBorder="1"/>
    <xf numFmtId="166" fontId="0" fillId="0" borderId="0" xfId="0" applyNumberFormat="1" applyFont="1"/>
    <xf numFmtId="0" fontId="0" fillId="0" borderId="0" xfId="0" applyFont="1" applyFill="1"/>
    <xf numFmtId="166" fontId="0" fillId="0" borderId="0" xfId="0" applyNumberFormat="1" applyFont="1" applyBorder="1"/>
    <xf numFmtId="0" fontId="0" fillId="0" borderId="0" xfId="0" applyNumberFormat="1" applyFont="1" applyFill="1"/>
    <xf numFmtId="0" fontId="0" fillId="4" borderId="0" xfId="0" applyFont="1" applyFill="1" applyAlignment="1">
      <alignment horizontal="center"/>
    </xf>
    <xf numFmtId="0" fontId="0" fillId="0" borderId="0" xfId="0" applyFont="1" applyAlignment="1">
      <alignment horizontal="center"/>
    </xf>
    <xf numFmtId="37" fontId="0" fillId="0" borderId="0" xfId="0" applyNumberFormat="1" applyFont="1" applyAlignment="1">
      <alignment horizontal="right"/>
    </xf>
    <xf numFmtId="37" fontId="0" fillId="0" borderId="0" xfId="0" applyNumberFormat="1" applyFont="1" applyFill="1" applyAlignment="1">
      <alignment horizontal="right"/>
    </xf>
    <xf numFmtId="0" fontId="0" fillId="2" borderId="0" xfId="0" applyFont="1" applyFill="1" applyAlignment="1">
      <alignment horizontal="center"/>
    </xf>
    <xf numFmtId="0" fontId="0" fillId="0" borderId="0" xfId="0" applyFont="1" applyAlignment="1">
      <alignment horizontal="right"/>
    </xf>
    <xf numFmtId="165" fontId="0" fillId="2" borderId="0" xfId="0" applyNumberFormat="1" applyFont="1" applyFill="1" applyAlignment="1">
      <alignment horizontal="right"/>
    </xf>
    <xf numFmtId="0" fontId="0" fillId="2" borderId="0" xfId="0" applyFont="1" applyFill="1" applyAlignment="1">
      <alignment horizontal="right"/>
    </xf>
    <xf numFmtId="0" fontId="0" fillId="0" borderId="0" xfId="0" applyFont="1" applyBorder="1"/>
    <xf numFmtId="0" fontId="0" fillId="2" borderId="0" xfId="0" applyFont="1" applyFill="1" applyBorder="1"/>
    <xf numFmtId="9" fontId="0" fillId="2" borderId="0" xfId="0" applyNumberFormat="1" applyFont="1" applyFill="1" applyBorder="1"/>
    <xf numFmtId="3" fontId="16" fillId="4" borderId="0" xfId="0" applyNumberFormat="1" applyFont="1" applyFill="1" applyAlignment="1"/>
    <xf numFmtId="3" fontId="20" fillId="0" borderId="0" xfId="3" applyFont="1" applyFill="1" applyBorder="1" applyAlignment="1">
      <alignment horizontal="center"/>
    </xf>
    <xf numFmtId="165" fontId="17" fillId="0" borderId="0" xfId="2" applyNumberFormat="1" applyFont="1" applyFill="1" applyBorder="1" applyAlignment="1" applyProtection="1">
      <protection locked="0"/>
    </xf>
    <xf numFmtId="166" fontId="17" fillId="0" borderId="0" xfId="2" applyNumberFormat="1" applyFont="1" applyBorder="1" applyAlignment="1" applyProtection="1">
      <protection locked="0"/>
    </xf>
    <xf numFmtId="166" fontId="17" fillId="0" borderId="0" xfId="2" applyNumberFormat="1" applyFont="1" applyFill="1" applyBorder="1" applyAlignment="1" applyProtection="1">
      <protection locked="0"/>
    </xf>
    <xf numFmtId="166" fontId="17" fillId="0" borderId="0" xfId="1" applyNumberFormat="1" applyFont="1" applyBorder="1" applyAlignment="1" applyProtection="1">
      <protection locked="0"/>
    </xf>
    <xf numFmtId="166" fontId="19" fillId="0" borderId="0" xfId="2" applyNumberFormat="1" applyFont="1" applyFill="1" applyBorder="1" applyAlignment="1"/>
    <xf numFmtId="166" fontId="17" fillId="0" borderId="1" xfId="2" applyNumberFormat="1" applyFont="1" applyBorder="1" applyAlignment="1" applyProtection="1">
      <protection locked="0"/>
    </xf>
    <xf numFmtId="166" fontId="19" fillId="0" borderId="0" xfId="3" applyNumberFormat="1" applyFont="1" applyBorder="1" applyAlignment="1"/>
    <xf numFmtId="166" fontId="19" fillId="0" borderId="0" xfId="3" applyNumberFormat="1" applyFont="1" applyFill="1" applyAlignment="1"/>
    <xf numFmtId="166" fontId="19" fillId="0" borderId="0" xfId="3" applyNumberFormat="1" applyFont="1" applyAlignment="1"/>
    <xf numFmtId="166" fontId="19" fillId="0" borderId="0" xfId="3" applyNumberFormat="1" applyFont="1" applyFill="1" applyBorder="1" applyAlignment="1"/>
    <xf numFmtId="166" fontId="19" fillId="0" borderId="0" xfId="2" applyNumberFormat="1" applyFont="1" applyBorder="1" applyAlignment="1"/>
    <xf numFmtId="166" fontId="23" fillId="0" borderId="0" xfId="2" applyNumberFormat="1" applyFont="1" applyFill="1" applyBorder="1" applyAlignment="1" applyProtection="1">
      <protection locked="0"/>
    </xf>
    <xf numFmtId="166" fontId="19" fillId="0" borderId="0" xfId="1" applyNumberFormat="1" applyFont="1" applyFill="1" applyBorder="1" applyAlignment="1"/>
    <xf numFmtId="166" fontId="23" fillId="0" borderId="0" xfId="3" applyNumberFormat="1" applyFont="1" applyBorder="1" applyAlignment="1" applyProtection="1">
      <protection locked="0"/>
    </xf>
    <xf numFmtId="3" fontId="19" fillId="0" borderId="0" xfId="3" applyFont="1" applyAlignment="1">
      <alignment horizontal="left"/>
    </xf>
    <xf numFmtId="37" fontId="23" fillId="0" borderId="0" xfId="3" applyNumberFormat="1" applyFont="1" applyFill="1" applyBorder="1" applyAlignment="1" applyProtection="1">
      <protection locked="0"/>
    </xf>
    <xf numFmtId="3" fontId="18" fillId="4" borderId="0" xfId="3" applyFont="1" applyFill="1" applyAlignment="1">
      <alignment horizontal="left"/>
    </xf>
    <xf numFmtId="3" fontId="18" fillId="4" borderId="0" xfId="3" applyFont="1" applyFill="1" applyAlignment="1">
      <alignment horizontal="center"/>
    </xf>
    <xf numFmtId="37" fontId="23" fillId="4" borderId="0" xfId="3" applyNumberFormat="1" applyFont="1" applyFill="1" applyBorder="1" applyAlignment="1" applyProtection="1">
      <protection locked="0"/>
    </xf>
    <xf numFmtId="3" fontId="18" fillId="0" borderId="1" xfId="3" applyFont="1" applyBorder="1" applyAlignment="1">
      <alignment horizontal="left"/>
    </xf>
    <xf numFmtId="37" fontId="19" fillId="0" borderId="0" xfId="2" applyNumberFormat="1" applyFont="1" applyAlignment="1">
      <alignment horizontal="right"/>
    </xf>
    <xf numFmtId="37" fontId="17" fillId="0" borderId="0" xfId="0" applyNumberFormat="1" applyFont="1" applyAlignment="1">
      <alignment horizontal="right"/>
    </xf>
    <xf numFmtId="37" fontId="17" fillId="0" borderId="0" xfId="0" applyNumberFormat="1" applyFont="1" applyFill="1" applyAlignment="1">
      <alignment horizontal="right"/>
    </xf>
    <xf numFmtId="3" fontId="17" fillId="2" borderId="0" xfId="0" applyNumberFormat="1" applyFont="1" applyFill="1" applyAlignment="1">
      <alignment horizontal="center"/>
    </xf>
    <xf numFmtId="9" fontId="17" fillId="2" borderId="0" xfId="7" applyFont="1" applyFill="1" applyAlignment="1">
      <alignment horizontal="center"/>
    </xf>
    <xf numFmtId="3" fontId="17" fillId="0" borderId="0" xfId="0" applyNumberFormat="1" applyFont="1" applyAlignment="1">
      <alignment horizontal="right"/>
    </xf>
    <xf numFmtId="168" fontId="17" fillId="0" borderId="0" xfId="7" applyNumberFormat="1" applyFont="1" applyAlignment="1">
      <alignment horizontal="right"/>
    </xf>
    <xf numFmtId="3" fontId="17" fillId="0" borderId="0" xfId="0" applyNumberFormat="1" applyFont="1" applyFill="1" applyAlignment="1">
      <alignment horizontal="right"/>
    </xf>
    <xf numFmtId="3" fontId="17" fillId="2" borderId="0" xfId="0" applyNumberFormat="1" applyFont="1" applyFill="1" applyAlignment="1"/>
    <xf numFmtId="9" fontId="17" fillId="0" borderId="0" xfId="7" applyFont="1" applyAlignment="1">
      <alignment horizontal="right"/>
    </xf>
    <xf numFmtId="3" fontId="17" fillId="2" borderId="0" xfId="0" applyNumberFormat="1" applyFont="1" applyFill="1" applyAlignment="1">
      <alignment horizontal="left"/>
    </xf>
    <xf numFmtId="3" fontId="17" fillId="2" borderId="0" xfId="0" applyNumberFormat="1" applyFont="1" applyFill="1" applyAlignment="1">
      <alignment horizontal="right"/>
    </xf>
    <xf numFmtId="0" fontId="0" fillId="0" borderId="0" xfId="0" applyFont="1" applyFill="1" applyAlignment="1">
      <alignment horizontal="center"/>
    </xf>
    <xf numFmtId="0" fontId="17" fillId="0" borderId="0" xfId="0" applyFont="1" applyFill="1" applyBorder="1" applyAlignment="1"/>
    <xf numFmtId="0" fontId="17" fillId="0" borderId="0" xfId="0" applyFont="1" applyAlignment="1"/>
    <xf numFmtId="165" fontId="17" fillId="0" borderId="0" xfId="2" applyNumberFormat="1" applyFont="1" applyAlignment="1"/>
    <xf numFmtId="0" fontId="17" fillId="0" borderId="0" xfId="0" applyFont="1" applyBorder="1" applyAlignment="1">
      <alignment horizontal="left" indent="1"/>
    </xf>
    <xf numFmtId="3" fontId="18" fillId="0" borderId="1" xfId="3" applyFont="1" applyBorder="1" applyAlignment="1">
      <alignment horizontal="center" wrapText="1"/>
    </xf>
    <xf numFmtId="37" fontId="19" fillId="2" borderId="0" xfId="2" applyNumberFormat="1" applyFont="1" applyFill="1" applyAlignment="1">
      <alignment horizontal="right"/>
    </xf>
    <xf numFmtId="37" fontId="17" fillId="2" borderId="0" xfId="0" applyNumberFormat="1" applyFont="1" applyFill="1" applyBorder="1" applyAlignment="1"/>
    <xf numFmtId="37" fontId="17" fillId="0" borderId="0" xfId="0" applyNumberFormat="1" applyFont="1" applyBorder="1" applyAlignment="1"/>
    <xf numFmtId="37" fontId="17" fillId="0" borderId="0" xfId="0" applyNumberFormat="1" applyFont="1" applyFill="1" applyBorder="1" applyAlignment="1"/>
    <xf numFmtId="37" fontId="17" fillId="0" borderId="0" xfId="0" applyNumberFormat="1" applyFont="1" applyFill="1" applyAlignment="1"/>
    <xf numFmtId="43" fontId="19" fillId="0" borderId="0" xfId="3" applyNumberFormat="1" applyFont="1" applyAlignment="1">
      <alignment horizontal="left"/>
    </xf>
    <xf numFmtId="0" fontId="17" fillId="0" borderId="0" xfId="0" applyNumberFormat="1" applyFont="1" applyAlignment="1"/>
    <xf numFmtId="0" fontId="0" fillId="0" borderId="0" xfId="0" applyNumberFormat="1" applyFont="1"/>
    <xf numFmtId="0" fontId="0" fillId="2" borderId="0" xfId="0" applyNumberFormat="1" applyFont="1" applyFill="1"/>
    <xf numFmtId="0" fontId="18" fillId="0" borderId="0" xfId="3" applyNumberFormat="1" applyFont="1" applyAlignment="1"/>
    <xf numFmtId="0" fontId="16" fillId="4" borderId="0" xfId="0" applyNumberFormat="1" applyFont="1" applyFill="1" applyAlignment="1"/>
    <xf numFmtId="0" fontId="16" fillId="0" borderId="0" xfId="0" applyNumberFormat="1" applyFont="1" applyAlignment="1"/>
    <xf numFmtId="0" fontId="18" fillId="0" borderId="1" xfId="3" applyNumberFormat="1" applyFont="1" applyBorder="1" applyAlignment="1">
      <alignment horizontal="center"/>
    </xf>
    <xf numFmtId="0" fontId="20" fillId="0" borderId="0" xfId="3" applyNumberFormat="1" applyFont="1" applyAlignment="1"/>
    <xf numFmtId="0" fontId="19" fillId="0" borderId="0" xfId="3" applyNumberFormat="1" applyFont="1" applyAlignment="1">
      <alignment horizontal="left" indent="1"/>
    </xf>
    <xf numFmtId="0" fontId="22" fillId="0" borderId="0" xfId="3" applyNumberFormat="1" applyFont="1" applyAlignment="1"/>
    <xf numFmtId="0" fontId="19" fillId="0" borderId="0" xfId="3" applyNumberFormat="1" applyFont="1" applyFill="1" applyAlignment="1">
      <alignment horizontal="left" indent="1"/>
    </xf>
    <xf numFmtId="0" fontId="18" fillId="0" borderId="0" xfId="3" applyNumberFormat="1" applyFont="1" applyAlignment="1">
      <alignment horizontal="left"/>
    </xf>
    <xf numFmtId="0" fontId="19" fillId="0" borderId="0" xfId="3" applyNumberFormat="1" applyFont="1" applyFill="1" applyAlignment="1">
      <alignment horizontal="left" indent="3"/>
    </xf>
    <xf numFmtId="0" fontId="19" fillId="0" borderId="0" xfId="3" applyNumberFormat="1" applyFont="1" applyBorder="1" applyAlignment="1"/>
    <xf numFmtId="0" fontId="18" fillId="4" borderId="0" xfId="3" applyNumberFormat="1" applyFont="1" applyFill="1" applyAlignment="1">
      <alignment horizontal="center"/>
    </xf>
    <xf numFmtId="0" fontId="19" fillId="0" borderId="0" xfId="3" applyNumberFormat="1" applyFont="1" applyAlignment="1">
      <alignment horizontal="center"/>
    </xf>
    <xf numFmtId="3" fontId="17" fillId="0" borderId="0" xfId="0" applyNumberFormat="1" applyFont="1" applyFill="1" applyAlignment="1">
      <alignment horizontal="left"/>
    </xf>
    <xf numFmtId="9" fontId="17" fillId="0" borderId="0" xfId="7" applyFont="1" applyFill="1" applyAlignment="1">
      <alignment horizontal="center"/>
    </xf>
    <xf numFmtId="14" fontId="0" fillId="0" borderId="0" xfId="0" applyNumberFormat="1" applyFont="1"/>
    <xf numFmtId="3" fontId="19" fillId="0" borderId="0" xfId="3" applyFont="1" applyFill="1" applyBorder="1" applyAlignment="1">
      <alignment horizontal="left"/>
    </xf>
    <xf numFmtId="3" fontId="17" fillId="0" borderId="0" xfId="0" applyNumberFormat="1" applyFont="1" applyFill="1" applyBorder="1" applyAlignment="1">
      <alignment horizontal="left"/>
    </xf>
    <xf numFmtId="3" fontId="19" fillId="0" borderId="0" xfId="3" applyFont="1" applyFill="1" applyBorder="1" applyAlignment="1">
      <alignment horizontal="center"/>
    </xf>
    <xf numFmtId="43" fontId="18" fillId="0" borderId="0" xfId="3" applyNumberFormat="1" applyFont="1" applyAlignment="1">
      <alignment horizontal="left"/>
    </xf>
    <xf numFmtId="37" fontId="8" fillId="0" borderId="0" xfId="0" applyNumberFormat="1" applyFont="1" applyAlignment="1">
      <alignment horizontal="right"/>
    </xf>
    <xf numFmtId="37" fontId="16" fillId="0" borderId="0" xfId="0" applyNumberFormat="1" applyFont="1" applyAlignment="1">
      <alignment horizontal="right"/>
    </xf>
    <xf numFmtId="3" fontId="16" fillId="0" borderId="0" xfId="0" applyNumberFormat="1" applyFont="1" applyFill="1" applyBorder="1" applyAlignment="1"/>
    <xf numFmtId="3" fontId="16" fillId="0" borderId="0" xfId="0" applyNumberFormat="1" applyFont="1" applyFill="1" applyAlignment="1"/>
    <xf numFmtId="3" fontId="16" fillId="0" borderId="0" xfId="0" applyNumberFormat="1" applyFont="1" applyAlignment="1">
      <alignment horizontal="right"/>
    </xf>
    <xf numFmtId="3" fontId="16" fillId="0" borderId="0" xfId="0" applyNumberFormat="1" applyFont="1" applyFill="1" applyAlignment="1">
      <alignment horizontal="right"/>
    </xf>
    <xf numFmtId="3" fontId="19" fillId="0" borderId="0" xfId="3" applyFont="1" applyFill="1" applyAlignment="1">
      <alignment horizontal="left"/>
    </xf>
    <xf numFmtId="43" fontId="19" fillId="0" borderId="0" xfId="3" applyNumberFormat="1" applyFont="1" applyFill="1" applyAlignment="1">
      <alignment horizontal="left"/>
    </xf>
    <xf numFmtId="43" fontId="17" fillId="0" borderId="0" xfId="0" applyNumberFormat="1" applyFont="1" applyAlignment="1">
      <alignment horizontal="right"/>
    </xf>
    <xf numFmtId="37" fontId="19" fillId="0" borderId="0" xfId="2" applyNumberFormat="1" applyFont="1" applyFill="1" applyAlignment="1">
      <alignment horizontal="right"/>
    </xf>
    <xf numFmtId="0" fontId="8" fillId="0" borderId="0" xfId="0" applyFont="1" applyFill="1" applyAlignment="1">
      <alignment horizontal="right"/>
    </xf>
    <xf numFmtId="0" fontId="8" fillId="0" borderId="0" xfId="0" applyFont="1" applyAlignment="1">
      <alignment horizontal="right"/>
    </xf>
    <xf numFmtId="37" fontId="18" fillId="0" borderId="0" xfId="2" applyNumberFormat="1" applyFont="1" applyAlignment="1">
      <alignment horizontal="right"/>
    </xf>
    <xf numFmtId="3" fontId="0" fillId="0" borderId="0" xfId="0" applyNumberFormat="1" applyFont="1" applyBorder="1"/>
    <xf numFmtId="165" fontId="8" fillId="0" borderId="0" xfId="0" applyNumberFormat="1" applyFont="1"/>
    <xf numFmtId="44" fontId="0" fillId="0" borderId="0" xfId="0" applyNumberFormat="1" applyFont="1" applyBorder="1"/>
    <xf numFmtId="37" fontId="8" fillId="0" borderId="0" xfId="0" applyNumberFormat="1" applyFont="1"/>
    <xf numFmtId="37" fontId="16" fillId="0" borderId="0" xfId="0" applyNumberFormat="1" applyFont="1" applyAlignment="1"/>
    <xf numFmtId="0" fontId="0" fillId="0" borderId="7" xfId="0" applyFont="1" applyFill="1" applyBorder="1"/>
    <xf numFmtId="0" fontId="0" fillId="0" borderId="10" xfId="0" applyFont="1" applyFill="1" applyBorder="1"/>
    <xf numFmtId="0" fontId="0" fillId="0" borderId="12" xfId="0" applyFont="1" applyFill="1" applyBorder="1"/>
    <xf numFmtId="37" fontId="0" fillId="0" borderId="0" xfId="2" applyNumberFormat="1" applyFont="1" applyAlignment="1">
      <alignment horizontal="right"/>
    </xf>
    <xf numFmtId="37" fontId="0" fillId="0" borderId="0" xfId="2" applyNumberFormat="1" applyFont="1"/>
    <xf numFmtId="5" fontId="0" fillId="0" borderId="0" xfId="2" applyNumberFormat="1" applyFont="1" applyAlignment="1">
      <alignment horizontal="right"/>
    </xf>
    <xf numFmtId="5" fontId="0" fillId="0" borderId="0" xfId="2" applyNumberFormat="1" applyFont="1"/>
    <xf numFmtId="3" fontId="12" fillId="0" borderId="0" xfId="0" applyNumberFormat="1" applyFont="1" applyAlignment="1">
      <alignment horizontal="right"/>
    </xf>
    <xf numFmtId="3" fontId="0" fillId="0" borderId="0" xfId="0" applyNumberFormat="1" applyFont="1" applyAlignment="1">
      <alignment horizontal="center"/>
    </xf>
    <xf numFmtId="0" fontId="0" fillId="0" borderId="0" xfId="0" applyFont="1" applyAlignment="1">
      <alignment wrapText="1"/>
    </xf>
    <xf numFmtId="3" fontId="0" fillId="0" borderId="0" xfId="0" applyNumberFormat="1" applyFont="1"/>
    <xf numFmtId="5" fontId="0" fillId="0" borderId="2" xfId="0" applyNumberFormat="1" applyFont="1" applyBorder="1"/>
    <xf numFmtId="3" fontId="17" fillId="0" borderId="0" xfId="0" applyNumberFormat="1" applyFont="1" applyAlignment="1">
      <alignment vertical="top"/>
    </xf>
    <xf numFmtId="3" fontId="17" fillId="0" borderId="0" xfId="0" applyNumberFormat="1" applyFont="1" applyAlignment="1">
      <alignment horizontal="center" vertical="top"/>
    </xf>
    <xf numFmtId="3" fontId="16" fillId="0" borderId="0" xfId="0" applyNumberFormat="1" applyFont="1" applyAlignment="1">
      <alignment vertical="top"/>
    </xf>
    <xf numFmtId="3" fontId="17" fillId="0" borderId="0" xfId="0" applyNumberFormat="1" applyFont="1" applyAlignment="1">
      <alignment horizontal="left" vertical="top" wrapText="1"/>
    </xf>
    <xf numFmtId="3" fontId="18" fillId="0" borderId="0" xfId="3" applyFont="1" applyFill="1" applyAlignment="1">
      <alignment horizontal="left" vertical="top" wrapText="1"/>
    </xf>
    <xf numFmtId="0" fontId="0" fillId="0" borderId="0" xfId="0" applyFont="1" applyAlignment="1">
      <alignment vertical="top"/>
    </xf>
    <xf numFmtId="3" fontId="16" fillId="0" borderId="0" xfId="3" applyFont="1" applyAlignment="1">
      <alignment horizontal="center"/>
    </xf>
    <xf numFmtId="3" fontId="18" fillId="0" borderId="0" xfId="3" applyFont="1" applyAlignment="1">
      <alignment horizontal="left" vertical="top" wrapText="1"/>
    </xf>
    <xf numFmtId="3" fontId="16" fillId="0" borderId="0" xfId="0" applyNumberFormat="1" applyFont="1" applyAlignment="1">
      <alignment horizontal="center" vertical="top"/>
    </xf>
    <xf numFmtId="3" fontId="18" fillId="0" borderId="0" xfId="0" applyNumberFormat="1" applyFont="1" applyAlignment="1">
      <alignment horizontal="center"/>
    </xf>
    <xf numFmtId="3" fontId="16" fillId="0" borderId="0" xfId="0" applyNumberFormat="1" applyFont="1" applyAlignment="1">
      <alignment horizontal="left" vertical="top" wrapText="1"/>
    </xf>
    <xf numFmtId="3" fontId="16" fillId="0" borderId="0" xfId="0" applyNumberFormat="1" applyFont="1" applyAlignment="1">
      <alignment horizontal="center" vertical="top" wrapText="1"/>
    </xf>
    <xf numFmtId="3" fontId="18" fillId="0" borderId="1" xfId="3" applyFont="1" applyBorder="1" applyAlignment="1">
      <alignment horizontal="center" vertical="top"/>
    </xf>
    <xf numFmtId="3" fontId="18" fillId="0" borderId="0" xfId="3" applyFont="1" applyBorder="1" applyAlignment="1">
      <alignment horizontal="center" vertical="top"/>
    </xf>
    <xf numFmtId="14" fontId="18" fillId="0" borderId="1" xfId="3" applyNumberFormat="1" applyFont="1" applyBorder="1" applyAlignment="1">
      <alignment horizontal="center" vertical="top"/>
    </xf>
    <xf numFmtId="3" fontId="18" fillId="0" borderId="1" xfId="3" applyFont="1" applyBorder="1" applyAlignment="1">
      <alignment horizontal="center" vertical="top" wrapText="1"/>
    </xf>
    <xf numFmtId="3" fontId="20" fillId="0" borderId="0" xfId="3" applyFont="1" applyAlignment="1">
      <alignment horizontal="center" vertical="top"/>
    </xf>
    <xf numFmtId="3" fontId="22" fillId="0" borderId="0" xfId="3" applyFont="1" applyAlignment="1">
      <alignment horizontal="center" vertical="top"/>
    </xf>
    <xf numFmtId="0" fontId="0" fillId="0" borderId="0" xfId="0" applyFont="1" applyAlignment="1">
      <alignment horizontal="center" vertical="top"/>
    </xf>
    <xf numFmtId="0" fontId="0" fillId="0" borderId="0" xfId="0" applyFont="1" applyAlignment="1">
      <alignment horizontal="left" vertical="top" wrapText="1"/>
    </xf>
    <xf numFmtId="3" fontId="19" fillId="0" borderId="0" xfId="3" applyFont="1" applyAlignment="1">
      <alignment horizontal="center" vertical="top"/>
    </xf>
    <xf numFmtId="0" fontId="0" fillId="0" borderId="0" xfId="0" applyFont="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vertical="top"/>
    </xf>
    <xf numFmtId="3" fontId="18" fillId="0" borderId="0" xfId="3" applyFont="1" applyAlignment="1">
      <alignment horizontal="right" wrapText="1"/>
    </xf>
    <xf numFmtId="44" fontId="0" fillId="0" borderId="0" xfId="0" applyNumberFormat="1" applyFont="1" applyAlignment="1">
      <alignment horizontal="center" vertical="top"/>
    </xf>
    <xf numFmtId="44" fontId="0" fillId="0" borderId="0" xfId="0" applyNumberFormat="1" applyFont="1" applyAlignment="1">
      <alignment horizontal="left" vertical="top" wrapText="1"/>
    </xf>
    <xf numFmtId="3" fontId="18" fillId="0" borderId="0" xfId="3" applyFont="1" applyAlignment="1">
      <alignment horizontal="right" vertical="top" wrapText="1"/>
    </xf>
    <xf numFmtId="3" fontId="17" fillId="0" borderId="0" xfId="0" applyNumberFormat="1" applyFont="1" applyAlignment="1">
      <alignment wrapText="1"/>
    </xf>
    <xf numFmtId="3" fontId="17" fillId="0" borderId="0" xfId="0" applyNumberFormat="1" applyFont="1" applyAlignment="1">
      <alignment horizontal="left"/>
    </xf>
    <xf numFmtId="3" fontId="12"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3" fontId="18" fillId="0" borderId="0" xfId="3" applyFont="1" applyFill="1" applyAlignment="1"/>
    <xf numFmtId="3" fontId="18" fillId="0" borderId="0" xfId="3" applyFont="1" applyAlignment="1">
      <alignment wrapText="1"/>
    </xf>
    <xf numFmtId="3" fontId="17" fillId="0" borderId="0" xfId="0" applyNumberFormat="1" applyFont="1" applyFill="1" applyBorder="1" applyAlignment="1">
      <alignment horizontal="right"/>
    </xf>
    <xf numFmtId="3" fontId="16" fillId="0" borderId="0" xfId="0" applyNumberFormat="1" applyFont="1" applyAlignment="1">
      <alignment wrapText="1"/>
    </xf>
    <xf numFmtId="3" fontId="16" fillId="0" borderId="0" xfId="0" applyNumberFormat="1" applyFont="1" applyAlignment="1">
      <alignment horizontal="center" wrapText="1"/>
    </xf>
    <xf numFmtId="3" fontId="16" fillId="0" borderId="1" xfId="0" applyNumberFormat="1" applyFont="1" applyBorder="1" applyAlignment="1"/>
    <xf numFmtId="3" fontId="18" fillId="0" borderId="0" xfId="3" applyFont="1" applyFill="1" applyBorder="1" applyAlignment="1">
      <alignment horizontal="left"/>
    </xf>
    <xf numFmtId="3" fontId="18" fillId="0" borderId="0" xfId="3" applyFont="1" applyFill="1" applyBorder="1" applyAlignment="1">
      <alignment wrapText="1"/>
    </xf>
    <xf numFmtId="3" fontId="18" fillId="0" borderId="0" xfId="3" applyFont="1" applyFill="1" applyBorder="1" applyAlignment="1">
      <alignment horizontal="left" wrapText="1"/>
    </xf>
    <xf numFmtId="37" fontId="17" fillId="0" borderId="0" xfId="2" applyNumberFormat="1" applyFont="1" applyFill="1" applyBorder="1" applyAlignment="1" applyProtection="1">
      <protection locked="0"/>
    </xf>
    <xf numFmtId="3" fontId="19" fillId="0" borderId="0" xfId="3" applyFont="1" applyFill="1" applyBorder="1" applyAlignment="1">
      <alignment horizontal="left" wrapText="1"/>
    </xf>
    <xf numFmtId="3" fontId="19" fillId="0" borderId="1" xfId="3" applyFont="1" applyFill="1" applyBorder="1" applyAlignment="1">
      <alignment horizontal="left" wrapText="1"/>
    </xf>
    <xf numFmtId="167" fontId="19" fillId="0" borderId="0" xfId="3" applyNumberFormat="1" applyFont="1" applyFill="1" applyBorder="1" applyAlignment="1"/>
    <xf numFmtId="168" fontId="19" fillId="0" borderId="0" xfId="3" applyNumberFormat="1" applyFont="1" applyFill="1" applyBorder="1" applyAlignment="1"/>
    <xf numFmtId="3" fontId="17" fillId="0" borderId="0" xfId="0" applyNumberFormat="1" applyFont="1" applyFill="1" applyBorder="1" applyAlignment="1">
      <alignment wrapText="1"/>
    </xf>
    <xf numFmtId="3" fontId="17" fillId="0" borderId="1" xfId="0" applyNumberFormat="1" applyFont="1" applyFill="1" applyBorder="1" applyAlignment="1">
      <alignment wrapText="1"/>
    </xf>
    <xf numFmtId="37" fontId="16" fillId="0" borderId="0" xfId="0" applyNumberFormat="1" applyFont="1" applyFill="1" applyBorder="1" applyAlignment="1"/>
    <xf numFmtId="3" fontId="16" fillId="0" borderId="0" xfId="0" applyNumberFormat="1" applyFont="1" applyFill="1" applyBorder="1" applyAlignment="1">
      <alignment wrapText="1"/>
    </xf>
    <xf numFmtId="9" fontId="17" fillId="0" borderId="0" xfId="7" applyFont="1" applyFill="1" applyBorder="1" applyAlignment="1"/>
    <xf numFmtId="3" fontId="16" fillId="0" borderId="0" xfId="0" applyNumberFormat="1" applyFont="1" applyFill="1" applyBorder="1" applyAlignment="1">
      <alignment horizontal="center"/>
    </xf>
    <xf numFmtId="37" fontId="16" fillId="0" borderId="4" xfId="0" applyNumberFormat="1" applyFont="1" applyFill="1" applyBorder="1" applyAlignment="1"/>
    <xf numFmtId="3" fontId="16" fillId="0" borderId="0" xfId="0" applyNumberFormat="1" applyFont="1" applyFill="1" applyBorder="1" applyAlignment="1">
      <alignment horizontal="center" wrapText="1"/>
    </xf>
    <xf numFmtId="3" fontId="18" fillId="0" borderId="1" xfId="3" applyFont="1" applyFill="1" applyBorder="1" applyAlignment="1">
      <alignment horizontal="left"/>
    </xf>
    <xf numFmtId="3" fontId="18" fillId="0" borderId="1" xfId="3" applyFont="1" applyFill="1" applyBorder="1" applyAlignment="1">
      <alignment horizontal="center"/>
    </xf>
    <xf numFmtId="3" fontId="17" fillId="0" borderId="0" xfId="0" applyNumberFormat="1" applyFont="1" applyFill="1" applyBorder="1" applyAlignment="1">
      <alignment horizontal="left" vertical="top" wrapText="1"/>
    </xf>
    <xf numFmtId="41" fontId="19" fillId="0" borderId="0" xfId="2" applyNumberFormat="1" applyFont="1" applyFill="1" applyBorder="1" applyAlignment="1"/>
    <xf numFmtId="5" fontId="17" fillId="0" borderId="6" xfId="2" applyNumberFormat="1" applyFont="1" applyBorder="1" applyAlignment="1" applyProtection="1">
      <protection locked="0"/>
    </xf>
    <xf numFmtId="37" fontId="19" fillId="0" borderId="0" xfId="2" applyNumberFormat="1" applyFont="1" applyBorder="1" applyAlignment="1"/>
    <xf numFmtId="5" fontId="16" fillId="0" borderId="2" xfId="0" applyNumberFormat="1" applyFont="1" applyFill="1" applyBorder="1" applyAlignment="1"/>
    <xf numFmtId="5" fontId="0" fillId="0" borderId="0" xfId="2" applyNumberFormat="1" applyFont="1" applyFill="1" applyAlignment="1">
      <alignment vertical="top"/>
    </xf>
    <xf numFmtId="37" fontId="0" fillId="0" borderId="0" xfId="1" applyNumberFormat="1" applyFont="1" applyFill="1" applyAlignment="1">
      <alignment vertical="top"/>
    </xf>
    <xf numFmtId="37" fontId="0" fillId="0" borderId="0" xfId="1" applyNumberFormat="1" applyFont="1" applyAlignment="1">
      <alignment vertical="top"/>
    </xf>
    <xf numFmtId="37" fontId="0" fillId="0" borderId="0" xfId="2" applyNumberFormat="1" applyFont="1" applyAlignment="1">
      <alignment vertical="top"/>
    </xf>
    <xf numFmtId="37" fontId="0" fillId="0" borderId="0" xfId="0" applyNumberFormat="1" applyFont="1" applyAlignment="1">
      <alignment vertical="top"/>
    </xf>
    <xf numFmtId="37" fontId="0" fillId="0" borderId="1" xfId="0" applyNumberFormat="1" applyFont="1" applyBorder="1" applyAlignment="1">
      <alignment vertical="top"/>
    </xf>
    <xf numFmtId="37" fontId="8" fillId="0" borderId="6" xfId="0" applyNumberFormat="1" applyFont="1" applyBorder="1" applyAlignment="1"/>
    <xf numFmtId="37" fontId="8" fillId="0" borderId="0" xfId="0" applyNumberFormat="1" applyFont="1" applyAlignment="1">
      <alignment vertical="top"/>
    </xf>
    <xf numFmtId="37" fontId="8" fillId="0" borderId="0" xfId="0" applyNumberFormat="1" applyFont="1" applyAlignment="1"/>
    <xf numFmtId="37" fontId="0" fillId="0" borderId="0" xfId="0" applyNumberFormat="1" applyFont="1" applyAlignment="1"/>
    <xf numFmtId="37" fontId="8" fillId="0" borderId="2" xfId="0" applyNumberFormat="1" applyFont="1" applyBorder="1" applyAlignment="1"/>
    <xf numFmtId="5" fontId="8" fillId="0" borderId="2" xfId="0" applyNumberFormat="1" applyFont="1" applyBorder="1" applyAlignment="1"/>
    <xf numFmtId="165" fontId="0" fillId="0" borderId="0" xfId="2" applyNumberFormat="1" applyFont="1" applyFill="1"/>
    <xf numFmtId="0" fontId="26" fillId="0" borderId="0" xfId="0" applyFont="1"/>
    <xf numFmtId="0" fontId="27" fillId="0" borderId="0" xfId="0" applyFont="1"/>
    <xf numFmtId="166" fontId="17" fillId="0" borderId="1" xfId="2" applyNumberFormat="1" applyFont="1" applyFill="1" applyBorder="1" applyAlignment="1" applyProtection="1">
      <protection locked="0"/>
    </xf>
    <xf numFmtId="44" fontId="0" fillId="0" borderId="0" xfId="0" applyNumberFormat="1" applyFont="1" applyFill="1"/>
    <xf numFmtId="37" fontId="17" fillId="3" borderId="9" xfId="0" applyNumberFormat="1" applyFont="1" applyFill="1" applyBorder="1" applyAlignment="1"/>
    <xf numFmtId="37" fontId="17" fillId="3" borderId="11" xfId="0" applyNumberFormat="1" applyFont="1" applyFill="1" applyBorder="1" applyAlignment="1"/>
    <xf numFmtId="37" fontId="17" fillId="3" borderId="14" xfId="0" applyNumberFormat="1" applyFont="1" applyFill="1" applyBorder="1" applyAlignment="1"/>
    <xf numFmtId="3" fontId="16" fillId="0" borderId="0" xfId="0" applyNumberFormat="1" applyFont="1" applyFill="1" applyAlignment="1">
      <alignment horizontal="left"/>
    </xf>
    <xf numFmtId="3" fontId="19" fillId="0" borderId="0" xfId="3" applyFont="1" applyFill="1" applyAlignment="1"/>
    <xf numFmtId="5" fontId="0" fillId="0" borderId="0" xfId="0" applyNumberFormat="1" applyFont="1" applyAlignment="1">
      <alignment vertical="top"/>
    </xf>
    <xf numFmtId="5" fontId="17" fillId="0" borderId="0" xfId="7" applyNumberFormat="1" applyFont="1" applyFill="1" applyBorder="1" applyAlignment="1" applyProtection="1">
      <protection locked="0"/>
    </xf>
    <xf numFmtId="3" fontId="19" fillId="0" borderId="0" xfId="3" quotePrefix="1" applyFont="1" applyAlignment="1">
      <alignment horizontal="center"/>
    </xf>
    <xf numFmtId="3" fontId="17" fillId="0" borderId="0" xfId="0" applyNumberFormat="1" applyFont="1" applyAlignment="1">
      <alignment vertical="top" wrapText="1"/>
    </xf>
    <xf numFmtId="3" fontId="18" fillId="0" borderId="0" xfId="3" applyFont="1" applyFill="1" applyAlignment="1">
      <alignment horizontal="center" vertical="top" wrapText="1"/>
    </xf>
    <xf numFmtId="3" fontId="18" fillId="0" borderId="0" xfId="3" applyFont="1" applyAlignment="1">
      <alignment horizontal="center" vertical="top" wrapText="1"/>
    </xf>
    <xf numFmtId="3" fontId="16" fillId="0" borderId="0" xfId="0" applyNumberFormat="1" applyFont="1" applyAlignment="1">
      <alignment vertical="top" wrapText="1"/>
    </xf>
    <xf numFmtId="3" fontId="20" fillId="0" borderId="0" xfId="3" applyFont="1" applyAlignment="1">
      <alignment vertical="top" wrapText="1"/>
    </xf>
    <xf numFmtId="3" fontId="18" fillId="0" borderId="1" xfId="3" applyFont="1" applyBorder="1" applyAlignment="1">
      <alignment vertical="top" wrapText="1"/>
    </xf>
    <xf numFmtId="3" fontId="19" fillId="0" borderId="0" xfId="3" applyFont="1" applyFill="1" applyAlignment="1">
      <alignment horizontal="left" vertical="top" wrapText="1"/>
    </xf>
    <xf numFmtId="3" fontId="22" fillId="0" borderId="1" xfId="3" applyFont="1" applyBorder="1" applyAlignment="1">
      <alignment vertical="top" wrapText="1"/>
    </xf>
    <xf numFmtId="3" fontId="18" fillId="0" borderId="0" xfId="3" applyFont="1" applyAlignment="1">
      <alignment vertical="top" wrapText="1"/>
    </xf>
    <xf numFmtId="3" fontId="19" fillId="0" borderId="0" xfId="3" applyFont="1" applyAlignment="1">
      <alignment horizontal="left" vertical="top" wrapText="1"/>
    </xf>
    <xf numFmtId="3" fontId="19" fillId="0" borderId="0" xfId="3" applyFont="1" applyAlignment="1">
      <alignment vertical="top" wrapText="1"/>
    </xf>
    <xf numFmtId="3" fontId="19" fillId="0" borderId="0" xfId="3" applyFont="1" applyBorder="1" applyAlignment="1">
      <alignment horizontal="right" vertical="top" wrapText="1"/>
    </xf>
    <xf numFmtId="0" fontId="0" fillId="0" borderId="0" xfId="0" applyFont="1" applyAlignment="1">
      <alignment vertical="top" wrapText="1"/>
    </xf>
    <xf numFmtId="37" fontId="19" fillId="0" borderId="0" xfId="3" applyNumberFormat="1" applyFont="1" applyFill="1" applyBorder="1" applyAlignment="1">
      <alignment horizontal="right"/>
    </xf>
    <xf numFmtId="3" fontId="18" fillId="0" borderId="0" xfId="3" applyFont="1" applyBorder="1" applyAlignment="1">
      <alignment horizontal="left"/>
    </xf>
    <xf numFmtId="0" fontId="18" fillId="0" borderId="0" xfId="3" applyNumberFormat="1" applyFont="1" applyBorder="1" applyAlignment="1">
      <alignment horizontal="center"/>
    </xf>
    <xf numFmtId="0" fontId="18" fillId="0" borderId="0" xfId="3" applyNumberFormat="1" applyFont="1" applyBorder="1" applyAlignment="1">
      <alignment horizontal="left"/>
    </xf>
    <xf numFmtId="37" fontId="19" fillId="0" borderId="0" xfId="2" applyNumberFormat="1" applyFont="1" applyFill="1" applyBorder="1" applyAlignment="1">
      <alignment horizontal="right"/>
    </xf>
    <xf numFmtId="37" fontId="18" fillId="0" borderId="0" xfId="3" applyNumberFormat="1" applyFont="1" applyFill="1" applyBorder="1" applyAlignment="1">
      <alignment horizontal="left"/>
    </xf>
    <xf numFmtId="0" fontId="19" fillId="0" borderId="0" xfId="3" applyNumberFormat="1" applyFont="1" applyBorder="1" applyAlignment="1">
      <alignment horizontal="center"/>
    </xf>
    <xf numFmtId="41" fontId="19" fillId="0" borderId="0" xfId="2" applyNumberFormat="1" applyFont="1" applyBorder="1" applyAlignment="1"/>
    <xf numFmtId="166" fontId="23" fillId="0" borderId="0" xfId="2" applyNumberFormat="1" applyFont="1" applyBorder="1" applyAlignment="1" applyProtection="1">
      <protection locked="0"/>
    </xf>
    <xf numFmtId="3" fontId="17" fillId="0" borderId="0" xfId="0" applyNumberFormat="1" applyFont="1"/>
    <xf numFmtId="3" fontId="16" fillId="0" borderId="0" xfId="0" applyNumberFormat="1" applyFont="1"/>
    <xf numFmtId="165" fontId="0" fillId="0" borderId="0" xfId="0" applyNumberFormat="1"/>
    <xf numFmtId="165" fontId="0" fillId="2" borderId="0" xfId="0" applyNumberFormat="1" applyFill="1"/>
    <xf numFmtId="0" fontId="0" fillId="2" borderId="0" xfId="0" applyFill="1"/>
    <xf numFmtId="37" fontId="0" fillId="0" borderId="0" xfId="0" applyNumberFormat="1" applyAlignment="1">
      <alignment horizontal="right"/>
    </xf>
    <xf numFmtId="0" fontId="0" fillId="4" borderId="0" xfId="0" applyFill="1"/>
    <xf numFmtId="37" fontId="23" fillId="0" borderId="0" xfId="3" applyNumberFormat="1" applyFont="1" applyProtection="1">
      <protection locked="0"/>
    </xf>
    <xf numFmtId="166" fontId="23" fillId="0" borderId="0" xfId="3" applyNumberFormat="1" applyFont="1" applyProtection="1">
      <protection locked="0"/>
    </xf>
    <xf numFmtId="166" fontId="19" fillId="0" borderId="0" xfId="3" applyNumberFormat="1" applyFont="1" applyProtection="1">
      <protection locked="0"/>
    </xf>
    <xf numFmtId="166" fontId="23" fillId="0" borderId="0" xfId="2" applyNumberFormat="1" applyFont="1" applyProtection="1">
      <protection locked="0"/>
    </xf>
    <xf numFmtId="37" fontId="19" fillId="0" borderId="0" xfId="2" applyNumberFormat="1" applyFont="1"/>
    <xf numFmtId="166" fontId="19" fillId="0" borderId="0" xfId="3" applyNumberFormat="1" applyFont="1"/>
    <xf numFmtId="166" fontId="19" fillId="0" borderId="0" xfId="2" applyNumberFormat="1" applyFont="1"/>
    <xf numFmtId="166" fontId="17" fillId="0" borderId="0" xfId="2" applyNumberFormat="1" applyFont="1" applyProtection="1">
      <protection locked="0"/>
    </xf>
    <xf numFmtId="3" fontId="18" fillId="0" borderId="0" xfId="3" applyFont="1"/>
    <xf numFmtId="3" fontId="18" fillId="0" borderId="0" xfId="3" applyFont="1" applyAlignment="1">
      <alignment horizontal="left" wrapText="1"/>
    </xf>
    <xf numFmtId="0" fontId="17" fillId="0" borderId="0" xfId="8" applyFont="1"/>
    <xf numFmtId="9" fontId="0" fillId="2" borderId="0" xfId="0" applyNumberFormat="1" applyFill="1"/>
    <xf numFmtId="37" fontId="17" fillId="3" borderId="0" xfId="0" applyNumberFormat="1" applyFont="1" applyFill="1"/>
    <xf numFmtId="0" fontId="0" fillId="0" borderId="13" xfId="0" applyBorder="1"/>
    <xf numFmtId="0" fontId="0" fillId="0" borderId="8" xfId="0" applyBorder="1"/>
    <xf numFmtId="9" fontId="0" fillId="2" borderId="0" xfId="7" applyFont="1" applyFill="1" applyAlignment="1">
      <alignment horizontal="right"/>
    </xf>
    <xf numFmtId="0" fontId="0" fillId="0" borderId="0" xfId="0" applyAlignment="1">
      <alignment horizontal="right"/>
    </xf>
    <xf numFmtId="9" fontId="16" fillId="0" borderId="0" xfId="7" applyFont="1" applyAlignment="1">
      <alignment horizontal="right"/>
    </xf>
    <xf numFmtId="9" fontId="17" fillId="0" borderId="0" xfId="7" applyFont="1" applyAlignment="1">
      <alignment horizontal="center"/>
    </xf>
    <xf numFmtId="0" fontId="0" fillId="4" borderId="0" xfId="0" applyFill="1" applyAlignment="1">
      <alignment horizontal="center"/>
    </xf>
    <xf numFmtId="166" fontId="0" fillId="0" borderId="0" xfId="0" applyNumberFormat="1"/>
    <xf numFmtId="37" fontId="16" fillId="0" borderId="0" xfId="3" applyNumberFormat="1" applyFont="1" applyFill="1" applyBorder="1" applyAlignment="1" applyProtection="1">
      <alignment horizontal="center"/>
      <protection locked="0"/>
    </xf>
    <xf numFmtId="0" fontId="0" fillId="5" borderId="0" xfId="0" applyFill="1"/>
    <xf numFmtId="169" fontId="0" fillId="5" borderId="0" xfId="0" applyNumberFormat="1" applyFill="1"/>
    <xf numFmtId="49" fontId="0" fillId="5" borderId="0" xfId="0" applyNumberFormat="1" applyFill="1"/>
    <xf numFmtId="166" fontId="19" fillId="0" borderId="0" xfId="3" applyNumberFormat="1" applyFont="1" applyAlignment="1">
      <alignment horizontal="left"/>
    </xf>
    <xf numFmtId="49" fontId="0" fillId="0" borderId="0" xfId="0" applyNumberFormat="1" applyFont="1" applyAlignment="1">
      <alignment horizontal="left"/>
    </xf>
    <xf numFmtId="3" fontId="19" fillId="0" borderId="4" xfId="3" applyFont="1" applyFill="1" applyBorder="1" applyAlignment="1">
      <alignment horizontal="left" wrapText="1"/>
    </xf>
    <xf numFmtId="3" fontId="19" fillId="0" borderId="4" xfId="3" applyFont="1" applyFill="1" applyBorder="1" applyAlignment="1">
      <alignment horizontal="left"/>
    </xf>
    <xf numFmtId="3" fontId="18" fillId="0" borderId="4" xfId="3" applyFont="1" applyFill="1" applyBorder="1" applyAlignment="1">
      <alignment horizontal="center"/>
    </xf>
    <xf numFmtId="37" fontId="18" fillId="0" borderId="4" xfId="2" applyNumberFormat="1" applyFont="1" applyFill="1" applyBorder="1" applyAlignment="1"/>
    <xf numFmtId="3" fontId="17" fillId="0" borderId="0" xfId="2" applyNumberFormat="1" applyFont="1" applyFill="1" applyBorder="1" applyAlignment="1" applyProtection="1">
      <protection locked="0"/>
    </xf>
    <xf numFmtId="3" fontId="19" fillId="0" borderId="1" xfId="2" applyNumberFormat="1" applyFont="1" applyFill="1" applyBorder="1" applyAlignment="1"/>
    <xf numFmtId="3" fontId="17" fillId="0" borderId="4" xfId="0" applyNumberFormat="1" applyFont="1" applyFill="1" applyBorder="1" applyAlignment="1">
      <alignment wrapText="1"/>
    </xf>
    <xf numFmtId="3" fontId="17" fillId="0" borderId="4" xfId="0" applyNumberFormat="1" applyFont="1" applyFill="1" applyBorder="1" applyAlignment="1">
      <alignment horizontal="left"/>
    </xf>
    <xf numFmtId="37" fontId="0" fillId="0" borderId="4" xfId="2" applyNumberFormat="1" applyFont="1" applyBorder="1" applyAlignment="1">
      <alignment horizontal="right"/>
    </xf>
    <xf numFmtId="37" fontId="0" fillId="0" borderId="4" xfId="2" applyNumberFormat="1" applyFont="1" applyBorder="1"/>
    <xf numFmtId="37" fontId="0" fillId="0" borderId="0" xfId="0" applyNumberFormat="1" applyFont="1" applyAlignment="1">
      <alignment horizontal="center" vertical="top"/>
    </xf>
    <xf numFmtId="3" fontId="18" fillId="0" borderId="0" xfId="3" applyFont="1" applyFill="1" applyBorder="1" applyAlignment="1">
      <alignment horizontal="center" wrapText="1"/>
    </xf>
    <xf numFmtId="3" fontId="19" fillId="0" borderId="0" xfId="3" applyFont="1" applyFill="1" applyBorder="1" applyAlignment="1">
      <alignment horizontal="left" vertical="top" wrapText="1"/>
    </xf>
    <xf numFmtId="37" fontId="0" fillId="0" borderId="0" xfId="2" applyNumberFormat="1" applyFont="1" applyBorder="1" applyAlignment="1">
      <alignment vertical="top"/>
    </xf>
    <xf numFmtId="37" fontId="0" fillId="0" borderId="0" xfId="0" applyNumberFormat="1" applyFont="1" applyBorder="1" applyAlignment="1">
      <alignment vertical="top"/>
    </xf>
    <xf numFmtId="44" fontId="0" fillId="0" borderId="0" xfId="0" applyNumberFormat="1" applyFont="1" applyBorder="1" applyAlignment="1">
      <alignment horizontal="center" vertical="top"/>
    </xf>
    <xf numFmtId="44" fontId="0" fillId="0" borderId="0" xfId="0" applyNumberFormat="1" applyFont="1" applyBorder="1" applyAlignment="1">
      <alignment horizontal="left" vertical="top" wrapText="1"/>
    </xf>
    <xf numFmtId="0" fontId="0" fillId="0" borderId="0" xfId="0" applyFont="1" applyFill="1" applyBorder="1" applyAlignment="1">
      <alignment vertical="top" wrapText="1"/>
    </xf>
    <xf numFmtId="3" fontId="19" fillId="0" borderId="0" xfId="3" applyFont="1" applyBorder="1" applyAlignment="1">
      <alignment horizontal="left" vertical="top" wrapText="1"/>
    </xf>
    <xf numFmtId="37" fontId="0" fillId="0" borderId="0" xfId="0" applyNumberFormat="1" applyFont="1" applyBorder="1" applyAlignment="1">
      <alignment horizontal="center" vertical="top"/>
    </xf>
    <xf numFmtId="3" fontId="8" fillId="0" borderId="0" xfId="0" applyNumberFormat="1" applyFont="1"/>
    <xf numFmtId="2" fontId="19" fillId="0" borderId="0" xfId="3" applyNumberFormat="1" applyFont="1" applyFill="1" applyAlignment="1">
      <alignment horizontal="left" indent="3"/>
    </xf>
    <xf numFmtId="0" fontId="19" fillId="0" borderId="0" xfId="3" applyNumberFormat="1" applyFont="1" applyFill="1" applyAlignment="1">
      <alignment horizontal="left"/>
    </xf>
    <xf numFmtId="2" fontId="19" fillId="0" borderId="0" xfId="3" applyNumberFormat="1" applyFont="1" applyFill="1" applyAlignment="1">
      <alignment horizontal="right"/>
    </xf>
    <xf numFmtId="0" fontId="22" fillId="0" borderId="0" xfId="3" applyNumberFormat="1" applyFont="1" applyFill="1" applyAlignment="1">
      <alignment horizontal="left" indent="1"/>
    </xf>
    <xf numFmtId="3" fontId="18" fillId="0" borderId="0" xfId="3" applyFont="1" applyFill="1" applyBorder="1" applyAlignment="1">
      <alignment horizontal="center"/>
    </xf>
    <xf numFmtId="3" fontId="18" fillId="0" borderId="0" xfId="3" applyFont="1" applyAlignment="1">
      <alignment horizontal="center"/>
    </xf>
    <xf numFmtId="3" fontId="18" fillId="0" borderId="0" xfId="3" applyFont="1" applyFill="1" applyAlignment="1">
      <alignment horizontal="center"/>
    </xf>
    <xf numFmtId="3" fontId="18" fillId="0" borderId="0" xfId="3" applyFont="1" applyAlignment="1">
      <alignment horizontal="center" vertical="top"/>
    </xf>
    <xf numFmtId="3" fontId="18" fillId="0" borderId="0" xfId="3" applyFont="1" applyFill="1" applyAlignment="1">
      <alignment horizontal="center" vertical="top"/>
    </xf>
    <xf numFmtId="3" fontId="18" fillId="0" borderId="0" xfId="3" applyFont="1" applyAlignment="1">
      <alignment horizontal="center"/>
    </xf>
    <xf numFmtId="3" fontId="18" fillId="0" borderId="0" xfId="3" applyFont="1" applyFill="1" applyBorder="1" applyAlignment="1">
      <alignment horizontal="center"/>
    </xf>
    <xf numFmtId="3" fontId="18" fillId="0" borderId="0" xfId="3" applyFont="1" applyAlignment="1">
      <alignment horizontal="center"/>
    </xf>
    <xf numFmtId="3" fontId="18" fillId="0" borderId="0" xfId="3" applyFont="1" applyAlignment="1">
      <alignment horizontal="center"/>
    </xf>
    <xf numFmtId="0" fontId="8" fillId="0" borderId="0" xfId="0" applyFont="1" applyAlignment="1">
      <alignment horizontal="left"/>
    </xf>
    <xf numFmtId="0" fontId="12" fillId="0" borderId="0" xfId="0" applyFont="1" applyAlignment="1">
      <alignment horizontal="right"/>
    </xf>
    <xf numFmtId="3" fontId="19" fillId="0" borderId="0" xfId="3" applyFont="1"/>
    <xf numFmtId="165" fontId="17" fillId="0" borderId="0" xfId="2" applyNumberFormat="1" applyFont="1" applyProtection="1">
      <protection locked="0"/>
    </xf>
    <xf numFmtId="5" fontId="17" fillId="0" borderId="0" xfId="2" applyNumberFormat="1" applyFont="1" applyProtection="1">
      <protection locked="0"/>
    </xf>
    <xf numFmtId="3" fontId="19" fillId="0" borderId="0" xfId="3" applyFont="1" applyAlignment="1">
      <alignment horizontal="left" wrapText="1"/>
    </xf>
    <xf numFmtId="37" fontId="18" fillId="0" borderId="0" xfId="2" applyNumberFormat="1" applyFont="1"/>
    <xf numFmtId="37" fontId="17" fillId="0" borderId="0" xfId="0" applyNumberFormat="1" applyFont="1"/>
    <xf numFmtId="37" fontId="16" fillId="0" borderId="0" xfId="0" applyNumberFormat="1" applyFont="1"/>
    <xf numFmtId="5" fontId="16" fillId="0" borderId="6" xfId="0" applyNumberFormat="1" applyFont="1" applyBorder="1"/>
    <xf numFmtId="3" fontId="17" fillId="0" borderId="1" xfId="0" applyNumberFormat="1" applyFont="1" applyBorder="1"/>
    <xf numFmtId="9" fontId="17" fillId="0" borderId="1" xfId="7" applyFont="1" applyBorder="1"/>
    <xf numFmtId="5" fontId="16" fillId="0" borderId="0" xfId="0" applyNumberFormat="1" applyFont="1"/>
    <xf numFmtId="3" fontId="2" fillId="0" borderId="0" xfId="0" applyNumberFormat="1" applyFont="1"/>
    <xf numFmtId="3" fontId="7" fillId="0" borderId="0" xfId="3" applyFont="1"/>
    <xf numFmtId="3" fontId="18" fillId="0" borderId="0" xfId="3" applyFont="1" applyFill="1" applyBorder="1" applyAlignment="1">
      <alignment horizontal="center"/>
    </xf>
    <xf numFmtId="3" fontId="18" fillId="0" borderId="0" xfId="3" applyFont="1" applyAlignment="1">
      <alignment horizontal="center"/>
    </xf>
    <xf numFmtId="3" fontId="18" fillId="0" borderId="0" xfId="3" applyFont="1" applyFill="1" applyAlignment="1">
      <alignment horizontal="center"/>
    </xf>
    <xf numFmtId="3" fontId="16" fillId="0" borderId="0" xfId="0" applyNumberFormat="1" applyFont="1" applyFill="1" applyBorder="1" applyAlignment="1">
      <alignment horizontal="right" wrapText="1"/>
    </xf>
    <xf numFmtId="3" fontId="18" fillId="0" borderId="0" xfId="3" applyFont="1" applyAlignment="1">
      <alignment horizontal="center" vertical="top"/>
    </xf>
    <xf numFmtId="3" fontId="18" fillId="0" borderId="0" xfId="3" applyFont="1" applyFill="1" applyAlignment="1">
      <alignment horizontal="center" vertical="top"/>
    </xf>
    <xf numFmtId="0" fontId="0" fillId="0" borderId="0" xfId="0" applyAlignment="1">
      <alignment horizontal="center" vertical="center" wrapText="1"/>
    </xf>
    <xf numFmtId="3" fontId="4" fillId="0" borderId="0" xfId="3" applyFont="1" applyAlignment="1">
      <alignment horizontal="center" vertical="top"/>
    </xf>
  </cellXfs>
  <cellStyles count="9">
    <cellStyle name="Comma" xfId="1" builtinId="3"/>
    <cellStyle name="Currency" xfId="2" builtinId="4"/>
    <cellStyle name="Normal" xfId="0" builtinId="0"/>
    <cellStyle name="Normal 2" xfId="4" xr:uid="{00000000-0005-0000-0000-000003000000}"/>
    <cellStyle name="Normal 2 2" xfId="5" xr:uid="{00000000-0005-0000-0000-000004000000}"/>
    <cellStyle name="Normal 3" xfId="6" xr:uid="{00000000-0005-0000-0000-000005000000}"/>
    <cellStyle name="Normal_Base_Period_Data" xfId="8" xr:uid="{00000000-0005-0000-0000-000006000000}"/>
    <cellStyle name="Normal_Exhibits" xfId="3" xr:uid="{00000000-0005-0000-0000-000007000000}"/>
    <cellStyle name="Percent" xfId="7"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GUOC%202020%20Rate%20Case%20-%20Constant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GUOC%202020%20Rate%20Case%20-%20Schedule%20CE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GUOC%202020%20Rate%20Case%20-%20Schedule%20CE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GUOC%202020%20Rate%20Case%20-%20Schedule%20CE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ate%20Base/BGUOC%202020%20Rate%20Case%20-%20Rate%20Base%20(Sew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GUOC%202020%20Rate%20Case%20-%20Revenue%20Requirement%20and%20Conversion%20Factor%20(Sewe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GUOC%202020%20Rate%20Case%20-%20BY%20I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GUOC%202020%20Rate%20Case%20-%20Income%20Statement%20(Wa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GUOC%202020%20Rate%20Case%20-%20Schedule%20SR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GUOC%202020%20Rate%20Case%20-%20Schedule%20SE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GUOC%202020%20Rate%20Case%20-%20Schedule%20SE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GUOC%202020%20Rate%20Case%20-%20Schedule%20SE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GUOC%202020%20Rate%20Case%20-%20Schedule%20CE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GUOC%202020%20Rate%20Case%20-%20Schedule%20CE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GUOC%202020%20Rate%20Case%20-%20Schedule%20CE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GUOC%202020%20Rate%20Case%20-%20Schedule%20CE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Insurance"/>
    </sheetNames>
    <sheetDataSet>
      <sheetData sheetId="0">
        <row r="1">
          <cell r="B1" t="str">
            <v>Bluegrass Water Utility Operating Company, LLC</v>
          </cell>
        </row>
        <row r="2">
          <cell r="B2" t="str">
            <v>BLUEGRASS WATER UTILITY OPERATING COMPANY, LLC</v>
          </cell>
        </row>
        <row r="3">
          <cell r="B3" t="str">
            <v>Case No. 2020-00290</v>
          </cell>
        </row>
        <row r="5">
          <cell r="B5">
            <v>44196</v>
          </cell>
        </row>
        <row r="7">
          <cell r="B7">
            <v>44681</v>
          </cell>
        </row>
        <row r="8">
          <cell r="B8" t="str">
            <v>for the 12 Months ended December 31, 2019</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sheetData sheetId="1"/>
      <sheetData sheetId="2"/>
      <sheetData sheetId="3"/>
      <sheetData sheetId="4"/>
      <sheetData sheetId="5"/>
      <sheetData sheetId="6">
        <row r="3">
          <cell r="D3">
            <v>44227.42</v>
          </cell>
          <cell r="E3">
            <v>-3105.6999999999985</v>
          </cell>
          <cell r="F3">
            <v>41121.72</v>
          </cell>
        </row>
        <row r="9">
          <cell r="D9">
            <v>-69.499999999999773</v>
          </cell>
          <cell r="E9">
            <v>1521.72</v>
          </cell>
        </row>
        <row r="10">
          <cell r="D10">
            <v>-3087.6699999999983</v>
          </cell>
          <cell r="E10">
            <v>36000</v>
          </cell>
        </row>
        <row r="11">
          <cell r="D11">
            <v>51.4699999999998</v>
          </cell>
          <cell r="E11">
            <v>3600</v>
          </cell>
        </row>
        <row r="19">
          <cell r="A19" t="str">
            <v>W/P - CE4</v>
          </cell>
        </row>
        <row r="20">
          <cell r="A20" t="str">
            <v>Work Papers/[BGUOC 2020 Rate Case - Schedule CE4.xlsx]Exhibit</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Workpaper 2"/>
      <sheetName val="Notes"/>
      <sheetName val="Ref Out"/>
    </sheetNames>
    <sheetDataSet>
      <sheetData sheetId="0"/>
      <sheetData sheetId="1"/>
      <sheetData sheetId="2"/>
      <sheetData sheetId="3"/>
      <sheetData sheetId="4"/>
      <sheetData sheetId="5"/>
      <sheetData sheetId="6"/>
      <sheetData sheetId="7">
        <row r="3">
          <cell r="D3">
            <v>157056</v>
          </cell>
          <cell r="E3">
            <v>15548</v>
          </cell>
          <cell r="F3">
            <v>172604</v>
          </cell>
        </row>
        <row r="9">
          <cell r="D9">
            <v>15548</v>
          </cell>
          <cell r="E9">
            <v>172604</v>
          </cell>
        </row>
        <row r="16">
          <cell r="A16" t="str">
            <v>W/P - CE5</v>
          </cell>
        </row>
        <row r="17">
          <cell r="A17" t="str">
            <v>Work Papers/[BGUOC 2020 Rate Case - Schedule CE5.xlsx]Exhibit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sheetData sheetId="1"/>
      <sheetData sheetId="2"/>
      <sheetData sheetId="3"/>
      <sheetData sheetId="4"/>
      <sheetData sheetId="5"/>
      <sheetData sheetId="6">
        <row r="3">
          <cell r="D3">
            <v>8003.88</v>
          </cell>
          <cell r="E3">
            <v>-840.63</v>
          </cell>
          <cell r="F3">
            <v>7163.25</v>
          </cell>
        </row>
        <row r="9">
          <cell r="D9">
            <v>0</v>
          </cell>
          <cell r="E9">
            <v>7163.25</v>
          </cell>
        </row>
        <row r="10">
          <cell r="D10">
            <v>-840.63</v>
          </cell>
          <cell r="E10">
            <v>0</v>
          </cell>
        </row>
        <row r="17">
          <cell r="A17" t="str">
            <v>W/P - CE6</v>
          </cell>
        </row>
        <row r="18">
          <cell r="A18" t="str">
            <v>Work Papers/[BGUOC 2020 Rate Case - Schedule CE6.xlsx]Exhibit</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LinkIn"/>
      <sheetName val="Link Out"/>
      <sheetName val="BY Rate Base - Sewer B1"/>
      <sheetName val="FY Rate Base - Sewer B1"/>
      <sheetName val="UPIS - BY B2"/>
      <sheetName val="UPIS - FY B2"/>
      <sheetName val="AccDep - BY B3"/>
      <sheetName val="AccDep - FY B3"/>
      <sheetName val="Dep - BY B3.1"/>
      <sheetName val="Dep - FY B3.1"/>
      <sheetName val="CWIP - BY B4"/>
      <sheetName val="CWIP - FY B4"/>
      <sheetName val="WC - BY B5"/>
      <sheetName val="WC - FY B5"/>
      <sheetName val="CIAC - BY B6"/>
      <sheetName val="CIAC - FY B6"/>
      <sheetName val="Worksheets&gt;"/>
      <sheetName val="CIAC WP"/>
      <sheetName val="UPIS LinkIn"/>
      <sheetName val="UPIS Detail"/>
      <sheetName val="AccDep LinkIn"/>
      <sheetName val="Dep LinkIn"/>
    </sheetNames>
    <sheetDataSet>
      <sheetData sheetId="0"/>
      <sheetData sheetId="1">
        <row r="8">
          <cell r="B8">
            <v>92729.762887499994</v>
          </cell>
          <cell r="C8">
            <v>264094.66035416664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Rev Requirement - SCH A"/>
      <sheetName val="Rev Conversion Factor - SCH H"/>
      <sheetName val="Billing Analysis SCH M"/>
      <sheetName val="Proposed Rate Adjustments"/>
    </sheetNames>
    <sheetDataSet>
      <sheetData sheetId="0">
        <row r="2">
          <cell r="C2" t="str">
            <v>Bluegrass Water Utility Operating Company, LLC</v>
          </cell>
        </row>
      </sheetData>
      <sheetData sheetId="1">
        <row r="2">
          <cell r="B2" t="str">
            <v>Proposed Rates Adjustments</v>
          </cell>
        </row>
        <row r="4">
          <cell r="A4" t="str">
            <v>Revenue</v>
          </cell>
          <cell r="B4">
            <v>2177052.3786976784</v>
          </cell>
        </row>
        <row r="6">
          <cell r="A6" t="str">
            <v>Uncollectible</v>
          </cell>
          <cell r="B6">
            <v>7751.8256418051224</v>
          </cell>
        </row>
        <row r="7">
          <cell r="A7" t="str">
            <v>Regulatory Fee</v>
          </cell>
          <cell r="B7">
            <v>2067.065089019241</v>
          </cell>
        </row>
        <row r="8">
          <cell r="A8" t="str">
            <v>State Income Tax</v>
          </cell>
          <cell r="B8">
            <v>51187.778135392167</v>
          </cell>
        </row>
        <row r="9">
          <cell r="A9" t="str">
            <v>Federal Income Tax</v>
          </cell>
          <cell r="B9">
            <v>204239.45226225158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Link In"/>
      <sheetName val="Link Out"/>
      <sheetName val="3 Yr Reports &gt;&gt;"/>
      <sheetName val="3yr IS"/>
      <sheetName val="3yr BS"/>
      <sheetName val="3yr CFS"/>
      <sheetName val="3yr Cust"/>
      <sheetName val="Data Sheets &gt;&gt;"/>
      <sheetName val="2020 P&amp;L"/>
      <sheetName val="2020-2022 P&amp;L"/>
      <sheetName val="S-Dep Linkin"/>
      <sheetName val="W-Dep Linkin"/>
      <sheetName val="ACQ Link In"/>
      <sheetName val="BGUOC 2020 Rate Case - BY IS"/>
      <sheetName val="Monthly P&amp;L"/>
    </sheetNames>
    <sheetDataSet>
      <sheetData sheetId="0"/>
      <sheetData sheetId="1">
        <row r="3">
          <cell r="C3">
            <v>2046</v>
          </cell>
        </row>
      </sheetData>
      <sheetData sheetId="2"/>
      <sheetData sheetId="3"/>
      <sheetData sheetId="4"/>
      <sheetData sheetId="5"/>
      <sheetData sheetId="6"/>
      <sheetData sheetId="7"/>
      <sheetData sheetId="8">
        <row r="1">
          <cell r="C1"/>
          <cell r="D1"/>
          <cell r="E1" t="str">
            <v>Bluegrass Water Utility Operating Company, LLC</v>
          </cell>
        </row>
        <row r="2">
          <cell r="E2" t="str">
            <v>2020 P&amp;L - Monthly</v>
          </cell>
        </row>
        <row r="3">
          <cell r="C3"/>
          <cell r="D3"/>
          <cell r="E3" t="str">
            <v>August 31, 2020</v>
          </cell>
          <cell r="F3" t="str">
            <v>Actual</v>
          </cell>
          <cell r="G3" t="str">
            <v>Actual</v>
          </cell>
          <cell r="H3" t="str">
            <v>Actual</v>
          </cell>
          <cell r="I3" t="str">
            <v>Actual</v>
          </cell>
          <cell r="J3" t="str">
            <v>Actual</v>
          </cell>
          <cell r="K3" t="str">
            <v>Actual</v>
          </cell>
          <cell r="L3" t="str">
            <v>Actual</v>
          </cell>
          <cell r="M3" t="str">
            <v>Actual</v>
          </cell>
          <cell r="N3" t="str">
            <v>Budget</v>
          </cell>
          <cell r="O3" t="str">
            <v>Budget</v>
          </cell>
          <cell r="P3" t="str">
            <v>Budget</v>
          </cell>
          <cell r="Q3" t="str">
            <v>Budget</v>
          </cell>
        </row>
        <row r="5">
          <cell r="A5" t="str">
            <v>WS Ref</v>
          </cell>
          <cell r="B5" t="str">
            <v>Description</v>
          </cell>
          <cell r="C5" t="str">
            <v>NARUC Acct.</v>
          </cell>
          <cell r="D5" t="str">
            <v>Account Name</v>
          </cell>
          <cell r="E5" t="str">
            <v>Account Description</v>
          </cell>
          <cell r="F5">
            <v>43861</v>
          </cell>
          <cell r="G5">
            <v>43890</v>
          </cell>
          <cell r="H5">
            <v>43921</v>
          </cell>
          <cell r="I5">
            <v>43951</v>
          </cell>
          <cell r="J5">
            <v>43982</v>
          </cell>
          <cell r="K5">
            <v>44012</v>
          </cell>
          <cell r="L5">
            <v>44043</v>
          </cell>
          <cell r="M5">
            <v>44074</v>
          </cell>
          <cell r="N5">
            <v>44104</v>
          </cell>
          <cell r="O5">
            <v>44135</v>
          </cell>
          <cell r="P5">
            <v>44165</v>
          </cell>
          <cell r="Q5">
            <v>44196</v>
          </cell>
          <cell r="S5" t="str">
            <v>Total</v>
          </cell>
        </row>
        <row r="6">
          <cell r="C6"/>
          <cell r="D6"/>
          <cell r="E6" t="str">
            <v>Op Rev - Operating Revenue</v>
          </cell>
          <cell r="F6"/>
          <cell r="G6"/>
          <cell r="H6"/>
          <cell r="I6"/>
          <cell r="J6"/>
          <cell r="K6"/>
          <cell r="L6"/>
          <cell r="S6"/>
        </row>
        <row r="7">
          <cell r="A7" t="str">
            <v>WR1</v>
          </cell>
          <cell r="B7" t="str">
            <v>Water Revenue</v>
          </cell>
          <cell r="C7" t="str">
            <v>461.000</v>
          </cell>
          <cell r="D7" t="str">
            <v>Revenue   Water (KY, Bluegra)</v>
          </cell>
          <cell r="E7" t="str">
            <v>461.000-04-012 - Revenue   Water (KY, Bluegra)</v>
          </cell>
          <cell r="K7">
            <v>6859.79</v>
          </cell>
          <cell r="L7">
            <v>7588.33</v>
          </cell>
          <cell r="M7">
            <v>7602.3</v>
          </cell>
          <cell r="N7">
            <v>7500</v>
          </cell>
          <cell r="O7">
            <v>7500</v>
          </cell>
          <cell r="P7">
            <v>7500</v>
          </cell>
          <cell r="Q7">
            <v>7500</v>
          </cell>
          <cell r="S7">
            <v>52050.42</v>
          </cell>
        </row>
        <row r="8">
          <cell r="A8" t="str">
            <v>WR1</v>
          </cell>
          <cell r="B8" t="str">
            <v>Water Revenue</v>
          </cell>
          <cell r="C8" t="str">
            <v>470.000</v>
          </cell>
          <cell r="D8" t="str">
            <v>Late Fees   Water (KY, Bluegra)</v>
          </cell>
          <cell r="E8" t="str">
            <v>470.000-04-012 - Late Fees   Water (KY, Bluegra)</v>
          </cell>
          <cell r="L8">
            <v>-638.12</v>
          </cell>
          <cell r="M8">
            <v>-1635.02</v>
          </cell>
          <cell r="S8">
            <v>-2273.14</v>
          </cell>
        </row>
        <row r="9">
          <cell r="A9" t="str">
            <v>SR1</v>
          </cell>
          <cell r="B9" t="str">
            <v>Sewer Revenue</v>
          </cell>
          <cell r="C9" t="str">
            <v>521.000</v>
          </cell>
          <cell r="D9" t="str">
            <v>Revenue   Sewer (KY, Bluegra)</v>
          </cell>
          <cell r="E9" t="str">
            <v>521.000-04-012 - Revenue   Sewer (KY, Bluegra)</v>
          </cell>
          <cell r="F9">
            <v>50374.3</v>
          </cell>
          <cell r="G9">
            <v>50397.63</v>
          </cell>
          <cell r="H9">
            <v>50212.21</v>
          </cell>
          <cell r="I9">
            <v>51911.3</v>
          </cell>
          <cell r="J9">
            <v>62663.519999999997</v>
          </cell>
          <cell r="K9">
            <v>62990.99</v>
          </cell>
          <cell r="L9">
            <v>62990.99</v>
          </cell>
          <cell r="M9">
            <v>62182.89</v>
          </cell>
          <cell r="N9">
            <v>62990.99</v>
          </cell>
          <cell r="O9">
            <v>62990.99</v>
          </cell>
          <cell r="P9">
            <v>62990.99</v>
          </cell>
          <cell r="Q9">
            <v>62990.99</v>
          </cell>
          <cell r="S9">
            <v>705687.79</v>
          </cell>
        </row>
        <row r="10">
          <cell r="A10" t="str">
            <v>SR1</v>
          </cell>
          <cell r="B10" t="str">
            <v>Sewer Revenue</v>
          </cell>
          <cell r="C10" t="str">
            <v>532.000</v>
          </cell>
          <cell r="D10" t="str">
            <v>Late Fees   Sewer (KY, Bluegra)</v>
          </cell>
          <cell r="E10" t="str">
            <v>532.000-04-012 - Late Fees   Sewer (KY, Bluegra)</v>
          </cell>
          <cell r="F10">
            <v>-1217.43</v>
          </cell>
          <cell r="G10">
            <v>877.84</v>
          </cell>
          <cell r="H10">
            <v>-19</v>
          </cell>
          <cell r="I10">
            <v>-12.42</v>
          </cell>
          <cell r="J10">
            <v>-24.06</v>
          </cell>
          <cell r="S10">
            <v>-395.07000000000005</v>
          </cell>
        </row>
        <row r="11">
          <cell r="A11" t="str">
            <v>SR1</v>
          </cell>
          <cell r="B11" t="str">
            <v>Sewer Revenue</v>
          </cell>
          <cell r="C11" t="str">
            <v>536.000</v>
          </cell>
          <cell r="D11" t="str">
            <v>Miscellaneous Service Revenues (KY, Bluegra)</v>
          </cell>
          <cell r="E11" t="str">
            <v>536.000-04-012 - Miscellaneous Service Revenues (KY, Bluegra)</v>
          </cell>
          <cell r="G11">
            <v>20</v>
          </cell>
          <cell r="K11">
            <v>-12</v>
          </cell>
          <cell r="S11">
            <v>8</v>
          </cell>
        </row>
        <row r="12">
          <cell r="C12"/>
          <cell r="D12" t="str">
            <v>Operating Revenue</v>
          </cell>
          <cell r="E12" t="str">
            <v>Total Op Rev - Operating Revenue</v>
          </cell>
          <cell r="F12">
            <v>49156.87</v>
          </cell>
          <cell r="G12">
            <v>51295.469999999994</v>
          </cell>
          <cell r="H12">
            <v>50193.21</v>
          </cell>
          <cell r="I12">
            <v>51898.880000000005</v>
          </cell>
          <cell r="J12">
            <v>62639.46</v>
          </cell>
          <cell r="K12">
            <v>69838.78</v>
          </cell>
          <cell r="L12">
            <v>69941.2</v>
          </cell>
          <cell r="M12">
            <v>68150.17</v>
          </cell>
          <cell r="N12">
            <v>70490.989999999991</v>
          </cell>
          <cell r="O12">
            <v>70490.989999999991</v>
          </cell>
          <cell r="P12">
            <v>70490.989999999991</v>
          </cell>
          <cell r="Q12">
            <v>70490.989999999991</v>
          </cell>
          <cell r="S12">
            <v>755078.00000000012</v>
          </cell>
        </row>
        <row r="13">
          <cell r="C13"/>
          <cell r="D13" t="str">
            <v/>
          </cell>
        </row>
        <row r="14">
          <cell r="C14"/>
          <cell r="D14" t="str">
            <v/>
          </cell>
          <cell r="E14" t="str">
            <v>Total Revenues</v>
          </cell>
          <cell r="F14">
            <v>49156.87</v>
          </cell>
          <cell r="G14">
            <v>51295.469999999994</v>
          </cell>
          <cell r="H14">
            <v>50193.21</v>
          </cell>
          <cell r="I14">
            <v>51898.880000000005</v>
          </cell>
          <cell r="J14">
            <v>62639.46</v>
          </cell>
          <cell r="K14">
            <v>69838.78</v>
          </cell>
          <cell r="L14">
            <v>69941.2</v>
          </cell>
          <cell r="M14">
            <v>68150.17</v>
          </cell>
          <cell r="N14">
            <v>70490.989999999991</v>
          </cell>
          <cell r="O14">
            <v>70490.989999999991</v>
          </cell>
          <cell r="P14">
            <v>70490.989999999991</v>
          </cell>
          <cell r="Q14">
            <v>70490.989999999991</v>
          </cell>
          <cell r="S14">
            <v>755078.00000000012</v>
          </cell>
        </row>
        <row r="15">
          <cell r="C15"/>
          <cell r="D15" t="str">
            <v/>
          </cell>
        </row>
        <row r="16">
          <cell r="C16"/>
          <cell r="D16" t="str">
            <v>Expense</v>
          </cell>
          <cell r="E16" t="str">
            <v>Expense - Expense</v>
          </cell>
          <cell r="F16"/>
          <cell r="G16"/>
          <cell r="H16"/>
          <cell r="I16"/>
          <cell r="J16"/>
          <cell r="K16"/>
          <cell r="L16"/>
          <cell r="S16"/>
        </row>
        <row r="17">
          <cell r="C17"/>
          <cell r="D17" t="str">
            <v/>
          </cell>
        </row>
        <row r="18">
          <cell r="C18"/>
          <cell r="D18" t="str">
            <v>General &amp; Admin</v>
          </cell>
          <cell r="E18" t="str">
            <v>G&amp;A - General &amp; Admin</v>
          </cell>
          <cell r="F18"/>
          <cell r="G18"/>
          <cell r="H18"/>
          <cell r="I18"/>
          <cell r="J18"/>
          <cell r="K18"/>
          <cell r="L18"/>
          <cell r="S18"/>
        </row>
        <row r="19">
          <cell r="A19" t="str">
            <v>CE1</v>
          </cell>
          <cell r="B19" t="str">
            <v>Property Taxes - Sewer</v>
          </cell>
          <cell r="C19" t="str">
            <v>408.160</v>
          </cell>
          <cell r="D19" t="str">
            <v>Taxes  Sewer Property (KY, Bluegra)</v>
          </cell>
          <cell r="E19" t="str">
            <v>408.160-04-012 - Taxes  Sewer Property (KY, Bluegra)</v>
          </cell>
          <cell r="G19">
            <v>-373.23</v>
          </cell>
          <cell r="M19"/>
          <cell r="N19"/>
          <cell r="O19"/>
          <cell r="P19"/>
          <cell r="Q19">
            <v>-6441.76</v>
          </cell>
          <cell r="S19">
            <v>-6814.99</v>
          </cell>
        </row>
        <row r="20">
          <cell r="A20" t="str">
            <v>CE1</v>
          </cell>
          <cell r="B20" t="str">
            <v>Property Taxes - Water</v>
          </cell>
          <cell r="C20" t="str">
            <v>408.161</v>
          </cell>
          <cell r="D20" t="str">
            <v>Taxes  Water Property (KY, Bluegra)</v>
          </cell>
          <cell r="E20" t="str">
            <v>408.161-04-012 - Taxes  Water Property (KY, Bluegra)</v>
          </cell>
          <cell r="G20"/>
          <cell r="M20"/>
          <cell r="N20"/>
          <cell r="O20"/>
          <cell r="P20"/>
          <cell r="Q20">
            <v>-46.19</v>
          </cell>
          <cell r="S20">
            <v>-46.19</v>
          </cell>
        </row>
        <row r="21">
          <cell r="A21" t="str">
            <v>CE2</v>
          </cell>
          <cell r="B21" t="str">
            <v>Customer Billing Expense - Sewer</v>
          </cell>
          <cell r="C21" t="str">
            <v>903.100</v>
          </cell>
          <cell r="D21" t="str">
            <v>Sewer Cust Record Collect (Billing) (KY, Bluegra)</v>
          </cell>
          <cell r="E21" t="str">
            <v>903.100-04-012 - Sewer Cust Record Collect (Billing) (KY, Bluegra)</v>
          </cell>
          <cell r="F21">
            <v>-3156.85</v>
          </cell>
          <cell r="G21">
            <v>-3134.25</v>
          </cell>
          <cell r="H21">
            <v>-3030.75</v>
          </cell>
          <cell r="I21">
            <v>-4840.1899999999996</v>
          </cell>
          <cell r="J21">
            <v>-3765.87</v>
          </cell>
          <cell r="K21">
            <v>-3597.75</v>
          </cell>
          <cell r="L21">
            <v>-5159.68</v>
          </cell>
          <cell r="M21">
            <v>-4927.2</v>
          </cell>
          <cell r="N21">
            <v>-3707.27</v>
          </cell>
          <cell r="O21">
            <v>-3963.7799999999997</v>
          </cell>
          <cell r="P21">
            <v>-3963.7799999999997</v>
          </cell>
          <cell r="Q21">
            <v>-3963.7799999999997</v>
          </cell>
          <cell r="S21">
            <v>-47211.149999999994</v>
          </cell>
        </row>
        <row r="22">
          <cell r="A22" t="str">
            <v>CE2</v>
          </cell>
          <cell r="B22" t="str">
            <v>Customer Billing Expense - Sewer</v>
          </cell>
          <cell r="C22" t="str">
            <v>903.280</v>
          </cell>
          <cell r="D22" t="str">
            <v>Sewer Cust Record Collect (Bank Fees) (KY, Bluegra)</v>
          </cell>
          <cell r="E22" t="str">
            <v>903.280-04-012 - Sewer Cust Record Collect (Bank Fees) (KY, Bluegra)</v>
          </cell>
          <cell r="F22">
            <v>-918.81</v>
          </cell>
          <cell r="G22">
            <v>-869.37</v>
          </cell>
          <cell r="H22">
            <v>-905.1</v>
          </cell>
          <cell r="I22">
            <v>-1391.63</v>
          </cell>
          <cell r="J22">
            <v>-3225.81</v>
          </cell>
          <cell r="K22">
            <v>-69.23</v>
          </cell>
          <cell r="M22">
            <v>-2067.23</v>
          </cell>
          <cell r="N22">
            <v>-994.13</v>
          </cell>
          <cell r="O22">
            <v>-1123.28</v>
          </cell>
          <cell r="P22">
            <v>-1123.28</v>
          </cell>
          <cell r="Q22">
            <v>-1314</v>
          </cell>
          <cell r="S22">
            <v>-14001.869999999999</v>
          </cell>
        </row>
        <row r="23">
          <cell r="A23" t="str">
            <v>CE2</v>
          </cell>
          <cell r="B23" t="str">
            <v>Customer Billing Expense - Water</v>
          </cell>
          <cell r="C23" t="str">
            <v>903.101</v>
          </cell>
          <cell r="D23" t="str">
            <v>Water Cust Record Collect (Billing) (KY, Bluegra)</v>
          </cell>
          <cell r="E23" t="str">
            <v>903.101-04-012 - Water Cust Record Collect (Billing) (KY, Bluegra)</v>
          </cell>
          <cell r="F23"/>
          <cell r="G23"/>
          <cell r="H23"/>
          <cell r="I23"/>
          <cell r="J23"/>
          <cell r="K23"/>
          <cell r="M23">
            <v>-1020.36</v>
          </cell>
          <cell r="N23">
            <v>-711.22</v>
          </cell>
          <cell r="O23">
            <v>-711.22</v>
          </cell>
          <cell r="P23">
            <v>-711.22</v>
          </cell>
          <cell r="Q23">
            <v>-711.22</v>
          </cell>
          <cell r="S23">
            <v>-3865.2400000000007</v>
          </cell>
        </row>
        <row r="24">
          <cell r="A24" t="str">
            <v>CE2</v>
          </cell>
          <cell r="B24" t="str">
            <v>Customer Billing Expense - Water</v>
          </cell>
          <cell r="C24" t="str">
            <v>903.281</v>
          </cell>
          <cell r="D24" t="str">
            <v>Water Cust Record Collect (Bank Fees) (KY, Bluegra)</v>
          </cell>
          <cell r="E24" t="str">
            <v>903.281-04-012 - Water Cust Record Collect (Bank Fees) (KY, Bluegra)</v>
          </cell>
          <cell r="F24"/>
          <cell r="G24"/>
          <cell r="H24"/>
          <cell r="I24"/>
          <cell r="J24"/>
          <cell r="K24"/>
          <cell r="M24">
            <v>-428.09</v>
          </cell>
          <cell r="N24">
            <v>-205.87</v>
          </cell>
          <cell r="O24">
            <v>-190.72</v>
          </cell>
          <cell r="P24">
            <v>-190.72</v>
          </cell>
          <cell r="Q24">
            <v>-190.72</v>
          </cell>
          <cell r="S24">
            <v>-1206.1200000000001</v>
          </cell>
        </row>
        <row r="25">
          <cell r="A25" t="str">
            <v>CE7</v>
          </cell>
          <cell r="B25" t="str">
            <v>Uncollectible Accounts Expense - Sewer</v>
          </cell>
          <cell r="C25" t="str">
            <v>904.000</v>
          </cell>
          <cell r="D25" t="str">
            <v>Sewer Uncollectible Accounts (KY, Bluegra)</v>
          </cell>
          <cell r="E25" t="str">
            <v>904.000-04-012 - Sewer Uncollectible Accounts (KY, Bluegra)</v>
          </cell>
          <cell r="I25">
            <v>-2696.21</v>
          </cell>
          <cell r="N25">
            <v>-1300</v>
          </cell>
          <cell r="P25"/>
          <cell r="Q25">
            <v>-1300</v>
          </cell>
          <cell r="S25">
            <v>-5296.21</v>
          </cell>
        </row>
        <row r="26">
          <cell r="A26" t="str">
            <v>CE7</v>
          </cell>
          <cell r="B26" t="str">
            <v>Uncollectible Accounts Expense - Water</v>
          </cell>
          <cell r="C26" t="str">
            <v>670.000</v>
          </cell>
          <cell r="D26" t="str">
            <v>Water Bad Debt Expense (KY, Bluegra)</v>
          </cell>
          <cell r="E26" t="str">
            <v>670.000-04-012 - Water Bad Debt Expense (KY, Bluegra)</v>
          </cell>
          <cell r="I26"/>
          <cell r="N26"/>
          <cell r="P26"/>
          <cell r="Q26">
            <v>-390</v>
          </cell>
          <cell r="S26">
            <v>-390</v>
          </cell>
        </row>
        <row r="27">
          <cell r="A27" t="str">
            <v>CE3</v>
          </cell>
          <cell r="B27" t="str">
            <v>Allocated Overhead - Sewer</v>
          </cell>
          <cell r="C27" t="str">
            <v>922.000</v>
          </cell>
          <cell r="D27" t="str">
            <v>Sewer Administrative Expenses Transferred (KY, Bluegra)</v>
          </cell>
          <cell r="E27" t="str">
            <v>922.000-04-012 - Sewer Administrative Expenses Transferred (KY, Bluegra)</v>
          </cell>
          <cell r="F27">
            <v>-18289.09</v>
          </cell>
          <cell r="G27">
            <v>-18289.09</v>
          </cell>
          <cell r="H27">
            <v>-18289.09</v>
          </cell>
          <cell r="I27">
            <v>-18289.09</v>
          </cell>
          <cell r="J27">
            <v>-18289.09</v>
          </cell>
          <cell r="K27">
            <v>-18289.09</v>
          </cell>
          <cell r="L27">
            <v>-15283</v>
          </cell>
          <cell r="M27">
            <v>-15283</v>
          </cell>
          <cell r="N27">
            <v>-15283</v>
          </cell>
          <cell r="O27">
            <v>-15283</v>
          </cell>
          <cell r="P27">
            <v>-15283</v>
          </cell>
          <cell r="Q27">
            <v>-15283</v>
          </cell>
          <cell r="S27">
            <v>-201432.53999999998</v>
          </cell>
        </row>
        <row r="28">
          <cell r="A28" t="str">
            <v>CE3</v>
          </cell>
          <cell r="B28" t="str">
            <v>Allocated Overhead - Water</v>
          </cell>
          <cell r="C28" t="str">
            <v>922.100</v>
          </cell>
          <cell r="D28" t="str">
            <v>Water Administrative Expenses Transferred (KY, Bluegra)</v>
          </cell>
          <cell r="E28" t="str">
            <v>922.100-04-012 - Water Administrative Expenses Transferred (KY, Bluegra)</v>
          </cell>
          <cell r="F28"/>
          <cell r="G28"/>
          <cell r="H28"/>
          <cell r="I28"/>
          <cell r="J28"/>
          <cell r="K28"/>
          <cell r="L28">
            <v>-3165</v>
          </cell>
          <cell r="M28">
            <v>-3165</v>
          </cell>
          <cell r="N28">
            <v>-3165</v>
          </cell>
          <cell r="O28">
            <v>-3165</v>
          </cell>
          <cell r="P28">
            <v>-3165</v>
          </cell>
          <cell r="Q28">
            <v>-3165</v>
          </cell>
          <cell r="S28">
            <v>-18990</v>
          </cell>
        </row>
        <row r="29">
          <cell r="A29" t="str">
            <v>CE4</v>
          </cell>
          <cell r="B29" t="str">
            <v>Administrative Services - Sewer</v>
          </cell>
          <cell r="C29" t="str">
            <v>923.400</v>
          </cell>
          <cell r="D29" t="str">
            <v>Sewer OutsideService (Legal Fees) (KY, Bluegra)</v>
          </cell>
          <cell r="E29" t="str">
            <v>923.400-04-012 - Sewer OutsideService (Legal Fees) (KY, Bluegra)</v>
          </cell>
          <cell r="G29">
            <v>-291</v>
          </cell>
          <cell r="L29">
            <v>-780.52</v>
          </cell>
          <cell r="M29">
            <v>-12.46</v>
          </cell>
          <cell r="N29">
            <v>-126.81</v>
          </cell>
          <cell r="O29">
            <v>-126.81</v>
          </cell>
          <cell r="P29">
            <v>-126.81</v>
          </cell>
          <cell r="Q29">
            <v>-126.81</v>
          </cell>
          <cell r="S29">
            <v>-1591.2199999999998</v>
          </cell>
        </row>
        <row r="30">
          <cell r="A30" t="str">
            <v>CE4</v>
          </cell>
          <cell r="B30" t="str">
            <v>Administrative Services - Sewer</v>
          </cell>
          <cell r="C30" t="str">
            <v>923.600</v>
          </cell>
          <cell r="D30" t="str">
            <v>Sewer OutsideService (Manage Consult) (KY, Bluegra)</v>
          </cell>
          <cell r="E30" t="str">
            <v>923.600-04-012 - Sewer OutsideService (Manage Consult) (KY, Bluegra)</v>
          </cell>
          <cell r="F30">
            <v>-2000</v>
          </cell>
          <cell r="G30">
            <v>-2000</v>
          </cell>
          <cell r="H30">
            <v>-2000</v>
          </cell>
          <cell r="I30">
            <v>-5311.64</v>
          </cell>
          <cell r="J30">
            <v>-3903.16</v>
          </cell>
          <cell r="K30">
            <v>-2834.27</v>
          </cell>
          <cell r="L30">
            <v>-4175.8100000000004</v>
          </cell>
          <cell r="M30">
            <v>-4862.79</v>
          </cell>
          <cell r="N30">
            <v>-3000</v>
          </cell>
          <cell r="O30">
            <v>-3000</v>
          </cell>
          <cell r="P30">
            <v>-3000</v>
          </cell>
          <cell r="Q30">
            <v>-3000</v>
          </cell>
          <cell r="S30">
            <v>-39087.67</v>
          </cell>
        </row>
        <row r="31">
          <cell r="A31" t="str">
            <v>CE4</v>
          </cell>
          <cell r="B31" t="str">
            <v>Administrative Services - Sewer</v>
          </cell>
          <cell r="C31" t="str">
            <v>923.900</v>
          </cell>
          <cell r="D31" t="str">
            <v>Sewer Outside Services (IT) (KY, Bluegra)</v>
          </cell>
          <cell r="E31" t="str">
            <v>923.900-04-012 - Sewer Outside Services (IT) (KY, Bluegra)</v>
          </cell>
          <cell r="F31">
            <v>-300</v>
          </cell>
          <cell r="G31">
            <v>-300</v>
          </cell>
          <cell r="H31">
            <v>-300</v>
          </cell>
          <cell r="I31">
            <v>-300</v>
          </cell>
          <cell r="J31">
            <v>-300</v>
          </cell>
          <cell r="K31">
            <v>-300</v>
          </cell>
          <cell r="L31">
            <v>-300</v>
          </cell>
          <cell r="M31">
            <v>-248.53</v>
          </cell>
          <cell r="N31">
            <v>-300</v>
          </cell>
          <cell r="O31">
            <v>-300</v>
          </cell>
          <cell r="P31">
            <v>-300</v>
          </cell>
          <cell r="Q31">
            <v>-300</v>
          </cell>
          <cell r="S31">
            <v>-3548.53</v>
          </cell>
        </row>
        <row r="32">
          <cell r="A32" t="str">
            <v>CE4</v>
          </cell>
          <cell r="B32" t="str">
            <v>Administrative Services - Water</v>
          </cell>
          <cell r="C32" t="str">
            <v>633.000</v>
          </cell>
          <cell r="D32" t="str">
            <v>Water Contractual Services (Legal Fees) (KY, Bluegra)</v>
          </cell>
          <cell r="E32" t="str">
            <v>633.000-04-012 - Water Contractual Services (Legal Fees) (KY, Bluegra)</v>
          </cell>
          <cell r="F32"/>
          <cell r="G32"/>
          <cell r="H32"/>
          <cell r="I32"/>
          <cell r="J32"/>
          <cell r="K32"/>
          <cell r="L32"/>
          <cell r="M32">
            <v>-2.58</v>
          </cell>
          <cell r="N32">
            <v>-26.26</v>
          </cell>
          <cell r="O32">
            <v>-26.26</v>
          </cell>
          <cell r="P32">
            <v>-26.26</v>
          </cell>
          <cell r="Q32">
            <v>-26.26</v>
          </cell>
          <cell r="S32">
            <v>-107.62000000000002</v>
          </cell>
        </row>
        <row r="33">
          <cell r="A33" t="str">
            <v>CE4</v>
          </cell>
          <cell r="B33" t="str">
            <v>Administrative Services - Water</v>
          </cell>
          <cell r="C33" t="str">
            <v>634.000</v>
          </cell>
          <cell r="D33" t="str">
            <v>Water Contractual Services (Manage Consult) (KY, Bluegra)</v>
          </cell>
          <cell r="E33" t="str">
            <v>634.000-04-012 - Water Contractual Services (Manage Consult) (KY, Bluegra)</v>
          </cell>
          <cell r="F33"/>
          <cell r="G33"/>
          <cell r="H33"/>
          <cell r="I33"/>
          <cell r="J33"/>
          <cell r="K33"/>
          <cell r="L33"/>
          <cell r="M33">
            <v>-1007.02</v>
          </cell>
          <cell r="N33">
            <v>-514.66999999999996</v>
          </cell>
          <cell r="O33">
            <v>-514.66999999999996</v>
          </cell>
          <cell r="P33">
            <v>-514.66999999999996</v>
          </cell>
          <cell r="Q33">
            <v>-514.66999999999996</v>
          </cell>
          <cell r="S33">
            <v>-3065.7000000000003</v>
          </cell>
        </row>
        <row r="34">
          <cell r="A34" t="str">
            <v>CE4</v>
          </cell>
          <cell r="B34" t="str">
            <v>Administrative Services - Water</v>
          </cell>
          <cell r="C34" t="str">
            <v>634.100</v>
          </cell>
          <cell r="D34" t="str">
            <v>Water Contractual Services (IT) (KY, Bluegra)</v>
          </cell>
          <cell r="E34" t="str">
            <v>634.100-04-012 - Water Contractual Services (IT) (KY, Bluegra)</v>
          </cell>
          <cell r="F34"/>
          <cell r="G34"/>
          <cell r="H34"/>
          <cell r="I34"/>
          <cell r="J34"/>
          <cell r="K34"/>
          <cell r="L34"/>
          <cell r="M34">
            <v>-51.47</v>
          </cell>
          <cell r="N34">
            <v>-51.47</v>
          </cell>
          <cell r="O34">
            <v>-51.47</v>
          </cell>
          <cell r="P34">
            <v>-51.47</v>
          </cell>
          <cell r="Q34">
            <v>-51.47</v>
          </cell>
          <cell r="S34">
            <v>-257.35000000000002</v>
          </cell>
        </row>
        <row r="35">
          <cell r="A35" t="str">
            <v>CE5</v>
          </cell>
          <cell r="B35" t="str">
            <v>Property Insurance - Sewer</v>
          </cell>
          <cell r="C35" t="str">
            <v>924.400</v>
          </cell>
          <cell r="D35" t="str">
            <v>Sewer Property Insurance   Commercial (KY, Bluegra)</v>
          </cell>
          <cell r="E35" t="str">
            <v>924.400-04-012 - Sewer Property Insurance   Commercial (KY, Bluegra)</v>
          </cell>
          <cell r="F35">
            <v>-13353</v>
          </cell>
          <cell r="G35">
            <v>-13353</v>
          </cell>
          <cell r="H35">
            <v>-13353</v>
          </cell>
          <cell r="I35">
            <v>-13353</v>
          </cell>
          <cell r="J35">
            <v>-13353</v>
          </cell>
          <cell r="K35">
            <v>-13353</v>
          </cell>
          <cell r="L35">
            <v>-13353</v>
          </cell>
          <cell r="M35">
            <v>-12717</v>
          </cell>
          <cell r="N35">
            <v>-12717</v>
          </cell>
          <cell r="O35">
            <v>-12717</v>
          </cell>
          <cell r="P35">
            <v>-12717</v>
          </cell>
          <cell r="Q35">
            <v>-12717</v>
          </cell>
          <cell r="S35">
            <v>-157056</v>
          </cell>
        </row>
        <row r="36">
          <cell r="A36" t="str">
            <v>CE5</v>
          </cell>
          <cell r="B36" t="str">
            <v>Property Insurance - Water</v>
          </cell>
          <cell r="C36" t="str">
            <v>657.000</v>
          </cell>
          <cell r="D36" t="str">
            <v>Water Property Insurance Gen Liab (KY, Bluegra)</v>
          </cell>
          <cell r="E36" t="str">
            <v>657.000-04-012 - Water Property Insurance Gen Liab (KY, Bluegra)</v>
          </cell>
          <cell r="F36"/>
          <cell r="G36"/>
          <cell r="H36"/>
          <cell r="I36"/>
          <cell r="J36"/>
          <cell r="K36"/>
          <cell r="L36"/>
          <cell r="M36">
            <v>-636</v>
          </cell>
          <cell r="N36">
            <v>-636</v>
          </cell>
          <cell r="O36">
            <v>-636</v>
          </cell>
          <cell r="P36">
            <v>-636</v>
          </cell>
          <cell r="Q36">
            <v>-636</v>
          </cell>
          <cell r="S36">
            <v>-3180</v>
          </cell>
        </row>
        <row r="37">
          <cell r="A37" t="str">
            <v>CE6</v>
          </cell>
          <cell r="B37" t="str">
            <v>Regulatory Expense and Permits - Sewer</v>
          </cell>
          <cell r="C37" t="str">
            <v>928.100</v>
          </cell>
          <cell r="D37" t="str">
            <v>Sewer Regulatory Expense   DNR (KY, Bluegra)</v>
          </cell>
          <cell r="E37" t="str">
            <v>928.100-04-012 - Sewer Regulatory Expense   DNR (KY, Bluegra)</v>
          </cell>
          <cell r="F37">
            <v>-6400</v>
          </cell>
          <cell r="G37">
            <v>-733.25</v>
          </cell>
          <cell r="H37">
            <v>-30</v>
          </cell>
          <cell r="K37">
            <v>0</v>
          </cell>
          <cell r="M37"/>
          <cell r="N37"/>
          <cell r="O37"/>
          <cell r="P37"/>
          <cell r="Q37"/>
          <cell r="R37"/>
          <cell r="S37">
            <v>-7163.25</v>
          </cell>
        </row>
        <row r="38">
          <cell r="A38" t="str">
            <v>CE6</v>
          </cell>
          <cell r="B38" t="str">
            <v>Regulatory Expense and Permits - Water</v>
          </cell>
          <cell r="C38" t="str">
            <v>667.100</v>
          </cell>
          <cell r="D38" t="str">
            <v>Water Regulatory Expense DNR (KY, Bluegra)</v>
          </cell>
          <cell r="E38" t="str">
            <v>667.100-04-012 - Water Regulatory Expense DNR (KY, Bluegra)</v>
          </cell>
          <cell r="F38"/>
          <cell r="G38"/>
          <cell r="H38"/>
          <cell r="K38"/>
          <cell r="M38"/>
          <cell r="N38"/>
          <cell r="O38"/>
          <cell r="P38"/>
          <cell r="Q38"/>
          <cell r="R38"/>
          <cell r="S38">
            <v>0</v>
          </cell>
        </row>
        <row r="39">
          <cell r="A39" t="str">
            <v>CE6</v>
          </cell>
          <cell r="B39" t="str">
            <v>Regulatory Expense and Permits - Sewer</v>
          </cell>
          <cell r="C39" t="str">
            <v>928.200</v>
          </cell>
          <cell r="D39" t="str">
            <v>Sewer Regulatory Expense   PSC (KY, Bluegra)</v>
          </cell>
          <cell r="E39" t="str">
            <v>928.200-04-012 - Sewer Regulatory Expense   PSC (KY, Bluegra)</v>
          </cell>
          <cell r="L39">
            <v>-840.63</v>
          </cell>
          <cell r="M39">
            <v>0</v>
          </cell>
          <cell r="N39">
            <v>0</v>
          </cell>
          <cell r="O39">
            <v>0</v>
          </cell>
          <cell r="P39">
            <v>0</v>
          </cell>
          <cell r="Q39">
            <v>0</v>
          </cell>
          <cell r="R39"/>
          <cell r="S39">
            <v>-840.63</v>
          </cell>
        </row>
        <row r="40">
          <cell r="A40" t="str">
            <v>CE6</v>
          </cell>
          <cell r="B40" t="str">
            <v>Regulatory Expense and Permits - Water</v>
          </cell>
          <cell r="C40" t="str">
            <v>667.200</v>
          </cell>
          <cell r="D40" t="str">
            <v>Water Regulatory Expense PSC (KY, Bluegra)</v>
          </cell>
          <cell r="E40" t="str">
            <v>667.200-04-012 - Water Regulatory Expense PSC (KY, Bluegra)</v>
          </cell>
          <cell r="L40"/>
          <cell r="M40"/>
          <cell r="N40"/>
          <cell r="O40"/>
          <cell r="P40"/>
          <cell r="Q40"/>
          <cell r="R40"/>
          <cell r="S40">
            <v>0</v>
          </cell>
        </row>
        <row r="41">
          <cell r="C41"/>
          <cell r="D41" t="str">
            <v>General &amp; Admin</v>
          </cell>
          <cell r="E41" t="str">
            <v>Total G&amp;A - General &amp; Admin</v>
          </cell>
          <cell r="F41">
            <v>-44417.75</v>
          </cell>
          <cell r="G41">
            <v>-39343.19</v>
          </cell>
          <cell r="H41">
            <v>-37907.94</v>
          </cell>
          <cell r="I41">
            <v>-46181.759999999995</v>
          </cell>
          <cell r="J41">
            <v>-42836.93</v>
          </cell>
          <cell r="K41">
            <v>-38443.339999999997</v>
          </cell>
          <cell r="L41">
            <v>-43057.64</v>
          </cell>
          <cell r="M41">
            <v>-46428.729999999996</v>
          </cell>
          <cell r="N41">
            <v>-42738.7</v>
          </cell>
          <cell r="O41">
            <v>-41809.21</v>
          </cell>
          <cell r="P41">
            <v>-41809.21</v>
          </cell>
          <cell r="Q41">
            <v>-50177.88</v>
          </cell>
          <cell r="R41"/>
          <cell r="S41">
            <v>-515152.27999999997</v>
          </cell>
        </row>
        <row r="42">
          <cell r="C42"/>
          <cell r="D42" t="str">
            <v/>
          </cell>
          <cell r="R42"/>
        </row>
        <row r="43">
          <cell r="C43"/>
          <cell r="D43" t="str">
            <v>Operations &amp; Maintenance</v>
          </cell>
          <cell r="E43" t="str">
            <v>Ops &amp; Maint - Operations &amp; Maintenance</v>
          </cell>
          <cell r="F43"/>
          <cell r="G43"/>
          <cell r="H43"/>
          <cell r="I43"/>
          <cell r="J43"/>
          <cell r="K43"/>
          <cell r="L43"/>
          <cell r="R43"/>
          <cell r="S43"/>
        </row>
        <row r="44">
          <cell r="A44" t="str">
            <v>SE1</v>
          </cell>
          <cell r="B44" t="str">
            <v>Sewer - Contract Operations</v>
          </cell>
          <cell r="C44" t="str">
            <v>701.000</v>
          </cell>
          <cell r="D44" t="str">
            <v>Sewer - O&amp;M - Operations Labor and Expense (KY, Bluegra)</v>
          </cell>
          <cell r="E44" t="str">
            <v>701.000-04-012 - Sewer - O&amp;M - Operations Labor and Expense (KY, Bluegra)</v>
          </cell>
          <cell r="F44">
            <v>-37197</v>
          </cell>
          <cell r="G44">
            <v>-37197</v>
          </cell>
          <cell r="H44">
            <v>-38177</v>
          </cell>
          <cell r="I44">
            <v>-37197</v>
          </cell>
          <cell r="J44">
            <v>-43199</v>
          </cell>
          <cell r="K44">
            <v>-43339</v>
          </cell>
          <cell r="L44">
            <v>-43199</v>
          </cell>
          <cell r="M44">
            <v>-49201</v>
          </cell>
          <cell r="N44">
            <v>-43199</v>
          </cell>
          <cell r="O44">
            <v>-55203</v>
          </cell>
          <cell r="P44">
            <v>-55203</v>
          </cell>
          <cell r="Q44">
            <v>-55203</v>
          </cell>
          <cell r="R44"/>
          <cell r="S44">
            <v>-537514</v>
          </cell>
        </row>
        <row r="45">
          <cell r="A45" t="str">
            <v>SE1</v>
          </cell>
          <cell r="B45" t="str">
            <v>Sewer - Contract Operations</v>
          </cell>
          <cell r="C45" t="str">
            <v>701.100</v>
          </cell>
          <cell r="D45" t="str">
            <v>Sewer - O&amp;M - Testing Expense (KY, Bluegra)</v>
          </cell>
          <cell r="E45" t="str">
            <v>701.100-04-012 - Sewer - O&amp;M - Testing Expense (KY, Bluegra)</v>
          </cell>
          <cell r="F45">
            <v>-4053.25</v>
          </cell>
          <cell r="G45">
            <v>-4544.5</v>
          </cell>
          <cell r="H45">
            <v>-4914.5</v>
          </cell>
          <cell r="I45">
            <v>-4052.25</v>
          </cell>
          <cell r="J45">
            <v>-5019.5</v>
          </cell>
          <cell r="K45">
            <v>-7030.75</v>
          </cell>
          <cell r="L45">
            <v>-957.75</v>
          </cell>
          <cell r="M45">
            <v>-15125.75</v>
          </cell>
          <cell r="N45">
            <v>-5045</v>
          </cell>
          <cell r="O45">
            <v>-6045</v>
          </cell>
          <cell r="P45">
            <v>-6045</v>
          </cell>
          <cell r="Q45">
            <v>-6045</v>
          </cell>
          <cell r="R45"/>
          <cell r="S45">
            <v>-68878.25</v>
          </cell>
        </row>
        <row r="46">
          <cell r="A46" t="str">
            <v>SE1</v>
          </cell>
          <cell r="B46" t="str">
            <v>Sewer - Contract Operations</v>
          </cell>
          <cell r="C46" t="str">
            <v>701.200</v>
          </cell>
          <cell r="D46" t="str">
            <v>Sewer - O&amp;M - Sludge Removal (KY, Bluegra)</v>
          </cell>
          <cell r="E46" t="str">
            <v>701.200-04-012 - Sewer - O&amp;M - Sludge Removal (KY, Bluegra)</v>
          </cell>
          <cell r="F46"/>
          <cell r="G46">
            <v>-800</v>
          </cell>
          <cell r="H46"/>
          <cell r="I46"/>
          <cell r="J46"/>
          <cell r="K46"/>
          <cell r="L46"/>
          <cell r="M46">
            <v>0</v>
          </cell>
          <cell r="N46">
            <v>-100</v>
          </cell>
          <cell r="O46">
            <v>-100</v>
          </cell>
          <cell r="P46">
            <v>-100</v>
          </cell>
          <cell r="Q46">
            <v>-100</v>
          </cell>
          <cell r="R46"/>
          <cell r="S46">
            <v>-1200</v>
          </cell>
        </row>
        <row r="47">
          <cell r="A47" t="str">
            <v>SE2</v>
          </cell>
          <cell r="B47" t="str">
            <v>Sewer - Other Operations</v>
          </cell>
          <cell r="C47" t="str">
            <v>703.000</v>
          </cell>
          <cell r="D47" t="str">
            <v>Sewer - O&amp;M - Fuel &amp; Power for Pumping and Treatment (KY, Bluegra)</v>
          </cell>
          <cell r="E47" t="str">
            <v>703.000-04-012 - Sewer - O&amp;M - Fuel &amp; Power for Pumping and Treatment (KY, Bluegra)</v>
          </cell>
          <cell r="F47">
            <v>-6389.39</v>
          </cell>
          <cell r="G47">
            <v>-7934.68</v>
          </cell>
          <cell r="H47">
            <v>-4808.8</v>
          </cell>
          <cell r="I47">
            <v>-8803.1299999999992</v>
          </cell>
          <cell r="J47">
            <v>-7695.83</v>
          </cell>
          <cell r="K47">
            <v>-8633.56</v>
          </cell>
          <cell r="L47">
            <v>-7224.77</v>
          </cell>
          <cell r="M47">
            <v>-9082.09</v>
          </cell>
          <cell r="N47">
            <v>-7851</v>
          </cell>
          <cell r="O47">
            <v>-8184</v>
          </cell>
          <cell r="P47">
            <v>-8184</v>
          </cell>
          <cell r="Q47">
            <v>-8184</v>
          </cell>
          <cell r="R47"/>
          <cell r="S47">
            <v>-92975.25</v>
          </cell>
        </row>
        <row r="48">
          <cell r="A48" t="str">
            <v>SE2</v>
          </cell>
          <cell r="B48" t="str">
            <v>Sewer - Other Operations</v>
          </cell>
          <cell r="C48" t="str">
            <v>704.000</v>
          </cell>
          <cell r="D48" t="str">
            <v>Sewer - O&amp;M - Chemicals (KY, Bluegra)</v>
          </cell>
          <cell r="E48" t="str">
            <v>704.000-04-012 - Sewer - O&amp;M - Chemicals (KY, Bluegra)</v>
          </cell>
          <cell r="F48">
            <v>-7909.1</v>
          </cell>
          <cell r="G48">
            <v>-1631.29</v>
          </cell>
          <cell r="H48">
            <v>-7418.15</v>
          </cell>
          <cell r="I48">
            <v>-6623.3</v>
          </cell>
          <cell r="J48">
            <v>-3883.58</v>
          </cell>
          <cell r="K48">
            <v>-13443.94</v>
          </cell>
          <cell r="L48">
            <v>-10479.58</v>
          </cell>
          <cell r="M48">
            <v>-6896.28</v>
          </cell>
          <cell r="N48">
            <v>-9220</v>
          </cell>
          <cell r="O48">
            <v>-9553</v>
          </cell>
          <cell r="P48">
            <v>-9553</v>
          </cell>
          <cell r="Q48">
            <v>-9553</v>
          </cell>
          <cell r="R48"/>
          <cell r="S48">
            <v>-96164.22</v>
          </cell>
        </row>
        <row r="49">
          <cell r="A49" t="str">
            <v>SE3</v>
          </cell>
          <cell r="B49" t="str">
            <v>Sewer - Maintenance</v>
          </cell>
          <cell r="C49" t="str">
            <v>711.000</v>
          </cell>
          <cell r="D49" t="str">
            <v>Sewer - O&amp;M - Maintenance Structures and Improvements (KY, Bluegra)</v>
          </cell>
          <cell r="E49" t="str">
            <v>711.000-04-012 - Sewer - O&amp;M - Maintenance Structures and Improvements (KY, Bluegra)</v>
          </cell>
          <cell r="F49">
            <v>0</v>
          </cell>
          <cell r="G49">
            <v>0</v>
          </cell>
          <cell r="H49">
            <v>0</v>
          </cell>
          <cell r="I49">
            <v>0</v>
          </cell>
          <cell r="J49">
            <v>0</v>
          </cell>
          <cell r="K49">
            <v>-4602.16</v>
          </cell>
          <cell r="L49">
            <v>0</v>
          </cell>
          <cell r="M49">
            <v>-10584.79</v>
          </cell>
          <cell r="N49">
            <v>-660</v>
          </cell>
          <cell r="O49">
            <v>-743.33</v>
          </cell>
          <cell r="P49">
            <v>-743.33</v>
          </cell>
          <cell r="Q49">
            <v>-743.33</v>
          </cell>
          <cell r="R49"/>
          <cell r="S49">
            <v>-18076.940000000006</v>
          </cell>
        </row>
        <row r="50">
          <cell r="A50" t="str">
            <v>SE3</v>
          </cell>
          <cell r="B50" t="str">
            <v>Sewer - Maintenance</v>
          </cell>
          <cell r="C50" t="str">
            <v>712.000</v>
          </cell>
          <cell r="D50" t="str">
            <v>Sewer - O&amp;M - Maintenance of Collection Sewer System (KY, Bluegra)</v>
          </cell>
          <cell r="E50" t="str">
            <v>712.000-04-012 - Sewer - O&amp;M - Maintenance of Collection Sewer System (KY, Bluegra)</v>
          </cell>
          <cell r="F50">
            <v>0</v>
          </cell>
          <cell r="G50">
            <v>-665</v>
          </cell>
          <cell r="H50">
            <v>-1170</v>
          </cell>
          <cell r="I50">
            <v>0</v>
          </cell>
          <cell r="J50">
            <v>0</v>
          </cell>
          <cell r="K50">
            <v>-70</v>
          </cell>
          <cell r="L50">
            <v>0</v>
          </cell>
          <cell r="M50">
            <v>-1434.9999999999998</v>
          </cell>
          <cell r="N50">
            <v>-275</v>
          </cell>
          <cell r="O50">
            <v>-358.33</v>
          </cell>
          <cell r="P50">
            <v>-358.33</v>
          </cell>
          <cell r="Q50">
            <v>-358.33</v>
          </cell>
          <cell r="R50"/>
          <cell r="S50">
            <v>-4689.99</v>
          </cell>
        </row>
        <row r="51">
          <cell r="A51" t="str">
            <v>SE3</v>
          </cell>
          <cell r="B51" t="str">
            <v>Sewer - Maintenance</v>
          </cell>
          <cell r="C51" t="str">
            <v>714.000</v>
          </cell>
          <cell r="D51" t="str">
            <v>Sewer - O&amp;M - Maintenance of Treatment &amp; Disposal Plant (KY, Bluegra)</v>
          </cell>
          <cell r="E51" t="str">
            <v>714.000-04-012 - Sewer - O&amp;M - Maintenance of Treatment &amp; Disposal Plant (KY, Bluegra)</v>
          </cell>
          <cell r="F51">
            <v>-570</v>
          </cell>
          <cell r="G51">
            <v>-1010</v>
          </cell>
          <cell r="H51">
            <v>-3180.49</v>
          </cell>
          <cell r="I51">
            <v>-289.27</v>
          </cell>
          <cell r="J51">
            <v>-2315.48</v>
          </cell>
          <cell r="K51">
            <v>-465</v>
          </cell>
          <cell r="L51">
            <v>0</v>
          </cell>
          <cell r="M51">
            <v>-854.91</v>
          </cell>
          <cell r="N51">
            <v>-1120</v>
          </cell>
          <cell r="O51">
            <v>-1203.33</v>
          </cell>
          <cell r="P51">
            <v>-1203.33</v>
          </cell>
          <cell r="Q51">
            <v>-1203.33</v>
          </cell>
          <cell r="R51"/>
          <cell r="S51">
            <v>-13415.14</v>
          </cell>
        </row>
        <row r="52">
          <cell r="A52" t="str">
            <v>SE3</v>
          </cell>
          <cell r="B52" t="str">
            <v>Sewer - Maintenance</v>
          </cell>
          <cell r="C52" t="str">
            <v>713.001</v>
          </cell>
          <cell r="D52" t="str">
            <v>Sewer - O&amp;M - Maintenance of Pumping System (KY, Bluegra )</v>
          </cell>
          <cell r="E52" t="str">
            <v>713.001-04-012 - Sewer - O&amp;M - Maintenance of Pumping System (KY, Bluegra )</v>
          </cell>
          <cell r="F52">
            <v>0</v>
          </cell>
          <cell r="G52">
            <v>-169.16</v>
          </cell>
          <cell r="H52">
            <v>-875</v>
          </cell>
          <cell r="I52">
            <v>0</v>
          </cell>
          <cell r="J52">
            <v>0</v>
          </cell>
          <cell r="K52">
            <v>-4685</v>
          </cell>
          <cell r="L52">
            <v>0</v>
          </cell>
          <cell r="M52">
            <v>-3657.41</v>
          </cell>
          <cell r="N52">
            <v>-820</v>
          </cell>
          <cell r="O52">
            <v>-903.33</v>
          </cell>
          <cell r="P52">
            <v>-903.33</v>
          </cell>
          <cell r="Q52">
            <v>-903.33</v>
          </cell>
          <cell r="R52"/>
          <cell r="S52">
            <v>-12916.56</v>
          </cell>
        </row>
        <row r="53">
          <cell r="A53" t="str">
            <v>SE2</v>
          </cell>
          <cell r="B53" t="str">
            <v>Sewer - Maintenance</v>
          </cell>
          <cell r="C53" t="str">
            <v>705.000</v>
          </cell>
          <cell r="D53" t="str">
            <v>Sewer - O&amp;M - Miscellaneous Supplies (KY, Bluegra )</v>
          </cell>
          <cell r="E53" t="str">
            <v>705.000-04-012 - Sewer - O&amp;M - Miscellaneous Supplies (KY, Bluegra )</v>
          </cell>
          <cell r="F53">
            <v>-759.53</v>
          </cell>
          <cell r="G53">
            <v>-373.23</v>
          </cell>
          <cell r="H53">
            <v>-291.86</v>
          </cell>
          <cell r="I53">
            <v>-563.28</v>
          </cell>
          <cell r="J53">
            <v>-442.67</v>
          </cell>
          <cell r="K53">
            <v>-333.91</v>
          </cell>
          <cell r="L53">
            <v>-623.46</v>
          </cell>
          <cell r="M53">
            <v>-1244.7</v>
          </cell>
          <cell r="N53">
            <v>-475</v>
          </cell>
          <cell r="O53">
            <v>-475</v>
          </cell>
          <cell r="P53">
            <v>-475</v>
          </cell>
          <cell r="Q53">
            <v>-475</v>
          </cell>
          <cell r="R53"/>
          <cell r="S53">
            <v>-6532.6399999999994</v>
          </cell>
        </row>
        <row r="54">
          <cell r="A54" t="str">
            <v>WE1</v>
          </cell>
          <cell r="B54" t="str">
            <v>Water - Contract Operations</v>
          </cell>
          <cell r="C54" t="str">
            <v>636.300</v>
          </cell>
          <cell r="D54" t="str">
            <v>Water - O&amp;M - Contractual Services - Other Treatment Ops (KY, Bluegra )</v>
          </cell>
          <cell r="E54" t="str">
            <v>636.300-04-012 - Water - O&amp;M - Contractual Services - Other Treatment Ops (KY, Bluegra )</v>
          </cell>
          <cell r="F54">
            <v>0</v>
          </cell>
          <cell r="G54">
            <v>0</v>
          </cell>
          <cell r="H54">
            <v>0</v>
          </cell>
          <cell r="I54">
            <v>0</v>
          </cell>
          <cell r="J54">
            <v>-6062.02</v>
          </cell>
          <cell r="K54">
            <v>-12004</v>
          </cell>
          <cell r="L54">
            <v>-12054</v>
          </cell>
          <cell r="M54">
            <v>-13397.25</v>
          </cell>
          <cell r="N54">
            <v>-12004</v>
          </cell>
          <cell r="O54">
            <v>-12004</v>
          </cell>
          <cell r="P54">
            <v>-12004</v>
          </cell>
          <cell r="Q54">
            <v>-12004</v>
          </cell>
          <cell r="R54"/>
          <cell r="S54">
            <v>-91533.27</v>
          </cell>
        </row>
        <row r="55">
          <cell r="A55" t="str">
            <v>WE2</v>
          </cell>
          <cell r="B55" t="str">
            <v>Water - Other Operations</v>
          </cell>
          <cell r="C55" t="str">
            <v>618.300</v>
          </cell>
          <cell r="D55" t="str">
            <v>Water - O&amp;M - Chemicals - Treatment (KY, Bluegra )</v>
          </cell>
          <cell r="E55" t="str">
            <v>618.300-04-012 - Water - O&amp;M - Chemicals - Treatment (KY, Bluegra )</v>
          </cell>
          <cell r="F55">
            <v>0</v>
          </cell>
          <cell r="G55">
            <v>0</v>
          </cell>
          <cell r="H55">
            <v>0</v>
          </cell>
          <cell r="I55">
            <v>0</v>
          </cell>
          <cell r="J55">
            <v>0</v>
          </cell>
          <cell r="K55">
            <v>-70.23</v>
          </cell>
          <cell r="L55">
            <v>-263.11</v>
          </cell>
          <cell r="M55">
            <v>-620.76</v>
          </cell>
          <cell r="N55">
            <v>-250</v>
          </cell>
          <cell r="O55">
            <v>-250</v>
          </cell>
          <cell r="P55">
            <v>-250</v>
          </cell>
          <cell r="Q55">
            <v>-250</v>
          </cell>
          <cell r="R55"/>
          <cell r="S55">
            <v>-1954.1</v>
          </cell>
        </row>
        <row r="56">
          <cell r="A56" t="str">
            <v>WE2</v>
          </cell>
          <cell r="B56" t="str">
            <v>Water - Other Operations</v>
          </cell>
          <cell r="C56" t="str">
            <v>615.100</v>
          </cell>
          <cell r="D56" t="str">
            <v>Water - O&amp;M - Purchased Power - Pumping (KY, Bluegra )</v>
          </cell>
          <cell r="E56" t="str">
            <v>615.100-04-012 - Water - O&amp;M - Purchased Power - Pumping (KY, Bluegra )</v>
          </cell>
          <cell r="F56">
            <v>0</v>
          </cell>
          <cell r="G56">
            <v>0</v>
          </cell>
          <cell r="H56">
            <v>0</v>
          </cell>
          <cell r="I56">
            <v>0</v>
          </cell>
          <cell r="J56">
            <v>0</v>
          </cell>
          <cell r="K56">
            <v>0</v>
          </cell>
          <cell r="L56">
            <v>-2250.44</v>
          </cell>
          <cell r="M56">
            <v>-868</v>
          </cell>
          <cell r="N56">
            <v>-2250</v>
          </cell>
          <cell r="O56">
            <v>-2250</v>
          </cell>
          <cell r="P56">
            <v>-2250</v>
          </cell>
          <cell r="Q56">
            <v>-2250</v>
          </cell>
          <cell r="R56"/>
          <cell r="S56">
            <v>-12118.44</v>
          </cell>
        </row>
        <row r="57">
          <cell r="A57" t="str">
            <v>WE3</v>
          </cell>
          <cell r="B57" t="str">
            <v>Water - Maintenance</v>
          </cell>
          <cell r="C57" t="str">
            <v>636.200</v>
          </cell>
          <cell r="D57" t="str">
            <v>Water - O&amp;M - Contractual Services - Other Pumping Maint</v>
          </cell>
          <cell r="E57" t="str">
            <v>636.200-04-012 - Water - O&amp;M - Contractual Services - Other Pumping Maint</v>
          </cell>
          <cell r="F57"/>
          <cell r="G57"/>
          <cell r="H57"/>
          <cell r="I57"/>
          <cell r="J57"/>
          <cell r="K57"/>
          <cell r="L57"/>
          <cell r="N57">
            <v>-156</v>
          </cell>
          <cell r="O57">
            <v>-156</v>
          </cell>
          <cell r="P57">
            <v>-156</v>
          </cell>
          <cell r="Q57">
            <v>-156</v>
          </cell>
          <cell r="R57"/>
          <cell r="S57">
            <v>-624</v>
          </cell>
        </row>
        <row r="58">
          <cell r="A58" t="str">
            <v>WE3</v>
          </cell>
          <cell r="B58" t="str">
            <v>Water - Maintenance</v>
          </cell>
          <cell r="C58" t="str">
            <v>636.400</v>
          </cell>
          <cell r="D58" t="str">
            <v>Water - O&amp;M - Contractual Services - Other Treatment Maint</v>
          </cell>
          <cell r="E58" t="str">
            <v>636.400-04-012 - Water - O&amp;M - Contractual Services - Other Treatment Maint</v>
          </cell>
          <cell r="F58"/>
          <cell r="G58"/>
          <cell r="H58"/>
          <cell r="I58"/>
          <cell r="J58"/>
          <cell r="K58"/>
          <cell r="L58"/>
          <cell r="N58">
            <v>-156</v>
          </cell>
          <cell r="O58">
            <v>-156</v>
          </cell>
          <cell r="P58">
            <v>-156</v>
          </cell>
          <cell r="Q58">
            <v>-156</v>
          </cell>
          <cell r="R58"/>
          <cell r="S58">
            <v>-624</v>
          </cell>
        </row>
        <row r="59">
          <cell r="A59" t="str">
            <v>WE3</v>
          </cell>
          <cell r="B59" t="str">
            <v>Water - Maintenance</v>
          </cell>
          <cell r="C59" t="str">
            <v>636.600</v>
          </cell>
          <cell r="D59" t="str">
            <v>Water - O&amp;M - Contractual Services - Other Trans &amp; Distr Maint</v>
          </cell>
          <cell r="E59" t="str">
            <v>636.600-04-012 - Water - O&amp;M - Contractual Services - Other Trans &amp; Distr Maint</v>
          </cell>
          <cell r="F59"/>
          <cell r="G59"/>
          <cell r="H59"/>
          <cell r="I59"/>
          <cell r="J59"/>
          <cell r="K59"/>
          <cell r="L59"/>
          <cell r="N59">
            <v>-156</v>
          </cell>
          <cell r="O59">
            <v>-156</v>
          </cell>
          <cell r="P59">
            <v>-156</v>
          </cell>
          <cell r="Q59">
            <v>-156</v>
          </cell>
          <cell r="R59"/>
          <cell r="S59">
            <v>-624</v>
          </cell>
        </row>
        <row r="60">
          <cell r="A60" t="str">
            <v>WE3</v>
          </cell>
          <cell r="B60" t="str">
            <v>Water - Maintenance</v>
          </cell>
          <cell r="C60" t="str">
            <v>620.600</v>
          </cell>
          <cell r="D60" t="str">
            <v>Water - O&amp;M - Materials &amp; Supplies - Trans &amp; Distr Maint</v>
          </cell>
          <cell r="E60" t="str">
            <v>620.600-04-012 - Water - O&amp;M - Materials &amp; Supplies - Trans &amp; Distr Maint</v>
          </cell>
          <cell r="F60"/>
          <cell r="G60"/>
          <cell r="H60"/>
          <cell r="I60"/>
          <cell r="J60"/>
          <cell r="K60"/>
          <cell r="L60"/>
          <cell r="M60"/>
          <cell r="N60">
            <v>-156</v>
          </cell>
          <cell r="O60">
            <v>-156</v>
          </cell>
          <cell r="P60">
            <v>-156</v>
          </cell>
          <cell r="Q60">
            <v>-156</v>
          </cell>
          <cell r="R60"/>
          <cell r="S60">
            <v>-624</v>
          </cell>
        </row>
        <row r="61">
          <cell r="D61" t="str">
            <v>Operations &amp; Maintenance</v>
          </cell>
          <cell r="E61" t="str">
            <v>Total Ops &amp; Maint - Operations &amp; Maintenance</v>
          </cell>
          <cell r="F61">
            <v>-56878.27</v>
          </cell>
          <cell r="G61">
            <v>-54324.860000000008</v>
          </cell>
          <cell r="H61">
            <v>-60835.8</v>
          </cell>
          <cell r="I61">
            <v>-57528.229999999996</v>
          </cell>
          <cell r="J61">
            <v>-68618.080000000002</v>
          </cell>
          <cell r="K61">
            <v>-94677.55</v>
          </cell>
          <cell r="L61">
            <v>-77052.11</v>
          </cell>
          <cell r="M61">
            <v>-112967.94</v>
          </cell>
          <cell r="N61">
            <v>-83893</v>
          </cell>
          <cell r="O61">
            <v>-97896.320000000007</v>
          </cell>
          <cell r="P61">
            <v>-97896.320000000007</v>
          </cell>
          <cell r="Q61">
            <v>-97896.320000000007</v>
          </cell>
          <cell r="R61"/>
          <cell r="S61">
            <v>-957968.8</v>
          </cell>
        </row>
        <row r="62">
          <cell r="D62" t="str">
            <v/>
          </cell>
        </row>
        <row r="63">
          <cell r="D63" t="str">
            <v>Depreciation &amp; Amortization</v>
          </cell>
          <cell r="E63" t="str">
            <v>Depr &amp; Amort - Depreciation &amp; Amortization</v>
          </cell>
          <cell r="F63"/>
          <cell r="G63"/>
          <cell r="H63"/>
          <cell r="I63"/>
          <cell r="J63"/>
          <cell r="K63"/>
          <cell r="L63"/>
          <cell r="S63"/>
        </row>
        <row r="64">
          <cell r="A64" t="str">
            <v>DE1</v>
          </cell>
          <cell r="B64" t="str">
            <v>Sewer - Depreciation</v>
          </cell>
          <cell r="C64" t="str">
            <v>403.000</v>
          </cell>
          <cell r="D64" t="str">
            <v>Depreciation Expense (KY, Bluegra)</v>
          </cell>
          <cell r="E64" t="str">
            <v>403.000-04-012 - Depreciation Expense (KY, Bluegra)</v>
          </cell>
          <cell r="F64">
            <v>-1763.33</v>
          </cell>
          <cell r="G64">
            <v>-1763.33</v>
          </cell>
          <cell r="H64">
            <v>-1763.33</v>
          </cell>
          <cell r="I64">
            <v>-1806.68</v>
          </cell>
          <cell r="J64">
            <v>-1806.68</v>
          </cell>
          <cell r="K64">
            <v>-1806.68</v>
          </cell>
          <cell r="L64">
            <v>-1806.68</v>
          </cell>
          <cell r="M64"/>
          <cell r="N64"/>
          <cell r="O64"/>
          <cell r="P64"/>
          <cell r="Q64"/>
          <cell r="S64">
            <v>-12516.710000000001</v>
          </cell>
        </row>
        <row r="65">
          <cell r="A65" t="str">
            <v>DE2</v>
          </cell>
          <cell r="B65" t="str">
            <v>Water - Depreciation</v>
          </cell>
          <cell r="C65"/>
          <cell r="D65" t="str">
            <v/>
          </cell>
          <cell r="E65"/>
          <cell r="F65"/>
          <cell r="G65"/>
          <cell r="H65"/>
          <cell r="I65"/>
          <cell r="J65"/>
          <cell r="K65"/>
          <cell r="L65"/>
          <cell r="M65"/>
          <cell r="S65"/>
        </row>
        <row r="66">
          <cell r="D66" t="str">
            <v>Depreciation &amp; Amortization</v>
          </cell>
          <cell r="E66" t="str">
            <v>Total Depr &amp; Amort - Depreciation &amp; Amortization</v>
          </cell>
          <cell r="F66">
            <v>-1763.33</v>
          </cell>
          <cell r="G66">
            <v>-1763.33</v>
          </cell>
          <cell r="H66">
            <v>-1763.33</v>
          </cell>
          <cell r="I66">
            <v>-1806.68</v>
          </cell>
          <cell r="J66">
            <v>-1806.68</v>
          </cell>
          <cell r="K66">
            <v>-1806.68</v>
          </cell>
          <cell r="L66">
            <v>-1806.68</v>
          </cell>
          <cell r="M66">
            <v>0</v>
          </cell>
          <cell r="N66">
            <v>0</v>
          </cell>
          <cell r="O66">
            <v>0</v>
          </cell>
          <cell r="P66">
            <v>0</v>
          </cell>
          <cell r="Q66">
            <v>0</v>
          </cell>
          <cell r="S66">
            <v>-12516.710000000001</v>
          </cell>
        </row>
        <row r="67">
          <cell r="D67" t="str">
            <v/>
          </cell>
        </row>
        <row r="68">
          <cell r="D68" t="str">
            <v>Expense</v>
          </cell>
          <cell r="E68" t="str">
            <v>Total Expense - Expense</v>
          </cell>
          <cell r="F68">
            <v>-103059.35</v>
          </cell>
          <cell r="G68">
            <v>-95431.38</v>
          </cell>
          <cell r="H68">
            <v>-100507.07</v>
          </cell>
          <cell r="I68">
            <v>-105516.66999999998</v>
          </cell>
          <cell r="J68">
            <v>-113261.69</v>
          </cell>
          <cell r="K68">
            <v>-134927.57</v>
          </cell>
          <cell r="L68">
            <v>-121916.43</v>
          </cell>
          <cell r="M68">
            <v>-159396.66999999998</v>
          </cell>
          <cell r="N68">
            <v>-126631.7</v>
          </cell>
          <cell r="O68">
            <v>-139705.53</v>
          </cell>
          <cell r="P68">
            <v>-139705.53</v>
          </cell>
          <cell r="Q68">
            <v>-148074.20000000001</v>
          </cell>
          <cell r="S68">
            <v>-1485637.79</v>
          </cell>
        </row>
        <row r="69">
          <cell r="D69" t="str">
            <v/>
          </cell>
        </row>
        <row r="70">
          <cell r="D70" t="str">
            <v/>
          </cell>
          <cell r="E70" t="str">
            <v>Profit Period</v>
          </cell>
          <cell r="F70">
            <v>-53902.48</v>
          </cell>
          <cell r="G70">
            <v>-44135.910000000011</v>
          </cell>
          <cell r="H70">
            <v>-50313.860000000008</v>
          </cell>
          <cell r="I70">
            <v>-53617.789999999979</v>
          </cell>
          <cell r="J70">
            <v>-50622.23</v>
          </cell>
          <cell r="K70">
            <v>-65088.790000000008</v>
          </cell>
          <cell r="L70">
            <v>-51975.229999999996</v>
          </cell>
          <cell r="M70">
            <v>-91246.499999999985</v>
          </cell>
          <cell r="N70">
            <v>-56140.710000000006</v>
          </cell>
          <cell r="O70">
            <v>-69214.540000000008</v>
          </cell>
          <cell r="P70">
            <v>-69214.540000000008</v>
          </cell>
          <cell r="Q70">
            <v>-77583.210000000021</v>
          </cell>
          <cell r="S70">
            <v>-730559.78999999992</v>
          </cell>
        </row>
      </sheetData>
      <sheetData sheetId="9"/>
      <sheetData sheetId="10"/>
      <sheetData sheetId="11"/>
      <sheetData sheetId="12"/>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Inc Statment - SCH C.1"/>
      <sheetName val="MSFR Inc Stmt by Acct - SCH C.2"/>
      <sheetName val="MSFR IS Adjust D.1"/>
      <sheetName val="MSFR IS Adjust Support D-2"/>
      <sheetName val="D-3"/>
      <sheetName val="Tax Summary - SCH E"/>
    </sheetNames>
    <sheetDataSet>
      <sheetData sheetId="0" refreshError="1"/>
      <sheetData sheetId="1" refreshError="1"/>
      <sheetData sheetId="2">
        <row r="34">
          <cell r="C34" t="str">
            <v>Depreciation - Net of CIAC Amort</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row r="25">
          <cell r="A25" t="str">
            <v>W/P - SR-1</v>
          </cell>
        </row>
      </sheetData>
      <sheetData sheetId="1"/>
      <sheetData sheetId="2"/>
      <sheetData sheetId="3"/>
      <sheetData sheetId="4"/>
      <sheetData sheetId="5"/>
      <sheetData sheetId="6">
        <row r="3">
          <cell r="D3">
            <v>705301</v>
          </cell>
          <cell r="E3">
            <v>449687</v>
          </cell>
          <cell r="F3">
            <v>1154988</v>
          </cell>
        </row>
        <row r="8">
          <cell r="D8">
            <v>449300.08999999997</v>
          </cell>
          <cell r="E8">
            <v>1154987.8799999999</v>
          </cell>
        </row>
        <row r="9">
          <cell r="D9">
            <v>395.07000000000005</v>
          </cell>
          <cell r="E9">
            <v>0</v>
          </cell>
        </row>
        <row r="10">
          <cell r="D10">
            <v>0</v>
          </cell>
          <cell r="E10">
            <v>8</v>
          </cell>
        </row>
        <row r="16">
          <cell r="A16" t="str">
            <v>Work Papers/[BGUOC 2020 Rate Case - Schedule SR1.xlsx]Exhibit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sheetData sheetId="1"/>
      <sheetData sheetId="2"/>
      <sheetData sheetId="3"/>
      <sheetData sheetId="4"/>
      <sheetData sheetId="5"/>
      <sheetData sheetId="6">
        <row r="3">
          <cell r="D3">
            <v>607592</v>
          </cell>
          <cell r="E3">
            <v>421756</v>
          </cell>
          <cell r="F3">
            <v>1029348</v>
          </cell>
        </row>
        <row r="8">
          <cell r="D8">
            <v>362954</v>
          </cell>
          <cell r="E8">
            <v>900468</v>
          </cell>
        </row>
        <row r="9">
          <cell r="D9">
            <v>38801.749999999993</v>
          </cell>
          <cell r="E9">
            <v>107680</v>
          </cell>
        </row>
        <row r="10">
          <cell r="D10">
            <v>20000</v>
          </cell>
          <cell r="E10">
            <v>21200</v>
          </cell>
        </row>
        <row r="15">
          <cell r="A15" t="str">
            <v>W/P - SE1</v>
          </cell>
        </row>
        <row r="16">
          <cell r="A16" t="str">
            <v>Work Papers/[BGUOC 2020 Rate Case - Schedule SE1.xlsx]Exhibit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sheetData sheetId="1"/>
      <sheetData sheetId="2"/>
      <sheetData sheetId="3"/>
      <sheetData sheetId="4"/>
      <sheetData sheetId="5"/>
      <sheetData sheetId="6">
        <row r="3">
          <cell r="D3">
            <v>195672</v>
          </cell>
          <cell r="E3">
            <v>114705</v>
          </cell>
          <cell r="F3">
            <v>310377</v>
          </cell>
        </row>
        <row r="8">
          <cell r="D8">
            <v>77232.75</v>
          </cell>
          <cell r="E8">
            <v>170208</v>
          </cell>
        </row>
        <row r="9">
          <cell r="D9">
            <v>32471.78</v>
          </cell>
          <cell r="E9">
            <v>128636</v>
          </cell>
        </row>
        <row r="10">
          <cell r="D10">
            <v>5000</v>
          </cell>
          <cell r="E10">
            <v>11532.64</v>
          </cell>
        </row>
        <row r="15">
          <cell r="A15" t="str">
            <v>W/P - SE2</v>
          </cell>
        </row>
        <row r="16">
          <cell r="A16" t="str">
            <v>Work Papers/[BGUOC 2020 Rate Case - Schedule SE2.xlsx]Exhibit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sheetData sheetId="1"/>
      <sheetData sheetId="2"/>
      <sheetData sheetId="3"/>
      <sheetData sheetId="4"/>
      <sheetData sheetId="5"/>
      <sheetData sheetId="6">
        <row r="3">
          <cell r="D3">
            <v>49099</v>
          </cell>
          <cell r="E3">
            <v>62909</v>
          </cell>
          <cell r="F3">
            <v>112008</v>
          </cell>
        </row>
        <row r="8">
          <cell r="D8">
            <v>9843.059999999994</v>
          </cell>
          <cell r="E8">
            <v>27920</v>
          </cell>
        </row>
        <row r="9">
          <cell r="D9">
            <v>21118.010000000002</v>
          </cell>
          <cell r="E9">
            <v>25808</v>
          </cell>
        </row>
        <row r="10">
          <cell r="D10">
            <v>20024.86</v>
          </cell>
          <cell r="E10">
            <v>33440</v>
          </cell>
        </row>
        <row r="11">
          <cell r="D11">
            <v>11923.44</v>
          </cell>
          <cell r="E11">
            <v>24840</v>
          </cell>
        </row>
        <row r="16">
          <cell r="A16" t="str">
            <v>W/P - SE3</v>
          </cell>
        </row>
        <row r="17">
          <cell r="A17" t="str">
            <v>Work Papers/[BGUOC 2020 Rate Case - Schedule SE3.xlsx]Exhibit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Workpaper 2"/>
      <sheetName val="Notes"/>
      <sheetName val="Ref Out"/>
    </sheetNames>
    <sheetDataSet>
      <sheetData sheetId="0"/>
      <sheetData sheetId="1"/>
      <sheetData sheetId="2"/>
      <sheetData sheetId="3"/>
      <sheetData sheetId="4"/>
      <sheetData sheetId="5"/>
      <sheetData sheetId="6"/>
      <sheetData sheetId="7">
        <row r="3">
          <cell r="D3">
            <v>6814.99</v>
          </cell>
          <cell r="E3">
            <v>10806.77</v>
          </cell>
          <cell r="F3">
            <v>17621.760000000002</v>
          </cell>
        </row>
        <row r="9">
          <cell r="D9">
            <v>10806.77</v>
          </cell>
          <cell r="E9">
            <v>17621.760000000002</v>
          </cell>
        </row>
        <row r="16">
          <cell r="A16" t="str">
            <v>W/P - CE1</v>
          </cell>
        </row>
        <row r="17">
          <cell r="A17" t="str">
            <v>Work Papers/[BGUOC 2020 Rate Case - Schedule CE1.xlsx]Exhibit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Workpaper 2"/>
      <sheetName val="Notes"/>
      <sheetName val="Ref Out"/>
    </sheetNames>
    <sheetDataSet>
      <sheetData sheetId="0"/>
      <sheetData sheetId="1"/>
      <sheetData sheetId="2"/>
      <sheetData sheetId="3"/>
      <sheetData sheetId="4"/>
      <sheetData sheetId="5"/>
      <sheetData sheetId="6"/>
      <sheetData sheetId="7">
        <row r="3">
          <cell r="D3">
            <v>61213.01999999999</v>
          </cell>
          <cell r="E3">
            <v>14024.340000000007</v>
          </cell>
          <cell r="F3">
            <v>75237.36</v>
          </cell>
        </row>
        <row r="13">
          <cell r="D13">
            <v>8658.2100000000064</v>
          </cell>
          <cell r="E13">
            <v>55869.36</v>
          </cell>
        </row>
        <row r="14">
          <cell r="D14">
            <v>5366.130000000001</v>
          </cell>
          <cell r="E14">
            <v>19368</v>
          </cell>
        </row>
        <row r="22">
          <cell r="A22" t="str">
            <v>W/P - CE2</v>
          </cell>
        </row>
        <row r="23">
          <cell r="A23" t="str">
            <v>Work Papers/[BGUOC 2020 Rate Case - Schedule CE2.xlsx]Exhibit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Workpaper 2"/>
      <sheetName val="Notes"/>
      <sheetName val="Ref Out"/>
    </sheetNames>
    <sheetDataSet>
      <sheetData sheetId="0"/>
      <sheetData sheetId="1"/>
      <sheetData sheetId="2"/>
      <sheetData sheetId="3"/>
      <sheetData sheetId="4"/>
      <sheetData sheetId="5"/>
      <sheetData sheetId="6"/>
      <sheetData sheetId="7">
        <row r="3">
          <cell r="D3">
            <v>5296.21</v>
          </cell>
          <cell r="E3">
            <v>3366.2</v>
          </cell>
          <cell r="F3">
            <v>8662.41</v>
          </cell>
        </row>
        <row r="8">
          <cell r="D8">
            <v>3366.2</v>
          </cell>
          <cell r="E8">
            <v>8662.41</v>
          </cell>
        </row>
        <row r="15">
          <cell r="A15" t="str">
            <v>W/P - CE7</v>
          </cell>
        </row>
        <row r="16">
          <cell r="A16" t="str">
            <v>Work Papers/[BGUOC 2020 Rate Case - Schedule CE7.xlsx]Exhibit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In"/>
      <sheetName val="Exhibit"/>
      <sheetName val="Summary by Account"/>
      <sheetName val="Base &amp; Forecast Detail"/>
      <sheetName val="Workpaper 1"/>
      <sheetName val="Notes"/>
      <sheetName val="Ref Out"/>
    </sheetNames>
    <sheetDataSet>
      <sheetData sheetId="0">
        <row r="25">
          <cell r="A25" t="str">
            <v>W/P - CE3</v>
          </cell>
        </row>
      </sheetData>
      <sheetData sheetId="1"/>
      <sheetData sheetId="2"/>
      <sheetData sheetId="3"/>
      <sheetData sheetId="4"/>
      <sheetData sheetId="5"/>
      <sheetData sheetId="6">
        <row r="3">
          <cell r="D3">
            <v>201432.53999999998</v>
          </cell>
          <cell r="E3">
            <v>91469.689654795802</v>
          </cell>
        </row>
        <row r="9">
          <cell r="D9">
            <v>91469.689654795802</v>
          </cell>
          <cell r="E9">
            <v>292902.22965479578</v>
          </cell>
        </row>
        <row r="17">
          <cell r="A17" t="str">
            <v>Work Papers/[BGUOC 2020 Rate Case - Schedule CE3.xlsx]Exhibit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customProperty" Target="../customProperty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customProperty" Target="../customProperty2.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10" Type="http://schemas.openxmlformats.org/officeDocument/2006/relationships/customProperty" Target="../customProperty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customProperty" Target="../customProperty4.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customProperty" Target="../customProperty5.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10" Type="http://schemas.openxmlformats.org/officeDocument/2006/relationships/customProperty" Target="../customProperty6.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customProperty" Target="../customProperty7.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94"/>
  <sheetViews>
    <sheetView zoomScale="87" zoomScaleNormal="87" workbookViewId="0">
      <pane xSplit="1" ySplit="14" topLeftCell="B33" activePane="bottomRight" state="frozen"/>
      <selection pane="topRight" activeCell="B1" sqref="B1"/>
      <selection pane="bottomLeft" activeCell="A15" sqref="A15"/>
      <selection pane="bottomRight" activeCell="G36" sqref="G36"/>
    </sheetView>
  </sheetViews>
  <sheetFormatPr defaultColWidth="8.86328125" defaultRowHeight="14.25" x14ac:dyDescent="0.45"/>
  <cols>
    <col min="1" max="1" width="8.59765625" style="21" customWidth="1"/>
    <col min="2" max="2" width="12" style="21" customWidth="1"/>
    <col min="3" max="3" width="51.59765625" style="146" customWidth="1"/>
    <col min="4" max="4" width="28.3984375" style="81" customWidth="1"/>
    <col min="5" max="5" width="14.59765625" style="81" bestFit="1" customWidth="1"/>
    <col min="6" max="7" width="19.1328125" style="81" customWidth="1"/>
    <col min="8" max="8" width="19.1328125" customWidth="1"/>
    <col min="9" max="9" width="19.1328125" style="21" customWidth="1"/>
    <col min="10" max="10" width="19.1328125" style="307" customWidth="1"/>
    <col min="11" max="11" width="19.1328125" style="21" customWidth="1"/>
    <col min="12" max="12" width="19.1328125" style="81" customWidth="1"/>
    <col min="13" max="16384" width="8.86328125" style="81"/>
  </cols>
  <sheetData>
    <row r="1" spans="1:29" x14ac:dyDescent="0.45">
      <c r="A1" s="22" t="s">
        <v>0</v>
      </c>
    </row>
    <row r="2" spans="1:29" x14ac:dyDescent="0.45">
      <c r="A2" s="22"/>
    </row>
    <row r="3" spans="1:29" x14ac:dyDescent="0.45">
      <c r="A3" s="1" t="s">
        <v>1</v>
      </c>
      <c r="B3" s="81"/>
      <c r="C3" s="147" t="str">
        <f>[1]Reference!$B1</f>
        <v>Bluegrass Water Utility Operating Company, LLC</v>
      </c>
      <c r="I3" s="81"/>
      <c r="J3"/>
      <c r="K3" s="81"/>
    </row>
    <row r="4" spans="1:29" x14ac:dyDescent="0.45">
      <c r="A4" s="1" t="s">
        <v>2</v>
      </c>
      <c r="B4" s="81"/>
      <c r="C4" s="147" t="str">
        <f>[1]Reference!$B2</f>
        <v>BLUEGRASS WATER UTILITY OPERATING COMPANY, LLC</v>
      </c>
      <c r="I4" s="81"/>
      <c r="J4"/>
      <c r="K4" s="81"/>
    </row>
    <row r="5" spans="1:29" x14ac:dyDescent="0.45">
      <c r="A5" s="1" t="s">
        <v>3</v>
      </c>
      <c r="B5" s="81"/>
      <c r="C5" s="147" t="str">
        <f>[1]Reference!$B3</f>
        <v>Case No. 2020-00290</v>
      </c>
      <c r="I5" s="81"/>
      <c r="J5"/>
      <c r="K5" s="81"/>
    </row>
    <row r="6" spans="1:29" x14ac:dyDescent="0.45">
      <c r="A6" s="1" t="s">
        <v>4</v>
      </c>
      <c r="B6" s="81"/>
      <c r="C6" s="164">
        <f>[1]Reference!$B$5</f>
        <v>44196</v>
      </c>
      <c r="I6" s="81"/>
      <c r="J6"/>
      <c r="K6" s="81"/>
    </row>
    <row r="7" spans="1:29" x14ac:dyDescent="0.45">
      <c r="A7" s="1" t="s">
        <v>5</v>
      </c>
      <c r="B7" s="81"/>
      <c r="C7" s="164">
        <f>[1]Reference!$B$7</f>
        <v>44681</v>
      </c>
      <c r="I7" s="81"/>
      <c r="J7"/>
      <c r="K7" s="81"/>
    </row>
    <row r="8" spans="1:29" x14ac:dyDescent="0.45">
      <c r="A8" s="1" t="s">
        <v>6</v>
      </c>
      <c r="B8" s="367"/>
      <c r="C8" s="340" t="str">
        <f>[1]Reference!$B$8</f>
        <v>for the 12 Months ended December 31, 2019</v>
      </c>
      <c r="I8" s="367"/>
      <c r="J8" s="367"/>
      <c r="K8" s="367"/>
    </row>
    <row r="9" spans="1:29" x14ac:dyDescent="0.45">
      <c r="A9" s="1"/>
      <c r="B9" s="29"/>
      <c r="C9" s="147"/>
    </row>
    <row r="10" spans="1:29" x14ac:dyDescent="0.45">
      <c r="A10" s="1" t="s">
        <v>7</v>
      </c>
      <c r="C10" s="148"/>
      <c r="I10" s="32"/>
      <c r="J10" s="322"/>
      <c r="K10" s="81"/>
    </row>
    <row r="11" spans="1:29" x14ac:dyDescent="0.45">
      <c r="A11" s="29"/>
      <c r="B11" s="29"/>
      <c r="C11" s="149"/>
    </row>
    <row r="12" spans="1:29" x14ac:dyDescent="0.45">
      <c r="A12" s="100" t="s">
        <v>8</v>
      </c>
      <c r="B12" s="100"/>
      <c r="C12" s="150"/>
      <c r="D12" s="100"/>
      <c r="E12" s="367" t="s">
        <v>9</v>
      </c>
      <c r="F12" s="367"/>
      <c r="G12" s="367" t="s">
        <v>10</v>
      </c>
      <c r="H12" s="367" t="s">
        <v>11</v>
      </c>
      <c r="I12" s="367" t="s">
        <v>12</v>
      </c>
      <c r="J12" s="4" t="s">
        <v>13</v>
      </c>
      <c r="K12" s="368" t="s">
        <v>14</v>
      </c>
    </row>
    <row r="13" spans="1:29" x14ac:dyDescent="0.45">
      <c r="A13" s="367" t="s">
        <v>15</v>
      </c>
      <c r="B13" s="22"/>
      <c r="C13" s="151"/>
      <c r="D13" s="22"/>
      <c r="E13" s="367" t="s">
        <v>16</v>
      </c>
      <c r="F13" s="367"/>
      <c r="G13" s="367" t="s">
        <v>17</v>
      </c>
      <c r="H13" s="367" t="s">
        <v>18</v>
      </c>
      <c r="I13" s="367" t="s">
        <v>17</v>
      </c>
      <c r="J13" s="4" t="s">
        <v>19</v>
      </c>
      <c r="K13" s="368" t="s">
        <v>20</v>
      </c>
    </row>
    <row r="14" spans="1:29" x14ac:dyDescent="0.45">
      <c r="A14" s="37" t="s">
        <v>21</v>
      </c>
      <c r="B14" s="29"/>
      <c r="C14" s="152" t="s">
        <v>22</v>
      </c>
      <c r="D14" s="367"/>
      <c r="E14" s="37" t="s">
        <v>23</v>
      </c>
      <c r="F14" s="367"/>
      <c r="G14" s="38">
        <f>C6</f>
        <v>44196</v>
      </c>
      <c r="H14" s="37" t="s">
        <v>24</v>
      </c>
      <c r="I14" s="38">
        <f>C7</f>
        <v>44681</v>
      </c>
      <c r="J14" s="2" t="s">
        <v>23</v>
      </c>
      <c r="K14" s="2" t="s">
        <v>25</v>
      </c>
      <c r="M14" s="84"/>
      <c r="N14" s="84"/>
      <c r="O14" s="84"/>
      <c r="P14" s="84"/>
      <c r="Q14" s="84"/>
      <c r="R14" s="84"/>
      <c r="S14" s="84"/>
      <c r="T14" s="84"/>
      <c r="U14" s="84"/>
      <c r="V14" s="84"/>
      <c r="W14" s="84"/>
      <c r="X14" s="84"/>
      <c r="Y14" s="84"/>
      <c r="Z14" s="84"/>
      <c r="AA14" s="84"/>
      <c r="AB14" s="84"/>
      <c r="AC14" s="84"/>
    </row>
    <row r="15" spans="1:29" x14ac:dyDescent="0.45">
      <c r="A15" s="41"/>
      <c r="C15" s="153"/>
      <c r="D15" s="21"/>
      <c r="E15" s="41"/>
      <c r="F15" s="41"/>
      <c r="G15" s="41"/>
      <c r="H15" s="41"/>
      <c r="I15" s="41"/>
      <c r="J15" s="81"/>
      <c r="K15" s="81"/>
    </row>
    <row r="16" spans="1:29" x14ac:dyDescent="0.45">
      <c r="A16" s="44">
        <v>1</v>
      </c>
      <c r="C16" s="149" t="s">
        <v>26</v>
      </c>
      <c r="D16" s="21"/>
      <c r="E16" s="44"/>
      <c r="F16" s="44"/>
      <c r="G16" s="46"/>
      <c r="H16" s="46"/>
      <c r="I16" s="46"/>
      <c r="J16" s="81"/>
      <c r="K16" s="81"/>
    </row>
    <row r="17" spans="1:12" x14ac:dyDescent="0.45">
      <c r="A17" s="44">
        <v>2</v>
      </c>
      <c r="C17" s="154" t="s">
        <v>27</v>
      </c>
      <c r="D17" s="21"/>
      <c r="E17" s="44"/>
      <c r="F17" s="44"/>
      <c r="G17" s="103">
        <f>'[2]Ref Out'!D$3</f>
        <v>705301</v>
      </c>
      <c r="H17" s="103">
        <f>'[2]Ref Out'!E$3</f>
        <v>449687</v>
      </c>
      <c r="I17" s="103">
        <f>'[2]Ref Out'!F$3</f>
        <v>1154988</v>
      </c>
      <c r="J17" s="86" t="str">
        <f>'[2]Ref In'!$A$25</f>
        <v>W/P - SR-1</v>
      </c>
      <c r="K17" s="86" t="str">
        <f>'[2]Ref Out'!$A$16</f>
        <v>Work Papers/[BGUOC 2020 Rate Case - Schedule SR1.xlsx]Exhibit</v>
      </c>
      <c r="L17" s="86"/>
    </row>
    <row r="18" spans="1:12" x14ac:dyDescent="0.45">
      <c r="A18" s="44">
        <v>3</v>
      </c>
      <c r="C18" s="154"/>
      <c r="D18" s="21"/>
      <c r="E18" s="44"/>
      <c r="F18" s="44"/>
      <c r="G18" s="105"/>
      <c r="H18" s="106"/>
      <c r="I18" s="104"/>
      <c r="J18" s="86"/>
      <c r="K18" s="86"/>
      <c r="L18" s="86"/>
    </row>
    <row r="19" spans="1:12" x14ac:dyDescent="0.45">
      <c r="A19" s="44">
        <v>4</v>
      </c>
      <c r="C19" s="154"/>
      <c r="D19" s="21"/>
      <c r="E19" s="44"/>
      <c r="F19" s="44"/>
      <c r="G19" s="107"/>
      <c r="H19" s="275"/>
      <c r="I19" s="107"/>
      <c r="J19" s="86"/>
      <c r="K19" s="276"/>
    </row>
    <row r="20" spans="1:12" x14ac:dyDescent="0.45">
      <c r="A20" s="44">
        <v>5</v>
      </c>
      <c r="C20" s="146" t="s">
        <v>28</v>
      </c>
      <c r="D20" s="21"/>
      <c r="E20" s="21"/>
      <c r="F20" s="21"/>
      <c r="G20" s="108">
        <f>SUM(G17:G19)</f>
        <v>705301</v>
      </c>
      <c r="H20" s="108">
        <f>SUM(H17:H19)</f>
        <v>449687</v>
      </c>
      <c r="I20" s="108">
        <f t="shared" ref="I20" si="0">SUM(I17:I19)</f>
        <v>1154988</v>
      </c>
      <c r="J20" s="86"/>
      <c r="K20" s="86"/>
    </row>
    <row r="21" spans="1:12" x14ac:dyDescent="0.45">
      <c r="A21" s="44">
        <v>6</v>
      </c>
      <c r="C21" s="155" t="s">
        <v>29</v>
      </c>
      <c r="D21" s="21"/>
      <c r="E21" s="44"/>
      <c r="F21" s="44"/>
      <c r="G21" s="109"/>
      <c r="H21" s="110"/>
      <c r="J21" s="86"/>
      <c r="K21" s="86"/>
    </row>
    <row r="22" spans="1:12" x14ac:dyDescent="0.45">
      <c r="A22" s="44">
        <v>7</v>
      </c>
      <c r="C22" s="149" t="s">
        <v>30</v>
      </c>
      <c r="D22" s="21"/>
      <c r="E22" s="44"/>
      <c r="F22" s="44"/>
      <c r="G22" s="111"/>
      <c r="H22" s="108"/>
      <c r="J22" s="86"/>
      <c r="K22" s="86"/>
    </row>
    <row r="23" spans="1:12" x14ac:dyDescent="0.45">
      <c r="A23" s="44">
        <v>8</v>
      </c>
      <c r="C23" s="154" t="s">
        <v>31</v>
      </c>
      <c r="D23" s="21"/>
      <c r="E23" s="44"/>
      <c r="F23" s="44"/>
      <c r="G23" s="106">
        <f>'[3]Ref Out'!D$3</f>
        <v>607592</v>
      </c>
      <c r="H23" s="106">
        <f>'[3]Ref Out'!E$3</f>
        <v>421756</v>
      </c>
      <c r="I23" s="106">
        <f>'[3]Ref Out'!F$3</f>
        <v>1029348</v>
      </c>
      <c r="J23" s="86" t="str">
        <f>'[3]Ref Out'!$A$15</f>
        <v>W/P - SE1</v>
      </c>
      <c r="K23" s="88" t="str">
        <f>'[3]Ref Out'!$A$16</f>
        <v>Work Papers/[BGUOC 2020 Rate Case - Schedule SE1.xlsx]Exhibit</v>
      </c>
    </row>
    <row r="24" spans="1:12" x14ac:dyDescent="0.45">
      <c r="A24" s="44">
        <v>9</v>
      </c>
      <c r="C24" s="154" t="s">
        <v>32</v>
      </c>
      <c r="D24" s="21"/>
      <c r="E24" s="44"/>
      <c r="F24" s="44"/>
      <c r="G24" s="106">
        <f>'[4]Ref Out'!$D$3</f>
        <v>195672</v>
      </c>
      <c r="H24" s="106">
        <f>'[4]Ref Out'!E$3</f>
        <v>114705</v>
      </c>
      <c r="I24" s="106">
        <f>'[4]Ref Out'!F$3</f>
        <v>310377</v>
      </c>
      <c r="J24" s="86" t="str">
        <f>'[4]Ref Out'!$A$15</f>
        <v>W/P - SE2</v>
      </c>
      <c r="K24" s="88" t="str">
        <f>'[4]Ref Out'!$A$16</f>
        <v>Work Papers/[BGUOC 2020 Rate Case - Schedule SE2.xlsx]Exhibit</v>
      </c>
    </row>
    <row r="25" spans="1:12" x14ac:dyDescent="0.45">
      <c r="A25" s="44">
        <v>10</v>
      </c>
      <c r="C25" s="156" t="s">
        <v>33</v>
      </c>
      <c r="D25" s="21"/>
      <c r="E25" s="44"/>
      <c r="F25" s="21"/>
      <c r="G25" s="106">
        <f>'[5]Ref Out'!$D$3</f>
        <v>49099</v>
      </c>
      <c r="H25" s="106">
        <f>'[5]Ref Out'!E$3</f>
        <v>62909</v>
      </c>
      <c r="I25" s="106">
        <f>'[5]Ref Out'!F$3</f>
        <v>112008</v>
      </c>
      <c r="J25" s="86" t="str">
        <f>'[5]Ref Out'!$A$16</f>
        <v>W/P - SE3</v>
      </c>
      <c r="K25" s="88" t="str">
        <f>'[5]Ref Out'!$A$17</f>
        <v>Work Papers/[BGUOC 2020 Rate Case - Schedule SE3.xlsx]Exhibit</v>
      </c>
    </row>
    <row r="26" spans="1:12" x14ac:dyDescent="0.45">
      <c r="A26" s="44">
        <v>11</v>
      </c>
      <c r="C26" s="154" t="s">
        <v>34</v>
      </c>
      <c r="D26" s="21"/>
      <c r="E26" s="44"/>
      <c r="F26" s="21"/>
      <c r="G26" s="106">
        <f>'[6]Ref Out'!D$3</f>
        <v>6814.99</v>
      </c>
      <c r="H26" s="106">
        <f>'[6]Ref Out'!E$3</f>
        <v>10806.77</v>
      </c>
      <c r="I26" s="106">
        <f>'[6]Ref Out'!F$3</f>
        <v>17621.760000000002</v>
      </c>
      <c r="J26" s="86" t="str">
        <f>'[6]Ref Out'!$A$16</f>
        <v>W/P - CE1</v>
      </c>
      <c r="K26" s="88" t="str">
        <f>'[6]Ref Out'!$A$17</f>
        <v>Work Papers/[BGUOC 2020 Rate Case - Schedule CE1.xlsx]Exhibit</v>
      </c>
    </row>
    <row r="27" spans="1:12" x14ac:dyDescent="0.45">
      <c r="A27" s="44">
        <v>12</v>
      </c>
      <c r="C27" s="156" t="s">
        <v>35</v>
      </c>
      <c r="D27" s="21"/>
      <c r="E27" s="44"/>
      <c r="F27" s="21"/>
      <c r="G27" s="106">
        <f>'[7]Ref Out'!$D$3</f>
        <v>61213.01999999999</v>
      </c>
      <c r="H27" s="106">
        <f>'[7]Ref Out'!E$3</f>
        <v>14024.340000000007</v>
      </c>
      <c r="I27" s="106">
        <f>'[7]Ref Out'!F$3</f>
        <v>75237.36</v>
      </c>
      <c r="J27" s="86" t="str">
        <f>'[7]Ref Out'!$A$22</f>
        <v>W/P - CE2</v>
      </c>
      <c r="K27" s="88" t="str">
        <f>'[7]Ref Out'!$A$23</f>
        <v>Work Papers/[BGUOC 2020 Rate Case - Schedule CE2.xlsx]Exhibit</v>
      </c>
      <c r="L27" s="86"/>
    </row>
    <row r="28" spans="1:12" x14ac:dyDescent="0.45">
      <c r="A28" s="44">
        <v>13</v>
      </c>
      <c r="C28" s="154" t="s">
        <v>36</v>
      </c>
      <c r="D28" s="21"/>
      <c r="E28" s="44"/>
      <c r="F28" s="21"/>
      <c r="G28" s="106">
        <f>'[8]Ref Out'!D$3</f>
        <v>5296.21</v>
      </c>
      <c r="H28" s="106">
        <f>'[8]Ref Out'!E$3</f>
        <v>3366.2</v>
      </c>
      <c r="I28" s="106">
        <f>'[8]Ref Out'!F$3</f>
        <v>8662.41</v>
      </c>
      <c r="J28" s="86" t="str">
        <f>'[8]Ref Out'!$A$15</f>
        <v>W/P - CE7</v>
      </c>
      <c r="K28" s="88" t="str">
        <f>'[8]Ref Out'!$A$16</f>
        <v>Work Papers/[BGUOC 2020 Rate Case - Schedule CE7.xlsx]Exhibit</v>
      </c>
      <c r="L28" s="86"/>
    </row>
    <row r="29" spans="1:12" x14ac:dyDescent="0.45">
      <c r="A29" s="44">
        <v>14</v>
      </c>
      <c r="C29" s="154" t="s">
        <v>37</v>
      </c>
      <c r="D29" s="21"/>
      <c r="E29" s="44"/>
      <c r="F29" s="21"/>
      <c r="G29" s="106">
        <f>'[9]Ref Out'!D$3</f>
        <v>201432.53999999998</v>
      </c>
      <c r="H29" s="106">
        <f>'[9]Ref Out'!E$3</f>
        <v>91469.689654795802</v>
      </c>
      <c r="I29" s="106">
        <f>'[9]Ref Out'!E$9</f>
        <v>292902.22965479578</v>
      </c>
      <c r="J29" s="86" t="str">
        <f>'[9]Ref In'!$A$25</f>
        <v>W/P - CE3</v>
      </c>
      <c r="K29" s="88" t="str">
        <f>'[9]Ref Out'!$A$17</f>
        <v>Work Papers/[BGUOC 2020 Rate Case - Schedule CE3.xlsx]Exhibit</v>
      </c>
      <c r="L29" s="86"/>
    </row>
    <row r="30" spans="1:12" x14ac:dyDescent="0.45">
      <c r="A30" s="44">
        <v>15</v>
      </c>
      <c r="C30" s="156" t="s">
        <v>38</v>
      </c>
      <c r="D30" s="21"/>
      <c r="E30" s="44"/>
      <c r="F30" s="21"/>
      <c r="G30" s="106">
        <f>'[10]Ref Out'!D$3</f>
        <v>44227.42</v>
      </c>
      <c r="H30" s="106">
        <f>'[10]Ref Out'!E$3</f>
        <v>-3105.6999999999985</v>
      </c>
      <c r="I30" s="106">
        <f>'[10]Ref Out'!F$3</f>
        <v>41121.72</v>
      </c>
      <c r="J30" s="86" t="str">
        <f>'[10]Ref Out'!$A$19</f>
        <v>W/P - CE4</v>
      </c>
      <c r="K30" s="88" t="str">
        <f>'[10]Ref Out'!$A$20</f>
        <v>Work Papers/[BGUOC 2020 Rate Case - Schedule CE4.xlsx]Exhibit</v>
      </c>
      <c r="L30" s="86"/>
    </row>
    <row r="31" spans="1:12" x14ac:dyDescent="0.45">
      <c r="A31" s="44">
        <v>16</v>
      </c>
      <c r="C31" s="154" t="s">
        <v>39</v>
      </c>
      <c r="D31" s="21"/>
      <c r="E31" s="44"/>
      <c r="F31" s="21"/>
      <c r="G31" s="106">
        <f>'[11]Ref Out'!D$3</f>
        <v>157056</v>
      </c>
      <c r="H31" s="106">
        <f>'[11]Ref Out'!E$3</f>
        <v>15548</v>
      </c>
      <c r="I31" s="106">
        <f>'[11]Ref Out'!F$3</f>
        <v>172604</v>
      </c>
      <c r="J31" s="86" t="str">
        <f>'[11]Ref Out'!$A$16</f>
        <v>W/P - CE5</v>
      </c>
      <c r="K31" s="88" t="str">
        <f>'[11]Ref Out'!$A$17</f>
        <v>Work Papers/[BGUOC 2020 Rate Case - Schedule CE5.xlsx]Exhibit</v>
      </c>
      <c r="L31" s="86"/>
    </row>
    <row r="32" spans="1:12" x14ac:dyDescent="0.45">
      <c r="A32" s="44">
        <v>17</v>
      </c>
      <c r="C32" s="154" t="s">
        <v>40</v>
      </c>
      <c r="D32" s="21"/>
      <c r="E32" s="44"/>
      <c r="F32" s="21"/>
      <c r="G32" s="106">
        <f>'[12]Ref Out'!D$3</f>
        <v>8003.88</v>
      </c>
      <c r="H32" s="106">
        <f>'[12]Ref Out'!E$3</f>
        <v>-840.63</v>
      </c>
      <c r="I32" s="106">
        <f>'[12]Ref Out'!F$3</f>
        <v>7163.25</v>
      </c>
      <c r="J32" s="86" t="str">
        <f>'[12]Ref Out'!$A$17</f>
        <v>W/P - CE6</v>
      </c>
      <c r="K32" s="88" t="str">
        <f>'[12]Ref Out'!$A$18</f>
        <v>Work Papers/[BGUOC 2020 Rate Case - Schedule CE6.xlsx]Exhibit</v>
      </c>
    </row>
    <row r="33" spans="1:12" x14ac:dyDescent="0.45">
      <c r="A33" s="44">
        <v>18</v>
      </c>
      <c r="C33" s="57" t="s">
        <v>41</v>
      </c>
      <c r="D33" s="21"/>
      <c r="E33" s="44"/>
      <c r="F33" s="21"/>
      <c r="G33" s="106"/>
      <c r="H33" s="106"/>
      <c r="J33" s="320"/>
      <c r="K33" s="112"/>
    </row>
    <row r="34" spans="1:12" x14ac:dyDescent="0.45">
      <c r="A34" s="44">
        <v>19</v>
      </c>
      <c r="C34" s="28"/>
      <c r="D34" s="21"/>
      <c r="E34" s="44"/>
      <c r="F34" s="21"/>
      <c r="G34" s="106"/>
      <c r="H34" s="106"/>
      <c r="J34" s="320"/>
      <c r="K34" s="112"/>
    </row>
    <row r="35" spans="1:12" x14ac:dyDescent="0.45">
      <c r="A35" s="44">
        <v>20</v>
      </c>
      <c r="C35" s="45" t="s">
        <v>42</v>
      </c>
      <c r="D35" s="21"/>
      <c r="E35" s="44"/>
      <c r="F35" s="21"/>
      <c r="G35" s="106"/>
      <c r="H35" s="106"/>
      <c r="J35" s="320"/>
      <c r="K35" s="112"/>
    </row>
    <row r="36" spans="1:12" x14ac:dyDescent="0.45">
      <c r="A36" s="44">
        <v>21</v>
      </c>
      <c r="C36" s="154" t="s">
        <v>43</v>
      </c>
      <c r="D36" s="21"/>
      <c r="E36" s="44"/>
      <c r="F36" s="21"/>
      <c r="G36" s="256">
        <f>'[13]Link Out'!$B$8</f>
        <v>92729.762887499994</v>
      </c>
      <c r="H36" s="305">
        <f>I36-G36</f>
        <v>171364.89746666665</v>
      </c>
      <c r="I36" s="21">
        <f>'[13]Link Out'!$C$8</f>
        <v>264094.66035416664</v>
      </c>
      <c r="K36" s="305"/>
      <c r="L36" s="69"/>
    </row>
    <row r="37" spans="1:12" x14ac:dyDescent="0.45">
      <c r="A37" s="44">
        <v>22</v>
      </c>
      <c r="C37" s="67" t="s">
        <v>44</v>
      </c>
      <c r="D37" s="21"/>
      <c r="E37" s="44"/>
      <c r="F37" s="21"/>
      <c r="G37" s="55">
        <f>'Link In'!G52</f>
        <v>0</v>
      </c>
      <c r="H37" s="55">
        <f>'Link In'!I52</f>
        <v>0</v>
      </c>
      <c r="K37" s="55"/>
      <c r="L37" s="55"/>
    </row>
    <row r="38" spans="1:12" x14ac:dyDescent="0.45">
      <c r="A38" s="44">
        <v>23</v>
      </c>
      <c r="C38" s="67" t="s">
        <v>45</v>
      </c>
      <c r="D38" s="21"/>
      <c r="E38" s="44"/>
      <c r="F38" s="21"/>
      <c r="G38" s="55">
        <v>0</v>
      </c>
      <c r="H38" s="55">
        <v>0</v>
      </c>
      <c r="K38" s="55"/>
      <c r="L38" s="55"/>
    </row>
    <row r="39" spans="1:12" x14ac:dyDescent="0.45">
      <c r="A39" s="44">
        <v>24</v>
      </c>
      <c r="C39" s="67"/>
      <c r="D39" s="21"/>
      <c r="E39" s="44"/>
      <c r="F39" s="21"/>
      <c r="G39" s="55"/>
      <c r="H39" s="55"/>
      <c r="K39" s="55"/>
      <c r="L39" s="55"/>
    </row>
    <row r="40" spans="1:12" x14ac:dyDescent="0.45">
      <c r="A40" s="44">
        <v>25</v>
      </c>
      <c r="C40" s="75" t="s">
        <v>46</v>
      </c>
      <c r="D40" s="21"/>
      <c r="E40" s="44"/>
      <c r="F40" s="21"/>
      <c r="G40" s="55"/>
      <c r="H40" s="55"/>
      <c r="K40" s="55"/>
      <c r="L40" s="55"/>
    </row>
    <row r="41" spans="1:12" x14ac:dyDescent="0.45">
      <c r="A41" s="44">
        <v>26</v>
      </c>
      <c r="C41" s="77" t="s">
        <v>47</v>
      </c>
      <c r="D41" s="21"/>
      <c r="E41" s="44"/>
      <c r="F41" s="21"/>
      <c r="G41" s="55">
        <v>0</v>
      </c>
      <c r="H41" s="55">
        <f>'Link In'!I56</f>
        <v>0</v>
      </c>
      <c r="K41" s="55"/>
      <c r="L41" s="55"/>
    </row>
    <row r="42" spans="1:12" x14ac:dyDescent="0.45">
      <c r="A42" s="44">
        <v>27</v>
      </c>
      <c r="C42" s="77" t="s">
        <v>48</v>
      </c>
      <c r="D42" s="21"/>
      <c r="E42" s="44"/>
      <c r="F42" s="21"/>
      <c r="G42" s="55">
        <v>0</v>
      </c>
      <c r="H42" s="55">
        <f>'Link In'!I57</f>
        <v>0</v>
      </c>
      <c r="K42" s="55"/>
      <c r="L42" s="55"/>
    </row>
    <row r="43" spans="1:12" x14ac:dyDescent="0.45">
      <c r="A43" s="44">
        <v>28</v>
      </c>
      <c r="C43" s="75" t="s">
        <v>49</v>
      </c>
      <c r="D43" s="21"/>
      <c r="E43" s="44"/>
      <c r="F43" s="21"/>
      <c r="G43" s="55"/>
      <c r="H43" s="55"/>
      <c r="K43" s="55"/>
      <c r="L43" s="55"/>
    </row>
    <row r="44" spans="1:12" x14ac:dyDescent="0.45">
      <c r="A44" s="44">
        <v>29</v>
      </c>
      <c r="C44" s="77" t="s">
        <v>50</v>
      </c>
      <c r="D44" s="21"/>
      <c r="E44" s="44"/>
      <c r="F44" s="21"/>
      <c r="G44" s="55">
        <v>0</v>
      </c>
      <c r="H44" s="55">
        <f>'Link In'!I59</f>
        <v>0</v>
      </c>
      <c r="K44" s="55"/>
      <c r="L44" s="55"/>
    </row>
    <row r="45" spans="1:12" x14ac:dyDescent="0.45">
      <c r="A45" s="44">
        <v>30</v>
      </c>
      <c r="C45" s="77" t="s">
        <v>51</v>
      </c>
      <c r="D45" s="21"/>
      <c r="E45" s="44"/>
      <c r="F45" s="21"/>
      <c r="G45" s="55">
        <v>0</v>
      </c>
      <c r="H45" s="55">
        <f>'Link In'!I60</f>
        <v>0</v>
      </c>
      <c r="K45" s="55"/>
      <c r="L45" s="55"/>
    </row>
    <row r="46" spans="1:12" x14ac:dyDescent="0.45">
      <c r="A46" s="44">
        <v>31</v>
      </c>
      <c r="C46" s="50" t="s">
        <v>52</v>
      </c>
      <c r="D46" s="21"/>
      <c r="E46" s="44"/>
      <c r="F46" s="21"/>
      <c r="G46" s="55">
        <v>0</v>
      </c>
      <c r="H46" s="55">
        <f>'Link In'!I60</f>
        <v>0</v>
      </c>
      <c r="K46" s="55"/>
      <c r="L46" s="55"/>
    </row>
    <row r="47" spans="1:12" x14ac:dyDescent="0.45">
      <c r="A47" s="44">
        <v>32</v>
      </c>
      <c r="C47" s="71" t="s">
        <v>53</v>
      </c>
      <c r="D47" s="21"/>
      <c r="E47" s="44"/>
      <c r="F47" s="21"/>
      <c r="G47" s="55"/>
      <c r="H47" s="318"/>
      <c r="I47" s="55"/>
      <c r="J47" s="318"/>
      <c r="K47" s="55"/>
    </row>
    <row r="48" spans="1:12" x14ac:dyDescent="0.45">
      <c r="A48" s="44">
        <v>33</v>
      </c>
      <c r="C48" s="57" t="s">
        <v>54</v>
      </c>
      <c r="D48" s="21"/>
      <c r="E48" s="44"/>
      <c r="F48" s="21"/>
      <c r="G48" s="103"/>
      <c r="H48" s="334"/>
      <c r="I48" s="103"/>
      <c r="J48" s="321"/>
      <c r="K48" s="103"/>
    </row>
    <row r="49" spans="1:12" x14ac:dyDescent="0.45">
      <c r="A49" s="44">
        <v>34</v>
      </c>
      <c r="C49" s="49"/>
      <c r="D49" s="21"/>
      <c r="E49" s="44"/>
      <c r="F49" s="21"/>
      <c r="G49" s="103"/>
      <c r="H49" s="334"/>
      <c r="I49" s="306"/>
      <c r="J49" s="317"/>
      <c r="K49" s="112"/>
    </row>
    <row r="50" spans="1:12" x14ac:dyDescent="0.45">
      <c r="A50" s="44">
        <v>35</v>
      </c>
      <c r="C50" s="57" t="s">
        <v>55</v>
      </c>
      <c r="D50" s="21"/>
      <c r="E50" s="44"/>
      <c r="F50" s="21"/>
      <c r="G50" s="112"/>
      <c r="H50" s="334"/>
      <c r="I50" s="112"/>
      <c r="J50" s="320"/>
      <c r="K50" s="112"/>
    </row>
    <row r="51" spans="1:12" x14ac:dyDescent="0.45">
      <c r="A51" s="44">
        <v>36</v>
      </c>
      <c r="C51" s="49"/>
      <c r="D51" s="21"/>
      <c r="E51" s="44"/>
      <c r="F51" s="21"/>
      <c r="G51" s="106"/>
      <c r="H51" s="334"/>
      <c r="I51" s="106"/>
      <c r="J51" s="320"/>
      <c r="K51" s="106"/>
      <c r="L51" s="86"/>
    </row>
    <row r="52" spans="1:12" x14ac:dyDescent="0.45">
      <c r="A52" s="44">
        <v>37</v>
      </c>
      <c r="C52" s="29" t="s">
        <v>56</v>
      </c>
      <c r="D52" s="21"/>
      <c r="E52" s="44"/>
      <c r="F52" s="21"/>
      <c r="G52" s="106"/>
      <c r="H52" s="334"/>
      <c r="I52" s="106"/>
      <c r="J52" s="320"/>
      <c r="K52" s="112"/>
    </row>
    <row r="53" spans="1:12" x14ac:dyDescent="0.45">
      <c r="A53" s="44">
        <v>38</v>
      </c>
      <c r="C53" s="154"/>
      <c r="D53" s="21"/>
      <c r="E53" s="44"/>
      <c r="F53" s="21"/>
      <c r="G53" s="106"/>
      <c r="H53" s="334"/>
      <c r="I53" s="106"/>
      <c r="J53" s="320"/>
      <c r="K53" s="112"/>
    </row>
    <row r="54" spans="1:12" x14ac:dyDescent="0.45">
      <c r="A54" s="44">
        <v>39</v>
      </c>
      <c r="C54" s="156"/>
      <c r="D54" s="25"/>
      <c r="E54" s="44"/>
      <c r="F54" s="25"/>
      <c r="G54" s="114"/>
      <c r="H54" s="334"/>
      <c r="I54" s="106"/>
      <c r="J54" s="320"/>
      <c r="K54" s="106"/>
      <c r="L54" s="86"/>
    </row>
    <row r="55" spans="1:12" x14ac:dyDescent="0.45">
      <c r="A55" s="44">
        <v>40</v>
      </c>
      <c r="C55" s="365" t="s">
        <v>57</v>
      </c>
      <c r="D55" s="25"/>
      <c r="E55" s="44"/>
      <c r="F55" s="25"/>
      <c r="G55" s="106"/>
      <c r="H55" s="334"/>
      <c r="I55" s="106"/>
      <c r="J55" s="320"/>
      <c r="K55" s="106"/>
    </row>
    <row r="56" spans="1:12" x14ac:dyDescent="0.45">
      <c r="A56" s="44">
        <v>41</v>
      </c>
      <c r="C56" s="158"/>
      <c r="D56" s="363" t="str">
        <f>'[14]Link Out'!B2</f>
        <v>Proposed Rates Adjustments</v>
      </c>
      <c r="E56" s="44"/>
      <c r="F56" s="25"/>
      <c r="G56" s="106"/>
      <c r="H56" s="334"/>
      <c r="I56" s="106"/>
      <c r="J56" s="320"/>
      <c r="K56" s="106"/>
    </row>
    <row r="57" spans="1:12" x14ac:dyDescent="0.45">
      <c r="A57" s="44">
        <v>42</v>
      </c>
      <c r="C57" s="158"/>
      <c r="D57" s="363"/>
      <c r="E57" s="44"/>
      <c r="F57" s="25"/>
      <c r="G57" s="103"/>
      <c r="H57" s="334"/>
      <c r="I57" s="113"/>
      <c r="J57" s="317"/>
      <c r="K57" s="106"/>
      <c r="L57" s="86"/>
    </row>
    <row r="58" spans="1:12" x14ac:dyDescent="0.45">
      <c r="A58" s="44">
        <v>43</v>
      </c>
      <c r="C58" s="158" t="str">
        <f>'[14]Link Out'!A4</f>
        <v>Revenue</v>
      </c>
      <c r="D58" s="364">
        <f>'[14]Link Out'!B4</f>
        <v>2177052.3786976784</v>
      </c>
      <c r="E58" s="44"/>
      <c r="F58" s="25"/>
      <c r="G58" s="106"/>
      <c r="H58" s="334"/>
      <c r="I58" s="106"/>
      <c r="J58" s="321"/>
      <c r="K58" s="104"/>
    </row>
    <row r="59" spans="1:12" x14ac:dyDescent="0.45">
      <c r="A59" s="44">
        <v>44</v>
      </c>
      <c r="C59" s="158"/>
      <c r="D59" s="364"/>
      <c r="E59" s="44"/>
      <c r="F59" s="25"/>
      <c r="G59" s="106"/>
      <c r="H59" s="334"/>
      <c r="I59" s="106"/>
      <c r="J59" s="320"/>
      <c r="K59" s="106"/>
    </row>
    <row r="60" spans="1:12" x14ac:dyDescent="0.45">
      <c r="A60" s="44">
        <v>45</v>
      </c>
      <c r="C60" s="158" t="str">
        <f>'[14]Link Out'!A6</f>
        <v>Uncollectible</v>
      </c>
      <c r="D60" s="364">
        <f>'[14]Link Out'!B6</f>
        <v>7751.8256418051224</v>
      </c>
      <c r="E60" s="44"/>
      <c r="F60" s="25"/>
      <c r="G60" s="106"/>
      <c r="H60" s="334"/>
      <c r="I60" s="106"/>
      <c r="J60" s="321"/>
      <c r="K60" s="104"/>
    </row>
    <row r="61" spans="1:12" x14ac:dyDescent="0.45">
      <c r="A61" s="44">
        <v>46</v>
      </c>
      <c r="C61" s="158" t="str">
        <f>'[14]Link Out'!A7</f>
        <v>Regulatory Fee</v>
      </c>
      <c r="D61" s="364">
        <f>'[14]Link Out'!B7</f>
        <v>2067.065089019241</v>
      </c>
      <c r="E61" s="44"/>
      <c r="F61" s="25"/>
      <c r="G61" s="106"/>
      <c r="H61" s="334"/>
      <c r="I61" s="111"/>
      <c r="J61" s="319"/>
      <c r="K61" s="111"/>
    </row>
    <row r="62" spans="1:12" x14ac:dyDescent="0.45">
      <c r="A62" s="44">
        <v>47</v>
      </c>
      <c r="C62" s="158" t="str">
        <f>'[14]Link Out'!A8</f>
        <v>State Income Tax</v>
      </c>
      <c r="D62" s="364">
        <f>'[14]Link Out'!B8</f>
        <v>51187.778135392167</v>
      </c>
      <c r="G62" s="103"/>
      <c r="H62" s="334"/>
      <c r="I62" s="103"/>
      <c r="J62" s="319"/>
      <c r="K62" s="103"/>
    </row>
    <row r="63" spans="1:12" x14ac:dyDescent="0.45">
      <c r="A63" s="44">
        <v>48</v>
      </c>
      <c r="C63" s="158" t="str">
        <f>'[14]Link Out'!A9</f>
        <v>Federal Income Tax</v>
      </c>
      <c r="D63" s="364">
        <f>'[14]Link Out'!B9</f>
        <v>204239.45226225158</v>
      </c>
      <c r="G63" s="87"/>
      <c r="H63" s="334"/>
      <c r="I63" s="108"/>
      <c r="J63" s="319"/>
      <c r="K63" s="108"/>
    </row>
    <row r="64" spans="1:12" x14ac:dyDescent="0.45">
      <c r="A64" s="44">
        <v>49</v>
      </c>
      <c r="C64" s="158"/>
      <c r="D64" s="362"/>
      <c r="G64" s="87"/>
      <c r="H64" s="334"/>
      <c r="I64" s="87"/>
      <c r="J64" s="316"/>
      <c r="K64" s="87"/>
    </row>
    <row r="65" spans="1:12" x14ac:dyDescent="0.45">
      <c r="A65" s="44">
        <v>50</v>
      </c>
      <c r="C65" s="159"/>
      <c r="G65" s="85"/>
      <c r="H65" s="334"/>
      <c r="I65" s="115"/>
      <c r="J65" s="315"/>
      <c r="K65" s="115"/>
    </row>
    <row r="66" spans="1:12" x14ac:dyDescent="0.45">
      <c r="A66" s="44">
        <v>51</v>
      </c>
      <c r="C66" s="149"/>
      <c r="G66" s="85"/>
      <c r="H66" s="334"/>
      <c r="I66" s="85"/>
      <c r="J66" s="319"/>
      <c r="K66" s="85"/>
    </row>
    <row r="67" spans="1:12" x14ac:dyDescent="0.45">
      <c r="A67" s="116"/>
      <c r="C67" s="159"/>
      <c r="I67" s="78"/>
      <c r="J67" s="314"/>
      <c r="K67" s="78"/>
    </row>
    <row r="68" spans="1:12" x14ac:dyDescent="0.45">
      <c r="A68" s="118" t="s">
        <v>58</v>
      </c>
      <c r="B68" s="119"/>
      <c r="C68" s="160"/>
      <c r="D68" s="119"/>
      <c r="E68" s="119"/>
      <c r="F68" s="83"/>
      <c r="G68" s="89"/>
      <c r="H68" s="333"/>
      <c r="I68" s="89"/>
      <c r="J68" s="313"/>
      <c r="K68" s="120"/>
      <c r="L68" s="117"/>
    </row>
    <row r="69" spans="1:12" ht="42.75" x14ac:dyDescent="0.45">
      <c r="A69" s="121" t="s">
        <v>59</v>
      </c>
      <c r="C69" s="121" t="s">
        <v>60</v>
      </c>
      <c r="D69" s="139" t="s">
        <v>61</v>
      </c>
      <c r="E69" s="139" t="s">
        <v>62</v>
      </c>
      <c r="F69" s="139" t="s">
        <v>63</v>
      </c>
      <c r="G69" s="121" t="s">
        <v>64</v>
      </c>
      <c r="H69" s="352" t="s">
        <v>65</v>
      </c>
      <c r="J69" s="335"/>
      <c r="K69" s="34" t="s">
        <v>66</v>
      </c>
      <c r="L69" s="34"/>
    </row>
    <row r="70" spans="1:12" x14ac:dyDescent="0.45">
      <c r="A70" s="339" t="str">
        <f>INDEX('[15]2020 P&amp;L'!$A:$S,MATCH($B70,'[15]2020 P&amp;L'!$C:$C,0),MATCH("WS Ref",'[15]2020 P&amp;L'!$A$5:$S$5,0))</f>
        <v>SR1</v>
      </c>
      <c r="B70" s="336" t="s">
        <v>67</v>
      </c>
      <c r="C70" s="339" t="str">
        <f>INDEX('[15]2020 P&amp;L'!$A:$S,MATCH($B70,'[15]2020 P&amp;L'!$C:$C,0),MATCH($C$69,'[15]2020 P&amp;L'!$A$5:$S$5,0))</f>
        <v>Revenue   Sewer (KY, Bluegra)</v>
      </c>
      <c r="D70" s="339">
        <f>INDEX('[15]2020 P&amp;L'!$A:$S,MATCH($B70,'[15]2020 P&amp;L'!$C:$C,0),MATCH("Total",'[15]2020 P&amp;L'!$A$5:$S$5,0))</f>
        <v>705687.79</v>
      </c>
      <c r="E70" s="312">
        <f>'[2]Ref Out'!D8</f>
        <v>449300.08999999997</v>
      </c>
      <c r="F70" s="312">
        <f>'[2]Ref Out'!E8</f>
        <v>1154987.8799999999</v>
      </c>
      <c r="G70" s="81" t="str">
        <f>"W/P - "&amp;A70</f>
        <v>W/P - SR1</v>
      </c>
      <c r="H70" s="86" t="str">
        <f>'[2]Ref Out'!$A$16</f>
        <v>Work Papers/[BGUOC 2020 Rate Case - Schedule SR1.xlsx]Exhibit</v>
      </c>
      <c r="J70" s="64"/>
      <c r="K70" s="312">
        <f>SUM(D70:E70)</f>
        <v>1154987.8799999999</v>
      </c>
    </row>
    <row r="71" spans="1:12" x14ac:dyDescent="0.45">
      <c r="A71" s="339" t="str">
        <f>INDEX('[15]2020 P&amp;L'!$A:$S,MATCH($B71,'[15]2020 P&amp;L'!$C:$C,0),MATCH("WS Ref",'[15]2020 P&amp;L'!$A$5:$S$5,0))</f>
        <v>SR1</v>
      </c>
      <c r="B71" s="337" t="s">
        <v>68</v>
      </c>
      <c r="C71" s="339" t="str">
        <f>INDEX('[15]2020 P&amp;L'!$A:$S,MATCH($B71,'[15]2020 P&amp;L'!$C:$C,0),MATCH($C$69,'[15]2020 P&amp;L'!$A$5:$S$5,0))</f>
        <v>Late Fees   Sewer (KY, Bluegra)</v>
      </c>
      <c r="D71" s="339">
        <f>INDEX('[15]2020 P&amp;L'!$A:$S,MATCH($B71,'[15]2020 P&amp;L'!$C:$C,0),MATCH("Total",'[15]2020 P&amp;L'!$A$5:$S$5,0))</f>
        <v>-395.07000000000005</v>
      </c>
      <c r="E71" s="312">
        <f>'[2]Ref Out'!D9</f>
        <v>395.07000000000005</v>
      </c>
      <c r="F71" s="312">
        <f>'[2]Ref Out'!E9</f>
        <v>0</v>
      </c>
      <c r="G71" s="81" t="str">
        <f>"W/P - "&amp;A71</f>
        <v>W/P - SR1</v>
      </c>
      <c r="H71" s="86" t="str">
        <f>'[2]Ref Out'!$A$16</f>
        <v>Work Papers/[BGUOC 2020 Rate Case - Schedule SR1.xlsx]Exhibit</v>
      </c>
      <c r="J71" s="64"/>
      <c r="K71" s="312">
        <f>SUM(D71:E71)</f>
        <v>0</v>
      </c>
    </row>
    <row r="72" spans="1:12" x14ac:dyDescent="0.45">
      <c r="A72" s="339" t="str">
        <f>INDEX('[15]2020 P&amp;L'!$A:$S,MATCH($B72,'[15]2020 P&amp;L'!$C:$C,0),MATCH("WS Ref",'[15]2020 P&amp;L'!$A$5:$S$5,0))</f>
        <v>SR1</v>
      </c>
      <c r="B72" s="338" t="s">
        <v>69</v>
      </c>
      <c r="C72" s="339" t="str">
        <f>INDEX('[15]2020 P&amp;L'!$A:$S,MATCH($B72,'[15]2020 P&amp;L'!$C:$C,0),MATCH($C$69,'[15]2020 P&amp;L'!$A$5:$S$5,0))</f>
        <v>Miscellaneous Service Revenues (KY, Bluegra)</v>
      </c>
      <c r="D72" s="339">
        <f>INDEX('[15]2020 P&amp;L'!$A:$S,MATCH($B72,'[15]2020 P&amp;L'!$C:$C,0),MATCH("Total",'[15]2020 P&amp;L'!$A$5:$S$5,0))</f>
        <v>8</v>
      </c>
      <c r="E72" s="312">
        <f>'[2]Ref Out'!D10</f>
        <v>0</v>
      </c>
      <c r="F72" s="312">
        <f>'[2]Ref Out'!E10</f>
        <v>8</v>
      </c>
      <c r="G72" s="81" t="str">
        <f>"W/P - "&amp;A72</f>
        <v>W/P - SR1</v>
      </c>
      <c r="H72" s="86" t="str">
        <f>'[2]Ref Out'!$A$16</f>
        <v>Work Papers/[BGUOC 2020 Rate Case - Schedule SR1.xlsx]Exhibit</v>
      </c>
      <c r="J72" s="64"/>
      <c r="K72" s="312">
        <f>SUM(D72:E72)</f>
        <v>8</v>
      </c>
    </row>
    <row r="73" spans="1:12" x14ac:dyDescent="0.45">
      <c r="A73" s="339"/>
      <c r="B73" s="338"/>
      <c r="C73" s="339"/>
      <c r="D73" s="339"/>
      <c r="E73" s="312"/>
      <c r="F73" s="92"/>
      <c r="G73" s="176"/>
      <c r="J73" s="64"/>
      <c r="K73" s="312"/>
    </row>
    <row r="74" spans="1:12" x14ac:dyDescent="0.45">
      <c r="A74" s="339" t="str">
        <f>INDEX('[15]2020 P&amp;L'!$A:$S,MATCH($B74,'[15]2020 P&amp;L'!$C:$C,0),MATCH("WS Ref",'[15]2020 P&amp;L'!$A$5:$S$5,0))</f>
        <v>SE1</v>
      </c>
      <c r="B74" s="336" t="s">
        <v>70</v>
      </c>
      <c r="C74" s="339" t="str">
        <f>INDEX('[15]2020 P&amp;L'!$A:$S,MATCH($B74,'[15]2020 P&amp;L'!$C:$C,0),MATCH($C$69,'[15]2020 P&amp;L'!$A$5:$S$5,0))</f>
        <v>Sewer - O&amp;M - Operations Labor and Expense (KY, Bluegra)</v>
      </c>
      <c r="D74" s="339">
        <f>-INDEX('[15]2020 P&amp;L'!$A:$S,MATCH($B74,'[15]2020 P&amp;L'!$C:$C,0),MATCH("Total",'[15]2020 P&amp;L'!$A$5:$S$5,0))</f>
        <v>537514</v>
      </c>
      <c r="E74" s="312">
        <f>'[3]Ref Out'!D8</f>
        <v>362954</v>
      </c>
      <c r="F74" s="312">
        <f>'[3]Ref Out'!E8</f>
        <v>900468</v>
      </c>
      <c r="G74" s="81" t="str">
        <f>"W/P - "&amp;A74</f>
        <v>W/P - SE1</v>
      </c>
      <c r="H74" s="88" t="str">
        <f>'[3]Ref Out'!$A$16</f>
        <v>Work Papers/[BGUOC 2020 Rate Case - Schedule SE1.xlsx]Exhibit</v>
      </c>
      <c r="J74" s="64"/>
      <c r="K74" s="312">
        <f t="shared" ref="K74:K94" si="1">SUM(D74:E74)</f>
        <v>900468</v>
      </c>
    </row>
    <row r="75" spans="1:12" x14ac:dyDescent="0.45">
      <c r="A75" s="339" t="str">
        <f>INDEX('[15]2020 P&amp;L'!$A:$S,MATCH($B75,'[15]2020 P&amp;L'!$C:$C,0),MATCH("WS Ref",'[15]2020 P&amp;L'!$A$5:$S$5,0))</f>
        <v>SE1</v>
      </c>
      <c r="B75" s="337" t="s">
        <v>71</v>
      </c>
      <c r="C75" s="339" t="str">
        <f>INDEX('[15]2020 P&amp;L'!$A:$S,MATCH($B75,'[15]2020 P&amp;L'!$C:$C,0),MATCH($C$69,'[15]2020 P&amp;L'!$A$5:$S$5,0))</f>
        <v>Sewer - O&amp;M - Testing Expense (KY, Bluegra)</v>
      </c>
      <c r="D75" s="339">
        <f>-INDEX('[15]2020 P&amp;L'!$A:$S,MATCH($B75,'[15]2020 P&amp;L'!$C:$C,0),MATCH("Total",'[15]2020 P&amp;L'!$A$5:$S$5,0))</f>
        <v>68878.25</v>
      </c>
      <c r="E75" s="312">
        <f>'[3]Ref Out'!D9</f>
        <v>38801.749999999993</v>
      </c>
      <c r="F75" s="312">
        <f>'[3]Ref Out'!E9</f>
        <v>107680</v>
      </c>
      <c r="G75" s="81" t="str">
        <f t="shared" ref="G75:G94" si="2">"W/P - "&amp;A75</f>
        <v>W/P - SE1</v>
      </c>
      <c r="H75" s="88" t="str">
        <f>'[3]Ref Out'!$A$16</f>
        <v>Work Papers/[BGUOC 2020 Rate Case - Schedule SE1.xlsx]Exhibit</v>
      </c>
      <c r="J75" s="64"/>
      <c r="K75" s="312">
        <f t="shared" si="1"/>
        <v>107680</v>
      </c>
    </row>
    <row r="76" spans="1:12" x14ac:dyDescent="0.45">
      <c r="A76" s="339" t="str">
        <f>INDEX('[15]2020 P&amp;L'!$A:$S,MATCH($B76,'[15]2020 P&amp;L'!$C:$C,0),MATCH("WS Ref",'[15]2020 P&amp;L'!$A$5:$S$5,0))</f>
        <v>SE1</v>
      </c>
      <c r="B76" s="338" t="s">
        <v>72</v>
      </c>
      <c r="C76" s="339" t="str">
        <f>INDEX('[15]2020 P&amp;L'!$A:$S,MATCH($B76,'[15]2020 P&amp;L'!$C:$C,0),MATCH($C$69,'[15]2020 P&amp;L'!$A$5:$S$5,0))</f>
        <v>Sewer - O&amp;M - Sludge Removal (KY, Bluegra)</v>
      </c>
      <c r="D76" s="339">
        <f>-INDEX('[15]2020 P&amp;L'!$A:$S,MATCH($B76,'[15]2020 P&amp;L'!$C:$C,0),MATCH("Total",'[15]2020 P&amp;L'!$A$5:$S$5,0))</f>
        <v>1200</v>
      </c>
      <c r="E76" s="312">
        <f>'[3]Ref Out'!D10</f>
        <v>20000</v>
      </c>
      <c r="F76" s="312">
        <f>'[3]Ref Out'!E10</f>
        <v>21200</v>
      </c>
      <c r="G76" s="81" t="str">
        <f t="shared" si="2"/>
        <v>W/P - SE1</v>
      </c>
      <c r="H76" s="88" t="str">
        <f>'[3]Ref Out'!$A$16</f>
        <v>Work Papers/[BGUOC 2020 Rate Case - Schedule SE1.xlsx]Exhibit</v>
      </c>
      <c r="J76" s="64"/>
      <c r="K76" s="312">
        <f t="shared" si="1"/>
        <v>21200</v>
      </c>
    </row>
    <row r="77" spans="1:12" x14ac:dyDescent="0.45">
      <c r="A77" s="339" t="str">
        <f>INDEX('[15]2020 P&amp;L'!$A:$S,MATCH($B77,'[15]2020 P&amp;L'!$C:$C,0),MATCH("WS Ref",'[15]2020 P&amp;L'!$A$5:$S$5,0))</f>
        <v>SE2</v>
      </c>
      <c r="B77" s="336" t="s">
        <v>73</v>
      </c>
      <c r="C77" s="339" t="str">
        <f>INDEX('[15]2020 P&amp;L'!$A:$S,MATCH($B77,'[15]2020 P&amp;L'!$C:$C,0),MATCH($C$69,'[15]2020 P&amp;L'!$A$5:$S$5,0))</f>
        <v>Sewer - O&amp;M - Fuel &amp; Power for Pumping and Treatment (KY, Bluegra)</v>
      </c>
      <c r="D77" s="339">
        <f>-INDEX('[15]2020 P&amp;L'!$A:$S,MATCH($B77,'[15]2020 P&amp;L'!$C:$C,0),MATCH("Total",'[15]2020 P&amp;L'!$A$5:$S$5,0))</f>
        <v>92975.25</v>
      </c>
      <c r="E77" s="312">
        <f>'[4]Ref Out'!D8</f>
        <v>77232.75</v>
      </c>
      <c r="F77" s="312">
        <f>'[4]Ref Out'!E8</f>
        <v>170208</v>
      </c>
      <c r="G77" s="81" t="str">
        <f t="shared" si="2"/>
        <v>W/P - SE2</v>
      </c>
      <c r="H77" s="88" t="str">
        <f>'[4]Ref Out'!$A$16</f>
        <v>Work Papers/[BGUOC 2020 Rate Case - Schedule SE2.xlsx]Exhibit</v>
      </c>
      <c r="J77" s="64"/>
      <c r="K77" s="312">
        <f t="shared" si="1"/>
        <v>170208</v>
      </c>
    </row>
    <row r="78" spans="1:12" x14ac:dyDescent="0.45">
      <c r="A78" s="339" t="str">
        <f>INDEX('[15]2020 P&amp;L'!$A:$S,MATCH($B78,'[15]2020 P&amp;L'!$C:$C,0),MATCH("WS Ref",'[15]2020 P&amp;L'!$A$5:$S$5,0))</f>
        <v>SE2</v>
      </c>
      <c r="B78" s="337" t="s">
        <v>74</v>
      </c>
      <c r="C78" s="339" t="str">
        <f>INDEX('[15]2020 P&amp;L'!$A:$S,MATCH($B78,'[15]2020 P&amp;L'!$C:$C,0),MATCH($C$69,'[15]2020 P&amp;L'!$A$5:$S$5,0))</f>
        <v>Sewer - O&amp;M - Chemicals (KY, Bluegra)</v>
      </c>
      <c r="D78" s="339">
        <f>-INDEX('[15]2020 P&amp;L'!$A:$S,MATCH($B78,'[15]2020 P&amp;L'!$C:$C,0),MATCH("Total",'[15]2020 P&amp;L'!$A$5:$S$5,0))</f>
        <v>96164.22</v>
      </c>
      <c r="E78" s="312">
        <f>'[4]Ref Out'!D9</f>
        <v>32471.78</v>
      </c>
      <c r="F78" s="312">
        <f>'[4]Ref Out'!E9</f>
        <v>128636</v>
      </c>
      <c r="G78" s="81" t="str">
        <f t="shared" si="2"/>
        <v>W/P - SE2</v>
      </c>
      <c r="H78" s="88" t="str">
        <f>'[4]Ref Out'!$A$16</f>
        <v>Work Papers/[BGUOC 2020 Rate Case - Schedule SE2.xlsx]Exhibit</v>
      </c>
      <c r="J78" s="64"/>
      <c r="K78" s="312">
        <f t="shared" si="1"/>
        <v>128636</v>
      </c>
    </row>
    <row r="79" spans="1:12" x14ac:dyDescent="0.45">
      <c r="A79" s="339" t="str">
        <f>INDEX('[15]2020 P&amp;L'!$A:$S,MATCH($B79,'[15]2020 P&amp;L'!$C:$C,0),MATCH("WS Ref",'[15]2020 P&amp;L'!$A$5:$S$5,0))</f>
        <v>SE2</v>
      </c>
      <c r="B79" s="338" t="s">
        <v>75</v>
      </c>
      <c r="C79" s="339" t="str">
        <f>INDEX('[15]2020 P&amp;L'!$A:$S,MATCH($B79,'[15]2020 P&amp;L'!$C:$C,0),MATCH($C$69,'[15]2020 P&amp;L'!$A$5:$S$5,0))</f>
        <v>Sewer - O&amp;M - Miscellaneous Supplies (KY, Bluegra )</v>
      </c>
      <c r="D79" s="339">
        <f>-INDEX('[15]2020 P&amp;L'!$A:$S,MATCH($B79,'[15]2020 P&amp;L'!$C:$C,0),MATCH("Total",'[15]2020 P&amp;L'!$A$5:$S$5,0))</f>
        <v>6532.6399999999994</v>
      </c>
      <c r="E79" s="312">
        <f>'[4]Ref Out'!D10</f>
        <v>5000</v>
      </c>
      <c r="F79" s="312">
        <f>'[4]Ref Out'!E10</f>
        <v>11532.64</v>
      </c>
      <c r="G79" s="81" t="str">
        <f t="shared" si="2"/>
        <v>W/P - SE2</v>
      </c>
      <c r="H79" s="88" t="str">
        <f>'[4]Ref Out'!$A$16</f>
        <v>Work Papers/[BGUOC 2020 Rate Case - Schedule SE2.xlsx]Exhibit</v>
      </c>
      <c r="J79" s="70"/>
      <c r="K79" s="312">
        <f t="shared" si="1"/>
        <v>11532.64</v>
      </c>
    </row>
    <row r="80" spans="1:12" x14ac:dyDescent="0.45">
      <c r="A80" s="339" t="str">
        <f>INDEX('[15]2020 P&amp;L'!$A:$S,MATCH($B80,'[15]2020 P&amp;L'!$C:$C,0),MATCH("WS Ref",'[15]2020 P&amp;L'!$A$5:$S$5,0))</f>
        <v>SE3</v>
      </c>
      <c r="B80" s="338" t="s">
        <v>76</v>
      </c>
      <c r="C80" s="339" t="str">
        <f>INDEX('[15]2020 P&amp;L'!$A:$S,MATCH($B80,'[15]2020 P&amp;L'!$C:$C,0),MATCH($C$69,'[15]2020 P&amp;L'!$A$5:$S$5,0))</f>
        <v>Sewer - O&amp;M - Maintenance Structures and Improvements (KY, Bluegra)</v>
      </c>
      <c r="D80" s="339">
        <f>-INDEX('[15]2020 P&amp;L'!$A:$S,MATCH($B80,'[15]2020 P&amp;L'!$C:$C,0),MATCH("Total",'[15]2020 P&amp;L'!$A$5:$S$5,0))</f>
        <v>18076.940000000006</v>
      </c>
      <c r="E80" s="312">
        <f>'[5]Ref Out'!D8</f>
        <v>9843.059999999994</v>
      </c>
      <c r="F80" s="312">
        <f>'[5]Ref Out'!E8</f>
        <v>27920</v>
      </c>
      <c r="G80" s="81" t="str">
        <f t="shared" si="2"/>
        <v>W/P - SE3</v>
      </c>
      <c r="H80" s="88" t="str">
        <f>'[5]Ref Out'!$A$17</f>
        <v>Work Papers/[BGUOC 2020 Rate Case - Schedule SE3.xlsx]Exhibit</v>
      </c>
      <c r="J80" s="76"/>
      <c r="K80" s="312">
        <f t="shared" si="1"/>
        <v>27920</v>
      </c>
    </row>
    <row r="81" spans="1:11" x14ac:dyDescent="0.45">
      <c r="A81" s="339" t="str">
        <f>INDEX('[15]2020 P&amp;L'!$A:$S,MATCH($B81,'[15]2020 P&amp;L'!$C:$C,0),MATCH("WS Ref",'[15]2020 P&amp;L'!$A$5:$S$5,0))</f>
        <v>SE3</v>
      </c>
      <c r="B81" s="338" t="s">
        <v>77</v>
      </c>
      <c r="C81" s="339" t="str">
        <f>INDEX('[15]2020 P&amp;L'!$A:$S,MATCH($B81,'[15]2020 P&amp;L'!$C:$C,0),MATCH($C$69,'[15]2020 P&amp;L'!$A$5:$S$5,0))</f>
        <v>Sewer - O&amp;M - Maintenance of Collection Sewer System (KY, Bluegra)</v>
      </c>
      <c r="D81" s="339">
        <f>-INDEX('[15]2020 P&amp;L'!$A:$S,MATCH($B81,'[15]2020 P&amp;L'!$C:$C,0),MATCH("Total",'[15]2020 P&amp;L'!$A$5:$S$5,0))</f>
        <v>4689.99</v>
      </c>
      <c r="E81" s="312">
        <f>'[5]Ref Out'!D9</f>
        <v>21118.010000000002</v>
      </c>
      <c r="F81" s="312">
        <f>'[5]Ref Out'!E9</f>
        <v>25808</v>
      </c>
      <c r="G81" s="81" t="str">
        <f t="shared" si="2"/>
        <v>W/P - SE3</v>
      </c>
      <c r="H81" s="88" t="str">
        <f>'[5]Ref Out'!$A$17</f>
        <v>Work Papers/[BGUOC 2020 Rate Case - Schedule SE3.xlsx]Exhibit</v>
      </c>
      <c r="J81" s="76"/>
      <c r="K81" s="312">
        <f t="shared" si="1"/>
        <v>25808</v>
      </c>
    </row>
    <row r="82" spans="1:11" x14ac:dyDescent="0.45">
      <c r="A82" s="339" t="str">
        <f>INDEX('[15]2020 P&amp;L'!$A:$S,MATCH($B82,'[15]2020 P&amp;L'!$C:$C,0),MATCH("WS Ref",'[15]2020 P&amp;L'!$A$5:$S$5,0))</f>
        <v>SE3</v>
      </c>
      <c r="B82" s="338" t="s">
        <v>78</v>
      </c>
      <c r="C82" s="339" t="str">
        <f>INDEX('[15]2020 P&amp;L'!$A:$S,MATCH($B82,'[15]2020 P&amp;L'!$C:$C,0),MATCH($C$69,'[15]2020 P&amp;L'!$A$5:$S$5,0))</f>
        <v>Sewer - O&amp;M - Maintenance of Treatment &amp; Disposal Plant (KY, Bluegra)</v>
      </c>
      <c r="D82" s="339">
        <f>-INDEX('[15]2020 P&amp;L'!$A:$S,MATCH($B82,'[15]2020 P&amp;L'!$C:$C,0),MATCH("Total",'[15]2020 P&amp;L'!$A$5:$S$5,0))</f>
        <v>13415.14</v>
      </c>
      <c r="E82" s="312">
        <f>'[5]Ref Out'!D10</f>
        <v>20024.86</v>
      </c>
      <c r="F82" s="312">
        <f>'[5]Ref Out'!E10</f>
        <v>33440</v>
      </c>
      <c r="G82" s="81" t="str">
        <f t="shared" si="2"/>
        <v>W/P - SE3</v>
      </c>
      <c r="H82" s="88" t="str">
        <f>'[5]Ref Out'!$A$17</f>
        <v>Work Papers/[BGUOC 2020 Rate Case - Schedule SE3.xlsx]Exhibit</v>
      </c>
      <c r="J82" s="76"/>
      <c r="K82" s="312">
        <f t="shared" si="1"/>
        <v>33440</v>
      </c>
    </row>
    <row r="83" spans="1:11" x14ac:dyDescent="0.45">
      <c r="A83" s="339" t="str">
        <f>INDEX('[15]2020 P&amp;L'!$A:$S,MATCH($B83,'[15]2020 P&amp;L'!$C:$C,0),MATCH("WS Ref",'[15]2020 P&amp;L'!$A$5:$S$5,0))</f>
        <v>SE3</v>
      </c>
      <c r="B83" s="338" t="s">
        <v>79</v>
      </c>
      <c r="C83" s="339" t="str">
        <f>INDEX('[15]2020 P&amp;L'!$A:$S,MATCH($B83,'[15]2020 P&amp;L'!$C:$C,0),MATCH($C$69,'[15]2020 P&amp;L'!$A$5:$S$5,0))</f>
        <v>Sewer - O&amp;M - Maintenance of Pumping System (KY, Bluegra )</v>
      </c>
      <c r="D83" s="339">
        <f>-INDEX('[15]2020 P&amp;L'!$A:$S,MATCH($B83,'[15]2020 P&amp;L'!$C:$C,0),MATCH("Total",'[15]2020 P&amp;L'!$A$5:$S$5,0))</f>
        <v>12916.56</v>
      </c>
      <c r="E83" s="312">
        <f>'[5]Ref Out'!D11</f>
        <v>11923.44</v>
      </c>
      <c r="F83" s="312">
        <f>'[5]Ref Out'!E11</f>
        <v>24840</v>
      </c>
      <c r="G83" s="81" t="str">
        <f t="shared" si="2"/>
        <v>W/P - SE3</v>
      </c>
      <c r="H83" s="88" t="str">
        <f>'[5]Ref Out'!$A$17</f>
        <v>Work Papers/[BGUOC 2020 Rate Case - Schedule SE3.xlsx]Exhibit</v>
      </c>
      <c r="J83" s="76"/>
      <c r="K83" s="312">
        <f t="shared" si="1"/>
        <v>24840</v>
      </c>
    </row>
    <row r="84" spans="1:11" x14ac:dyDescent="0.45">
      <c r="A84" s="339" t="str">
        <f>INDEX('[15]2020 P&amp;L'!$A:$S,MATCH($B84,'[15]2020 P&amp;L'!$C:$C,0),MATCH("WS Ref",'[15]2020 P&amp;L'!$A$5:$S$5,0))</f>
        <v>CE1</v>
      </c>
      <c r="B84" s="336" t="s">
        <v>80</v>
      </c>
      <c r="C84" s="339" t="str">
        <f>INDEX('[15]2020 P&amp;L'!$A:$S,MATCH($B84,'[15]2020 P&amp;L'!$C:$C,0),MATCH($C$69,'[15]2020 P&amp;L'!$A$5:$S$5,0))</f>
        <v>Taxes  Sewer Property (KY, Bluegra)</v>
      </c>
      <c r="D84" s="339">
        <f>-INDEX('[15]2020 P&amp;L'!$A:$S,MATCH($B84,'[15]2020 P&amp;L'!$C:$C,0),MATCH("Total",'[15]2020 P&amp;L'!$A$5:$S$5,0))</f>
        <v>6814.99</v>
      </c>
      <c r="E84" s="312">
        <f>'[6]Ref Out'!D9</f>
        <v>10806.77</v>
      </c>
      <c r="F84" s="312">
        <f>'[6]Ref Out'!E9</f>
        <v>17621.760000000002</v>
      </c>
      <c r="G84" s="81" t="str">
        <f t="shared" si="2"/>
        <v>W/P - CE1</v>
      </c>
      <c r="H84" s="88" t="str">
        <f>'[6]Ref Out'!$A$17</f>
        <v>Work Papers/[BGUOC 2020 Rate Case - Schedule CE1.xlsx]Exhibit</v>
      </c>
      <c r="J84" s="76"/>
      <c r="K84" s="312">
        <f t="shared" si="1"/>
        <v>17621.760000000002</v>
      </c>
    </row>
    <row r="85" spans="1:11" x14ac:dyDescent="0.45">
      <c r="A85" s="339" t="str">
        <f>INDEX('[15]2020 P&amp;L'!$A:$S,MATCH($B85,'[15]2020 P&amp;L'!$C:$C,0),MATCH("WS Ref",'[15]2020 P&amp;L'!$A$5:$S$5,0))</f>
        <v>CE2</v>
      </c>
      <c r="B85" s="336" t="s">
        <v>81</v>
      </c>
      <c r="C85" s="339" t="str">
        <f>INDEX('[15]2020 P&amp;L'!$A:$S,MATCH($B85,'[15]2020 P&amp;L'!$C:$C,0),MATCH($C$69,'[15]2020 P&amp;L'!$A$5:$S$5,0))</f>
        <v>Sewer Cust Record Collect (Billing) (KY, Bluegra)</v>
      </c>
      <c r="D85" s="339">
        <f>-INDEX('[15]2020 P&amp;L'!$A:$S,MATCH($B85,'[15]2020 P&amp;L'!$C:$C,0),MATCH("Total",'[15]2020 P&amp;L'!$A$5:$S$5,0))</f>
        <v>47211.149999999994</v>
      </c>
      <c r="E85" s="312">
        <f>'[7]Ref Out'!D13</f>
        <v>8658.2100000000064</v>
      </c>
      <c r="F85" s="312">
        <f>'[7]Ref Out'!E13</f>
        <v>55869.36</v>
      </c>
      <c r="G85" s="81" t="str">
        <f t="shared" si="2"/>
        <v>W/P - CE2</v>
      </c>
      <c r="H85" s="88" t="str">
        <f>'[7]Ref Out'!$A$23</f>
        <v>Work Papers/[BGUOC 2020 Rate Case - Schedule CE2.xlsx]Exhibit</v>
      </c>
      <c r="J85" s="76"/>
      <c r="K85" s="312">
        <f t="shared" si="1"/>
        <v>55869.36</v>
      </c>
    </row>
    <row r="86" spans="1:11" x14ac:dyDescent="0.45">
      <c r="A86" s="339" t="str">
        <f>INDEX('[15]2020 P&amp;L'!$A:$S,MATCH($B86,'[15]2020 P&amp;L'!$C:$C,0),MATCH("WS Ref",'[15]2020 P&amp;L'!$A$5:$S$5,0))</f>
        <v>CE2</v>
      </c>
      <c r="B86" s="336" t="s">
        <v>82</v>
      </c>
      <c r="C86" s="339" t="str">
        <f>INDEX('[15]2020 P&amp;L'!$A:$S,MATCH($B86,'[15]2020 P&amp;L'!$C:$C,0),MATCH($C$69,'[15]2020 P&amp;L'!$A$5:$S$5,0))</f>
        <v>Sewer Cust Record Collect (Bank Fees) (KY, Bluegra)</v>
      </c>
      <c r="D86" s="339">
        <f>-INDEX('[15]2020 P&amp;L'!$A:$S,MATCH($B86,'[15]2020 P&amp;L'!$C:$C,0),MATCH("Total",'[15]2020 P&amp;L'!$A$5:$S$5,0))</f>
        <v>14001.869999999999</v>
      </c>
      <c r="E86" s="312">
        <f>'[7]Ref Out'!D14</f>
        <v>5366.130000000001</v>
      </c>
      <c r="F86" s="312">
        <f>'[7]Ref Out'!E14</f>
        <v>19368</v>
      </c>
      <c r="G86" s="81" t="str">
        <f t="shared" si="2"/>
        <v>W/P - CE2</v>
      </c>
      <c r="H86" s="88" t="str">
        <f>'[7]Ref Out'!$A$23</f>
        <v>Work Papers/[BGUOC 2020 Rate Case - Schedule CE2.xlsx]Exhibit</v>
      </c>
      <c r="J86" s="76"/>
      <c r="K86" s="312">
        <f t="shared" si="1"/>
        <v>19368</v>
      </c>
    </row>
    <row r="87" spans="1:11" x14ac:dyDescent="0.45">
      <c r="A87" s="339" t="str">
        <f>INDEX('[15]2020 P&amp;L'!$A:$S,MATCH($B87,'[15]2020 P&amp;L'!$C:$C,0),MATCH("WS Ref",'[15]2020 P&amp;L'!$A$5:$S$5,0))</f>
        <v>CE3</v>
      </c>
      <c r="B87" s="336" t="s">
        <v>83</v>
      </c>
      <c r="C87" s="339" t="str">
        <f>INDEX('[15]2020 P&amp;L'!$A:$S,MATCH($B87,'[15]2020 P&amp;L'!$C:$C,0),MATCH($C$69,'[15]2020 P&amp;L'!$A$5:$S$5,0))</f>
        <v>Sewer Administrative Expenses Transferred (KY, Bluegra)</v>
      </c>
      <c r="D87" s="339">
        <f>-INDEX('[15]2020 P&amp;L'!$A:$S,MATCH($B87,'[15]2020 P&amp;L'!$C:$C,0),MATCH("Total",'[15]2020 P&amp;L'!$A$5:$S$5,0))</f>
        <v>201432.53999999998</v>
      </c>
      <c r="E87" s="312">
        <f>'[9]Ref Out'!D$9</f>
        <v>91469.689654795802</v>
      </c>
      <c r="F87" s="312">
        <f>'[9]Ref Out'!E$9</f>
        <v>292902.22965479578</v>
      </c>
      <c r="G87" s="81" t="str">
        <f t="shared" si="2"/>
        <v>W/P - CE3</v>
      </c>
      <c r="H87" s="88" t="str">
        <f>'[9]Ref Out'!$A$17</f>
        <v>Work Papers/[BGUOC 2020 Rate Case - Schedule CE3.xlsx]Exhibit</v>
      </c>
      <c r="J87" s="76"/>
      <c r="K87" s="312">
        <f t="shared" si="1"/>
        <v>292902.22965479578</v>
      </c>
    </row>
    <row r="88" spans="1:11" x14ac:dyDescent="0.45">
      <c r="A88" s="339" t="str">
        <f>INDEX('[15]2020 P&amp;L'!$A:$S,MATCH($B88,'[15]2020 P&amp;L'!$C:$C,0),MATCH("WS Ref",'[15]2020 P&amp;L'!$A$5:$S$5,0))</f>
        <v>CE4</v>
      </c>
      <c r="B88" s="336" t="s">
        <v>84</v>
      </c>
      <c r="C88" s="339" t="str">
        <f>INDEX('[15]2020 P&amp;L'!$A:$S,MATCH($B88,'[15]2020 P&amp;L'!$C:$C,0),MATCH($C$69,'[15]2020 P&amp;L'!$A$5:$S$5,0))</f>
        <v>Sewer OutsideService (Legal Fees) (KY, Bluegra)</v>
      </c>
      <c r="D88" s="339">
        <f>-INDEX('[15]2020 P&amp;L'!$A:$S,MATCH($B88,'[15]2020 P&amp;L'!$C:$C,0),MATCH("Total",'[15]2020 P&amp;L'!$A$5:$S$5,0))</f>
        <v>1591.2199999999998</v>
      </c>
      <c r="E88" s="312">
        <f>'[10]Ref Out'!D9</f>
        <v>-69.499999999999773</v>
      </c>
      <c r="F88" s="312">
        <f>'[10]Ref Out'!E9</f>
        <v>1521.72</v>
      </c>
      <c r="G88" s="81" t="str">
        <f t="shared" si="2"/>
        <v>W/P - CE4</v>
      </c>
      <c r="H88" s="88" t="str">
        <f>'[10]Ref Out'!$A$20</f>
        <v>Work Papers/[BGUOC 2020 Rate Case - Schedule CE4.xlsx]Exhibit</v>
      </c>
      <c r="J88" s="76"/>
      <c r="K88" s="312">
        <f t="shared" si="1"/>
        <v>1521.72</v>
      </c>
    </row>
    <row r="89" spans="1:11" x14ac:dyDescent="0.45">
      <c r="A89" s="339" t="str">
        <f>INDEX('[15]2020 P&amp;L'!$A:$S,MATCH($B89,'[15]2020 P&amp;L'!$C:$C,0),MATCH("WS Ref",'[15]2020 P&amp;L'!$A$5:$S$5,0))</f>
        <v>CE4</v>
      </c>
      <c r="B89" s="336" t="s">
        <v>85</v>
      </c>
      <c r="C89" s="339" t="str">
        <f>INDEX('[15]2020 P&amp;L'!$A:$S,MATCH($B89,'[15]2020 P&amp;L'!$C:$C,0),MATCH($C$69,'[15]2020 P&amp;L'!$A$5:$S$5,0))</f>
        <v>Sewer OutsideService (Manage Consult) (KY, Bluegra)</v>
      </c>
      <c r="D89" s="339">
        <f>-INDEX('[15]2020 P&amp;L'!$A:$S,MATCH($B89,'[15]2020 P&amp;L'!$C:$C,0),MATCH("Total",'[15]2020 P&amp;L'!$A$5:$S$5,0))</f>
        <v>39087.67</v>
      </c>
      <c r="E89" s="312">
        <f>'[10]Ref Out'!D10</f>
        <v>-3087.6699999999983</v>
      </c>
      <c r="F89" s="312">
        <f>'[10]Ref Out'!E10</f>
        <v>36000</v>
      </c>
      <c r="G89" s="81" t="str">
        <f t="shared" si="2"/>
        <v>W/P - CE4</v>
      </c>
      <c r="H89" s="88" t="str">
        <f>'[10]Ref Out'!$A$20</f>
        <v>Work Papers/[BGUOC 2020 Rate Case - Schedule CE4.xlsx]Exhibit</v>
      </c>
      <c r="J89" s="76"/>
      <c r="K89" s="312">
        <f t="shared" si="1"/>
        <v>36000</v>
      </c>
    </row>
    <row r="90" spans="1:11" x14ac:dyDescent="0.45">
      <c r="A90" s="339" t="str">
        <f>INDEX('[15]2020 P&amp;L'!$A:$S,MATCH($B90,'[15]2020 P&amp;L'!$C:$C,0),MATCH("WS Ref",'[15]2020 P&amp;L'!$A$5:$S$5,0))</f>
        <v>CE4</v>
      </c>
      <c r="B90" s="336" t="s">
        <v>86</v>
      </c>
      <c r="C90" s="339" t="str">
        <f>INDEX('[15]2020 P&amp;L'!$A:$S,MATCH($B90,'[15]2020 P&amp;L'!$C:$C,0),MATCH($C$69,'[15]2020 P&amp;L'!$A$5:$S$5,0))</f>
        <v>Sewer Outside Services (IT) (KY, Bluegra)</v>
      </c>
      <c r="D90" s="339">
        <f>-INDEX('[15]2020 P&amp;L'!$A:$S,MATCH($B90,'[15]2020 P&amp;L'!$C:$C,0),MATCH("Total",'[15]2020 P&amp;L'!$A$5:$S$5,0))</f>
        <v>3548.53</v>
      </c>
      <c r="E90" s="312">
        <f>'[10]Ref Out'!D11</f>
        <v>51.4699999999998</v>
      </c>
      <c r="F90" s="312">
        <f>'[10]Ref Out'!E11</f>
        <v>3600</v>
      </c>
      <c r="G90" s="81" t="str">
        <f t="shared" si="2"/>
        <v>W/P - CE4</v>
      </c>
      <c r="H90" s="88" t="str">
        <f>'[10]Ref Out'!$A$20</f>
        <v>Work Papers/[BGUOC 2020 Rate Case - Schedule CE4.xlsx]Exhibit</v>
      </c>
      <c r="J90" s="76"/>
      <c r="K90" s="312">
        <f t="shared" si="1"/>
        <v>3600</v>
      </c>
    </row>
    <row r="91" spans="1:11" x14ac:dyDescent="0.45">
      <c r="A91" s="339" t="str">
        <f>INDEX('[15]2020 P&amp;L'!$A:$S,MATCH($B91,'[15]2020 P&amp;L'!$C:$C,0),MATCH("WS Ref",'[15]2020 P&amp;L'!$A$5:$S$5,0))</f>
        <v>CE5</v>
      </c>
      <c r="B91" s="336" t="s">
        <v>87</v>
      </c>
      <c r="C91" s="339" t="str">
        <f>INDEX('[15]2020 P&amp;L'!$A:$S,MATCH($B91,'[15]2020 P&amp;L'!$C:$C,0),MATCH($C$69,'[15]2020 P&amp;L'!$A$5:$S$5,0))</f>
        <v>Sewer Property Insurance   Commercial (KY, Bluegra)</v>
      </c>
      <c r="D91" s="339">
        <f>-INDEX('[15]2020 P&amp;L'!$A:$S,MATCH($B91,'[15]2020 P&amp;L'!$C:$C,0),MATCH("Total",'[15]2020 P&amp;L'!$A$5:$S$5,0))</f>
        <v>157056</v>
      </c>
      <c r="E91" s="312">
        <f>'[11]Ref Out'!D$9</f>
        <v>15548</v>
      </c>
      <c r="F91" s="312">
        <f>'[11]Ref Out'!E$9</f>
        <v>172604</v>
      </c>
      <c r="G91" s="81" t="str">
        <f t="shared" si="2"/>
        <v>W/P - CE5</v>
      </c>
      <c r="H91" s="88" t="str">
        <f>'[11]Ref Out'!$A$17</f>
        <v>Work Papers/[BGUOC 2020 Rate Case - Schedule CE5.xlsx]Exhibit</v>
      </c>
      <c r="J91" s="76"/>
      <c r="K91" s="312">
        <f t="shared" si="1"/>
        <v>172604</v>
      </c>
    </row>
    <row r="92" spans="1:11" x14ac:dyDescent="0.45">
      <c r="A92" s="339" t="str">
        <f>INDEX('[15]2020 P&amp;L'!$A:$S,MATCH($B92,'[15]2020 P&amp;L'!$C:$C,0),MATCH("WS Ref",'[15]2020 P&amp;L'!$A$5:$S$5,0))</f>
        <v>CE6</v>
      </c>
      <c r="B92" s="336" t="s">
        <v>88</v>
      </c>
      <c r="C92" s="339" t="str">
        <f>INDEX('[15]2020 P&amp;L'!$A:$S,MATCH($B92,'[15]2020 P&amp;L'!$C:$C,0),MATCH($C$69,'[15]2020 P&amp;L'!$A$5:$S$5,0))</f>
        <v>Sewer Regulatory Expense   DNR (KY, Bluegra)</v>
      </c>
      <c r="D92" s="339">
        <f>-INDEX('[15]2020 P&amp;L'!$A:$S,MATCH($B92,'[15]2020 P&amp;L'!$C:$C,0),MATCH("Total",'[15]2020 P&amp;L'!$A$5:$S$5,0))</f>
        <v>7163.25</v>
      </c>
      <c r="E92" s="312">
        <f>'[12]Ref Out'!D9</f>
        <v>0</v>
      </c>
      <c r="F92" s="312">
        <f>'[12]Ref Out'!E9</f>
        <v>7163.25</v>
      </c>
      <c r="G92" s="81" t="str">
        <f t="shared" si="2"/>
        <v>W/P - CE6</v>
      </c>
      <c r="H92" s="88" t="str">
        <f>'[12]Ref Out'!$A$18</f>
        <v>Work Papers/[BGUOC 2020 Rate Case - Schedule CE6.xlsx]Exhibit</v>
      </c>
      <c r="J92" s="76"/>
      <c r="K92" s="312">
        <f t="shared" si="1"/>
        <v>7163.25</v>
      </c>
    </row>
    <row r="93" spans="1:11" x14ac:dyDescent="0.45">
      <c r="A93" s="339" t="str">
        <f>INDEX('[15]2020 P&amp;L'!$A:$S,MATCH($B93,'[15]2020 P&amp;L'!$C:$C,0),MATCH("WS Ref",'[15]2020 P&amp;L'!$A$5:$S$5,0))</f>
        <v>CE6</v>
      </c>
      <c r="B93" s="336" t="s">
        <v>89</v>
      </c>
      <c r="C93" s="339" t="str">
        <f>INDEX('[15]2020 P&amp;L'!$A:$S,MATCH($B93,'[15]2020 P&amp;L'!$C:$C,0),MATCH($C$69,'[15]2020 P&amp;L'!$A$5:$S$5,0))</f>
        <v>Sewer Regulatory Expense   PSC (KY, Bluegra)</v>
      </c>
      <c r="D93" s="339">
        <f>-INDEX('[15]2020 P&amp;L'!$A:$S,MATCH($B93,'[15]2020 P&amp;L'!$C:$C,0),MATCH("Total",'[15]2020 P&amp;L'!$A$5:$S$5,0))</f>
        <v>840.63</v>
      </c>
      <c r="E93" s="312">
        <f>'[12]Ref Out'!D10</f>
        <v>-840.63</v>
      </c>
      <c r="F93" s="312">
        <f>'[12]Ref Out'!E10</f>
        <v>0</v>
      </c>
      <c r="G93" s="81" t="str">
        <f t="shared" si="2"/>
        <v>W/P - CE6</v>
      </c>
      <c r="H93" s="88" t="str">
        <f>'[12]Ref Out'!$A$18</f>
        <v>Work Papers/[BGUOC 2020 Rate Case - Schedule CE6.xlsx]Exhibit</v>
      </c>
      <c r="J93" s="76"/>
      <c r="K93" s="312">
        <f t="shared" si="1"/>
        <v>0</v>
      </c>
    </row>
    <row r="94" spans="1:11" x14ac:dyDescent="0.45">
      <c r="A94" s="339" t="str">
        <f>INDEX('[15]2020 P&amp;L'!$A:$S,MATCH($B94,'[15]2020 P&amp;L'!$C:$C,0),MATCH("WS Ref",'[15]2020 P&amp;L'!$A$5:$S$5,0))</f>
        <v>CE7</v>
      </c>
      <c r="B94" s="336" t="s">
        <v>90</v>
      </c>
      <c r="C94" s="339" t="str">
        <f>INDEX('[15]2020 P&amp;L'!$A:$S,MATCH($B94,'[15]2020 P&amp;L'!$C:$C,0),MATCH($C$69,'[15]2020 P&amp;L'!$A$5:$S$5,0))</f>
        <v>Sewer Uncollectible Accounts (KY, Bluegra)</v>
      </c>
      <c r="D94" s="339">
        <f>-INDEX('[15]2020 P&amp;L'!$A:$S,MATCH($B94,'[15]2020 P&amp;L'!$C:$C,0),MATCH("Total",'[15]2020 P&amp;L'!$A$5:$S$5,0))</f>
        <v>5296.21</v>
      </c>
      <c r="E94" s="312">
        <f>'[8]Ref Out'!D$8</f>
        <v>3366.2</v>
      </c>
      <c r="F94" s="312">
        <f>'[8]Ref Out'!E$8</f>
        <v>8662.41</v>
      </c>
      <c r="G94" s="81" t="str">
        <f t="shared" si="2"/>
        <v>W/P - CE7</v>
      </c>
      <c r="H94" s="88" t="str">
        <f>'[8]Ref Out'!$A$16</f>
        <v>Work Papers/[BGUOC 2020 Rate Case - Schedule CE7.xlsx]Exhibit</v>
      </c>
      <c r="J94" s="76"/>
      <c r="K94" s="312">
        <f t="shared" si="1"/>
        <v>8662.41</v>
      </c>
    </row>
    <row r="95" spans="1:11" x14ac:dyDescent="0.45">
      <c r="A95" s="339"/>
      <c r="B95" s="339"/>
      <c r="C95" s="339"/>
      <c r="D95" s="176"/>
      <c r="E95" s="339"/>
      <c r="F95" s="312"/>
      <c r="G95" s="92"/>
      <c r="H95" s="312"/>
      <c r="I95" s="298"/>
      <c r="J95" s="76"/>
      <c r="K95" s="66"/>
    </row>
    <row r="96" spans="1:11" x14ac:dyDescent="0.45">
      <c r="A96" s="116"/>
      <c r="B96" s="116"/>
      <c r="C96" s="116"/>
      <c r="D96" s="145"/>
      <c r="E96" s="91"/>
      <c r="F96" s="312"/>
      <c r="G96" s="91"/>
      <c r="H96" s="312"/>
      <c r="I96" s="123"/>
      <c r="J96" s="76"/>
      <c r="K96" s="66"/>
    </row>
    <row r="97" spans="1:11" x14ac:dyDescent="0.45">
      <c r="A97" s="116"/>
      <c r="B97" s="116"/>
      <c r="C97" s="116"/>
      <c r="D97" s="145"/>
      <c r="E97" s="91"/>
      <c r="F97" s="312"/>
      <c r="G97" s="91"/>
      <c r="H97" s="312"/>
      <c r="I97" s="123"/>
      <c r="J97" s="76"/>
      <c r="K97" s="66"/>
    </row>
    <row r="98" spans="1:11" x14ac:dyDescent="0.45">
      <c r="A98" s="116"/>
      <c r="B98" s="116"/>
      <c r="C98" s="116"/>
      <c r="D98" s="145"/>
      <c r="E98" s="91"/>
      <c r="F98" s="312"/>
      <c r="G98" s="91"/>
      <c r="H98" s="312"/>
      <c r="I98" s="123"/>
      <c r="J98" s="76"/>
      <c r="K98" s="66"/>
    </row>
    <row r="99" spans="1:11" x14ac:dyDescent="0.45">
      <c r="A99" s="116"/>
      <c r="B99" s="116"/>
      <c r="C99" s="116"/>
      <c r="D99" s="145"/>
      <c r="E99" s="91"/>
      <c r="F99" s="312"/>
      <c r="G99" s="91"/>
      <c r="H99" s="312"/>
      <c r="I99" s="123"/>
      <c r="J99" s="76"/>
      <c r="K99" s="66"/>
    </row>
    <row r="100" spans="1:11" x14ac:dyDescent="0.45">
      <c r="A100" s="116"/>
      <c r="B100" s="116"/>
      <c r="C100" s="116"/>
      <c r="D100" s="145"/>
      <c r="E100" s="91"/>
      <c r="F100" s="312"/>
      <c r="G100" s="91"/>
      <c r="H100" s="312"/>
      <c r="I100" s="123"/>
      <c r="J100" s="76"/>
      <c r="K100" s="66"/>
    </row>
    <row r="101" spans="1:11" x14ac:dyDescent="0.45">
      <c r="A101" s="116"/>
      <c r="B101" s="116"/>
      <c r="C101" s="116"/>
      <c r="D101" s="145"/>
      <c r="E101" s="91"/>
      <c r="F101" s="312"/>
      <c r="G101" s="91"/>
      <c r="H101" s="312"/>
      <c r="I101" s="123"/>
      <c r="J101" s="76"/>
      <c r="K101" s="66"/>
    </row>
    <row r="102" spans="1:11" x14ac:dyDescent="0.45">
      <c r="A102" s="116"/>
      <c r="B102" s="116"/>
      <c r="C102" s="116"/>
      <c r="D102" s="145"/>
      <c r="E102" s="91"/>
      <c r="F102" s="312"/>
      <c r="G102" s="91"/>
      <c r="H102" s="312"/>
      <c r="I102" s="123"/>
      <c r="J102" s="76"/>
      <c r="K102" s="66"/>
    </row>
    <row r="103" spans="1:11" x14ac:dyDescent="0.45">
      <c r="A103" s="57"/>
      <c r="B103" s="116"/>
      <c r="C103" s="116"/>
      <c r="D103" s="168"/>
      <c r="E103" s="91"/>
      <c r="F103" s="312"/>
      <c r="G103" s="91"/>
      <c r="H103" s="312"/>
      <c r="I103" s="123"/>
      <c r="J103" s="76"/>
    </row>
    <row r="104" spans="1:11" x14ac:dyDescent="0.45">
      <c r="A104" s="116"/>
      <c r="B104" s="116"/>
      <c r="C104" s="116"/>
      <c r="D104" s="145"/>
      <c r="E104" s="124"/>
      <c r="F104" s="123"/>
      <c r="G104" s="124"/>
      <c r="H104" s="312"/>
      <c r="I104" s="124"/>
      <c r="J104" s="76"/>
      <c r="K104" s="23"/>
    </row>
    <row r="105" spans="1:11" x14ac:dyDescent="0.45">
      <c r="A105" s="116"/>
      <c r="B105" s="116"/>
      <c r="C105" s="116"/>
      <c r="D105" s="145"/>
      <c r="E105" s="123"/>
      <c r="F105" s="123"/>
      <c r="G105" s="124"/>
      <c r="H105" s="312"/>
      <c r="I105" s="123"/>
      <c r="J105" s="76"/>
      <c r="K105" s="23"/>
    </row>
    <row r="106" spans="1:11" s="1" customFormat="1" x14ac:dyDescent="0.45">
      <c r="A106" s="57"/>
      <c r="B106" s="57"/>
      <c r="C106" s="57"/>
      <c r="D106" s="168"/>
      <c r="E106" s="170"/>
      <c r="F106" s="170"/>
      <c r="G106" s="170"/>
      <c r="H106" s="169"/>
      <c r="I106" s="170"/>
      <c r="J106" s="171"/>
      <c r="K106" s="172"/>
    </row>
    <row r="107" spans="1:11" x14ac:dyDescent="0.45">
      <c r="A107" s="116"/>
      <c r="B107" s="116"/>
      <c r="C107" s="116"/>
      <c r="D107" s="145"/>
      <c r="E107" s="170"/>
      <c r="F107" s="170"/>
      <c r="G107" s="91"/>
      <c r="H107" s="169"/>
      <c r="I107" s="170"/>
      <c r="J107" s="76"/>
      <c r="K107" s="23"/>
    </row>
    <row r="108" spans="1:11" x14ac:dyDescent="0.45">
      <c r="A108" s="116"/>
      <c r="B108" s="116"/>
      <c r="C108" s="116"/>
      <c r="D108" s="145"/>
      <c r="E108" s="127"/>
      <c r="F108" s="128"/>
      <c r="G108" s="91"/>
      <c r="J108" s="76"/>
      <c r="K108" s="23"/>
    </row>
    <row r="109" spans="1:11" x14ac:dyDescent="0.45">
      <c r="A109" s="116"/>
      <c r="B109" s="116"/>
      <c r="C109" s="116"/>
      <c r="D109" s="145"/>
      <c r="E109" s="127"/>
      <c r="F109" s="128"/>
      <c r="G109" s="91"/>
      <c r="J109" s="76"/>
      <c r="K109" s="23"/>
    </row>
    <row r="110" spans="1:11" x14ac:dyDescent="0.45">
      <c r="A110" s="116"/>
      <c r="B110" s="116"/>
      <c r="C110" s="116"/>
      <c r="D110" s="145"/>
      <c r="E110" s="127"/>
      <c r="F110" s="128"/>
      <c r="G110" s="91"/>
      <c r="J110" s="76"/>
      <c r="K110" s="23"/>
    </row>
    <row r="111" spans="1:11" x14ac:dyDescent="0.45">
      <c r="A111" s="116"/>
      <c r="B111" s="116"/>
      <c r="C111" s="116"/>
      <c r="D111" s="145"/>
      <c r="E111" s="127"/>
      <c r="F111" s="128"/>
      <c r="G111" s="91"/>
      <c r="J111" s="76"/>
      <c r="K111" s="23"/>
    </row>
    <row r="112" spans="1:11" x14ac:dyDescent="0.45">
      <c r="A112" s="116"/>
      <c r="B112" s="116"/>
      <c r="C112" s="116"/>
      <c r="D112" s="145"/>
      <c r="E112" s="127"/>
      <c r="F112" s="128"/>
      <c r="G112" s="91"/>
      <c r="J112" s="76"/>
      <c r="K112" s="23"/>
    </row>
    <row r="113" spans="1:12" s="1" customFormat="1" x14ac:dyDescent="0.45">
      <c r="A113" s="57"/>
      <c r="B113" s="57"/>
      <c r="C113" s="57"/>
      <c r="D113" s="168"/>
      <c r="E113" s="173"/>
      <c r="F113" s="173"/>
      <c r="G113" s="173"/>
      <c r="I113" s="22"/>
      <c r="J113" s="171"/>
      <c r="K113" s="172"/>
    </row>
    <row r="114" spans="1:12" x14ac:dyDescent="0.45">
      <c r="A114" s="116"/>
      <c r="B114" s="116"/>
      <c r="C114" s="116"/>
      <c r="D114" s="145"/>
      <c r="E114" s="127"/>
      <c r="F114" s="127"/>
      <c r="G114" s="127"/>
      <c r="I114" s="124"/>
      <c r="J114" s="76"/>
      <c r="K114" s="23"/>
    </row>
    <row r="115" spans="1:12" s="1" customFormat="1" x14ac:dyDescent="0.45">
      <c r="A115" s="57"/>
      <c r="B115" s="57"/>
      <c r="C115" s="57"/>
      <c r="D115" s="168"/>
      <c r="E115" s="173"/>
      <c r="F115" s="173"/>
      <c r="G115" s="173"/>
      <c r="I115" s="124"/>
      <c r="J115" s="171"/>
      <c r="K115" s="172"/>
    </row>
    <row r="116" spans="1:12" x14ac:dyDescent="0.45">
      <c r="A116" s="116"/>
      <c r="B116" s="116"/>
      <c r="C116" s="116"/>
      <c r="D116" s="145"/>
      <c r="E116" s="129"/>
      <c r="F116" s="131"/>
      <c r="G116" s="124"/>
      <c r="I116" s="124"/>
      <c r="J116" s="76"/>
      <c r="K116" s="23"/>
    </row>
    <row r="117" spans="1:12" x14ac:dyDescent="0.45">
      <c r="A117" s="116"/>
      <c r="B117" s="175"/>
      <c r="C117" s="116"/>
      <c r="D117" s="145"/>
      <c r="E117" s="129"/>
      <c r="F117" s="131"/>
      <c r="G117" s="124"/>
      <c r="I117" s="22"/>
      <c r="J117" s="171"/>
      <c r="K117" s="172"/>
      <c r="L117" s="86"/>
    </row>
    <row r="118" spans="1:12" s="1" customFormat="1" x14ac:dyDescent="0.45">
      <c r="A118" s="57"/>
      <c r="B118" s="57"/>
      <c r="C118" s="57"/>
      <c r="D118" s="168"/>
      <c r="E118" s="173"/>
      <c r="F118" s="173"/>
      <c r="G118" s="173"/>
      <c r="I118" s="22"/>
      <c r="J118" s="171"/>
      <c r="K118" s="172"/>
    </row>
    <row r="119" spans="1:12" x14ac:dyDescent="0.45">
      <c r="A119" s="116"/>
      <c r="B119" s="116"/>
      <c r="C119" s="116"/>
      <c r="D119" s="145"/>
      <c r="E119" s="125"/>
      <c r="F119" s="126"/>
      <c r="G119" s="130"/>
      <c r="H119" s="311"/>
      <c r="I119" s="130"/>
      <c r="J119" s="76"/>
      <c r="K119" s="23"/>
    </row>
    <row r="120" spans="1:12" x14ac:dyDescent="0.45">
      <c r="A120" s="116"/>
      <c r="B120" s="116"/>
      <c r="C120" s="116"/>
      <c r="D120" s="145"/>
      <c r="E120" s="127"/>
      <c r="F120" s="127"/>
      <c r="G120" s="127"/>
      <c r="I120" s="23"/>
      <c r="J120" s="76"/>
      <c r="K120" s="23"/>
    </row>
    <row r="121" spans="1:12" x14ac:dyDescent="0.45">
      <c r="A121" s="116"/>
      <c r="B121" s="116"/>
      <c r="C121" s="116"/>
      <c r="D121" s="145"/>
      <c r="E121" s="127"/>
      <c r="F121" s="131"/>
      <c r="G121" s="127"/>
      <c r="I121" s="23"/>
      <c r="J121" s="76"/>
      <c r="K121" s="23"/>
    </row>
    <row r="122" spans="1:12" x14ac:dyDescent="0.45">
      <c r="A122" s="116"/>
      <c r="B122" s="116"/>
      <c r="C122" s="116"/>
      <c r="D122" s="145"/>
      <c r="E122" s="127"/>
      <c r="F122" s="131"/>
      <c r="G122" s="127"/>
      <c r="I122" s="23"/>
      <c r="J122" s="76"/>
      <c r="K122" s="23"/>
    </row>
    <row r="123" spans="1:12" x14ac:dyDescent="0.45">
      <c r="A123" s="116"/>
      <c r="B123" s="116"/>
      <c r="C123" s="116"/>
      <c r="D123" s="145"/>
      <c r="E123" s="127"/>
      <c r="F123" s="131"/>
      <c r="G123" s="127"/>
      <c r="I123" s="23"/>
      <c r="J123" s="76"/>
      <c r="K123" s="23"/>
    </row>
    <row r="124" spans="1:12" x14ac:dyDescent="0.45">
      <c r="A124" s="116"/>
      <c r="B124" s="116"/>
      <c r="C124" s="116"/>
      <c r="D124" s="145"/>
      <c r="E124" s="127"/>
      <c r="F124" s="131"/>
      <c r="G124" s="127"/>
      <c r="I124" s="23"/>
      <c r="J124" s="76"/>
      <c r="K124" s="23"/>
    </row>
    <row r="125" spans="1:12" x14ac:dyDescent="0.45">
      <c r="A125" s="116"/>
      <c r="B125" s="116"/>
      <c r="C125" s="116"/>
      <c r="D125" s="145"/>
      <c r="E125" s="127"/>
      <c r="F125" s="131"/>
      <c r="G125" s="127"/>
      <c r="I125" s="23"/>
      <c r="J125" s="76"/>
      <c r="K125" s="23"/>
    </row>
    <row r="126" spans="1:12" x14ac:dyDescent="0.45">
      <c r="A126" s="116"/>
      <c r="B126" s="116"/>
      <c r="C126" s="116"/>
      <c r="D126" s="145"/>
      <c r="E126" s="127"/>
      <c r="F126" s="131"/>
      <c r="G126" s="127"/>
      <c r="I126" s="23"/>
      <c r="J126" s="76"/>
      <c r="K126" s="23"/>
    </row>
    <row r="127" spans="1:12" x14ac:dyDescent="0.45">
      <c r="A127" s="116"/>
      <c r="B127" s="116"/>
      <c r="C127" s="116"/>
      <c r="D127" s="145"/>
      <c r="E127" s="127"/>
      <c r="F127" s="131"/>
      <c r="G127" s="127"/>
      <c r="I127" s="23"/>
      <c r="J127" s="76"/>
      <c r="K127" s="23"/>
    </row>
    <row r="128" spans="1:12" x14ac:dyDescent="0.45">
      <c r="A128" s="116"/>
      <c r="B128" s="116"/>
      <c r="C128" s="116"/>
      <c r="D128" s="145"/>
      <c r="E128" s="127"/>
      <c r="F128" s="131"/>
      <c r="G128" s="127"/>
      <c r="I128" s="23"/>
      <c r="J128" s="76"/>
      <c r="K128" s="23"/>
    </row>
    <row r="129" spans="1:11" x14ac:dyDescent="0.45">
      <c r="A129" s="116"/>
      <c r="B129" s="116"/>
      <c r="C129" s="116"/>
      <c r="D129" s="145"/>
      <c r="E129" s="127"/>
      <c r="F129" s="131"/>
      <c r="G129" s="127"/>
      <c r="I129" s="23"/>
      <c r="J129" s="76"/>
      <c r="K129" s="23"/>
    </row>
    <row r="130" spans="1:11" x14ac:dyDescent="0.45">
      <c r="A130" s="116"/>
      <c r="B130" s="116"/>
      <c r="C130" s="116"/>
      <c r="D130" s="145"/>
      <c r="E130" s="127"/>
      <c r="F130" s="131"/>
      <c r="G130" s="127"/>
      <c r="I130" s="23"/>
      <c r="J130" s="76"/>
      <c r="K130" s="23"/>
    </row>
    <row r="131" spans="1:11" x14ac:dyDescent="0.45">
      <c r="A131" s="116"/>
      <c r="B131" s="116"/>
      <c r="C131" s="116"/>
      <c r="D131" s="145"/>
      <c r="E131" s="127"/>
      <c r="F131" s="131"/>
      <c r="G131" s="127"/>
      <c r="I131" s="23"/>
      <c r="J131" s="76"/>
      <c r="K131" s="23"/>
    </row>
    <row r="132" spans="1:11" x14ac:dyDescent="0.45">
      <c r="A132" s="116"/>
      <c r="B132" s="116"/>
      <c r="C132" s="116"/>
      <c r="D132" s="145"/>
      <c r="E132" s="127"/>
      <c r="F132" s="131"/>
      <c r="G132" s="127"/>
      <c r="I132" s="23"/>
      <c r="J132" s="76"/>
      <c r="K132" s="23"/>
    </row>
    <row r="133" spans="1:11" x14ac:dyDescent="0.45">
      <c r="A133" s="116"/>
      <c r="B133" s="274"/>
      <c r="C133"/>
      <c r="D133" s="145"/>
      <c r="E133" s="127"/>
      <c r="F133" s="131"/>
      <c r="G133" s="127"/>
      <c r="I133" s="23"/>
      <c r="J133" s="76"/>
      <c r="K133" s="23"/>
    </row>
    <row r="134" spans="1:11" x14ac:dyDescent="0.45">
      <c r="A134" s="116"/>
      <c r="B134" s="116"/>
      <c r="C134" s="116"/>
      <c r="D134" s="145"/>
      <c r="E134" s="127"/>
      <c r="F134" s="131"/>
      <c r="G134" s="127"/>
      <c r="I134" s="23"/>
      <c r="J134" s="76"/>
      <c r="K134" s="23"/>
    </row>
    <row r="135" spans="1:11" x14ac:dyDescent="0.45">
      <c r="A135" s="116"/>
      <c r="B135" s="116"/>
      <c r="C135" s="116"/>
      <c r="D135" s="145"/>
      <c r="E135" s="127"/>
      <c r="F135" s="131"/>
      <c r="G135" s="127"/>
      <c r="I135" s="23"/>
      <c r="J135" s="76"/>
      <c r="K135" s="23"/>
    </row>
    <row r="136" spans="1:11" x14ac:dyDescent="0.45">
      <c r="A136" s="116"/>
      <c r="B136" s="116"/>
      <c r="C136" s="116"/>
      <c r="D136" s="145"/>
      <c r="E136" s="127"/>
      <c r="F136" s="131"/>
      <c r="G136" s="127"/>
      <c r="I136" s="23"/>
      <c r="J136" s="76"/>
      <c r="K136" s="23"/>
    </row>
    <row r="137" spans="1:11" x14ac:dyDescent="0.45">
      <c r="A137" s="116"/>
      <c r="B137" s="116"/>
      <c r="C137" s="116"/>
      <c r="D137" s="145"/>
      <c r="E137" s="127"/>
      <c r="F137" s="131"/>
      <c r="G137" s="127"/>
      <c r="I137" s="23"/>
      <c r="J137" s="76"/>
      <c r="K137" s="23"/>
    </row>
    <row r="138" spans="1:11" x14ac:dyDescent="0.45">
      <c r="A138" s="116"/>
      <c r="B138" s="116"/>
      <c r="C138" s="116"/>
      <c r="D138" s="145"/>
      <c r="E138" s="127"/>
      <c r="F138" s="131"/>
      <c r="G138" s="127"/>
      <c r="I138" s="23"/>
      <c r="J138" s="76"/>
      <c r="K138" s="23"/>
    </row>
    <row r="139" spans="1:11" x14ac:dyDescent="0.45">
      <c r="A139" s="116"/>
      <c r="B139" s="116"/>
      <c r="C139" s="116"/>
      <c r="D139" s="145"/>
      <c r="E139" s="127"/>
      <c r="F139" s="131"/>
      <c r="G139" s="127"/>
      <c r="I139" s="23"/>
      <c r="J139" s="76"/>
      <c r="K139" s="23"/>
    </row>
    <row r="140" spans="1:11" x14ac:dyDescent="0.45">
      <c r="A140" s="116"/>
      <c r="B140" s="116"/>
      <c r="C140" s="116"/>
      <c r="D140" s="145"/>
      <c r="E140" s="127"/>
      <c r="F140" s="131"/>
      <c r="G140" s="127"/>
      <c r="I140" s="23"/>
      <c r="J140" s="76"/>
      <c r="K140" s="23"/>
    </row>
    <row r="141" spans="1:11" x14ac:dyDescent="0.45">
      <c r="A141" s="116"/>
      <c r="B141" s="116"/>
      <c r="C141" s="116"/>
      <c r="D141" s="145"/>
      <c r="E141" s="127"/>
      <c r="F141" s="131"/>
      <c r="G141" s="127"/>
      <c r="I141" s="23"/>
      <c r="J141" s="76"/>
      <c r="K141" s="23"/>
    </row>
    <row r="142" spans="1:11" x14ac:dyDescent="0.45">
      <c r="A142" s="116"/>
      <c r="B142" s="116"/>
      <c r="C142" s="116"/>
      <c r="D142" s="145"/>
      <c r="E142" s="162"/>
      <c r="F142" s="131"/>
      <c r="G142" s="124"/>
      <c r="H142" s="123"/>
      <c r="I142" s="124"/>
      <c r="J142" s="76"/>
      <c r="K142" s="23"/>
    </row>
    <row r="143" spans="1:11" x14ac:dyDescent="0.45">
      <c r="A143" s="116"/>
      <c r="B143" s="116"/>
      <c r="C143" s="116"/>
      <c r="D143" s="145"/>
      <c r="E143" s="132"/>
      <c r="F143" s="126"/>
      <c r="G143" s="130"/>
      <c r="H143" s="311"/>
      <c r="I143" s="130"/>
      <c r="J143" s="76"/>
      <c r="K143" s="23"/>
    </row>
    <row r="144" spans="1:11" x14ac:dyDescent="0.45">
      <c r="A144" s="116"/>
      <c r="B144" s="116"/>
      <c r="C144" s="116"/>
      <c r="D144" s="145"/>
      <c r="F144" s="131"/>
      <c r="G144" s="127"/>
      <c r="H144" s="307"/>
      <c r="J144" s="76"/>
      <c r="K144" s="23"/>
    </row>
    <row r="145" spans="1:11" x14ac:dyDescent="0.45">
      <c r="A145" s="116"/>
      <c r="B145" s="116"/>
      <c r="C145" s="116"/>
      <c r="D145" s="145"/>
      <c r="E145" s="127"/>
      <c r="F145" s="131"/>
      <c r="G145" s="127"/>
      <c r="I145" s="23"/>
      <c r="J145" s="76"/>
      <c r="K145" s="23"/>
    </row>
    <row r="146" spans="1:11" x14ac:dyDescent="0.45">
      <c r="A146" s="116"/>
      <c r="B146" s="116"/>
      <c r="C146" s="116"/>
      <c r="D146" s="145"/>
      <c r="E146" s="127"/>
      <c r="F146" s="131"/>
      <c r="G146" s="127"/>
      <c r="I146" s="23"/>
      <c r="J146" s="76"/>
      <c r="K146" s="23"/>
    </row>
    <row r="147" spans="1:11" x14ac:dyDescent="0.45">
      <c r="A147" s="116"/>
      <c r="B147" s="116"/>
      <c r="C147" s="116"/>
      <c r="D147" s="145"/>
      <c r="E147" s="127"/>
      <c r="F147" s="131"/>
      <c r="G147" s="127"/>
      <c r="I147" s="23"/>
      <c r="J147" s="76"/>
      <c r="K147" s="23"/>
    </row>
    <row r="148" spans="1:11" x14ac:dyDescent="0.45">
      <c r="A148" s="116"/>
      <c r="B148" s="116"/>
      <c r="C148" s="116"/>
      <c r="D148" s="145"/>
      <c r="E148" s="127"/>
      <c r="F148" s="131"/>
      <c r="G148" s="127"/>
      <c r="I148" s="23"/>
      <c r="J148" s="76"/>
      <c r="K148" s="23"/>
    </row>
    <row r="149" spans="1:11" x14ac:dyDescent="0.45">
      <c r="A149" s="116"/>
      <c r="B149" s="116"/>
      <c r="C149" s="116"/>
      <c r="D149" s="145"/>
      <c r="E149" s="127"/>
      <c r="F149" s="131"/>
      <c r="G149" s="127"/>
      <c r="I149" s="23"/>
      <c r="J149" s="76"/>
      <c r="K149" s="23"/>
    </row>
    <row r="150" spans="1:11" x14ac:dyDescent="0.45">
      <c r="A150" s="116"/>
      <c r="B150" s="116"/>
      <c r="C150" s="116"/>
      <c r="D150" s="145"/>
      <c r="E150" s="127"/>
      <c r="F150" s="131"/>
      <c r="G150" s="127"/>
      <c r="I150" s="23"/>
      <c r="J150" s="76"/>
      <c r="K150" s="23"/>
    </row>
    <row r="151" spans="1:11" x14ac:dyDescent="0.45">
      <c r="A151" s="116"/>
      <c r="B151" s="116"/>
      <c r="C151" s="116"/>
      <c r="D151" s="145"/>
      <c r="E151" s="127"/>
      <c r="F151" s="131"/>
      <c r="G151" s="127"/>
      <c r="I151" s="23"/>
      <c r="J151" s="76"/>
      <c r="K151" s="23"/>
    </row>
    <row r="152" spans="1:11" x14ac:dyDescent="0.45">
      <c r="A152" s="116"/>
      <c r="B152" s="116"/>
      <c r="C152" s="116"/>
      <c r="D152" s="145"/>
      <c r="E152" s="127"/>
      <c r="F152" s="131"/>
      <c r="G152" s="127"/>
      <c r="I152" s="23"/>
      <c r="J152" s="76"/>
      <c r="K152" s="23"/>
    </row>
    <row r="153" spans="1:11" x14ac:dyDescent="0.45">
      <c r="A153" s="116"/>
      <c r="B153" s="116"/>
      <c r="C153" s="116"/>
      <c r="D153" s="145"/>
      <c r="E153" s="127"/>
      <c r="F153" s="131"/>
      <c r="G153" s="127"/>
      <c r="I153" s="23"/>
      <c r="J153" s="76"/>
      <c r="K153" s="23"/>
    </row>
    <row r="154" spans="1:11" x14ac:dyDescent="0.45">
      <c r="A154" s="116"/>
      <c r="B154" s="116"/>
      <c r="C154" s="116"/>
      <c r="D154" s="145"/>
      <c r="E154" s="127"/>
      <c r="F154" s="131"/>
      <c r="G154" s="127"/>
      <c r="I154" s="23"/>
      <c r="J154" s="76"/>
      <c r="K154" s="23"/>
    </row>
    <row r="155" spans="1:11" x14ac:dyDescent="0.45">
      <c r="A155" s="116"/>
      <c r="B155" s="116"/>
      <c r="C155" s="116"/>
      <c r="D155" s="145"/>
      <c r="E155" s="127"/>
      <c r="F155" s="131"/>
      <c r="G155" s="127"/>
      <c r="I155" s="23"/>
      <c r="J155" s="76"/>
      <c r="K155" s="23"/>
    </row>
    <row r="156" spans="1:11" x14ac:dyDescent="0.45">
      <c r="A156" s="116"/>
      <c r="B156" s="116"/>
      <c r="C156" s="116"/>
      <c r="D156" s="145"/>
      <c r="E156" s="127"/>
      <c r="F156" s="131"/>
      <c r="G156" s="127"/>
      <c r="I156" s="23"/>
      <c r="J156" s="76"/>
      <c r="K156" s="23"/>
    </row>
    <row r="157" spans="1:11" x14ac:dyDescent="0.45">
      <c r="A157" s="116"/>
      <c r="B157" s="116"/>
      <c r="C157" s="116"/>
      <c r="D157" s="145"/>
      <c r="E157" s="127"/>
      <c r="F157" s="131"/>
      <c r="G157" s="127"/>
      <c r="I157" s="23"/>
      <c r="J157" s="76"/>
      <c r="K157" s="23"/>
    </row>
    <row r="158" spans="1:11" x14ac:dyDescent="0.45">
      <c r="A158" s="116"/>
      <c r="B158" s="116"/>
      <c r="C158" s="116"/>
      <c r="D158" s="145"/>
      <c r="E158" s="127"/>
      <c r="F158" s="131"/>
      <c r="G158" s="127"/>
      <c r="I158" s="23"/>
      <c r="J158" s="76"/>
      <c r="K158" s="23"/>
    </row>
    <row r="159" spans="1:11" x14ac:dyDescent="0.45">
      <c r="A159" s="116"/>
      <c r="B159" s="116"/>
      <c r="C159" s="116"/>
      <c r="D159" s="145"/>
      <c r="E159" s="127"/>
      <c r="F159" s="131"/>
      <c r="G159" s="127"/>
      <c r="I159" s="23"/>
      <c r="J159" s="76"/>
      <c r="K159" s="23"/>
    </row>
    <row r="160" spans="1:11" x14ac:dyDescent="0.45">
      <c r="A160" s="116"/>
      <c r="B160" s="116"/>
      <c r="C160" s="116"/>
      <c r="D160" s="145"/>
      <c r="E160" s="127"/>
      <c r="F160" s="131"/>
      <c r="G160" s="127"/>
      <c r="I160" s="23"/>
      <c r="J160" s="76"/>
      <c r="K160" s="23"/>
    </row>
    <row r="161" spans="1:11" x14ac:dyDescent="0.45">
      <c r="A161" s="116"/>
      <c r="B161" s="116"/>
      <c r="C161" s="116"/>
      <c r="D161" s="145"/>
      <c r="E161" s="162"/>
      <c r="F161" s="131"/>
      <c r="G161" s="124"/>
      <c r="H161" s="123"/>
      <c r="I161" s="124"/>
      <c r="J161" s="76"/>
      <c r="K161" s="23"/>
    </row>
    <row r="162" spans="1:11" x14ac:dyDescent="0.45">
      <c r="A162" s="116"/>
      <c r="B162" s="116"/>
      <c r="C162" s="116"/>
      <c r="D162" s="145"/>
      <c r="E162" s="127"/>
      <c r="F162" s="131"/>
      <c r="G162" s="177"/>
      <c r="I162" s="23"/>
      <c r="J162" s="76"/>
      <c r="K162" s="23"/>
    </row>
    <row r="163" spans="1:11" x14ac:dyDescent="0.45">
      <c r="A163" s="116"/>
      <c r="B163" s="116"/>
      <c r="C163" s="116"/>
      <c r="D163" s="145"/>
      <c r="E163" s="127"/>
      <c r="F163" s="131"/>
      <c r="G163" s="127"/>
      <c r="I163" s="23"/>
      <c r="J163" s="76"/>
      <c r="K163" s="23"/>
    </row>
    <row r="164" spans="1:11" x14ac:dyDescent="0.45">
      <c r="A164" s="116"/>
      <c r="B164" s="116"/>
      <c r="C164" s="116"/>
      <c r="D164" s="145"/>
      <c r="E164" s="127"/>
      <c r="F164" s="131"/>
      <c r="G164" s="127"/>
      <c r="I164" s="23"/>
      <c r="J164" s="76"/>
      <c r="K164" s="23"/>
    </row>
    <row r="165" spans="1:11" x14ac:dyDescent="0.45">
      <c r="A165" s="116"/>
      <c r="B165" s="116"/>
      <c r="C165" s="116"/>
      <c r="D165" s="145"/>
      <c r="E165" s="133"/>
      <c r="F165" s="131"/>
      <c r="G165" s="127"/>
      <c r="I165" s="23"/>
      <c r="J165" s="76"/>
      <c r="K165" s="23"/>
    </row>
    <row r="166" spans="1:11" x14ac:dyDescent="0.45">
      <c r="A166" s="116"/>
      <c r="B166" s="116"/>
      <c r="C166" s="116"/>
      <c r="D166" s="145"/>
      <c r="E166" s="133"/>
      <c r="F166" s="131"/>
      <c r="G166" s="127"/>
      <c r="I166" s="23"/>
      <c r="J166" s="76"/>
      <c r="K166" s="23"/>
    </row>
    <row r="167" spans="1:11" x14ac:dyDescent="0.45">
      <c r="A167" s="116"/>
      <c r="B167" s="116"/>
      <c r="C167" s="116"/>
      <c r="D167" s="145"/>
      <c r="E167" s="162"/>
      <c r="F167" s="332"/>
      <c r="G167" s="23"/>
      <c r="I167" s="23"/>
      <c r="J167" s="23"/>
      <c r="K167" s="23"/>
    </row>
    <row r="168" spans="1:11" s="1" customFormat="1" x14ac:dyDescent="0.45">
      <c r="A168" s="57"/>
      <c r="B168" s="57"/>
      <c r="C168" s="57"/>
      <c r="D168" s="168"/>
      <c r="E168" s="174"/>
      <c r="F168" s="331"/>
      <c r="G168" s="174"/>
      <c r="I168" s="172"/>
      <c r="J168" s="171"/>
      <c r="K168" s="172"/>
    </row>
    <row r="169" spans="1:11" x14ac:dyDescent="0.45">
      <c r="A169" s="116"/>
      <c r="B169" s="116"/>
      <c r="C169" s="116"/>
      <c r="D169" s="145"/>
      <c r="E169" s="16"/>
      <c r="F169" s="330"/>
      <c r="G169" s="178"/>
      <c r="H169" s="122"/>
      <c r="I169" s="122"/>
      <c r="J169" s="76"/>
      <c r="K169" s="23"/>
    </row>
    <row r="170" spans="1:11" x14ac:dyDescent="0.45">
      <c r="A170" s="116"/>
      <c r="B170" s="116"/>
      <c r="C170" s="116"/>
      <c r="D170" s="145"/>
      <c r="E170" s="16"/>
      <c r="F170" s="330"/>
      <c r="G170" s="178"/>
      <c r="H170" s="122"/>
      <c r="I170" s="122"/>
      <c r="J170" s="76"/>
      <c r="K170" s="23"/>
    </row>
    <row r="171" spans="1:11" s="1" customFormat="1" x14ac:dyDescent="0.45">
      <c r="A171" s="57"/>
      <c r="B171" s="57"/>
      <c r="C171" s="57"/>
      <c r="D171" s="168"/>
      <c r="E171" s="179"/>
      <c r="F171" s="180"/>
      <c r="G171" s="181"/>
      <c r="H171" s="181"/>
      <c r="I171" s="181"/>
      <c r="J171" s="171"/>
      <c r="K171" s="172"/>
    </row>
    <row r="172" spans="1:11" x14ac:dyDescent="0.45">
      <c r="A172" s="116"/>
      <c r="B172" s="116"/>
      <c r="C172" s="116"/>
      <c r="D172" s="145"/>
      <c r="E172" s="16"/>
      <c r="F172" s="330"/>
      <c r="G172" s="122"/>
      <c r="H172" s="122"/>
      <c r="I172" s="122"/>
      <c r="J172" s="76"/>
      <c r="K172" s="23"/>
    </row>
    <row r="173" spans="1:11" x14ac:dyDescent="0.45">
      <c r="A173" s="116"/>
      <c r="B173" s="116"/>
      <c r="C173" s="116"/>
      <c r="D173" s="145"/>
      <c r="E173" s="16"/>
      <c r="F173" s="330"/>
      <c r="G173" s="122"/>
      <c r="H173" s="122"/>
      <c r="I173" s="122"/>
      <c r="J173" s="76"/>
      <c r="K173" s="23"/>
    </row>
    <row r="174" spans="1:11" x14ac:dyDescent="0.45">
      <c r="A174" s="57"/>
      <c r="B174" s="116"/>
      <c r="C174" s="116"/>
      <c r="D174" s="168"/>
      <c r="E174" s="16"/>
      <c r="F174" s="330"/>
      <c r="G174" s="122"/>
      <c r="H174" s="122"/>
      <c r="I174" s="122"/>
      <c r="J174" s="76"/>
      <c r="K174" s="23"/>
    </row>
    <row r="175" spans="1:11" x14ac:dyDescent="0.45">
      <c r="A175" s="116"/>
      <c r="B175" s="116"/>
      <c r="C175" s="116"/>
      <c r="D175" s="145"/>
      <c r="E175" s="16"/>
      <c r="F175" s="330"/>
      <c r="G175" s="122"/>
      <c r="H175" s="122"/>
      <c r="I175" s="122"/>
      <c r="J175" s="76"/>
      <c r="K175" s="23"/>
    </row>
    <row r="176" spans="1:11" x14ac:dyDescent="0.45">
      <c r="A176" s="116"/>
      <c r="B176" s="116"/>
      <c r="C176" s="116"/>
      <c r="D176" s="145"/>
      <c r="E176" s="16"/>
      <c r="F176" s="330"/>
      <c r="G176" s="122"/>
      <c r="H176" s="122"/>
      <c r="I176" s="122"/>
      <c r="J176" s="76"/>
      <c r="K176" s="23"/>
    </row>
    <row r="177" spans="1:11" s="1" customFormat="1" x14ac:dyDescent="0.45">
      <c r="A177" s="57"/>
      <c r="B177" s="57"/>
      <c r="C177" s="57"/>
      <c r="D177" s="168"/>
      <c r="E177" s="179"/>
      <c r="F177" s="180"/>
      <c r="G177" s="181"/>
      <c r="H177" s="181"/>
      <c r="I177" s="181"/>
      <c r="J177" s="171"/>
      <c r="K177" s="172"/>
    </row>
    <row r="178" spans="1:11" x14ac:dyDescent="0.45">
      <c r="A178" s="116"/>
      <c r="B178" s="116"/>
      <c r="C178" s="116"/>
      <c r="D178" s="145"/>
      <c r="E178" s="16"/>
      <c r="F178" s="330"/>
      <c r="G178" s="122"/>
      <c r="H178" s="122"/>
      <c r="I178" s="122"/>
      <c r="J178" s="76"/>
      <c r="K178" s="23"/>
    </row>
    <row r="179" spans="1:11" x14ac:dyDescent="0.45">
      <c r="A179" s="116"/>
      <c r="B179" s="116"/>
      <c r="C179" s="116"/>
      <c r="D179" s="145"/>
      <c r="E179" s="16"/>
      <c r="F179" s="330"/>
      <c r="G179" s="122"/>
      <c r="H179" s="122"/>
      <c r="I179" s="122"/>
      <c r="J179" s="76"/>
    </row>
    <row r="180" spans="1:11" x14ac:dyDescent="0.45">
      <c r="A180" s="116"/>
      <c r="B180" s="116"/>
      <c r="C180" s="116"/>
      <c r="D180" s="145"/>
      <c r="E180" s="16"/>
      <c r="F180" s="330"/>
      <c r="G180" s="122"/>
      <c r="H180" s="122"/>
      <c r="I180" s="122"/>
      <c r="J180" s="76"/>
    </row>
    <row r="181" spans="1:11" x14ac:dyDescent="0.45">
      <c r="A181" s="116"/>
      <c r="B181" s="116"/>
      <c r="C181" s="116"/>
      <c r="D181" s="145"/>
      <c r="E181" s="16"/>
      <c r="F181" s="330"/>
      <c r="G181" s="122"/>
      <c r="H181" s="122"/>
      <c r="I181" s="122"/>
      <c r="J181" s="76"/>
    </row>
    <row r="182" spans="1:11" x14ac:dyDescent="0.45">
      <c r="A182" s="116"/>
      <c r="B182" s="116"/>
      <c r="C182" s="116"/>
      <c r="D182" s="145"/>
      <c r="E182" s="16"/>
      <c r="F182" s="330"/>
      <c r="G182" s="122"/>
      <c r="H182" s="122"/>
      <c r="I182" s="122"/>
      <c r="J182" s="76"/>
    </row>
    <row r="183" spans="1:11" x14ac:dyDescent="0.45">
      <c r="A183" s="116"/>
      <c r="B183" s="116"/>
      <c r="C183" s="116"/>
      <c r="D183" s="145"/>
      <c r="E183" s="16"/>
      <c r="F183" s="330"/>
      <c r="G183" s="122"/>
      <c r="H183" s="122"/>
      <c r="I183" s="122"/>
      <c r="J183" s="76"/>
    </row>
    <row r="184" spans="1:11" x14ac:dyDescent="0.45">
      <c r="A184" s="116"/>
      <c r="B184" s="116"/>
      <c r="C184" s="116"/>
      <c r="D184" s="145"/>
      <c r="E184" s="16"/>
      <c r="F184" s="330"/>
      <c r="G184" s="122"/>
      <c r="H184" s="122"/>
      <c r="I184" s="122"/>
      <c r="J184" s="76"/>
    </row>
    <row r="185" spans="1:11" x14ac:dyDescent="0.45">
      <c r="A185" s="116"/>
      <c r="B185" s="116"/>
      <c r="C185" s="116"/>
      <c r="D185" s="145"/>
      <c r="E185" s="93"/>
      <c r="F185" s="329"/>
      <c r="G185" s="140"/>
      <c r="H185" s="310"/>
      <c r="I185" s="140"/>
      <c r="J185" s="76"/>
    </row>
    <row r="186" spans="1:11" x14ac:dyDescent="0.45">
      <c r="A186" s="116"/>
      <c r="B186" s="116"/>
      <c r="C186" s="116"/>
      <c r="D186" s="145"/>
      <c r="E186" s="93"/>
      <c r="F186" s="329"/>
      <c r="G186" s="140"/>
      <c r="H186" s="310"/>
      <c r="I186" s="140"/>
      <c r="J186" s="76"/>
    </row>
    <row r="187" spans="1:11" x14ac:dyDescent="0.45">
      <c r="A187" s="116"/>
      <c r="B187" s="116"/>
      <c r="C187" s="116"/>
      <c r="D187" s="145"/>
      <c r="E187" s="93"/>
      <c r="F187" s="329"/>
      <c r="G187" s="140"/>
      <c r="H187" s="310"/>
      <c r="I187" s="140"/>
      <c r="J187" s="76"/>
    </row>
    <row r="188" spans="1:11" x14ac:dyDescent="0.45">
      <c r="A188" s="116"/>
      <c r="B188" s="116"/>
      <c r="C188" s="116"/>
      <c r="D188" s="145"/>
      <c r="E188" s="93"/>
      <c r="F188" s="329"/>
      <c r="G188" s="140"/>
      <c r="H188" s="310"/>
      <c r="I188" s="140"/>
      <c r="J188" s="76"/>
    </row>
    <row r="189" spans="1:11" x14ac:dyDescent="0.45">
      <c r="A189" s="116"/>
      <c r="B189" s="116"/>
      <c r="C189" s="116"/>
      <c r="D189" s="145"/>
      <c r="E189" s="96"/>
      <c r="F189" s="329"/>
      <c r="G189" s="140"/>
      <c r="H189" s="310"/>
      <c r="I189" s="95"/>
      <c r="J189" s="76"/>
    </row>
    <row r="190" spans="1:11" x14ac:dyDescent="0.45">
      <c r="A190" s="116"/>
      <c r="B190" s="116"/>
      <c r="C190" s="116"/>
      <c r="D190" s="145"/>
      <c r="E190" s="16"/>
      <c r="F190"/>
      <c r="G190" s="122"/>
      <c r="H190" s="309"/>
      <c r="I190" s="122"/>
      <c r="J190" s="76"/>
    </row>
    <row r="191" spans="1:11" x14ac:dyDescent="0.45">
      <c r="A191" s="116"/>
      <c r="B191" s="116"/>
      <c r="C191" s="116"/>
      <c r="D191" s="145"/>
      <c r="E191" s="16"/>
      <c r="F191"/>
      <c r="G191" s="122"/>
      <c r="H191" s="309"/>
      <c r="I191" s="122"/>
      <c r="J191" s="76"/>
    </row>
    <row r="192" spans="1:11" x14ac:dyDescent="0.45">
      <c r="A192" s="116"/>
      <c r="B192" s="116"/>
      <c r="C192" s="116"/>
      <c r="D192" s="145"/>
      <c r="E192" s="16"/>
      <c r="F192"/>
      <c r="G192" s="122"/>
      <c r="H192" s="309"/>
      <c r="I192" s="122"/>
      <c r="J192" s="76"/>
    </row>
    <row r="193" spans="1:11" x14ac:dyDescent="0.45">
      <c r="A193" s="116"/>
      <c r="B193" s="116"/>
      <c r="C193" s="116"/>
      <c r="D193" s="145"/>
      <c r="E193" s="16"/>
      <c r="F193"/>
      <c r="G193" s="122"/>
      <c r="H193" s="309"/>
      <c r="I193" s="122"/>
      <c r="J193" s="76"/>
    </row>
    <row r="194" spans="1:11" x14ac:dyDescent="0.45">
      <c r="A194" s="116"/>
      <c r="B194" s="116"/>
      <c r="C194" s="116"/>
      <c r="D194" s="145"/>
      <c r="E194" s="16"/>
      <c r="F194"/>
      <c r="G194" s="122"/>
      <c r="H194" s="309"/>
      <c r="I194" s="122"/>
      <c r="J194" s="76"/>
    </row>
    <row r="195" spans="1:11" x14ac:dyDescent="0.45">
      <c r="A195" s="116"/>
      <c r="B195" s="116"/>
      <c r="C195" s="116"/>
      <c r="D195" s="145"/>
      <c r="E195" s="16"/>
      <c r="F195"/>
      <c r="G195" s="122"/>
      <c r="H195" s="309"/>
      <c r="I195" s="122"/>
      <c r="J195" s="76"/>
    </row>
    <row r="196" spans="1:11" s="1" customFormat="1" x14ac:dyDescent="0.45">
      <c r="A196" s="57"/>
      <c r="B196" s="57"/>
      <c r="C196" s="57"/>
      <c r="D196" s="168"/>
      <c r="G196" s="181"/>
      <c r="I196" s="181"/>
      <c r="J196" s="171"/>
      <c r="K196" s="22"/>
    </row>
    <row r="197" spans="1:11" x14ac:dyDescent="0.45">
      <c r="A197" s="116"/>
      <c r="B197" s="116"/>
      <c r="C197" s="116"/>
      <c r="D197" s="145"/>
      <c r="F197"/>
      <c r="G197" s="122"/>
      <c r="J197" s="76"/>
    </row>
    <row r="198" spans="1:11" x14ac:dyDescent="0.45">
      <c r="A198" s="116"/>
      <c r="B198" s="116"/>
      <c r="C198" s="116"/>
      <c r="D198" s="145"/>
      <c r="F198"/>
      <c r="G198" s="122"/>
      <c r="J198" s="76"/>
    </row>
    <row r="199" spans="1:11" x14ac:dyDescent="0.45">
      <c r="A199" s="116"/>
      <c r="B199" s="116"/>
      <c r="C199" s="116"/>
      <c r="D199" s="145"/>
      <c r="F199"/>
      <c r="G199" s="122"/>
      <c r="J199" s="76"/>
    </row>
    <row r="200" spans="1:11" x14ac:dyDescent="0.45">
      <c r="A200" s="116"/>
      <c r="B200" s="116"/>
      <c r="C200" s="116"/>
      <c r="D200" s="145"/>
      <c r="F200"/>
      <c r="G200" s="122"/>
      <c r="J200" s="76"/>
    </row>
    <row r="201" spans="1:11" x14ac:dyDescent="0.45">
      <c r="A201" s="116"/>
      <c r="B201" s="116"/>
      <c r="C201" s="116"/>
      <c r="D201" s="145"/>
      <c r="F201"/>
      <c r="G201" s="122"/>
      <c r="J201" s="76"/>
    </row>
    <row r="202" spans="1:11" x14ac:dyDescent="0.45">
      <c r="A202" s="116"/>
      <c r="B202" s="116"/>
      <c r="C202" s="116"/>
      <c r="D202" s="145"/>
      <c r="F202"/>
      <c r="G202" s="122"/>
      <c r="J202" s="76"/>
    </row>
    <row r="203" spans="1:11" x14ac:dyDescent="0.45">
      <c r="A203" s="116"/>
      <c r="B203" s="116"/>
      <c r="C203" s="116"/>
      <c r="D203" s="145"/>
      <c r="F203"/>
      <c r="G203" s="122"/>
      <c r="J203" s="76"/>
    </row>
    <row r="204" spans="1:11" x14ac:dyDescent="0.45">
      <c r="A204" s="116"/>
      <c r="B204" s="116"/>
      <c r="C204" s="116"/>
      <c r="D204" s="145"/>
      <c r="F204"/>
      <c r="G204" s="122"/>
      <c r="J204" s="76"/>
    </row>
    <row r="205" spans="1:11" x14ac:dyDescent="0.45">
      <c r="A205" s="116"/>
      <c r="B205" s="116"/>
      <c r="C205" s="116"/>
      <c r="D205" s="145"/>
      <c r="F205"/>
      <c r="G205" s="122"/>
      <c r="J205" s="76"/>
    </row>
    <row r="206" spans="1:11" x14ac:dyDescent="0.45">
      <c r="A206" s="116"/>
      <c r="B206" s="116"/>
      <c r="C206" s="116"/>
      <c r="D206" s="145"/>
      <c r="F206"/>
      <c r="G206" s="122"/>
      <c r="J206" s="76"/>
    </row>
    <row r="207" spans="1:11" x14ac:dyDescent="0.45">
      <c r="A207" s="116"/>
      <c r="B207" s="116"/>
      <c r="C207" s="116"/>
      <c r="D207" s="145"/>
      <c r="F207"/>
      <c r="G207" s="122"/>
      <c r="J207" s="76"/>
    </row>
    <row r="208" spans="1:11" x14ac:dyDescent="0.45">
      <c r="A208" s="116"/>
      <c r="B208" s="116"/>
      <c r="C208" s="116"/>
      <c r="D208" s="145"/>
      <c r="F208"/>
      <c r="G208" s="122"/>
      <c r="J208" s="76"/>
    </row>
    <row r="209" spans="1:12" x14ac:dyDescent="0.45">
      <c r="A209" s="116"/>
      <c r="B209" s="116"/>
      <c r="C209" s="116"/>
      <c r="D209" s="145"/>
      <c r="F209"/>
      <c r="G209" s="122"/>
      <c r="J209" s="171"/>
      <c r="K209" s="25"/>
      <c r="L209" s="97"/>
    </row>
    <row r="210" spans="1:12" x14ac:dyDescent="0.45">
      <c r="A210" s="116"/>
      <c r="B210" s="116"/>
      <c r="C210" s="116"/>
      <c r="D210" s="145"/>
      <c r="F210"/>
      <c r="G210" s="122"/>
      <c r="J210" s="171"/>
      <c r="K210" s="25"/>
      <c r="L210" s="97"/>
    </row>
    <row r="211" spans="1:12" x14ac:dyDescent="0.45">
      <c r="A211" s="116"/>
      <c r="B211" s="116"/>
      <c r="C211" s="116"/>
      <c r="D211" s="145"/>
      <c r="F211"/>
      <c r="G211" s="122"/>
      <c r="J211" s="171"/>
      <c r="K211" s="25"/>
      <c r="L211" s="97"/>
    </row>
    <row r="212" spans="1:12" x14ac:dyDescent="0.45">
      <c r="A212" s="116"/>
      <c r="B212" s="116"/>
      <c r="C212" s="116"/>
      <c r="D212" s="145"/>
      <c r="F212"/>
      <c r="G212" s="122"/>
      <c r="J212" s="182"/>
      <c r="K212" s="25"/>
      <c r="L212" s="97"/>
    </row>
    <row r="213" spans="1:12" s="1" customFormat="1" x14ac:dyDescent="0.45">
      <c r="A213" s="57"/>
      <c r="B213" s="57"/>
      <c r="C213" s="57"/>
      <c r="D213" s="168"/>
      <c r="I213" s="22"/>
      <c r="J213" s="171"/>
      <c r="K213" s="35"/>
    </row>
    <row r="214" spans="1:12" x14ac:dyDescent="0.45">
      <c r="A214" s="116"/>
      <c r="B214" s="116"/>
      <c r="C214" s="116"/>
      <c r="D214" s="145"/>
      <c r="E214" s="1"/>
      <c r="F214" s="1"/>
      <c r="G214" s="122"/>
      <c r="J214" s="76"/>
      <c r="K214" s="25"/>
    </row>
    <row r="215" spans="1:12" x14ac:dyDescent="0.45">
      <c r="A215" s="116"/>
      <c r="B215" s="274"/>
      <c r="C215"/>
      <c r="D215" s="145"/>
      <c r="F215" s="131"/>
      <c r="G215" s="122"/>
      <c r="J215" s="76"/>
      <c r="K215" s="25"/>
    </row>
    <row r="216" spans="1:12" x14ac:dyDescent="0.45">
      <c r="A216" s="116"/>
      <c r="B216" s="116"/>
      <c r="C216" s="116"/>
      <c r="D216" s="145"/>
      <c r="F216" s="131"/>
      <c r="G216" s="122"/>
      <c r="J216" s="76"/>
      <c r="K216" s="25"/>
    </row>
    <row r="217" spans="1:12" x14ac:dyDescent="0.45">
      <c r="A217" s="116"/>
      <c r="B217" s="116"/>
      <c r="C217" s="116"/>
      <c r="D217" s="145"/>
      <c r="F217" s="131"/>
      <c r="G217" s="122"/>
      <c r="I217" s="23"/>
      <c r="J217" s="76"/>
    </row>
    <row r="218" spans="1:12" x14ac:dyDescent="0.45">
      <c r="A218" s="116"/>
      <c r="B218" s="116"/>
      <c r="C218" s="116"/>
      <c r="D218" s="145"/>
      <c r="F218" s="131"/>
      <c r="G218" s="122"/>
      <c r="I218" s="23"/>
      <c r="J218" s="76"/>
    </row>
    <row r="219" spans="1:12" x14ac:dyDescent="0.45">
      <c r="A219" s="116"/>
      <c r="B219" s="116"/>
      <c r="C219" s="116"/>
      <c r="D219" s="145"/>
      <c r="F219" s="131"/>
      <c r="G219" s="122"/>
      <c r="I219" s="23"/>
      <c r="J219" s="76"/>
    </row>
    <row r="220" spans="1:12" x14ac:dyDescent="0.45">
      <c r="A220" s="116"/>
      <c r="B220" s="116"/>
      <c r="C220" s="116"/>
      <c r="D220" s="145"/>
      <c r="F220" s="131"/>
      <c r="G220" s="122"/>
      <c r="I220" s="23"/>
      <c r="J220" s="76"/>
    </row>
    <row r="221" spans="1:12" x14ac:dyDescent="0.45">
      <c r="A221" s="116"/>
      <c r="B221" s="116"/>
      <c r="C221" s="116"/>
      <c r="D221" s="145"/>
      <c r="F221" s="131"/>
      <c r="G221" s="122"/>
      <c r="I221" s="23"/>
      <c r="J221" s="76"/>
    </row>
    <row r="222" spans="1:12" x14ac:dyDescent="0.45">
      <c r="A222" s="116"/>
      <c r="B222" s="116"/>
      <c r="C222" s="116"/>
      <c r="D222" s="145"/>
      <c r="F222" s="131"/>
      <c r="G222" s="122"/>
      <c r="I222" s="23"/>
      <c r="J222" s="76"/>
    </row>
    <row r="223" spans="1:12" x14ac:dyDescent="0.45">
      <c r="A223" s="116"/>
      <c r="B223" s="116"/>
      <c r="C223" s="116"/>
      <c r="D223" s="145"/>
      <c r="F223" s="131"/>
      <c r="G223" s="122"/>
      <c r="I223" s="23"/>
      <c r="J223" s="76"/>
    </row>
    <row r="224" spans="1:12" x14ac:dyDescent="0.45">
      <c r="A224" s="116"/>
      <c r="B224" s="274"/>
      <c r="C224"/>
      <c r="D224" s="145"/>
      <c r="F224" s="131"/>
      <c r="G224" s="122"/>
      <c r="I224" s="23"/>
      <c r="J224" s="76"/>
    </row>
    <row r="225" spans="1:12" x14ac:dyDescent="0.45">
      <c r="A225" s="116"/>
      <c r="B225" s="116"/>
      <c r="C225" s="116"/>
      <c r="D225" s="145"/>
      <c r="F225" s="131"/>
      <c r="G225" s="122"/>
      <c r="I225" s="23"/>
      <c r="J225" s="76"/>
    </row>
    <row r="226" spans="1:12" x14ac:dyDescent="0.45">
      <c r="A226" s="116"/>
      <c r="B226" s="116"/>
      <c r="C226" s="116"/>
      <c r="D226" s="145"/>
      <c r="E226" s="90"/>
      <c r="F226" s="131"/>
      <c r="G226" s="122"/>
      <c r="I226" s="23"/>
      <c r="J226" s="76"/>
    </row>
    <row r="227" spans="1:12" x14ac:dyDescent="0.45">
      <c r="A227" s="116"/>
      <c r="B227" s="116"/>
      <c r="C227" s="116"/>
      <c r="D227" s="145"/>
      <c r="E227" s="90"/>
      <c r="F227" s="131"/>
      <c r="G227" s="122"/>
      <c r="I227" s="23"/>
      <c r="J227" s="76"/>
    </row>
    <row r="228" spans="1:12" x14ac:dyDescent="0.45">
      <c r="A228" s="116"/>
      <c r="B228" s="116"/>
      <c r="C228" s="116"/>
      <c r="D228" s="145"/>
      <c r="F228" s="131"/>
      <c r="G228" s="122"/>
      <c r="I228" s="23"/>
      <c r="J228" s="171"/>
      <c r="K228" s="35"/>
      <c r="L228" s="97"/>
    </row>
    <row r="229" spans="1:12" x14ac:dyDescent="0.45">
      <c r="A229" s="116"/>
      <c r="B229" s="116"/>
      <c r="C229" s="116"/>
      <c r="D229" s="145"/>
      <c r="F229" s="131"/>
      <c r="G229" s="122"/>
      <c r="I229" s="23"/>
      <c r="J229" s="171"/>
      <c r="K229" s="35"/>
      <c r="L229" s="97"/>
    </row>
    <row r="230" spans="1:12" x14ac:dyDescent="0.45">
      <c r="A230" s="116"/>
      <c r="B230" s="116"/>
      <c r="C230" s="116"/>
      <c r="D230" s="145"/>
      <c r="F230" s="131"/>
      <c r="G230" s="122"/>
      <c r="I230" s="23"/>
      <c r="J230" s="76"/>
      <c r="K230" s="25"/>
      <c r="L230" s="184"/>
    </row>
    <row r="231" spans="1:12" s="1" customFormat="1" x14ac:dyDescent="0.45">
      <c r="A231" s="57"/>
      <c r="B231" s="57"/>
      <c r="C231" s="57"/>
      <c r="D231" s="168"/>
      <c r="G231" s="183"/>
      <c r="I231" s="22"/>
      <c r="J231" s="171"/>
      <c r="K231" s="22"/>
    </row>
    <row r="232" spans="1:12" x14ac:dyDescent="0.45">
      <c r="A232" s="116"/>
      <c r="B232" s="116"/>
      <c r="C232" s="116"/>
      <c r="D232" s="145"/>
      <c r="E232" s="1"/>
      <c r="F232" s="1"/>
      <c r="G232" s="122"/>
      <c r="I232" s="23"/>
      <c r="J232" s="90"/>
      <c r="K232" s="90"/>
      <c r="L232" s="90"/>
    </row>
    <row r="233" spans="1:12" x14ac:dyDescent="0.45">
      <c r="A233" s="116"/>
      <c r="B233" s="116"/>
      <c r="C233" s="116"/>
      <c r="D233" s="145"/>
      <c r="E233" s="90"/>
      <c r="F233" s="131"/>
      <c r="G233" s="122"/>
      <c r="I233" s="23"/>
      <c r="J233" s="90"/>
      <c r="K233" s="90"/>
      <c r="L233" s="90"/>
    </row>
    <row r="234" spans="1:12" x14ac:dyDescent="0.45">
      <c r="A234" s="116"/>
      <c r="B234" s="116"/>
      <c r="C234" s="116"/>
      <c r="D234" s="145"/>
      <c r="E234" s="90"/>
      <c r="F234" s="131"/>
      <c r="G234" s="122"/>
      <c r="I234" s="23"/>
      <c r="J234" s="90"/>
      <c r="K234" s="90"/>
      <c r="L234" s="90"/>
    </row>
    <row r="235" spans="1:12" x14ac:dyDescent="0.45">
      <c r="A235" s="116"/>
      <c r="B235" s="116"/>
      <c r="C235" s="116"/>
      <c r="D235" s="145"/>
      <c r="E235" s="90"/>
      <c r="F235" s="131"/>
      <c r="G235" s="122"/>
      <c r="I235" s="23"/>
      <c r="J235" s="90"/>
      <c r="K235" s="90"/>
      <c r="L235" s="90"/>
    </row>
    <row r="236" spans="1:12" x14ac:dyDescent="0.45">
      <c r="A236" s="116"/>
      <c r="B236" s="116"/>
      <c r="C236" s="116"/>
      <c r="D236" s="145"/>
      <c r="E236" s="90"/>
      <c r="F236" s="131"/>
      <c r="G236" s="122"/>
      <c r="I236" s="23"/>
      <c r="J236" s="90"/>
      <c r="K236" s="90"/>
      <c r="L236" s="90"/>
    </row>
    <row r="237" spans="1:12" x14ac:dyDescent="0.45">
      <c r="A237" s="116"/>
      <c r="B237" s="116"/>
      <c r="C237" s="116"/>
      <c r="D237" s="145"/>
      <c r="E237" s="90"/>
      <c r="F237" s="131"/>
      <c r="G237" s="122"/>
      <c r="I237" s="23"/>
      <c r="J237" s="90"/>
      <c r="K237" s="90"/>
      <c r="L237" s="90"/>
    </row>
    <row r="238" spans="1:12" x14ac:dyDescent="0.45">
      <c r="A238" s="116"/>
      <c r="B238" s="116"/>
      <c r="C238" s="116"/>
      <c r="D238" s="145"/>
      <c r="E238" s="134"/>
      <c r="F238" s="131"/>
      <c r="G238" s="122"/>
      <c r="I238" s="23"/>
      <c r="J238" s="90"/>
      <c r="K238" s="90"/>
      <c r="L238" s="90"/>
    </row>
    <row r="239" spans="1:12" x14ac:dyDescent="0.45">
      <c r="A239" s="116"/>
      <c r="B239" s="116"/>
      <c r="C239" s="116"/>
      <c r="D239" s="145"/>
      <c r="E239" s="134"/>
      <c r="F239" s="131"/>
      <c r="G239" s="122"/>
      <c r="I239" s="23"/>
      <c r="J239" s="90"/>
      <c r="K239" s="90"/>
      <c r="L239" s="90"/>
    </row>
    <row r="240" spans="1:12" x14ac:dyDescent="0.45">
      <c r="A240" s="116"/>
      <c r="B240" s="116"/>
      <c r="C240" s="116"/>
      <c r="D240" s="145"/>
      <c r="E240" s="134"/>
      <c r="F240" s="131"/>
      <c r="G240" s="122"/>
      <c r="I240" s="23"/>
      <c r="J240" s="90"/>
      <c r="K240" s="90"/>
      <c r="L240" s="90"/>
    </row>
    <row r="241" spans="1:12" x14ac:dyDescent="0.45">
      <c r="A241" s="116"/>
      <c r="B241" s="116"/>
      <c r="C241" s="116"/>
      <c r="D241" s="145"/>
      <c r="E241" s="134"/>
      <c r="F241" s="131"/>
      <c r="G241" s="122"/>
      <c r="I241" s="23"/>
      <c r="J241" s="90"/>
      <c r="K241" s="90"/>
      <c r="L241" s="90"/>
    </row>
    <row r="242" spans="1:12" x14ac:dyDescent="0.45">
      <c r="A242" s="116"/>
      <c r="B242" s="116"/>
      <c r="C242" s="116"/>
      <c r="D242" s="145"/>
      <c r="E242" s="134"/>
      <c r="F242" s="131"/>
      <c r="G242" s="122"/>
      <c r="I242" s="23"/>
      <c r="J242" s="90"/>
      <c r="K242" s="90"/>
      <c r="L242" s="90"/>
    </row>
    <row r="243" spans="1:12" x14ac:dyDescent="0.45">
      <c r="A243" s="116"/>
      <c r="B243" s="116"/>
      <c r="C243" s="116"/>
      <c r="D243" s="145"/>
      <c r="E243" s="134"/>
      <c r="F243" s="131"/>
      <c r="G243" s="122"/>
      <c r="I243" s="23"/>
      <c r="J243" s="90"/>
      <c r="K243" s="90"/>
      <c r="L243" s="90"/>
    </row>
    <row r="244" spans="1:12" x14ac:dyDescent="0.45">
      <c r="A244" s="116"/>
      <c r="B244" s="116"/>
      <c r="C244" s="116"/>
      <c r="D244" s="145"/>
      <c r="E244" s="134"/>
      <c r="F244" s="131"/>
      <c r="G244" s="122"/>
      <c r="I244" s="23"/>
      <c r="J244" s="90"/>
      <c r="K244" s="90"/>
      <c r="L244" s="90"/>
    </row>
    <row r="245" spans="1:12" x14ac:dyDescent="0.45">
      <c r="A245" s="116"/>
      <c r="B245" s="116"/>
      <c r="C245" s="116"/>
      <c r="D245" s="145"/>
      <c r="E245" s="134"/>
      <c r="F245" s="131"/>
      <c r="G245" s="122"/>
      <c r="I245" s="23"/>
      <c r="J245" s="90"/>
      <c r="K245" s="90"/>
      <c r="L245" s="90"/>
    </row>
    <row r="246" spans="1:12" x14ac:dyDescent="0.45">
      <c r="A246" s="116"/>
      <c r="B246" s="116"/>
      <c r="C246" s="116"/>
      <c r="D246" s="145"/>
      <c r="E246" s="134"/>
      <c r="F246" s="131"/>
      <c r="G246" s="122"/>
      <c r="I246" s="23"/>
      <c r="J246" s="90"/>
      <c r="K246" s="90"/>
      <c r="L246" s="90"/>
    </row>
    <row r="247" spans="1:12" x14ac:dyDescent="0.45">
      <c r="A247" s="116"/>
      <c r="B247" s="116"/>
      <c r="C247" s="116"/>
      <c r="D247" s="145"/>
      <c r="E247" s="134"/>
      <c r="F247" s="131"/>
      <c r="G247" s="122"/>
      <c r="I247" s="23"/>
      <c r="J247" s="90"/>
      <c r="K247" s="90"/>
      <c r="L247" s="90"/>
    </row>
    <row r="248" spans="1:12" x14ac:dyDescent="0.45">
      <c r="A248" s="116"/>
      <c r="B248" s="116"/>
      <c r="C248" s="116"/>
      <c r="D248" s="145"/>
      <c r="E248" s="134"/>
      <c r="F248" s="131"/>
      <c r="G248" s="122"/>
      <c r="I248" s="23"/>
      <c r="J248" s="90"/>
      <c r="K248" s="90"/>
      <c r="L248" s="90"/>
    </row>
    <row r="249" spans="1:12" x14ac:dyDescent="0.45">
      <c r="A249" s="116"/>
      <c r="B249" s="116"/>
      <c r="C249" s="116"/>
      <c r="D249" s="145"/>
      <c r="E249" s="134"/>
      <c r="F249" s="131"/>
      <c r="G249" s="122"/>
      <c r="I249" s="23"/>
      <c r="J249" s="90"/>
      <c r="K249" s="90"/>
      <c r="L249" s="90"/>
    </row>
    <row r="250" spans="1:12" x14ac:dyDescent="0.45">
      <c r="A250" s="116"/>
      <c r="B250" s="116"/>
      <c r="C250" s="116"/>
      <c r="D250" s="145"/>
      <c r="E250" s="134"/>
      <c r="F250" s="131"/>
      <c r="G250" s="122"/>
      <c r="I250" s="23"/>
      <c r="J250" s="90"/>
      <c r="K250" s="90"/>
      <c r="L250" s="90"/>
    </row>
    <row r="251" spans="1:12" x14ac:dyDescent="0.45">
      <c r="A251" s="116"/>
      <c r="B251" s="116"/>
      <c r="C251" s="116"/>
      <c r="D251" s="145"/>
      <c r="E251" s="134"/>
      <c r="F251" s="131"/>
      <c r="G251" s="122"/>
      <c r="I251" s="23"/>
      <c r="J251" s="90"/>
      <c r="K251" s="90"/>
      <c r="L251" s="90"/>
    </row>
    <row r="252" spans="1:12" x14ac:dyDescent="0.45">
      <c r="A252" s="116"/>
      <c r="B252" s="116"/>
      <c r="C252" s="116"/>
      <c r="D252" s="145"/>
      <c r="E252" s="134"/>
      <c r="F252" s="131"/>
      <c r="G252" s="122"/>
      <c r="I252" s="23"/>
      <c r="J252" s="90"/>
      <c r="K252" s="90"/>
      <c r="L252" s="90"/>
    </row>
    <row r="253" spans="1:12" x14ac:dyDescent="0.45">
      <c r="A253" s="116"/>
      <c r="B253" s="116"/>
      <c r="C253" s="116"/>
      <c r="D253" s="145"/>
      <c r="E253" s="134"/>
      <c r="F253" s="131"/>
      <c r="G253" s="122"/>
      <c r="I253" s="23"/>
      <c r="J253" s="90"/>
      <c r="K253" s="90"/>
      <c r="L253" s="90"/>
    </row>
    <row r="254" spans="1:12" x14ac:dyDescent="0.45">
      <c r="A254" s="116"/>
      <c r="B254" s="116"/>
      <c r="C254" s="116"/>
      <c r="D254" s="145"/>
      <c r="E254" s="134"/>
      <c r="F254" s="131"/>
      <c r="G254" s="122"/>
      <c r="I254" s="23"/>
      <c r="J254" s="90"/>
      <c r="K254" s="90"/>
      <c r="L254" s="90"/>
    </row>
    <row r="255" spans="1:12" x14ac:dyDescent="0.45">
      <c r="A255" s="116"/>
      <c r="B255" s="116"/>
      <c r="C255" s="116"/>
      <c r="D255" s="145"/>
      <c r="E255" s="134"/>
      <c r="F255" s="131"/>
      <c r="G255" s="122"/>
      <c r="I255" s="23"/>
      <c r="J255" s="90"/>
      <c r="K255" s="90"/>
      <c r="L255" s="90"/>
    </row>
    <row r="256" spans="1:12" x14ac:dyDescent="0.45">
      <c r="A256" s="116"/>
      <c r="B256" s="116"/>
      <c r="C256" s="116"/>
      <c r="D256" s="145"/>
      <c r="E256" s="134"/>
      <c r="F256" s="131"/>
      <c r="G256" s="122"/>
      <c r="I256" s="23"/>
      <c r="J256" s="90"/>
      <c r="K256" s="90"/>
      <c r="L256" s="90"/>
    </row>
    <row r="257" spans="1:12" x14ac:dyDescent="0.45">
      <c r="A257" s="116"/>
      <c r="B257" s="116"/>
      <c r="C257" s="116"/>
      <c r="D257" s="145"/>
      <c r="E257" s="134"/>
      <c r="F257" s="131"/>
      <c r="G257" s="122"/>
      <c r="I257" s="23"/>
      <c r="J257" s="90"/>
      <c r="K257" s="90"/>
      <c r="L257" s="90"/>
    </row>
    <row r="258" spans="1:12" x14ac:dyDescent="0.45">
      <c r="A258" s="116"/>
      <c r="B258" s="116"/>
      <c r="C258" s="116"/>
      <c r="D258" s="145"/>
      <c r="E258" s="134"/>
      <c r="F258" s="131"/>
      <c r="G258" s="122"/>
      <c r="I258" s="23"/>
      <c r="J258" s="90"/>
      <c r="K258" s="90"/>
      <c r="L258" s="90"/>
    </row>
    <row r="259" spans="1:12" x14ac:dyDescent="0.45">
      <c r="A259" s="116"/>
      <c r="B259" s="116"/>
      <c r="C259" s="116"/>
      <c r="D259" s="145"/>
      <c r="E259" s="134"/>
      <c r="F259" s="131"/>
      <c r="G259" s="122"/>
      <c r="I259" s="23"/>
      <c r="J259" s="90"/>
      <c r="K259" s="90"/>
      <c r="L259" s="90"/>
    </row>
    <row r="260" spans="1:12" x14ac:dyDescent="0.45">
      <c r="A260" s="116"/>
      <c r="B260" s="116"/>
      <c r="C260" s="116"/>
      <c r="D260" s="145"/>
      <c r="E260" s="134"/>
      <c r="F260" s="131"/>
      <c r="G260" s="122"/>
      <c r="I260" s="23"/>
      <c r="J260" s="90"/>
      <c r="K260" s="90"/>
      <c r="L260" s="90"/>
    </row>
    <row r="261" spans="1:12" x14ac:dyDescent="0.45">
      <c r="A261" s="116"/>
      <c r="B261" s="116"/>
      <c r="C261" s="116"/>
      <c r="D261" s="145"/>
      <c r="E261" s="134"/>
      <c r="F261" s="131"/>
      <c r="G261" s="122"/>
      <c r="I261" s="23"/>
      <c r="J261" s="90"/>
      <c r="K261" s="90"/>
      <c r="L261" s="90"/>
    </row>
    <row r="262" spans="1:12" x14ac:dyDescent="0.45">
      <c r="A262" s="116"/>
      <c r="B262" s="116"/>
      <c r="C262" s="116"/>
      <c r="D262" s="145"/>
      <c r="E262" s="134"/>
      <c r="F262" s="131"/>
      <c r="G262" s="122"/>
      <c r="I262" s="23"/>
      <c r="J262" s="90"/>
      <c r="K262" s="90"/>
      <c r="L262" s="90"/>
    </row>
    <row r="263" spans="1:12" x14ac:dyDescent="0.45">
      <c r="A263" s="116"/>
      <c r="B263" s="116"/>
      <c r="C263" s="116"/>
      <c r="D263" s="145"/>
      <c r="E263" s="134"/>
      <c r="F263" s="131"/>
      <c r="G263" s="122"/>
      <c r="I263" s="23"/>
      <c r="J263" s="90"/>
      <c r="K263" s="90"/>
      <c r="L263" s="90"/>
    </row>
    <row r="264" spans="1:12" s="1" customFormat="1" x14ac:dyDescent="0.45">
      <c r="A264" s="57"/>
      <c r="B264" s="57"/>
      <c r="C264" s="57"/>
      <c r="D264" s="168"/>
      <c r="I264" s="22"/>
      <c r="J264" s="171"/>
      <c r="K264" s="22"/>
    </row>
    <row r="265" spans="1:12" x14ac:dyDescent="0.45">
      <c r="A265" s="116"/>
      <c r="B265" s="116"/>
      <c r="C265" s="116"/>
      <c r="D265" s="145"/>
      <c r="E265" s="1"/>
      <c r="F265" s="1"/>
      <c r="G265" s="122"/>
      <c r="I265" s="23"/>
      <c r="J265" s="135"/>
      <c r="K265" s="136"/>
    </row>
    <row r="266" spans="1:12" x14ac:dyDescent="0.45">
      <c r="A266" s="116"/>
      <c r="B266" s="116"/>
      <c r="C266" s="116"/>
      <c r="D266" s="145"/>
      <c r="F266" s="131"/>
      <c r="G266" s="122"/>
      <c r="J266" s="135"/>
      <c r="K266" s="136"/>
    </row>
    <row r="267" spans="1:12" x14ac:dyDescent="0.45">
      <c r="A267" s="116"/>
      <c r="B267" s="116"/>
      <c r="C267" s="116"/>
      <c r="D267" s="145"/>
      <c r="F267" s="131"/>
      <c r="G267" s="122"/>
      <c r="J267" s="135"/>
      <c r="K267" s="136"/>
    </row>
    <row r="268" spans="1:12" x14ac:dyDescent="0.45">
      <c r="A268" s="116"/>
      <c r="B268" s="116"/>
      <c r="C268" s="116"/>
      <c r="D268" s="145"/>
      <c r="F268" s="131"/>
      <c r="G268" s="122"/>
      <c r="J268" s="135"/>
      <c r="K268" s="136"/>
    </row>
    <row r="269" spans="1:12" x14ac:dyDescent="0.45">
      <c r="A269" s="116"/>
      <c r="B269" s="116"/>
      <c r="C269" s="116"/>
      <c r="D269" s="145"/>
      <c r="E269" s="134"/>
      <c r="F269" s="131"/>
      <c r="G269" s="122"/>
      <c r="I269" s="23"/>
      <c r="J269" s="135"/>
      <c r="K269" s="136"/>
    </row>
    <row r="270" spans="1:12" x14ac:dyDescent="0.45">
      <c r="A270" s="116"/>
      <c r="B270" s="116"/>
      <c r="C270" s="116"/>
      <c r="D270" s="145"/>
      <c r="F270" s="5"/>
      <c r="G270" s="122"/>
      <c r="J270" s="135"/>
      <c r="K270" s="136"/>
    </row>
    <row r="271" spans="1:12" x14ac:dyDescent="0.45">
      <c r="A271" s="116"/>
      <c r="B271" s="116"/>
      <c r="C271" s="116"/>
      <c r="D271" s="145"/>
      <c r="F271" s="131"/>
      <c r="G271" s="122"/>
      <c r="J271" s="135"/>
      <c r="K271" s="136"/>
    </row>
    <row r="272" spans="1:12" x14ac:dyDescent="0.45">
      <c r="A272" s="116"/>
      <c r="B272" s="116"/>
      <c r="C272" s="116"/>
      <c r="D272" s="145"/>
      <c r="F272" s="131"/>
      <c r="G272" s="122"/>
      <c r="J272" s="135"/>
      <c r="K272" s="136"/>
    </row>
    <row r="273" spans="1:12" x14ac:dyDescent="0.45">
      <c r="A273" s="116"/>
      <c r="B273" s="116"/>
      <c r="C273" s="116"/>
      <c r="D273" s="145"/>
      <c r="F273" s="131"/>
      <c r="G273" s="122"/>
      <c r="J273" s="135"/>
      <c r="K273" s="136"/>
    </row>
    <row r="274" spans="1:12" x14ac:dyDescent="0.45">
      <c r="A274" s="116"/>
      <c r="B274" s="116"/>
      <c r="C274" s="116"/>
      <c r="D274" s="145"/>
      <c r="F274" s="131"/>
      <c r="G274" s="122"/>
      <c r="J274" s="135"/>
      <c r="K274" s="136"/>
    </row>
    <row r="275" spans="1:12" x14ac:dyDescent="0.45">
      <c r="A275" s="116"/>
      <c r="B275" s="116"/>
      <c r="C275" s="116"/>
      <c r="D275" s="145"/>
      <c r="F275" s="131"/>
      <c r="G275" s="122"/>
      <c r="I275" s="23"/>
      <c r="J275" s="135"/>
      <c r="K275" s="136"/>
    </row>
    <row r="276" spans="1:12" x14ac:dyDescent="0.45">
      <c r="A276" s="116"/>
      <c r="B276" s="116"/>
      <c r="C276" s="116"/>
      <c r="D276" s="145"/>
      <c r="F276" s="131"/>
      <c r="G276" s="122"/>
      <c r="I276" s="23"/>
      <c r="J276" s="135"/>
      <c r="K276" s="136"/>
    </row>
    <row r="277" spans="1:12" x14ac:dyDescent="0.45">
      <c r="A277" s="116"/>
      <c r="B277" s="274"/>
      <c r="C277"/>
      <c r="D277" s="145"/>
      <c r="F277" s="131"/>
      <c r="G277" s="122"/>
      <c r="I277" s="23"/>
      <c r="J277" s="135"/>
      <c r="K277" s="136"/>
    </row>
    <row r="278" spans="1:12" s="1" customFormat="1" x14ac:dyDescent="0.45">
      <c r="A278" s="57"/>
      <c r="B278" s="57"/>
      <c r="C278" s="57"/>
      <c r="D278" s="168"/>
      <c r="G278" s="185"/>
      <c r="I278" s="172"/>
      <c r="J278" s="171"/>
      <c r="K278" s="22"/>
    </row>
    <row r="279" spans="1:12" x14ac:dyDescent="0.45">
      <c r="A279" s="116"/>
      <c r="B279" s="116"/>
      <c r="C279" s="116"/>
      <c r="D279" s="145"/>
      <c r="E279" s="1"/>
      <c r="F279" s="1"/>
      <c r="G279" s="122"/>
      <c r="I279" s="23"/>
      <c r="J279" s="76"/>
    </row>
    <row r="280" spans="1:12" x14ac:dyDescent="0.45">
      <c r="A280" s="116"/>
      <c r="B280" s="116"/>
      <c r="C280" s="116"/>
      <c r="D280" s="145"/>
      <c r="F280" s="131"/>
      <c r="G280" s="122"/>
      <c r="I280" s="23"/>
      <c r="J280" s="76"/>
    </row>
    <row r="281" spans="1:12" x14ac:dyDescent="0.45">
      <c r="A281" s="116"/>
      <c r="B281" s="116"/>
      <c r="C281" s="116"/>
      <c r="D281" s="145"/>
      <c r="F281" s="131"/>
      <c r="G281" s="122"/>
      <c r="I281" s="23"/>
      <c r="J281" s="76"/>
    </row>
    <row r="282" spans="1:12" x14ac:dyDescent="0.45">
      <c r="A282" s="116"/>
      <c r="B282" s="116"/>
      <c r="C282" s="116"/>
      <c r="D282" s="145"/>
      <c r="F282" s="131"/>
      <c r="G282" s="122"/>
      <c r="I282" s="23"/>
      <c r="J282" s="76"/>
    </row>
    <row r="283" spans="1:12" x14ac:dyDescent="0.45">
      <c r="A283" s="116"/>
      <c r="B283" s="116"/>
      <c r="C283" s="116"/>
      <c r="D283" s="145"/>
      <c r="E283" s="134"/>
      <c r="F283" s="131"/>
      <c r="G283" s="122"/>
      <c r="I283" s="23"/>
      <c r="J283" s="76"/>
    </row>
    <row r="284" spans="1:12" x14ac:dyDescent="0.45">
      <c r="A284" s="116"/>
      <c r="B284" s="116"/>
      <c r="C284" s="116"/>
      <c r="D284" s="145"/>
      <c r="E284" s="134"/>
      <c r="F284" s="131"/>
      <c r="G284" s="122"/>
      <c r="I284" s="23"/>
      <c r="J284" s="76"/>
    </row>
    <row r="285" spans="1:12" x14ac:dyDescent="0.45">
      <c r="A285" s="116"/>
      <c r="B285" s="116"/>
      <c r="C285" s="116"/>
      <c r="D285" s="145"/>
      <c r="E285" s="134"/>
      <c r="F285" s="131"/>
      <c r="G285" s="122"/>
      <c r="I285" s="23"/>
      <c r="J285" s="76"/>
    </row>
    <row r="286" spans="1:12" x14ac:dyDescent="0.45">
      <c r="A286" s="116"/>
      <c r="B286" s="116"/>
      <c r="C286" s="116"/>
      <c r="D286" s="145"/>
      <c r="F286" s="131"/>
      <c r="G286" s="122"/>
      <c r="I286" s="23"/>
      <c r="J286" s="76"/>
    </row>
    <row r="287" spans="1:12" s="1" customFormat="1" x14ac:dyDescent="0.45">
      <c r="A287" s="57"/>
      <c r="B287" s="57"/>
      <c r="C287" s="57"/>
      <c r="D287" s="168"/>
      <c r="G287" s="185"/>
      <c r="I287" s="172"/>
      <c r="J287" s="171"/>
      <c r="K287" s="22"/>
      <c r="L287" s="81"/>
    </row>
    <row r="288" spans="1:12" s="1" customFormat="1" x14ac:dyDescent="0.45">
      <c r="A288" s="116"/>
      <c r="B288" s="274"/>
      <c r="C288" s="273"/>
      <c r="D288" s="145"/>
      <c r="G288" s="122"/>
      <c r="I288" s="172"/>
      <c r="J288" s="171"/>
      <c r="K288" s="22"/>
      <c r="L288" s="81"/>
    </row>
    <row r="289" spans="1:12" s="1" customFormat="1" x14ac:dyDescent="0.45">
      <c r="A289" s="116"/>
      <c r="B289" s="274"/>
      <c r="C289" s="273"/>
      <c r="D289" s="145"/>
      <c r="G289" s="122"/>
      <c r="I289" s="172"/>
      <c r="J289" s="171"/>
      <c r="K289" s="22"/>
      <c r="L289" s="81"/>
    </row>
    <row r="290" spans="1:12" s="1" customFormat="1" x14ac:dyDescent="0.45">
      <c r="A290" s="116"/>
      <c r="B290" s="116"/>
      <c r="C290" s="116"/>
      <c r="D290" s="145"/>
      <c r="G290" s="122"/>
      <c r="I290" s="172"/>
      <c r="J290" s="171"/>
      <c r="K290" s="22"/>
      <c r="L290" s="81"/>
    </row>
    <row r="291" spans="1:12" x14ac:dyDescent="0.45">
      <c r="A291" s="116"/>
      <c r="B291" s="116"/>
      <c r="C291" s="116"/>
      <c r="D291" s="145"/>
      <c r="E291" s="86"/>
      <c r="F291" s="131"/>
      <c r="G291" s="122"/>
      <c r="I291" s="178"/>
      <c r="J291" s="163"/>
      <c r="K291" s="134"/>
    </row>
    <row r="292" spans="1:12" x14ac:dyDescent="0.45">
      <c r="A292" s="116"/>
      <c r="B292" s="116"/>
      <c r="C292" s="116"/>
      <c r="D292" s="145"/>
      <c r="E292" s="86"/>
      <c r="F292" s="131"/>
      <c r="G292" s="122"/>
      <c r="I292" s="23"/>
      <c r="J292" s="135"/>
      <c r="K292" s="136"/>
    </row>
    <row r="293" spans="1:12" x14ac:dyDescent="0.45">
      <c r="A293" s="116"/>
      <c r="B293" s="116"/>
      <c r="C293" s="116"/>
      <c r="D293" s="145"/>
      <c r="E293" s="86"/>
      <c r="F293" s="131"/>
      <c r="G293" s="122"/>
      <c r="I293" s="23"/>
      <c r="J293" s="135"/>
      <c r="K293" s="136"/>
    </row>
    <row r="294" spans="1:12" x14ac:dyDescent="0.45">
      <c r="A294" s="116"/>
      <c r="B294" s="116"/>
      <c r="C294" s="116"/>
      <c r="D294" s="145"/>
      <c r="E294" s="86"/>
      <c r="F294" s="131"/>
      <c r="G294" s="122"/>
      <c r="I294" s="23"/>
      <c r="J294" s="135"/>
      <c r="K294" s="136"/>
    </row>
    <row r="295" spans="1:12" x14ac:dyDescent="0.45">
      <c r="A295" s="116"/>
      <c r="B295" s="116"/>
      <c r="C295" s="116"/>
      <c r="D295" s="145"/>
      <c r="E295" s="134"/>
      <c r="F295" s="131"/>
      <c r="G295" s="122"/>
      <c r="I295" s="23"/>
      <c r="J295" s="135"/>
      <c r="K295" s="136"/>
    </row>
    <row r="296" spans="1:12" x14ac:dyDescent="0.45">
      <c r="A296" s="116"/>
      <c r="B296" s="116"/>
      <c r="C296" s="116"/>
      <c r="D296" s="145"/>
      <c r="E296" s="86"/>
      <c r="F296" s="131"/>
      <c r="G296" s="122"/>
      <c r="I296" s="23"/>
      <c r="J296" s="135"/>
      <c r="K296" s="136"/>
    </row>
    <row r="297" spans="1:12" x14ac:dyDescent="0.45">
      <c r="A297" s="116"/>
      <c r="B297" s="116"/>
      <c r="C297" s="116"/>
      <c r="D297" s="145"/>
      <c r="E297" s="86"/>
      <c r="F297" s="131"/>
      <c r="G297" s="122"/>
      <c r="I297" s="23"/>
      <c r="J297" s="135"/>
      <c r="K297" s="136"/>
    </row>
    <row r="298" spans="1:12" x14ac:dyDescent="0.45">
      <c r="A298" s="116"/>
      <c r="B298" s="116"/>
      <c r="C298" s="116"/>
      <c r="D298" s="145"/>
      <c r="E298" s="86"/>
      <c r="F298" s="131"/>
      <c r="G298" s="122"/>
      <c r="I298" s="23"/>
      <c r="J298" s="135"/>
      <c r="K298" s="136"/>
    </row>
    <row r="299" spans="1:12" x14ac:dyDescent="0.45">
      <c r="A299" s="116"/>
      <c r="B299" s="116"/>
      <c r="C299" s="116"/>
      <c r="D299" s="145"/>
      <c r="E299" s="86"/>
      <c r="F299" s="131"/>
      <c r="G299" s="122"/>
      <c r="I299" s="23"/>
      <c r="J299" s="135"/>
      <c r="K299" s="136"/>
    </row>
    <row r="300" spans="1:12" x14ac:dyDescent="0.45">
      <c r="A300" s="116"/>
      <c r="B300" s="116"/>
      <c r="C300" s="116"/>
      <c r="D300" s="145"/>
      <c r="E300" s="86"/>
      <c r="F300" s="131"/>
      <c r="G300" s="122"/>
      <c r="H300" s="307"/>
      <c r="J300" s="81"/>
      <c r="K300" s="81"/>
    </row>
    <row r="301" spans="1:12" x14ac:dyDescent="0.45">
      <c r="A301" s="116"/>
      <c r="B301" s="116"/>
      <c r="C301" s="116"/>
      <c r="D301" s="145"/>
      <c r="E301" s="86"/>
      <c r="F301" s="131"/>
      <c r="G301" s="122"/>
      <c r="H301" s="307"/>
      <c r="J301" s="81"/>
      <c r="K301" s="81"/>
    </row>
    <row r="302" spans="1:12" x14ac:dyDescent="0.45">
      <c r="A302" s="116"/>
      <c r="B302" s="116"/>
      <c r="C302" s="116"/>
      <c r="D302" s="145"/>
      <c r="E302" s="134"/>
      <c r="F302" s="131"/>
      <c r="G302" s="122"/>
      <c r="H302" s="307"/>
      <c r="J302" s="81"/>
      <c r="K302" s="81"/>
    </row>
    <row r="303" spans="1:12" x14ac:dyDescent="0.45">
      <c r="A303" s="116"/>
      <c r="B303" s="116"/>
      <c r="C303" s="116"/>
      <c r="D303" s="145"/>
      <c r="E303" s="86"/>
      <c r="F303" s="131"/>
      <c r="G303" s="122"/>
      <c r="H303" s="307"/>
      <c r="J303" s="81"/>
      <c r="K303" s="81"/>
    </row>
    <row r="304" spans="1:12" x14ac:dyDescent="0.45">
      <c r="A304" s="116"/>
      <c r="B304" s="116"/>
      <c r="C304" s="116"/>
      <c r="D304" s="145"/>
      <c r="E304" s="86"/>
      <c r="F304" s="131"/>
      <c r="G304" s="122"/>
      <c r="H304" s="307"/>
      <c r="J304" s="81"/>
      <c r="K304" s="81"/>
    </row>
    <row r="305" spans="1:11" x14ac:dyDescent="0.45">
      <c r="A305" s="116"/>
      <c r="B305" s="116"/>
      <c r="C305" s="116"/>
      <c r="D305" s="145"/>
      <c r="E305" s="86"/>
      <c r="F305" s="131"/>
      <c r="G305" s="122"/>
      <c r="H305" s="307"/>
      <c r="J305" s="81"/>
      <c r="K305" s="81"/>
    </row>
    <row r="306" spans="1:11" s="1" customFormat="1" x14ac:dyDescent="0.45">
      <c r="A306" s="57"/>
      <c r="B306" s="57"/>
      <c r="C306" s="57"/>
      <c r="D306" s="168"/>
      <c r="G306" s="186"/>
      <c r="H306" s="308"/>
      <c r="I306" s="22"/>
    </row>
    <row r="307" spans="1:11" x14ac:dyDescent="0.45">
      <c r="A307" s="116"/>
      <c r="B307" s="116"/>
      <c r="C307" s="116"/>
      <c r="D307" s="145"/>
      <c r="F307"/>
      <c r="G307" s="60"/>
      <c r="H307" s="307"/>
      <c r="I307" s="60"/>
      <c r="J307" s="81"/>
      <c r="K307" s="81"/>
    </row>
    <row r="308" spans="1:11" x14ac:dyDescent="0.45">
      <c r="A308" s="57"/>
      <c r="B308" s="57"/>
      <c r="C308" s="57"/>
      <c r="D308" s="168"/>
      <c r="F308"/>
      <c r="G308" s="60"/>
      <c r="H308" s="307"/>
      <c r="I308" s="60"/>
      <c r="J308" s="81"/>
      <c r="K308" s="81"/>
    </row>
    <row r="309" spans="1:11" x14ac:dyDescent="0.45">
      <c r="A309" s="116"/>
      <c r="B309" s="116"/>
      <c r="C309" s="116"/>
      <c r="D309" s="145"/>
      <c r="F309"/>
      <c r="G309" s="60"/>
      <c r="H309" s="307"/>
      <c r="I309" s="60"/>
      <c r="J309" s="81"/>
      <c r="K309" s="81"/>
    </row>
    <row r="310" spans="1:11" x14ac:dyDescent="0.45">
      <c r="A310" s="116"/>
      <c r="B310" s="116"/>
      <c r="C310" s="116"/>
      <c r="D310" s="145"/>
      <c r="F310"/>
      <c r="G310" s="60"/>
      <c r="H310" s="307"/>
      <c r="I310" s="60"/>
      <c r="J310" s="81"/>
      <c r="K310" s="81"/>
    </row>
    <row r="311" spans="1:11" x14ac:dyDescent="0.45">
      <c r="A311" s="116"/>
      <c r="B311" s="116"/>
      <c r="C311" s="116"/>
      <c r="D311" s="145"/>
      <c r="F311"/>
      <c r="G311" s="60"/>
      <c r="H311" s="307"/>
      <c r="I311" s="60"/>
      <c r="J311" s="81"/>
      <c r="K311" s="81"/>
    </row>
    <row r="312" spans="1:11" x14ac:dyDescent="0.45">
      <c r="A312" s="116"/>
      <c r="B312" s="116"/>
      <c r="C312" s="116"/>
      <c r="D312" s="145"/>
      <c r="F312"/>
      <c r="G312" s="60"/>
      <c r="H312" s="307"/>
      <c r="I312" s="60"/>
      <c r="J312" s="81"/>
      <c r="K312" s="81"/>
    </row>
    <row r="313" spans="1:11" x14ac:dyDescent="0.45">
      <c r="A313" s="116"/>
      <c r="B313" s="116"/>
      <c r="C313" s="116"/>
      <c r="D313" s="145"/>
      <c r="F313"/>
      <c r="G313" s="60"/>
      <c r="H313" s="307"/>
      <c r="I313" s="60"/>
      <c r="J313" s="81"/>
      <c r="K313" s="81"/>
    </row>
    <row r="314" spans="1:11" x14ac:dyDescent="0.45">
      <c r="A314" s="116"/>
      <c r="B314" s="116"/>
      <c r="C314" s="116"/>
      <c r="D314" s="145"/>
      <c r="F314"/>
      <c r="G314" s="60"/>
      <c r="H314" s="307"/>
      <c r="I314" s="60"/>
      <c r="J314" s="81"/>
      <c r="K314" s="81"/>
    </row>
    <row r="315" spans="1:11" x14ac:dyDescent="0.45">
      <c r="A315" s="57"/>
      <c r="B315" s="57"/>
      <c r="C315" s="57"/>
      <c r="D315" s="168"/>
      <c r="F315"/>
      <c r="G315" s="60"/>
      <c r="H315" s="307"/>
      <c r="J315" s="81"/>
      <c r="K315" s="81"/>
    </row>
    <row r="316" spans="1:11" x14ac:dyDescent="0.45">
      <c r="A316" s="116"/>
      <c r="B316" s="116"/>
      <c r="C316" s="116"/>
      <c r="D316" s="145"/>
      <c r="F316"/>
      <c r="G316" s="60"/>
      <c r="H316" s="307"/>
      <c r="J316" s="81"/>
      <c r="K316" s="81"/>
    </row>
    <row r="317" spans="1:11" x14ac:dyDescent="0.45">
      <c r="A317" s="116"/>
      <c r="B317" s="116"/>
      <c r="C317" s="116"/>
      <c r="D317" s="145"/>
      <c r="F317"/>
      <c r="G317" s="60"/>
      <c r="H317" s="307"/>
      <c r="J317" s="81"/>
      <c r="K317" s="81"/>
    </row>
    <row r="318" spans="1:11" x14ac:dyDescent="0.45">
      <c r="A318" s="116"/>
      <c r="B318" s="116"/>
      <c r="C318" s="116"/>
      <c r="D318" s="145"/>
      <c r="E318" s="97"/>
      <c r="F318" s="131"/>
      <c r="G318" s="60"/>
      <c r="H318" s="307"/>
      <c r="J318" s="81"/>
      <c r="K318" s="81"/>
    </row>
    <row r="319" spans="1:11" x14ac:dyDescent="0.45">
      <c r="A319" s="116"/>
      <c r="B319" s="116"/>
      <c r="C319" s="116"/>
      <c r="D319" s="145"/>
      <c r="E319" s="97"/>
      <c r="F319" s="131"/>
      <c r="G319" s="60"/>
      <c r="H319" s="307"/>
      <c r="J319" s="81"/>
      <c r="K319" s="81"/>
    </row>
    <row r="320" spans="1:11" x14ac:dyDescent="0.45">
      <c r="A320" s="116"/>
      <c r="B320" s="116"/>
      <c r="C320" s="116"/>
      <c r="D320" s="145"/>
      <c r="E320" s="97"/>
      <c r="F320" s="131"/>
      <c r="G320" s="60"/>
      <c r="H320" s="307"/>
      <c r="J320" s="81"/>
      <c r="K320" s="81"/>
    </row>
    <row r="321" spans="1:11" x14ac:dyDescent="0.45">
      <c r="A321" s="116"/>
      <c r="B321" s="116"/>
      <c r="C321" s="116"/>
      <c r="D321" s="145"/>
      <c r="E321" s="97"/>
      <c r="F321" s="131"/>
      <c r="G321" s="60"/>
      <c r="H321" s="307"/>
      <c r="J321" s="81"/>
      <c r="K321" s="81"/>
    </row>
    <row r="322" spans="1:11" x14ac:dyDescent="0.45">
      <c r="A322" s="116"/>
      <c r="B322" s="274"/>
      <c r="C322"/>
      <c r="D322" s="145"/>
      <c r="E322" s="97"/>
      <c r="F322" s="131"/>
      <c r="G322" s="60"/>
      <c r="H322" s="307"/>
      <c r="J322" s="81"/>
      <c r="K322" s="81"/>
    </row>
    <row r="323" spans="1:11" x14ac:dyDescent="0.45">
      <c r="A323" s="116"/>
      <c r="B323" s="116"/>
      <c r="C323" s="116"/>
      <c r="D323" s="145"/>
      <c r="E323" s="97"/>
      <c r="F323" s="131"/>
      <c r="G323" s="60"/>
      <c r="H323" s="307"/>
      <c r="J323" s="81"/>
      <c r="K323" s="81"/>
    </row>
    <row r="324" spans="1:11" x14ac:dyDescent="0.45">
      <c r="A324" s="116"/>
      <c r="B324" s="116"/>
      <c r="C324" s="116"/>
      <c r="D324" s="145"/>
      <c r="E324" s="97"/>
      <c r="F324" s="131"/>
      <c r="G324" s="60"/>
      <c r="H324" s="307"/>
      <c r="J324" s="81"/>
      <c r="K324" s="81"/>
    </row>
    <row r="325" spans="1:11" x14ac:dyDescent="0.45">
      <c r="A325" s="116"/>
      <c r="B325" s="274"/>
      <c r="C325"/>
      <c r="D325" s="145"/>
      <c r="E325" s="97"/>
      <c r="F325" s="131"/>
      <c r="G325" s="60"/>
      <c r="H325" s="307"/>
      <c r="J325" s="81"/>
      <c r="K325" s="81"/>
    </row>
    <row r="326" spans="1:11" x14ac:dyDescent="0.45">
      <c r="A326" s="116"/>
      <c r="B326" s="116"/>
      <c r="C326" s="116"/>
      <c r="D326" s="145"/>
      <c r="E326" s="97"/>
      <c r="F326" s="131"/>
      <c r="G326" s="60"/>
      <c r="H326" s="307"/>
      <c r="J326" s="81"/>
      <c r="K326" s="81"/>
    </row>
    <row r="327" spans="1:11" x14ac:dyDescent="0.45">
      <c r="A327" s="116"/>
      <c r="B327" s="116"/>
      <c r="C327" s="116"/>
      <c r="D327" s="145"/>
      <c r="E327" s="97"/>
      <c r="F327" s="131"/>
      <c r="G327" s="60"/>
      <c r="H327" s="307"/>
      <c r="J327" s="81"/>
      <c r="K327" s="81"/>
    </row>
    <row r="328" spans="1:11" x14ac:dyDescent="0.45">
      <c r="A328" s="116"/>
      <c r="B328" s="116"/>
      <c r="C328" s="116"/>
      <c r="D328" s="145"/>
      <c r="E328" s="97"/>
      <c r="F328" s="131"/>
      <c r="G328" s="60"/>
      <c r="H328" s="307"/>
      <c r="J328" s="81"/>
      <c r="K328" s="81"/>
    </row>
    <row r="329" spans="1:11" x14ac:dyDescent="0.45">
      <c r="A329" s="116"/>
      <c r="B329" s="116"/>
      <c r="C329" s="116"/>
      <c r="D329" s="145"/>
      <c r="E329" s="97"/>
      <c r="F329" s="131"/>
      <c r="G329" s="60"/>
      <c r="H329" s="307"/>
      <c r="J329" s="81"/>
      <c r="K329" s="81"/>
    </row>
    <row r="330" spans="1:11" x14ac:dyDescent="0.45">
      <c r="A330" s="116"/>
      <c r="B330" s="116"/>
      <c r="C330" s="116"/>
      <c r="D330" s="145"/>
      <c r="E330" s="97"/>
      <c r="F330" s="131"/>
      <c r="G330" s="122"/>
      <c r="H330" s="307"/>
      <c r="J330" s="81"/>
      <c r="K330" s="81"/>
    </row>
    <row r="331" spans="1:11" x14ac:dyDescent="0.45">
      <c r="A331" s="116"/>
      <c r="B331" s="116"/>
      <c r="C331" s="116"/>
      <c r="D331" s="145"/>
      <c r="E331" s="97"/>
      <c r="F331" s="131"/>
      <c r="G331" s="60"/>
      <c r="H331" s="307"/>
      <c r="J331" s="81"/>
      <c r="K331" s="81"/>
    </row>
    <row r="332" spans="1:11" x14ac:dyDescent="0.45">
      <c r="A332" s="116"/>
      <c r="B332" s="116"/>
      <c r="C332" s="116"/>
      <c r="D332" s="145"/>
      <c r="E332" s="97"/>
      <c r="F332" s="131"/>
      <c r="G332" s="60"/>
      <c r="H332" s="307"/>
      <c r="J332" s="81"/>
      <c r="K332" s="81"/>
    </row>
    <row r="333" spans="1:11" x14ac:dyDescent="0.45">
      <c r="A333" s="116"/>
      <c r="B333" s="116"/>
      <c r="C333" s="116"/>
      <c r="D333" s="145"/>
      <c r="E333" s="97"/>
      <c r="F333" s="131"/>
      <c r="G333" s="60"/>
      <c r="H333" s="307"/>
      <c r="J333" s="81"/>
      <c r="K333" s="81"/>
    </row>
    <row r="334" spans="1:11" x14ac:dyDescent="0.45">
      <c r="A334" s="116"/>
      <c r="B334" s="116"/>
      <c r="C334" s="116"/>
      <c r="D334" s="145"/>
      <c r="E334" s="97"/>
      <c r="F334" s="131"/>
      <c r="G334" s="60"/>
      <c r="H334" s="307"/>
      <c r="J334" s="81"/>
      <c r="K334" s="81"/>
    </row>
    <row r="335" spans="1:11" x14ac:dyDescent="0.45">
      <c r="A335" s="116"/>
      <c r="B335" s="116"/>
      <c r="C335" s="116"/>
      <c r="D335" s="145"/>
      <c r="E335" s="97"/>
      <c r="F335" s="131"/>
      <c r="G335" s="60"/>
      <c r="H335" s="307"/>
      <c r="J335" s="81"/>
      <c r="K335" s="81"/>
    </row>
    <row r="336" spans="1:11" x14ac:dyDescent="0.45">
      <c r="A336" s="116"/>
      <c r="B336" s="116"/>
      <c r="C336" s="116"/>
      <c r="D336" s="145"/>
      <c r="E336" s="97"/>
      <c r="F336" s="131"/>
      <c r="G336" s="60"/>
      <c r="H336" s="307"/>
      <c r="J336" s="81"/>
      <c r="K336" s="81"/>
    </row>
    <row r="337" spans="1:12" x14ac:dyDescent="0.45">
      <c r="A337" s="116"/>
      <c r="B337" s="116"/>
      <c r="C337" s="116"/>
      <c r="D337" s="145"/>
      <c r="E337" s="97"/>
      <c r="F337" s="131"/>
      <c r="G337" s="60"/>
      <c r="H337" s="307"/>
      <c r="J337" s="81"/>
      <c r="K337" s="81"/>
    </row>
    <row r="338" spans="1:12" x14ac:dyDescent="0.45">
      <c r="A338" s="116"/>
      <c r="B338" s="116"/>
      <c r="C338" s="116"/>
      <c r="D338" s="145"/>
      <c r="E338" s="97"/>
      <c r="F338" s="131"/>
      <c r="G338" s="60"/>
      <c r="H338" s="307"/>
      <c r="J338" s="81"/>
      <c r="K338" s="81"/>
    </row>
    <row r="339" spans="1:12" x14ac:dyDescent="0.45">
      <c r="A339" s="116"/>
      <c r="B339" s="116"/>
      <c r="C339" s="116"/>
      <c r="D339" s="145"/>
      <c r="E339" s="97"/>
      <c r="F339" s="131"/>
      <c r="G339" s="60"/>
      <c r="H339" s="307"/>
      <c r="J339" s="81"/>
      <c r="K339" s="81"/>
    </row>
    <row r="340" spans="1:12" x14ac:dyDescent="0.45">
      <c r="A340" s="116"/>
      <c r="B340" s="116"/>
      <c r="C340" s="116"/>
      <c r="D340" s="145"/>
      <c r="E340" s="97"/>
      <c r="F340" s="131"/>
      <c r="G340" s="60"/>
      <c r="H340" s="307"/>
      <c r="J340" s="81"/>
      <c r="K340" s="81"/>
    </row>
    <row r="341" spans="1:12" x14ac:dyDescent="0.45">
      <c r="A341" s="116"/>
      <c r="B341" s="116"/>
      <c r="C341" s="116"/>
      <c r="D341" s="145"/>
      <c r="E341" s="97"/>
      <c r="F341" s="131"/>
      <c r="G341" s="60"/>
      <c r="H341" s="307"/>
      <c r="J341" s="81"/>
      <c r="K341" s="81"/>
    </row>
    <row r="342" spans="1:12" x14ac:dyDescent="0.45">
      <c r="A342" s="116"/>
      <c r="B342" s="116"/>
      <c r="C342" s="116"/>
      <c r="D342" s="145"/>
      <c r="E342" s="97"/>
      <c r="F342" s="131"/>
      <c r="G342" s="60"/>
      <c r="H342" s="307"/>
      <c r="J342" s="81"/>
      <c r="K342" s="81"/>
    </row>
    <row r="343" spans="1:12" x14ac:dyDescent="0.45">
      <c r="A343" s="116"/>
      <c r="B343" s="116"/>
      <c r="C343" s="116"/>
      <c r="D343" s="145"/>
      <c r="E343" s="97"/>
      <c r="F343" s="131"/>
      <c r="G343" s="60"/>
      <c r="H343" s="307"/>
      <c r="J343" s="81"/>
      <c r="K343" s="81"/>
    </row>
    <row r="344" spans="1:12" x14ac:dyDescent="0.45">
      <c r="A344" s="116"/>
      <c r="B344" s="116"/>
      <c r="C344" s="116"/>
      <c r="D344" s="145"/>
      <c r="E344" s="97"/>
      <c r="F344" s="131"/>
      <c r="G344" s="60"/>
      <c r="H344" s="307"/>
      <c r="J344" s="81"/>
      <c r="K344" s="81"/>
    </row>
    <row r="345" spans="1:12" x14ac:dyDescent="0.45">
      <c r="A345" s="116"/>
      <c r="B345" s="116"/>
      <c r="C345" s="116"/>
      <c r="D345" s="145"/>
      <c r="E345" s="97"/>
      <c r="F345" s="131"/>
      <c r="G345" s="122"/>
      <c r="H345" s="307"/>
      <c r="J345" s="81"/>
      <c r="K345" s="81"/>
    </row>
    <row r="346" spans="1:12" x14ac:dyDescent="0.45">
      <c r="A346" s="116"/>
      <c r="B346" s="116"/>
      <c r="C346" s="116"/>
      <c r="D346" s="145"/>
      <c r="E346" s="97"/>
      <c r="F346" s="131"/>
      <c r="G346" s="60"/>
      <c r="H346" s="307"/>
      <c r="J346" s="81"/>
      <c r="K346" s="81"/>
    </row>
    <row r="347" spans="1:12" x14ac:dyDescent="0.45">
      <c r="A347" s="116"/>
      <c r="B347" s="116"/>
      <c r="C347" s="116"/>
      <c r="D347" s="145"/>
      <c r="E347" s="97"/>
      <c r="F347" s="131"/>
      <c r="G347" s="60"/>
      <c r="H347" s="307"/>
      <c r="J347" s="81"/>
      <c r="K347" s="81"/>
    </row>
    <row r="348" spans="1:12" x14ac:dyDescent="0.45">
      <c r="A348" s="116"/>
      <c r="B348" s="116"/>
      <c r="C348" s="116"/>
      <c r="D348" s="145"/>
      <c r="E348" s="97"/>
      <c r="F348" s="131"/>
      <c r="G348" s="60"/>
      <c r="H348" s="307"/>
      <c r="J348" s="81"/>
      <c r="K348" s="81"/>
    </row>
    <row r="349" spans="1:12" x14ac:dyDescent="0.45">
      <c r="A349" s="116"/>
      <c r="B349" s="116"/>
      <c r="C349" s="116"/>
      <c r="D349" s="145"/>
      <c r="E349" s="97"/>
      <c r="F349" s="131"/>
      <c r="G349" s="60"/>
      <c r="H349" s="307"/>
      <c r="J349" s="81"/>
      <c r="K349" s="81"/>
    </row>
    <row r="350" spans="1:12" x14ac:dyDescent="0.45">
      <c r="A350" s="116"/>
      <c r="B350" s="116"/>
      <c r="C350" s="116"/>
      <c r="D350" s="145"/>
      <c r="E350" s="97"/>
      <c r="F350" s="131"/>
      <c r="G350" s="60"/>
      <c r="H350" s="307"/>
      <c r="J350" s="81"/>
      <c r="K350" s="81"/>
    </row>
    <row r="351" spans="1:12" x14ac:dyDescent="0.45">
      <c r="A351" s="116"/>
      <c r="B351" s="116"/>
      <c r="C351" s="116"/>
      <c r="D351" s="145"/>
      <c r="E351" s="97"/>
      <c r="F351" s="131"/>
      <c r="G351" s="60"/>
      <c r="H351" s="307"/>
      <c r="J351" s="81"/>
      <c r="K351" s="81"/>
    </row>
    <row r="352" spans="1:12" x14ac:dyDescent="0.45">
      <c r="A352" s="116"/>
      <c r="B352" s="116"/>
      <c r="C352" s="116"/>
      <c r="D352" s="145"/>
      <c r="E352" s="97"/>
      <c r="F352" s="131"/>
      <c r="G352" s="60"/>
      <c r="H352" s="307"/>
      <c r="I352" s="171"/>
      <c r="J352" s="171"/>
      <c r="K352" s="82"/>
      <c r="L352" s="366"/>
    </row>
    <row r="353" spans="1:12" x14ac:dyDescent="0.45">
      <c r="A353" s="116"/>
      <c r="B353" s="116"/>
      <c r="C353" s="116"/>
      <c r="D353" s="145"/>
      <c r="E353" s="97"/>
      <c r="F353" s="131"/>
      <c r="G353" s="60"/>
      <c r="H353" s="307"/>
      <c r="I353" s="76"/>
      <c r="J353" s="76"/>
      <c r="K353" s="143"/>
      <c r="L353" s="143"/>
    </row>
    <row r="354" spans="1:12" x14ac:dyDescent="0.45">
      <c r="A354" s="116"/>
      <c r="B354" s="116"/>
      <c r="C354" s="116"/>
      <c r="D354" s="145"/>
      <c r="E354" s="97"/>
      <c r="F354" s="131"/>
      <c r="G354" s="60"/>
      <c r="H354" s="307"/>
      <c r="I354" s="76"/>
      <c r="J354" s="76"/>
      <c r="K354" s="143"/>
      <c r="L354" s="143"/>
    </row>
    <row r="355" spans="1:12" x14ac:dyDescent="0.45">
      <c r="A355" s="116"/>
      <c r="B355" s="116"/>
      <c r="C355" s="116"/>
      <c r="D355" s="145"/>
      <c r="E355" s="97"/>
      <c r="F355" s="131"/>
      <c r="G355" s="60"/>
      <c r="H355" s="307"/>
      <c r="I355" s="76"/>
      <c r="J355" s="76"/>
      <c r="K355" s="143"/>
      <c r="L355" s="143"/>
    </row>
    <row r="356" spans="1:12" x14ac:dyDescent="0.45">
      <c r="A356" s="116"/>
      <c r="B356" s="116"/>
      <c r="C356" s="116"/>
      <c r="D356" s="145"/>
      <c r="E356" s="97"/>
      <c r="F356" s="131"/>
      <c r="G356" s="60"/>
      <c r="H356" s="307"/>
      <c r="J356" s="81"/>
      <c r="K356" s="81"/>
    </row>
    <row r="357" spans="1:12" x14ac:dyDescent="0.45">
      <c r="A357" s="57"/>
      <c r="B357" s="57"/>
      <c r="C357" s="57"/>
      <c r="D357" s="168"/>
      <c r="E357" s="86"/>
      <c r="F357"/>
      <c r="G357" s="60"/>
      <c r="H357" s="307"/>
      <c r="J357" s="81"/>
      <c r="K357" s="81"/>
    </row>
    <row r="358" spans="1:12" x14ac:dyDescent="0.45">
      <c r="A358" s="116"/>
      <c r="B358" s="116"/>
      <c r="C358" s="116"/>
      <c r="D358" s="145"/>
      <c r="E358" s="86"/>
      <c r="F358"/>
      <c r="G358" s="60"/>
      <c r="H358" s="307"/>
      <c r="I358" s="137"/>
      <c r="J358" s="81"/>
      <c r="K358" s="81"/>
    </row>
    <row r="359" spans="1:12" x14ac:dyDescent="0.45">
      <c r="A359" s="116"/>
      <c r="B359" s="116"/>
      <c r="C359" s="116"/>
      <c r="D359" s="145"/>
      <c r="E359" s="86"/>
      <c r="F359" s="131"/>
      <c r="G359" s="60"/>
      <c r="H359" s="307"/>
      <c r="I359" s="137"/>
      <c r="J359" s="81"/>
      <c r="K359" s="81"/>
    </row>
    <row r="360" spans="1:12" x14ac:dyDescent="0.45">
      <c r="A360" s="116"/>
      <c r="B360" s="274"/>
      <c r="C360"/>
      <c r="D360" s="145"/>
      <c r="E360" s="86"/>
      <c r="F360" s="131"/>
      <c r="G360" s="60"/>
      <c r="H360" s="307"/>
      <c r="I360" s="137"/>
      <c r="J360" s="81"/>
      <c r="K360" s="81"/>
    </row>
    <row r="361" spans="1:12" x14ac:dyDescent="0.45">
      <c r="A361" s="116"/>
      <c r="B361" s="116"/>
      <c r="C361" s="116"/>
      <c r="D361" s="145"/>
      <c r="E361" s="86"/>
      <c r="F361" s="131"/>
      <c r="G361" s="60"/>
      <c r="H361" s="307"/>
      <c r="I361" s="137"/>
      <c r="J361" s="81"/>
      <c r="K361" s="81"/>
    </row>
    <row r="362" spans="1:12" x14ac:dyDescent="0.45">
      <c r="A362" s="116"/>
      <c r="B362" s="274"/>
      <c r="C362" s="273"/>
      <c r="D362" s="145"/>
      <c r="E362" s="86"/>
      <c r="F362" s="131"/>
      <c r="G362" s="60"/>
      <c r="H362" s="307"/>
      <c r="I362" s="137"/>
      <c r="J362" s="81"/>
      <c r="K362" s="81"/>
    </row>
    <row r="363" spans="1:12" x14ac:dyDescent="0.45">
      <c r="A363" s="116"/>
      <c r="B363" s="116"/>
      <c r="C363" s="116"/>
      <c r="D363" s="145"/>
      <c r="E363" s="86"/>
      <c r="F363" s="131"/>
      <c r="G363" s="60"/>
      <c r="H363" s="307"/>
      <c r="I363" s="137"/>
      <c r="J363" s="81"/>
      <c r="K363" s="81"/>
    </row>
    <row r="364" spans="1:12" x14ac:dyDescent="0.45">
      <c r="A364" s="116"/>
      <c r="B364" s="116"/>
      <c r="C364" s="116"/>
      <c r="D364" s="145"/>
      <c r="E364" s="86"/>
      <c r="F364" s="131"/>
      <c r="G364" s="122"/>
      <c r="H364" s="307"/>
      <c r="I364" s="137"/>
      <c r="J364" s="81"/>
      <c r="K364" s="81"/>
    </row>
    <row r="365" spans="1:12" x14ac:dyDescent="0.45">
      <c r="A365" s="116"/>
      <c r="B365" s="116"/>
      <c r="C365" s="116"/>
      <c r="D365" s="145"/>
      <c r="E365" s="86"/>
      <c r="F365" s="131"/>
      <c r="G365" s="60"/>
      <c r="H365" s="307"/>
      <c r="I365" s="137"/>
      <c r="J365" s="81"/>
      <c r="K365" s="81"/>
    </row>
    <row r="366" spans="1:12" x14ac:dyDescent="0.45">
      <c r="A366" s="57"/>
      <c r="B366" s="57"/>
      <c r="C366" s="57"/>
      <c r="D366" s="168"/>
      <c r="F366"/>
      <c r="G366" s="60"/>
      <c r="H366" s="307"/>
      <c r="J366" s="81"/>
      <c r="K366" s="81"/>
    </row>
    <row r="367" spans="1:12" x14ac:dyDescent="0.45">
      <c r="A367" s="116"/>
      <c r="B367" s="116"/>
      <c r="C367" s="116"/>
      <c r="D367" s="145"/>
      <c r="F367"/>
      <c r="G367" s="60"/>
      <c r="H367" s="307"/>
      <c r="J367" s="81"/>
      <c r="K367" s="81"/>
    </row>
    <row r="368" spans="1:12" x14ac:dyDescent="0.45">
      <c r="A368" s="116"/>
      <c r="B368" s="116"/>
      <c r="C368" s="116"/>
      <c r="D368" s="145"/>
      <c r="E368" s="90"/>
      <c r="F368" s="5"/>
      <c r="G368" s="60"/>
      <c r="H368" s="307"/>
      <c r="J368" s="81"/>
      <c r="K368" s="81"/>
    </row>
    <row r="369" spans="1:11" x14ac:dyDescent="0.45">
      <c r="A369" s="116"/>
      <c r="B369" s="116"/>
      <c r="C369" s="116"/>
      <c r="D369" s="145"/>
      <c r="E369" s="90"/>
      <c r="F369" s="131"/>
      <c r="G369" s="122"/>
      <c r="H369" s="307"/>
      <c r="J369" s="81"/>
      <c r="K369" s="81"/>
    </row>
    <row r="370" spans="1:11" x14ac:dyDescent="0.45">
      <c r="A370" s="116"/>
      <c r="B370" s="116"/>
      <c r="C370" s="116"/>
      <c r="D370" s="145"/>
      <c r="E370" s="90"/>
      <c r="F370" s="131"/>
      <c r="G370" s="60"/>
      <c r="H370" s="307"/>
      <c r="J370" s="81"/>
      <c r="K370" s="81"/>
    </row>
    <row r="371" spans="1:11" x14ac:dyDescent="0.45">
      <c r="A371" s="116"/>
      <c r="B371" s="116"/>
      <c r="C371" s="116"/>
      <c r="D371" s="145"/>
      <c r="E371" s="90"/>
      <c r="F371" s="131"/>
      <c r="G371" s="122"/>
      <c r="H371" s="307"/>
      <c r="J371" s="81"/>
      <c r="K371" s="81"/>
    </row>
    <row r="372" spans="1:11" x14ac:dyDescent="0.45">
      <c r="A372" s="116"/>
      <c r="B372" s="116"/>
      <c r="C372" s="116"/>
      <c r="D372" s="145"/>
      <c r="E372" s="90"/>
      <c r="F372" s="131"/>
      <c r="G372" s="122"/>
      <c r="H372" s="307"/>
      <c r="J372" s="81"/>
      <c r="K372" s="81"/>
    </row>
    <row r="373" spans="1:11" x14ac:dyDescent="0.45">
      <c r="A373" s="116"/>
      <c r="B373" s="116"/>
      <c r="C373" s="116"/>
      <c r="D373" s="145"/>
      <c r="E373" s="90"/>
      <c r="F373" s="131"/>
      <c r="G373" s="60"/>
      <c r="H373" s="307"/>
      <c r="J373" s="81"/>
      <c r="K373" s="81"/>
    </row>
    <row r="374" spans="1:11" x14ac:dyDescent="0.45">
      <c r="A374" s="116"/>
      <c r="B374" s="116"/>
      <c r="C374" s="116"/>
      <c r="D374" s="145"/>
      <c r="E374" s="90"/>
      <c r="F374" s="131"/>
      <c r="G374" s="60"/>
      <c r="H374" s="307"/>
      <c r="J374" s="81"/>
      <c r="K374" s="81"/>
    </row>
    <row r="375" spans="1:11" x14ac:dyDescent="0.45">
      <c r="A375" s="116"/>
      <c r="B375" s="116"/>
      <c r="C375" s="116"/>
      <c r="D375" s="145"/>
      <c r="E375" s="90"/>
      <c r="F375" s="131"/>
      <c r="G375" s="60"/>
      <c r="H375" s="307"/>
      <c r="J375" s="81"/>
      <c r="K375" s="81"/>
    </row>
    <row r="376" spans="1:11" x14ac:dyDescent="0.45">
      <c r="A376" s="116"/>
      <c r="B376" s="116"/>
      <c r="C376" s="116"/>
      <c r="D376" s="145"/>
      <c r="E376" s="90"/>
      <c r="F376" s="131"/>
      <c r="G376" s="60"/>
      <c r="H376" s="307"/>
      <c r="J376" s="81"/>
      <c r="K376" s="81"/>
    </row>
    <row r="377" spans="1:11" x14ac:dyDescent="0.45">
      <c r="A377" s="116"/>
      <c r="B377" s="116"/>
      <c r="C377" s="116"/>
      <c r="D377" s="145"/>
      <c r="E377" s="90"/>
      <c r="F377" s="131"/>
      <c r="G377" s="60"/>
      <c r="H377" s="307"/>
      <c r="J377" s="81"/>
      <c r="K377" s="81"/>
    </row>
    <row r="378" spans="1:11" x14ac:dyDescent="0.45">
      <c r="A378" s="116"/>
      <c r="B378" s="116"/>
      <c r="C378" s="116"/>
      <c r="D378" s="145"/>
      <c r="E378" s="90"/>
      <c r="F378" s="131"/>
      <c r="G378" s="60"/>
      <c r="H378" s="307"/>
      <c r="J378" s="81"/>
      <c r="K378" s="81"/>
    </row>
    <row r="379" spans="1:11" x14ac:dyDescent="0.45">
      <c r="A379" s="116"/>
      <c r="B379" s="116"/>
      <c r="C379" s="116"/>
      <c r="D379" s="145"/>
      <c r="E379" s="90"/>
      <c r="F379" s="131"/>
      <c r="G379" s="60"/>
      <c r="H379" s="307"/>
      <c r="J379" s="81"/>
      <c r="K379" s="81"/>
    </row>
    <row r="380" spans="1:11" x14ac:dyDescent="0.45">
      <c r="A380" s="116"/>
      <c r="B380" s="116"/>
      <c r="C380" s="116"/>
      <c r="D380" s="145"/>
      <c r="E380" s="90"/>
      <c r="F380" s="131"/>
      <c r="G380" s="60"/>
      <c r="H380" s="307"/>
      <c r="J380" s="81"/>
      <c r="K380" s="81"/>
    </row>
    <row r="381" spans="1:11" x14ac:dyDescent="0.45">
      <c r="A381" s="116"/>
      <c r="B381" s="116"/>
      <c r="C381" s="116"/>
      <c r="D381" s="145"/>
      <c r="E381" s="90"/>
      <c r="F381" s="131"/>
      <c r="G381" s="60"/>
      <c r="H381" s="307"/>
      <c r="J381" s="81"/>
      <c r="K381" s="81"/>
    </row>
    <row r="382" spans="1:11" x14ac:dyDescent="0.45">
      <c r="A382" s="57"/>
      <c r="B382" s="57"/>
      <c r="C382" s="57"/>
      <c r="D382" s="168"/>
      <c r="E382" s="86"/>
      <c r="F382"/>
      <c r="G382" s="60"/>
      <c r="H382" s="307"/>
      <c r="J382" s="81"/>
      <c r="K382" s="81"/>
    </row>
    <row r="383" spans="1:11" x14ac:dyDescent="0.45">
      <c r="A383" s="116"/>
      <c r="B383" s="116"/>
      <c r="C383" s="116"/>
      <c r="D383" s="145"/>
      <c r="E383" s="86"/>
      <c r="F383" s="5"/>
      <c r="G383" s="144"/>
      <c r="H383" s="307"/>
      <c r="I383" s="23"/>
      <c r="J383" s="81"/>
      <c r="K383" s="81"/>
    </row>
    <row r="384" spans="1:11" x14ac:dyDescent="0.45">
      <c r="A384" s="116"/>
      <c r="B384" s="116"/>
      <c r="C384" s="116"/>
      <c r="D384" s="145"/>
      <c r="E384" s="272"/>
      <c r="F384" s="5"/>
      <c r="G384" s="144"/>
      <c r="H384" s="307"/>
      <c r="I384" s="23"/>
      <c r="J384" s="81"/>
      <c r="K384" s="81"/>
    </row>
    <row r="385" spans="1:11" x14ac:dyDescent="0.45">
      <c r="A385" s="116"/>
      <c r="B385" s="116"/>
      <c r="C385" s="116"/>
      <c r="D385" s="145"/>
      <c r="E385" s="86"/>
      <c r="F385" s="5"/>
      <c r="G385" s="144"/>
      <c r="H385" s="307"/>
      <c r="J385" s="81"/>
      <c r="K385" s="81"/>
    </row>
    <row r="386" spans="1:11" x14ac:dyDescent="0.45">
      <c r="A386" s="57"/>
      <c r="B386" s="57"/>
      <c r="C386" s="57"/>
      <c r="D386" s="168"/>
      <c r="E386" s="86"/>
      <c r="F386"/>
      <c r="G386" s="144"/>
      <c r="H386" s="307"/>
      <c r="J386" s="81"/>
      <c r="K386" s="81"/>
    </row>
    <row r="387" spans="1:11" x14ac:dyDescent="0.45">
      <c r="A387" s="116"/>
      <c r="B387" s="116"/>
      <c r="C387" s="116"/>
      <c r="D387" s="145"/>
      <c r="E387" s="86"/>
      <c r="F387" s="5"/>
      <c r="G387" s="144"/>
      <c r="H387" s="307"/>
      <c r="J387" s="81"/>
      <c r="K387" s="81"/>
    </row>
    <row r="388" spans="1:11" x14ac:dyDescent="0.45">
      <c r="A388" s="116"/>
      <c r="B388" s="116"/>
      <c r="C388" s="116"/>
      <c r="D388" s="145"/>
      <c r="E388" s="272"/>
      <c r="F388" s="5"/>
      <c r="G388" s="144"/>
      <c r="H388" s="307"/>
      <c r="J388" s="81"/>
      <c r="K388" s="81"/>
    </row>
    <row r="389" spans="1:11" x14ac:dyDescent="0.45">
      <c r="A389" s="116"/>
      <c r="B389" s="116"/>
      <c r="C389" s="116"/>
      <c r="D389" s="145"/>
      <c r="F389" s="5"/>
      <c r="G389" s="144"/>
      <c r="H389" s="307"/>
      <c r="J389" s="81"/>
      <c r="K389" s="81"/>
    </row>
    <row r="390" spans="1:11" x14ac:dyDescent="0.45">
      <c r="A390" s="116"/>
      <c r="B390" s="116"/>
      <c r="C390" s="116"/>
      <c r="D390" s="145"/>
      <c r="E390" s="138"/>
      <c r="F390" s="5"/>
      <c r="G390" s="144"/>
      <c r="H390" s="307"/>
      <c r="J390" s="81"/>
      <c r="K390" s="81"/>
    </row>
    <row r="391" spans="1:11" x14ac:dyDescent="0.45">
      <c r="A391" s="116"/>
      <c r="B391" s="116"/>
      <c r="C391" s="116"/>
      <c r="D391" s="145"/>
      <c r="E391" s="138"/>
      <c r="F391" s="5"/>
      <c r="G391" s="144"/>
      <c r="H391" s="307"/>
      <c r="J391" s="81"/>
      <c r="K391" s="81"/>
    </row>
    <row r="392" spans="1:11" x14ac:dyDescent="0.45">
      <c r="A392" s="116"/>
      <c r="B392" s="116"/>
      <c r="C392" s="116"/>
      <c r="D392" s="145"/>
      <c r="E392" s="97"/>
      <c r="F392" s="5"/>
      <c r="G392" s="144"/>
      <c r="H392" s="307"/>
      <c r="J392" s="81"/>
      <c r="K392" s="81"/>
    </row>
    <row r="393" spans="1:11" x14ac:dyDescent="0.45">
      <c r="A393" s="57"/>
      <c r="B393" s="57"/>
      <c r="C393" s="57"/>
      <c r="D393" s="168"/>
      <c r="F393"/>
      <c r="G393" s="144"/>
      <c r="H393" s="307"/>
      <c r="J393" s="81"/>
      <c r="K393" s="81"/>
    </row>
    <row r="394" spans="1:11" x14ac:dyDescent="0.45">
      <c r="A394" s="116"/>
      <c r="B394" s="116"/>
      <c r="C394" s="116"/>
      <c r="D394" s="145"/>
      <c r="F394"/>
      <c r="G394" s="144"/>
      <c r="H394" s="307"/>
      <c r="J394" s="81"/>
      <c r="K394" s="81"/>
    </row>
    <row r="395" spans="1:11" x14ac:dyDescent="0.45">
      <c r="A395" s="116"/>
      <c r="B395" s="116"/>
      <c r="C395" s="116"/>
      <c r="D395" s="145"/>
      <c r="F395"/>
      <c r="G395" s="144"/>
      <c r="H395" s="307"/>
      <c r="J395" s="81"/>
      <c r="K395" s="81"/>
    </row>
    <row r="396" spans="1:11" x14ac:dyDescent="0.45">
      <c r="A396" s="57"/>
      <c r="B396" s="57"/>
      <c r="C396" s="57"/>
      <c r="D396" s="168"/>
      <c r="F396"/>
      <c r="G396" s="60"/>
      <c r="H396" s="307"/>
      <c r="J396" s="81"/>
      <c r="K396" s="81"/>
    </row>
    <row r="397" spans="1:11" x14ac:dyDescent="0.45">
      <c r="A397" s="116"/>
      <c r="B397" s="116"/>
      <c r="C397" s="116"/>
      <c r="D397" s="145"/>
      <c r="E397" s="97"/>
      <c r="F397"/>
      <c r="G397" s="142"/>
      <c r="H397" s="307"/>
      <c r="J397" s="81"/>
      <c r="K397" s="81"/>
    </row>
    <row r="398" spans="1:11" x14ac:dyDescent="0.45">
      <c r="A398" s="116"/>
      <c r="B398" s="116"/>
      <c r="C398" s="116"/>
      <c r="D398" s="145"/>
      <c r="E398" s="97"/>
      <c r="F398"/>
      <c r="G398" s="142"/>
      <c r="H398" s="307"/>
      <c r="J398" s="81"/>
      <c r="K398" s="81"/>
    </row>
    <row r="399" spans="1:11" x14ac:dyDescent="0.45">
      <c r="A399" s="116"/>
      <c r="B399" s="116"/>
      <c r="C399" s="116"/>
      <c r="D399" s="145"/>
      <c r="E399" s="97"/>
      <c r="F399"/>
      <c r="G399" s="142"/>
      <c r="H399" s="307"/>
      <c r="J399" s="81"/>
      <c r="K399" s="81"/>
    </row>
    <row r="400" spans="1:11" x14ac:dyDescent="0.45">
      <c r="A400" s="116"/>
      <c r="B400" s="116"/>
      <c r="C400" s="116"/>
      <c r="D400" s="145"/>
      <c r="E400" s="97"/>
      <c r="F400"/>
      <c r="G400" s="142"/>
      <c r="H400" s="307"/>
      <c r="J400" s="81"/>
      <c r="K400" s="81"/>
    </row>
    <row r="401" spans="1:11" x14ac:dyDescent="0.45">
      <c r="A401" s="116"/>
      <c r="B401" s="116"/>
      <c r="C401" s="116"/>
      <c r="D401" s="145"/>
      <c r="E401" s="97"/>
      <c r="F401"/>
      <c r="G401" s="142"/>
      <c r="H401" s="307"/>
      <c r="J401" s="81"/>
      <c r="K401" s="81"/>
    </row>
    <row r="402" spans="1:11" x14ac:dyDescent="0.45">
      <c r="A402" s="116"/>
      <c r="B402" s="116"/>
      <c r="C402" s="116"/>
      <c r="D402" s="145"/>
      <c r="E402" s="97"/>
      <c r="F402"/>
      <c r="G402" s="142"/>
      <c r="H402" s="307"/>
      <c r="J402" s="81"/>
      <c r="K402" s="81"/>
    </row>
    <row r="403" spans="1:11" x14ac:dyDescent="0.45">
      <c r="A403" s="116"/>
      <c r="B403" s="116"/>
      <c r="C403" s="116"/>
      <c r="D403" s="145"/>
      <c r="E403" s="97"/>
      <c r="F403"/>
      <c r="G403" s="142"/>
      <c r="H403" s="307"/>
      <c r="J403" s="81"/>
      <c r="K403" s="81"/>
    </row>
    <row r="404" spans="1:11" x14ac:dyDescent="0.45">
      <c r="A404" s="116"/>
      <c r="B404" s="116"/>
      <c r="C404" s="116"/>
      <c r="D404" s="145"/>
      <c r="E404" s="97"/>
      <c r="F404"/>
      <c r="G404" s="142"/>
      <c r="H404" s="307"/>
      <c r="J404" s="81"/>
      <c r="K404" s="81"/>
    </row>
    <row r="405" spans="1:11" x14ac:dyDescent="0.45">
      <c r="A405" s="116"/>
      <c r="B405" s="116"/>
      <c r="C405" s="116"/>
      <c r="D405" s="145"/>
      <c r="E405" s="97"/>
      <c r="F405"/>
      <c r="G405" s="142"/>
      <c r="H405" s="307"/>
      <c r="J405" s="81"/>
      <c r="K405" s="81"/>
    </row>
    <row r="406" spans="1:11" x14ac:dyDescent="0.45">
      <c r="A406" s="116"/>
      <c r="B406" s="274"/>
      <c r="C406"/>
      <c r="D406" s="145"/>
      <c r="E406" s="97"/>
      <c r="F406"/>
      <c r="G406" s="142"/>
      <c r="H406" s="307"/>
      <c r="J406" s="81"/>
      <c r="K406" s="81"/>
    </row>
    <row r="407" spans="1:11" x14ac:dyDescent="0.45">
      <c r="A407" s="57"/>
      <c r="B407" s="57"/>
      <c r="C407" s="57"/>
      <c r="D407" s="168"/>
      <c r="F407"/>
      <c r="G407" s="60"/>
      <c r="H407" s="307"/>
      <c r="J407" s="81"/>
      <c r="K407" s="81"/>
    </row>
    <row r="408" spans="1:11" x14ac:dyDescent="0.45">
      <c r="A408" s="116"/>
      <c r="B408" s="116"/>
      <c r="C408" s="116"/>
      <c r="D408" s="145"/>
      <c r="E408" s="272"/>
      <c r="F408" s="5"/>
      <c r="G408" s="144"/>
      <c r="H408" s="307"/>
      <c r="I408" s="23"/>
      <c r="J408" s="81"/>
      <c r="K408" s="81"/>
    </row>
    <row r="409" spans="1:11" x14ac:dyDescent="0.45">
      <c r="A409" s="116"/>
      <c r="B409" s="116"/>
      <c r="C409" s="116"/>
      <c r="D409" s="145"/>
      <c r="E409" s="134"/>
      <c r="F409" s="5"/>
      <c r="G409" s="144"/>
      <c r="H409" s="307"/>
      <c r="I409" s="23"/>
      <c r="J409" s="81"/>
      <c r="K409" s="81"/>
    </row>
    <row r="410" spans="1:11" x14ac:dyDescent="0.45">
      <c r="A410" s="116"/>
      <c r="B410" s="116"/>
      <c r="C410" s="116"/>
      <c r="D410" s="145"/>
      <c r="E410" s="134"/>
      <c r="F410" s="5"/>
      <c r="G410" s="144"/>
      <c r="H410" s="307"/>
      <c r="I410" s="23"/>
      <c r="J410" s="81"/>
      <c r="K410" s="81"/>
    </row>
    <row r="411" spans="1:11" x14ac:dyDescent="0.45">
      <c r="A411" s="116"/>
      <c r="B411" s="116"/>
      <c r="C411" s="116"/>
      <c r="D411" s="145"/>
      <c r="E411" s="134"/>
      <c r="F411" s="5"/>
      <c r="G411" s="144"/>
      <c r="H411" s="307"/>
      <c r="I411" s="23"/>
      <c r="J411" s="81"/>
      <c r="K411" s="81"/>
    </row>
    <row r="412" spans="1:11" x14ac:dyDescent="0.45">
      <c r="A412" s="116"/>
      <c r="B412" s="116"/>
      <c r="C412" s="116"/>
      <c r="D412" s="145"/>
      <c r="E412" s="134"/>
      <c r="F412" s="5"/>
      <c r="G412" s="144"/>
      <c r="H412" s="307"/>
      <c r="I412" s="23"/>
      <c r="J412" s="81"/>
      <c r="K412" s="81"/>
    </row>
    <row r="413" spans="1:11" x14ac:dyDescent="0.45">
      <c r="A413" s="116"/>
      <c r="B413" s="116"/>
      <c r="C413" s="116"/>
      <c r="D413" s="145"/>
      <c r="E413" s="134"/>
      <c r="F413" s="5"/>
      <c r="G413" s="144"/>
      <c r="H413" s="307"/>
      <c r="I413" s="23"/>
      <c r="J413" s="81"/>
      <c r="K413" s="81"/>
    </row>
    <row r="414" spans="1:11" x14ac:dyDescent="0.45">
      <c r="A414" s="116"/>
      <c r="B414" s="116"/>
      <c r="C414" s="116"/>
      <c r="D414" s="145"/>
      <c r="E414" s="134"/>
      <c r="F414" s="5"/>
      <c r="G414" s="144"/>
      <c r="H414" s="307"/>
      <c r="I414" s="23"/>
      <c r="J414" s="81"/>
      <c r="K414" s="81"/>
    </row>
    <row r="415" spans="1:11" x14ac:dyDescent="0.45">
      <c r="A415" s="116"/>
      <c r="B415" s="116"/>
      <c r="C415" s="116"/>
      <c r="D415" s="145"/>
      <c r="E415" s="134"/>
      <c r="F415" s="5"/>
      <c r="G415" s="144"/>
      <c r="H415" s="307"/>
      <c r="I415" s="23"/>
      <c r="J415" s="81"/>
      <c r="K415" s="81"/>
    </row>
    <row r="416" spans="1:11" x14ac:dyDescent="0.45">
      <c r="A416" s="116"/>
      <c r="B416" s="116"/>
      <c r="C416" s="116"/>
      <c r="D416" s="145"/>
      <c r="E416" s="134"/>
      <c r="F416" s="5"/>
      <c r="G416" s="144"/>
      <c r="H416" s="307"/>
      <c r="I416" s="23"/>
      <c r="J416" s="81"/>
      <c r="K416" s="81"/>
    </row>
    <row r="417" spans="1:11" x14ac:dyDescent="0.45">
      <c r="A417" s="116"/>
      <c r="B417" s="116"/>
      <c r="C417" s="116"/>
      <c r="D417" s="145"/>
      <c r="E417" s="134"/>
      <c r="F417" s="5"/>
      <c r="G417" s="144"/>
      <c r="H417" s="307"/>
      <c r="I417" s="23"/>
      <c r="J417" s="81"/>
      <c r="K417" s="81"/>
    </row>
    <row r="418" spans="1:11" x14ac:dyDescent="0.45">
      <c r="A418" s="116"/>
      <c r="B418" s="116"/>
      <c r="C418" s="116"/>
      <c r="D418" s="145"/>
      <c r="E418" s="134"/>
      <c r="F418" s="5"/>
      <c r="G418" s="144"/>
      <c r="H418" s="307"/>
      <c r="I418" s="23"/>
      <c r="J418" s="81"/>
      <c r="K418" s="81"/>
    </row>
    <row r="419" spans="1:11" x14ac:dyDescent="0.45">
      <c r="A419" s="116"/>
      <c r="B419" s="116"/>
      <c r="C419" s="116"/>
      <c r="D419" s="145"/>
      <c r="E419" s="134"/>
      <c r="F419" s="5"/>
      <c r="G419" s="144"/>
      <c r="H419" s="307"/>
      <c r="I419" s="23"/>
      <c r="J419" s="81"/>
      <c r="K419" s="81"/>
    </row>
    <row r="420" spans="1:11" x14ac:dyDescent="0.45">
      <c r="A420" s="116"/>
      <c r="B420" s="116"/>
      <c r="C420" s="116"/>
      <c r="D420" s="145"/>
      <c r="E420" s="134"/>
      <c r="F420" s="5"/>
      <c r="G420" s="144"/>
      <c r="H420" s="307"/>
      <c r="I420" s="23"/>
      <c r="J420" s="81"/>
      <c r="K420" s="81"/>
    </row>
    <row r="421" spans="1:11" x14ac:dyDescent="0.45">
      <c r="A421" s="116"/>
      <c r="B421" s="116"/>
      <c r="C421" s="116"/>
      <c r="D421" s="145"/>
      <c r="E421" s="134"/>
      <c r="F421" s="5"/>
      <c r="G421" s="144"/>
      <c r="H421" s="307"/>
      <c r="I421" s="23"/>
      <c r="J421" s="81"/>
      <c r="K421" s="81"/>
    </row>
    <row r="422" spans="1:11" x14ac:dyDescent="0.45">
      <c r="A422" s="116"/>
      <c r="B422" s="116"/>
      <c r="C422" s="116"/>
      <c r="D422" s="145"/>
      <c r="E422" s="134"/>
      <c r="F422" s="5"/>
      <c r="G422" s="144"/>
      <c r="H422" s="307"/>
      <c r="I422" s="23"/>
      <c r="J422" s="81"/>
      <c r="K422" s="81"/>
    </row>
    <row r="423" spans="1:11" x14ac:dyDescent="0.45">
      <c r="A423" s="116"/>
      <c r="B423" s="116"/>
      <c r="C423" s="116"/>
      <c r="D423" s="145"/>
      <c r="E423" s="134"/>
      <c r="F423" s="5"/>
      <c r="G423" s="144"/>
      <c r="H423" s="307"/>
      <c r="I423" s="23"/>
      <c r="J423" s="81"/>
      <c r="K423" s="81"/>
    </row>
    <row r="424" spans="1:11" x14ac:dyDescent="0.45">
      <c r="A424" s="116"/>
      <c r="B424" s="116"/>
      <c r="C424" s="116"/>
      <c r="D424" s="145"/>
      <c r="E424" s="134"/>
      <c r="F424" s="5"/>
      <c r="G424" s="144"/>
      <c r="H424" s="307"/>
      <c r="I424" s="60"/>
      <c r="J424" s="81"/>
      <c r="K424" s="81"/>
    </row>
    <row r="425" spans="1:11" x14ac:dyDescent="0.45">
      <c r="A425" s="116"/>
      <c r="B425" s="116"/>
      <c r="C425" s="116"/>
      <c r="D425" s="145"/>
      <c r="E425" s="134"/>
      <c r="F425" s="5"/>
      <c r="G425" s="144"/>
      <c r="H425" s="307"/>
      <c r="I425" s="60"/>
      <c r="J425" s="81"/>
      <c r="K425" s="81"/>
    </row>
    <row r="426" spans="1:11" x14ac:dyDescent="0.45">
      <c r="A426" s="116"/>
      <c r="B426" s="116"/>
      <c r="C426" s="116"/>
      <c r="D426" s="145"/>
      <c r="E426" s="134"/>
      <c r="F426" s="5"/>
      <c r="G426" s="144"/>
      <c r="H426" s="307"/>
      <c r="I426" s="60"/>
      <c r="J426" s="81"/>
      <c r="K426" s="81"/>
    </row>
    <row r="427" spans="1:11" x14ac:dyDescent="0.45">
      <c r="A427" s="116"/>
      <c r="B427" s="116"/>
      <c r="C427" s="116"/>
      <c r="D427" s="145"/>
      <c r="E427" s="134"/>
      <c r="F427" s="5"/>
      <c r="G427" s="144"/>
      <c r="H427" s="307"/>
      <c r="I427" s="60"/>
      <c r="J427" s="81"/>
      <c r="K427" s="81"/>
    </row>
    <row r="428" spans="1:11" x14ac:dyDescent="0.45">
      <c r="A428" s="116"/>
      <c r="B428" s="116"/>
      <c r="C428" s="116"/>
      <c r="D428" s="145"/>
      <c r="E428" s="134"/>
      <c r="F428" s="5"/>
      <c r="G428" s="144"/>
      <c r="H428" s="307"/>
      <c r="I428" s="60"/>
      <c r="J428" s="81"/>
      <c r="K428" s="81"/>
    </row>
    <row r="429" spans="1:11" x14ac:dyDescent="0.45">
      <c r="A429" s="116"/>
      <c r="B429" s="116"/>
      <c r="C429" s="116"/>
      <c r="D429" s="145"/>
      <c r="E429" s="134"/>
      <c r="F429" s="5"/>
      <c r="G429" s="144"/>
      <c r="H429" s="307"/>
      <c r="I429" s="60"/>
      <c r="J429" s="81"/>
      <c r="K429" s="81"/>
    </row>
    <row r="430" spans="1:11" x14ac:dyDescent="0.45">
      <c r="A430" s="116"/>
      <c r="B430" s="116"/>
      <c r="C430" s="116"/>
      <c r="D430" s="145"/>
      <c r="E430" s="134"/>
      <c r="F430" s="5"/>
      <c r="G430" s="144"/>
      <c r="H430" s="307"/>
      <c r="I430" s="60"/>
      <c r="J430" s="81"/>
      <c r="K430" s="81"/>
    </row>
    <row r="431" spans="1:11" x14ac:dyDescent="0.45">
      <c r="A431" s="57"/>
      <c r="B431" s="57"/>
      <c r="C431" s="57"/>
      <c r="D431" s="168"/>
      <c r="E431" s="134"/>
      <c r="F431"/>
      <c r="G431" s="60"/>
      <c r="H431" s="307"/>
      <c r="I431" s="60"/>
      <c r="J431" s="81"/>
      <c r="K431" s="81"/>
    </row>
    <row r="432" spans="1:11" x14ac:dyDescent="0.45">
      <c r="A432" s="116"/>
      <c r="B432" s="116"/>
      <c r="C432" s="116"/>
      <c r="D432" s="145"/>
      <c r="F432"/>
      <c r="G432" s="60"/>
      <c r="H432" s="307"/>
      <c r="I432" s="60"/>
      <c r="J432" s="81"/>
      <c r="K432" s="81"/>
    </row>
    <row r="433" spans="1:11" x14ac:dyDescent="0.45">
      <c r="A433" s="116"/>
      <c r="B433" s="116"/>
      <c r="C433" s="116"/>
      <c r="D433" s="145"/>
      <c r="F433"/>
      <c r="G433" s="60"/>
      <c r="H433" s="307"/>
      <c r="I433" s="60"/>
      <c r="J433" s="81"/>
      <c r="K433" s="81"/>
    </row>
    <row r="434" spans="1:11" x14ac:dyDescent="0.45">
      <c r="A434" s="116"/>
      <c r="B434" s="116"/>
      <c r="C434" s="116"/>
      <c r="D434" s="145"/>
      <c r="F434"/>
      <c r="G434" s="60"/>
      <c r="H434" s="307"/>
      <c r="I434" s="60"/>
      <c r="J434" s="81"/>
      <c r="K434" s="81"/>
    </row>
    <row r="435" spans="1:11" x14ac:dyDescent="0.45">
      <c r="A435" s="116"/>
      <c r="B435" s="116"/>
      <c r="C435" s="116"/>
      <c r="D435" s="145"/>
      <c r="F435"/>
      <c r="G435" s="60"/>
      <c r="H435" s="307"/>
      <c r="I435" s="60"/>
      <c r="J435" s="81"/>
      <c r="K435" s="81"/>
    </row>
    <row r="436" spans="1:11" x14ac:dyDescent="0.45">
      <c r="A436" s="57"/>
      <c r="B436" s="57"/>
      <c r="C436" s="57"/>
      <c r="D436" s="168"/>
      <c r="F436"/>
      <c r="G436" s="60"/>
      <c r="H436" s="307"/>
      <c r="I436" s="60"/>
      <c r="J436" s="81"/>
      <c r="K436" s="81"/>
    </row>
    <row r="437" spans="1:11" x14ac:dyDescent="0.45">
      <c r="A437" s="116"/>
      <c r="B437" s="116"/>
      <c r="C437" s="116"/>
      <c r="D437" s="145"/>
      <c r="E437" s="97"/>
      <c r="F437"/>
      <c r="G437" s="142"/>
      <c r="H437" s="307"/>
      <c r="I437" s="60"/>
      <c r="J437" s="81"/>
      <c r="K437" s="81"/>
    </row>
    <row r="438" spans="1:11" x14ac:dyDescent="0.45">
      <c r="A438" s="116"/>
      <c r="B438" s="116"/>
      <c r="C438" s="116"/>
      <c r="D438" s="145"/>
      <c r="E438" s="97"/>
      <c r="F438"/>
      <c r="G438" s="142"/>
      <c r="H438" s="307"/>
      <c r="I438" s="60"/>
      <c r="J438" s="81"/>
      <c r="K438" s="81"/>
    </row>
    <row r="439" spans="1:11" x14ac:dyDescent="0.45">
      <c r="A439" s="116"/>
      <c r="B439" s="116"/>
      <c r="C439" s="116"/>
      <c r="D439" s="145"/>
      <c r="E439" s="97"/>
      <c r="F439"/>
      <c r="G439" s="142"/>
      <c r="H439" s="307"/>
      <c r="I439" s="60"/>
      <c r="J439" s="81"/>
      <c r="K439" s="81"/>
    </row>
    <row r="440" spans="1:11" x14ac:dyDescent="0.45">
      <c r="A440" s="116"/>
      <c r="B440" s="116"/>
      <c r="C440" s="116"/>
      <c r="D440" s="145"/>
      <c r="E440" s="97"/>
      <c r="F440"/>
      <c r="G440" s="142"/>
      <c r="H440" s="307"/>
      <c r="I440" s="60"/>
      <c r="J440" s="81"/>
      <c r="K440" s="81"/>
    </row>
    <row r="441" spans="1:11" x14ac:dyDescent="0.45">
      <c r="A441" s="57"/>
      <c r="B441" s="57"/>
      <c r="C441" s="57"/>
      <c r="D441" s="168"/>
      <c r="F441"/>
      <c r="G441" s="60"/>
      <c r="H441" s="307"/>
      <c r="I441" s="60"/>
      <c r="J441" s="81"/>
      <c r="K441" s="81"/>
    </row>
    <row r="442" spans="1:11" x14ac:dyDescent="0.45">
      <c r="A442" s="175"/>
      <c r="B442" s="175"/>
      <c r="C442" s="175"/>
      <c r="D442" s="176"/>
      <c r="F442"/>
      <c r="G442" s="60"/>
      <c r="H442" s="307"/>
      <c r="I442" s="60"/>
      <c r="J442" s="81"/>
      <c r="K442" s="81"/>
    </row>
    <row r="443" spans="1:11" x14ac:dyDescent="0.45">
      <c r="A443" s="175"/>
      <c r="B443" s="175"/>
      <c r="C443" s="175"/>
      <c r="D443" s="176"/>
      <c r="F443"/>
      <c r="G443" s="60"/>
      <c r="H443" s="307"/>
      <c r="I443" s="60"/>
      <c r="J443" s="81"/>
      <c r="K443" s="81"/>
    </row>
    <row r="444" spans="1:11" x14ac:dyDescent="0.45">
      <c r="A444" s="175"/>
      <c r="B444" s="175"/>
      <c r="C444" s="175"/>
      <c r="D444" s="176"/>
      <c r="F444"/>
      <c r="G444" s="60"/>
      <c r="H444" s="307"/>
      <c r="I444" s="60"/>
      <c r="J444" s="81"/>
      <c r="K444" s="81"/>
    </row>
    <row r="445" spans="1:11" ht="14.65" thickBot="1" x14ac:dyDescent="0.5">
      <c r="A445" s="57"/>
      <c r="B445" s="57"/>
      <c r="C445" s="57"/>
      <c r="D445" s="168"/>
      <c r="F445"/>
      <c r="G445" s="60"/>
      <c r="H445" s="307"/>
      <c r="I445" s="60"/>
      <c r="J445" s="81"/>
      <c r="K445" s="81"/>
    </row>
    <row r="446" spans="1:11" x14ac:dyDescent="0.45">
      <c r="A446" s="116"/>
      <c r="B446" s="116"/>
      <c r="C446" s="116"/>
      <c r="D446" s="145"/>
      <c r="E446" s="187"/>
      <c r="F446" s="328"/>
      <c r="G446" s="277"/>
      <c r="H446" s="307"/>
      <c r="I446" s="144"/>
      <c r="J446" s="81"/>
      <c r="K446" s="81"/>
    </row>
    <row r="447" spans="1:11" x14ac:dyDescent="0.45">
      <c r="A447" s="116"/>
      <c r="B447" s="116"/>
      <c r="C447" s="116"/>
      <c r="D447" s="145"/>
      <c r="E447" s="188"/>
      <c r="F447"/>
      <c r="G447" s="278"/>
      <c r="H447" s="307"/>
      <c r="I447" s="144"/>
      <c r="J447" s="81"/>
      <c r="K447" s="81"/>
    </row>
    <row r="448" spans="1:11" x14ac:dyDescent="0.45">
      <c r="A448" s="116"/>
      <c r="B448" s="116"/>
      <c r="C448" s="116"/>
      <c r="D448" s="145"/>
      <c r="E448" s="188"/>
      <c r="F448"/>
      <c r="G448" s="278"/>
      <c r="H448" s="307"/>
      <c r="I448" s="144"/>
      <c r="J448" s="81"/>
      <c r="K448" s="81"/>
    </row>
    <row r="449" spans="1:11" ht="14.65" thickBot="1" x14ac:dyDescent="0.5">
      <c r="A449" s="116"/>
      <c r="B449" s="116"/>
      <c r="C449" s="116"/>
      <c r="D449" s="145"/>
      <c r="E449" s="189"/>
      <c r="F449" s="327"/>
      <c r="G449" s="279"/>
      <c r="H449" s="307"/>
      <c r="I449" s="144"/>
      <c r="J449" s="81"/>
      <c r="K449" s="81"/>
    </row>
    <row r="450" spans="1:11" ht="14.65" thickBot="1" x14ac:dyDescent="0.5">
      <c r="A450" s="57"/>
      <c r="B450" s="57"/>
      <c r="C450" s="57"/>
      <c r="D450" s="168"/>
      <c r="E450" s="86"/>
      <c r="F450"/>
      <c r="G450" s="144"/>
      <c r="H450" s="307"/>
      <c r="I450" s="144"/>
      <c r="J450" s="81"/>
      <c r="K450" s="81"/>
    </row>
    <row r="451" spans="1:11" x14ac:dyDescent="0.45">
      <c r="A451" s="116"/>
      <c r="B451" s="116"/>
      <c r="C451" s="116"/>
      <c r="D451" s="145"/>
      <c r="E451" s="187"/>
      <c r="F451" s="328"/>
      <c r="G451" s="277"/>
      <c r="H451" s="307"/>
      <c r="I451" s="144"/>
      <c r="J451" s="81"/>
      <c r="K451" s="81"/>
    </row>
    <row r="452" spans="1:11" x14ac:dyDescent="0.45">
      <c r="A452" s="116"/>
      <c r="B452" s="116"/>
      <c r="C452" s="116"/>
      <c r="D452" s="145"/>
      <c r="E452" s="188"/>
      <c r="F452"/>
      <c r="G452" s="278"/>
      <c r="H452" s="307"/>
      <c r="I452" s="144"/>
      <c r="J452" s="81"/>
      <c r="K452" s="81"/>
    </row>
    <row r="453" spans="1:11" x14ac:dyDescent="0.45">
      <c r="A453" s="116"/>
      <c r="B453" s="116"/>
      <c r="C453" s="116"/>
      <c r="D453" s="145"/>
      <c r="E453" s="188"/>
      <c r="F453"/>
      <c r="G453" s="278"/>
      <c r="H453" s="307"/>
      <c r="I453" s="144"/>
      <c r="J453" s="81"/>
      <c r="K453" s="81"/>
    </row>
    <row r="454" spans="1:11" x14ac:dyDescent="0.45">
      <c r="A454" s="116"/>
      <c r="B454" s="116"/>
      <c r="C454" s="116"/>
      <c r="D454" s="145"/>
      <c r="E454" s="188"/>
      <c r="F454"/>
      <c r="G454" s="278"/>
      <c r="H454" s="307"/>
      <c r="I454" s="144"/>
      <c r="J454" s="81"/>
      <c r="K454" s="81"/>
    </row>
    <row r="455" spans="1:11" x14ac:dyDescent="0.45">
      <c r="A455" s="116"/>
      <c r="B455" s="116"/>
      <c r="C455" s="116"/>
      <c r="D455" s="145"/>
      <c r="E455" s="188"/>
      <c r="F455"/>
      <c r="G455" s="278"/>
      <c r="H455" s="307"/>
      <c r="I455" s="144"/>
      <c r="J455" s="81"/>
      <c r="K455" s="81"/>
    </row>
    <row r="456" spans="1:11" x14ac:dyDescent="0.45">
      <c r="A456" s="116"/>
      <c r="B456" s="116"/>
      <c r="C456" s="116"/>
      <c r="D456" s="145"/>
      <c r="E456" s="188"/>
      <c r="F456"/>
      <c r="G456" s="278"/>
      <c r="H456" s="307"/>
      <c r="I456" s="144"/>
      <c r="J456" s="81"/>
      <c r="K456" s="81"/>
    </row>
    <row r="457" spans="1:11" x14ac:dyDescent="0.45">
      <c r="A457" s="116"/>
      <c r="B457" s="116"/>
      <c r="C457" s="116"/>
      <c r="D457" s="145"/>
      <c r="E457" s="188"/>
      <c r="F457"/>
      <c r="G457" s="278"/>
      <c r="H457" s="307"/>
      <c r="I457" s="144"/>
      <c r="J457" s="81"/>
      <c r="K457" s="81"/>
    </row>
    <row r="458" spans="1:11" x14ac:dyDescent="0.45">
      <c r="A458" s="116"/>
      <c r="B458" s="116"/>
      <c r="C458" s="116"/>
      <c r="D458" s="145"/>
      <c r="E458" s="188"/>
      <c r="F458"/>
      <c r="G458" s="278"/>
      <c r="H458" s="307"/>
      <c r="I458" s="144"/>
      <c r="J458" s="81"/>
      <c r="K458" s="81"/>
    </row>
    <row r="459" spans="1:11" x14ac:dyDescent="0.45">
      <c r="A459" s="116"/>
      <c r="B459" s="116"/>
      <c r="C459" s="116"/>
      <c r="D459" s="145"/>
      <c r="E459" s="188"/>
      <c r="F459"/>
      <c r="G459" s="278"/>
      <c r="H459" s="307"/>
      <c r="I459" s="144"/>
      <c r="J459" s="81"/>
      <c r="K459" s="81"/>
    </row>
    <row r="460" spans="1:11" ht="14.65" thickBot="1" x14ac:dyDescent="0.5">
      <c r="A460" s="116"/>
      <c r="B460" s="116"/>
      <c r="C460" s="116"/>
      <c r="D460" s="145"/>
      <c r="E460" s="189"/>
      <c r="F460" s="327"/>
      <c r="G460" s="279"/>
      <c r="H460" s="307"/>
      <c r="I460" s="144"/>
      <c r="J460" s="81"/>
      <c r="K460" s="81"/>
    </row>
    <row r="461" spans="1:11" x14ac:dyDescent="0.45">
      <c r="A461" s="57"/>
      <c r="B461" s="57"/>
      <c r="C461" s="57"/>
      <c r="D461" s="168"/>
      <c r="F461"/>
      <c r="G461" s="60"/>
      <c r="H461" s="307"/>
      <c r="I461" s="60"/>
      <c r="J461" s="81"/>
      <c r="K461" s="81"/>
    </row>
    <row r="462" spans="1:11" x14ac:dyDescent="0.45">
      <c r="A462" s="116"/>
      <c r="B462" s="116"/>
      <c r="C462" s="116"/>
      <c r="D462" s="145"/>
      <c r="E462" s="98"/>
      <c r="F462" s="326"/>
      <c r="G462" s="141"/>
      <c r="H462" s="307"/>
      <c r="I462" s="144"/>
      <c r="J462" s="81"/>
      <c r="K462" s="81"/>
    </row>
    <row r="463" spans="1:11" x14ac:dyDescent="0.45">
      <c r="A463" s="116"/>
      <c r="B463" s="116"/>
      <c r="C463" s="116"/>
      <c r="D463" s="145"/>
      <c r="E463" s="99"/>
      <c r="F463" s="325"/>
      <c r="G463" s="141"/>
      <c r="H463" s="307"/>
      <c r="I463" s="144"/>
      <c r="J463" s="81"/>
      <c r="K463" s="81"/>
    </row>
    <row r="464" spans="1:11" x14ac:dyDescent="0.45">
      <c r="A464" s="116"/>
      <c r="B464" s="116"/>
      <c r="C464" s="116"/>
      <c r="D464" s="145"/>
      <c r="E464" s="99"/>
      <c r="F464" s="325"/>
      <c r="G464" s="141"/>
      <c r="H464" s="307"/>
      <c r="I464" s="144"/>
      <c r="J464" s="81"/>
      <c r="K464" s="81"/>
    </row>
    <row r="465" spans="1:11" x14ac:dyDescent="0.45">
      <c r="A465" s="116"/>
      <c r="B465" s="116"/>
      <c r="C465" s="116"/>
      <c r="D465" s="145"/>
      <c r="E465" s="99"/>
      <c r="F465" s="325"/>
      <c r="G465" s="141"/>
      <c r="H465" s="307"/>
      <c r="I465" s="144"/>
      <c r="J465" s="81"/>
      <c r="K465" s="81"/>
    </row>
    <row r="466" spans="1:11" x14ac:dyDescent="0.45">
      <c r="A466" s="57"/>
      <c r="B466" s="57"/>
      <c r="C466" s="57"/>
      <c r="D466" s="168"/>
      <c r="F466"/>
      <c r="G466" s="60"/>
      <c r="H466" s="307"/>
      <c r="I466" s="60"/>
      <c r="J466" s="81"/>
      <c r="K466" s="81"/>
    </row>
    <row r="467" spans="1:11" x14ac:dyDescent="0.45">
      <c r="A467" s="116"/>
      <c r="B467" s="116"/>
      <c r="C467" s="116"/>
      <c r="D467" s="145"/>
      <c r="F467"/>
      <c r="G467" s="144"/>
      <c r="H467" s="307"/>
      <c r="I467" s="144"/>
      <c r="J467" s="81"/>
      <c r="K467" s="81"/>
    </row>
    <row r="468" spans="1:11" x14ac:dyDescent="0.45">
      <c r="A468" s="116"/>
      <c r="B468" s="116"/>
      <c r="C468" s="116"/>
      <c r="D468" s="145"/>
      <c r="F468"/>
      <c r="G468" s="144"/>
      <c r="H468" s="307"/>
      <c r="I468" s="144"/>
      <c r="J468" s="81"/>
      <c r="K468" s="81"/>
    </row>
    <row r="469" spans="1:11" x14ac:dyDescent="0.45">
      <c r="A469" s="116"/>
      <c r="B469" s="116"/>
      <c r="C469" s="116"/>
      <c r="D469" s="145"/>
      <c r="F469"/>
      <c r="G469" s="144"/>
      <c r="H469" s="307"/>
      <c r="I469" s="144"/>
      <c r="J469" s="81"/>
      <c r="K469" s="81"/>
    </row>
    <row r="470" spans="1:11" x14ac:dyDescent="0.45">
      <c r="A470" s="116"/>
      <c r="B470" s="116"/>
      <c r="C470" s="116"/>
      <c r="D470" s="145"/>
      <c r="F470"/>
      <c r="G470" s="144"/>
      <c r="H470" s="307"/>
      <c r="I470" s="144"/>
      <c r="J470" s="81"/>
      <c r="K470" s="81"/>
    </row>
    <row r="471" spans="1:11" x14ac:dyDescent="0.45">
      <c r="A471" s="116"/>
      <c r="B471" s="116"/>
      <c r="C471" s="116"/>
      <c r="D471" s="145"/>
      <c r="F471"/>
      <c r="G471" s="144"/>
      <c r="H471" s="307"/>
      <c r="I471" s="144"/>
      <c r="J471" s="81"/>
      <c r="K471" s="81"/>
    </row>
    <row r="472" spans="1:11" x14ac:dyDescent="0.45">
      <c r="A472" s="116"/>
      <c r="B472" s="116"/>
      <c r="C472" s="116"/>
      <c r="D472" s="145"/>
      <c r="F472"/>
      <c r="G472" s="144"/>
      <c r="H472" s="307"/>
      <c r="I472" s="144"/>
      <c r="J472" s="81"/>
      <c r="K472" s="81"/>
    </row>
    <row r="473" spans="1:11" x14ac:dyDescent="0.45">
      <c r="A473" s="116"/>
      <c r="B473" s="116"/>
      <c r="C473" s="116"/>
      <c r="D473" s="145"/>
      <c r="F473"/>
      <c r="G473" s="144"/>
      <c r="H473" s="307"/>
      <c r="I473" s="144"/>
      <c r="J473" s="81"/>
      <c r="K473" s="81"/>
    </row>
    <row r="474" spans="1:11" x14ac:dyDescent="0.45">
      <c r="A474" s="116"/>
      <c r="B474" s="116"/>
      <c r="C474" s="116"/>
      <c r="D474" s="145"/>
      <c r="F474"/>
      <c r="G474" s="144"/>
      <c r="H474" s="307"/>
      <c r="I474" s="144"/>
      <c r="J474" s="81"/>
      <c r="K474" s="81"/>
    </row>
    <row r="475" spans="1:11" x14ac:dyDescent="0.45">
      <c r="A475" s="116"/>
      <c r="B475" s="116"/>
      <c r="C475" s="116"/>
      <c r="D475" s="145"/>
      <c r="F475"/>
      <c r="G475" s="144"/>
      <c r="H475" s="307"/>
      <c r="I475" s="144"/>
      <c r="J475" s="81"/>
      <c r="K475" s="81"/>
    </row>
    <row r="476" spans="1:11" x14ac:dyDescent="0.45">
      <c r="A476" s="116"/>
      <c r="B476" s="116"/>
      <c r="C476" s="116"/>
      <c r="D476" s="145"/>
      <c r="F476"/>
      <c r="G476" s="144"/>
      <c r="H476" s="307"/>
      <c r="I476" s="144"/>
      <c r="J476" s="81"/>
      <c r="K476" s="81"/>
    </row>
    <row r="477" spans="1:11" x14ac:dyDescent="0.45">
      <c r="A477" s="116"/>
      <c r="B477" s="116"/>
      <c r="C477" s="116"/>
      <c r="D477" s="145"/>
      <c r="F477"/>
      <c r="G477" s="144"/>
      <c r="H477" s="307"/>
      <c r="I477" s="144"/>
      <c r="J477" s="81"/>
      <c r="K477" s="81"/>
    </row>
    <row r="478" spans="1:11" x14ac:dyDescent="0.45">
      <c r="A478" s="57"/>
      <c r="B478" s="57"/>
      <c r="C478" s="57"/>
      <c r="D478" s="168"/>
      <c r="F478"/>
      <c r="G478" s="60"/>
      <c r="H478" s="307"/>
      <c r="I478" s="60"/>
      <c r="J478" s="81"/>
      <c r="K478" s="81"/>
    </row>
    <row r="479" spans="1:11" x14ac:dyDescent="0.45">
      <c r="A479" s="116"/>
      <c r="B479" s="116"/>
      <c r="C479" s="116"/>
      <c r="D479" s="145"/>
      <c r="F479"/>
      <c r="G479" s="60"/>
      <c r="H479" s="307"/>
      <c r="I479" s="60"/>
      <c r="J479" s="81"/>
      <c r="K479" s="81"/>
    </row>
    <row r="480" spans="1:11" x14ac:dyDescent="0.45">
      <c r="A480" s="57"/>
      <c r="B480" s="57"/>
      <c r="C480" s="57"/>
      <c r="D480" s="168"/>
      <c r="F480" s="324"/>
      <c r="G480" s="60"/>
      <c r="H480" s="307"/>
      <c r="I480" s="60"/>
      <c r="J480" s="81"/>
      <c r="K480" s="81"/>
    </row>
    <row r="481" spans="1:11" x14ac:dyDescent="0.45">
      <c r="A481" s="116"/>
      <c r="B481" s="116"/>
      <c r="C481" s="116"/>
      <c r="D481" s="145"/>
      <c r="F481" s="324"/>
      <c r="G481" s="60"/>
      <c r="H481" s="307"/>
      <c r="I481" s="60"/>
      <c r="J481" s="81"/>
      <c r="K481" s="81"/>
    </row>
    <row r="482" spans="1:11" x14ac:dyDescent="0.45">
      <c r="A482" s="57"/>
      <c r="B482" s="57"/>
      <c r="C482" s="57"/>
      <c r="D482" s="168"/>
      <c r="F482" s="324"/>
      <c r="G482" s="60"/>
      <c r="H482" s="307"/>
      <c r="I482" s="60"/>
      <c r="J482" s="81"/>
      <c r="K482" s="81"/>
    </row>
    <row r="483" spans="1:11" x14ac:dyDescent="0.45">
      <c r="A483" s="116"/>
      <c r="B483" s="116"/>
      <c r="C483" s="116"/>
      <c r="D483" s="145"/>
      <c r="F483" s="324"/>
      <c r="G483" s="60"/>
      <c r="H483" s="307"/>
      <c r="J483" s="81"/>
      <c r="K483" s="81"/>
    </row>
    <row r="484" spans="1:11" x14ac:dyDescent="0.45">
      <c r="A484" s="116"/>
      <c r="B484" s="116"/>
      <c r="C484" s="116"/>
      <c r="D484" s="145"/>
      <c r="F484" s="324"/>
      <c r="G484" s="60"/>
      <c r="H484" s="307"/>
      <c r="J484" s="81"/>
      <c r="K484" s="81"/>
    </row>
    <row r="485" spans="1:11" x14ac:dyDescent="0.45">
      <c r="A485" s="116"/>
      <c r="B485" s="116"/>
      <c r="C485" s="116"/>
      <c r="D485" s="145"/>
      <c r="F485" s="324"/>
      <c r="G485" s="60"/>
      <c r="H485" s="307"/>
      <c r="J485" s="81"/>
      <c r="K485" s="81"/>
    </row>
    <row r="486" spans="1:11" x14ac:dyDescent="0.45">
      <c r="A486" s="116"/>
      <c r="B486" s="116"/>
      <c r="C486" s="116"/>
      <c r="D486" s="145"/>
      <c r="F486" s="324"/>
      <c r="G486" s="60"/>
      <c r="H486" s="307"/>
      <c r="J486" s="81"/>
      <c r="K486" s="81"/>
    </row>
    <row r="487" spans="1:11" x14ac:dyDescent="0.45">
      <c r="A487" s="116"/>
      <c r="B487" s="116"/>
      <c r="C487" s="116"/>
      <c r="D487" s="145"/>
      <c r="F487" s="324"/>
      <c r="G487" s="60"/>
      <c r="H487" s="307"/>
      <c r="J487" s="81"/>
      <c r="K487" s="81"/>
    </row>
    <row r="488" spans="1:11" x14ac:dyDescent="0.45">
      <c r="A488" s="116"/>
      <c r="B488" s="116"/>
      <c r="C488" s="116"/>
      <c r="D488" s="145"/>
      <c r="F488" s="324"/>
      <c r="G488" s="60"/>
      <c r="H488" s="307"/>
      <c r="J488" s="81"/>
      <c r="K488" s="81"/>
    </row>
    <row r="489" spans="1:11" x14ac:dyDescent="0.45">
      <c r="A489" s="116"/>
      <c r="B489" s="116"/>
      <c r="C489" s="116"/>
      <c r="D489" s="145"/>
      <c r="F489" s="324"/>
      <c r="G489" s="60"/>
      <c r="H489" s="307"/>
      <c r="J489" s="81"/>
      <c r="K489" s="81"/>
    </row>
    <row r="490" spans="1:11" x14ac:dyDescent="0.45">
      <c r="A490" s="116"/>
      <c r="B490" s="116"/>
      <c r="C490" s="116"/>
      <c r="D490" s="145"/>
      <c r="F490" s="324"/>
      <c r="G490" s="60"/>
      <c r="H490" s="307"/>
      <c r="J490" s="81"/>
      <c r="K490" s="81"/>
    </row>
    <row r="491" spans="1:11" x14ac:dyDescent="0.45">
      <c r="A491" s="116"/>
      <c r="B491" s="116"/>
      <c r="C491" s="116"/>
      <c r="D491" s="145"/>
      <c r="F491" s="324"/>
      <c r="G491" s="60"/>
      <c r="H491" s="307"/>
      <c r="J491" s="81"/>
      <c r="K491" s="81"/>
    </row>
    <row r="492" spans="1:11" x14ac:dyDescent="0.45">
      <c r="A492" s="57"/>
      <c r="B492" s="57"/>
      <c r="C492" s="57"/>
      <c r="D492" s="168"/>
      <c r="F492" s="324"/>
      <c r="G492" s="60"/>
      <c r="H492" s="307"/>
      <c r="J492" s="81"/>
      <c r="K492" s="81"/>
    </row>
    <row r="493" spans="1:11" x14ac:dyDescent="0.45">
      <c r="A493" s="116"/>
      <c r="B493" s="116"/>
      <c r="C493" s="116"/>
      <c r="D493" s="145"/>
      <c r="F493" s="324"/>
      <c r="G493" s="60"/>
      <c r="H493" s="307"/>
      <c r="J493" s="81"/>
      <c r="K493" s="81"/>
    </row>
    <row r="494" spans="1:11" x14ac:dyDescent="0.45">
      <c r="A494" s="57"/>
      <c r="B494" s="57"/>
      <c r="C494" s="57"/>
      <c r="D494" s="168"/>
      <c r="F494" s="324"/>
      <c r="G494" s="60"/>
      <c r="H494" s="307"/>
      <c r="J494" s="81"/>
      <c r="K494" s="81"/>
    </row>
    <row r="495" spans="1:11" x14ac:dyDescent="0.45">
      <c r="A495" s="116"/>
      <c r="B495" s="116"/>
      <c r="C495" s="116"/>
      <c r="D495" s="145"/>
      <c r="F495" s="324"/>
      <c r="G495" s="60"/>
      <c r="H495" s="307"/>
      <c r="J495" s="81"/>
      <c r="K495" s="81"/>
    </row>
    <row r="496" spans="1:11" x14ac:dyDescent="0.45">
      <c r="A496" s="116"/>
      <c r="B496" s="116"/>
      <c r="C496" s="116"/>
      <c r="D496" s="145"/>
      <c r="F496" s="324"/>
      <c r="G496" s="21"/>
      <c r="H496" s="307"/>
      <c r="J496" s="81"/>
      <c r="K496" s="81"/>
    </row>
    <row r="497" spans="1:11" x14ac:dyDescent="0.45">
      <c r="A497" s="116"/>
      <c r="B497" s="116"/>
      <c r="C497" s="116"/>
      <c r="D497" s="145"/>
      <c r="F497" s="324"/>
      <c r="G497" s="21"/>
      <c r="H497" s="307"/>
      <c r="J497" s="81"/>
      <c r="K497" s="81"/>
    </row>
    <row r="498" spans="1:11" x14ac:dyDescent="0.45">
      <c r="A498" s="57"/>
      <c r="B498" s="57"/>
      <c r="C498" s="57"/>
      <c r="D498" s="168"/>
      <c r="F498" s="324"/>
      <c r="G498" s="21"/>
      <c r="H498" s="307"/>
      <c r="J498" s="81"/>
      <c r="K498" s="81"/>
    </row>
    <row r="499" spans="1:11" x14ac:dyDescent="0.45">
      <c r="A499" s="116"/>
      <c r="B499" s="116"/>
      <c r="C499" s="116"/>
      <c r="D499" s="145"/>
      <c r="F499" s="324"/>
      <c r="G499" s="21"/>
      <c r="H499" s="307"/>
      <c r="J499" s="81"/>
      <c r="K499" s="81"/>
    </row>
    <row r="500" spans="1:11" x14ac:dyDescent="0.45">
      <c r="A500" s="57"/>
      <c r="B500" s="57"/>
      <c r="C500" s="57"/>
      <c r="D500" s="168"/>
      <c r="F500" s="324"/>
      <c r="G500" s="21"/>
      <c r="H500" s="307"/>
      <c r="J500" s="81"/>
      <c r="K500" s="81"/>
    </row>
    <row r="501" spans="1:11" x14ac:dyDescent="0.45">
      <c r="A501" s="116"/>
      <c r="B501" s="116"/>
      <c r="C501" s="116"/>
      <c r="D501" s="145"/>
      <c r="F501"/>
      <c r="G501" s="21"/>
      <c r="H501" s="307"/>
      <c r="J501" s="81"/>
      <c r="K501" s="81"/>
    </row>
    <row r="502" spans="1:11" x14ac:dyDescent="0.45">
      <c r="A502" s="57"/>
      <c r="B502" s="57"/>
      <c r="C502" s="57"/>
      <c r="D502" s="168"/>
      <c r="F502"/>
      <c r="G502" s="21"/>
      <c r="H502" s="307"/>
      <c r="J502" s="81"/>
      <c r="K502" s="81"/>
    </row>
    <row r="503" spans="1:11" x14ac:dyDescent="0.45">
      <c r="A503" s="116"/>
      <c r="B503" s="116"/>
      <c r="C503" s="116"/>
      <c r="D503" s="145"/>
      <c r="F503"/>
      <c r="G503" s="21"/>
      <c r="H503" s="307"/>
      <c r="J503" s="81"/>
      <c r="K503" s="81"/>
    </row>
    <row r="504" spans="1:11" x14ac:dyDescent="0.45">
      <c r="A504" s="116"/>
      <c r="B504" s="116"/>
      <c r="C504" s="116"/>
      <c r="D504" s="145"/>
      <c r="F504"/>
      <c r="G504" s="21"/>
      <c r="H504" s="307"/>
      <c r="J504" s="81"/>
      <c r="K504" s="81"/>
    </row>
    <row r="505" spans="1:11" x14ac:dyDescent="0.45">
      <c r="A505" s="116"/>
      <c r="B505" s="116"/>
      <c r="C505" s="116"/>
      <c r="D505" s="145"/>
      <c r="F505"/>
      <c r="G505" s="21"/>
      <c r="H505" s="307"/>
      <c r="J505" s="81"/>
      <c r="K505" s="81"/>
    </row>
    <row r="506" spans="1:11" x14ac:dyDescent="0.45">
      <c r="A506" s="57"/>
      <c r="B506" s="57"/>
      <c r="C506" s="57"/>
      <c r="D506" s="168"/>
      <c r="F506"/>
      <c r="G506" s="21"/>
      <c r="H506" s="307"/>
      <c r="J506" s="81"/>
      <c r="K506" s="81"/>
    </row>
    <row r="507" spans="1:11" x14ac:dyDescent="0.45">
      <c r="A507" s="116"/>
      <c r="B507" s="116"/>
      <c r="C507" s="116"/>
      <c r="D507" s="145"/>
      <c r="F507"/>
      <c r="G507" s="21"/>
      <c r="H507" s="307"/>
      <c r="J507" s="81"/>
      <c r="K507" s="81"/>
    </row>
    <row r="508" spans="1:11" x14ac:dyDescent="0.45">
      <c r="A508" s="57"/>
      <c r="B508" s="57"/>
      <c r="C508" s="57"/>
      <c r="D508" s="168"/>
      <c r="F508"/>
      <c r="G508" s="21"/>
      <c r="H508" s="307"/>
      <c r="J508" s="81"/>
      <c r="K508" s="81"/>
    </row>
    <row r="509" spans="1:11" x14ac:dyDescent="0.45">
      <c r="A509" s="116"/>
      <c r="B509" s="116"/>
      <c r="C509" s="116"/>
      <c r="D509" s="145"/>
      <c r="F509"/>
      <c r="G509" s="21"/>
      <c r="H509" s="307"/>
      <c r="J509" s="81"/>
      <c r="K509" s="81"/>
    </row>
    <row r="510" spans="1:11" x14ac:dyDescent="0.45">
      <c r="A510" s="57"/>
      <c r="B510" s="57"/>
      <c r="C510" s="57"/>
      <c r="D510" s="168"/>
      <c r="F510"/>
      <c r="G510" s="21"/>
      <c r="H510" s="307"/>
      <c r="J510" s="81"/>
      <c r="K510" s="81"/>
    </row>
    <row r="511" spans="1:11" x14ac:dyDescent="0.45">
      <c r="A511" s="116"/>
      <c r="B511" s="116"/>
      <c r="C511" s="116"/>
      <c r="D511" s="145"/>
      <c r="F511"/>
      <c r="G511" s="21"/>
      <c r="H511" s="307"/>
      <c r="J511" s="81"/>
      <c r="K511" s="81"/>
    </row>
    <row r="512" spans="1:11" x14ac:dyDescent="0.45">
      <c r="A512" s="57"/>
      <c r="B512" s="57"/>
      <c r="C512" s="57"/>
      <c r="D512" s="168"/>
      <c r="F512"/>
      <c r="G512" s="21"/>
      <c r="H512" s="307"/>
      <c r="J512" s="81"/>
      <c r="K512" s="81"/>
    </row>
    <row r="513" spans="1:11" x14ac:dyDescent="0.45">
      <c r="A513" s="116"/>
      <c r="B513" s="116"/>
      <c r="C513" s="116"/>
      <c r="D513" s="145"/>
      <c r="F513"/>
      <c r="G513" s="21"/>
      <c r="H513" s="307"/>
      <c r="J513" s="81"/>
      <c r="K513" s="81"/>
    </row>
    <row r="514" spans="1:11" x14ac:dyDescent="0.45">
      <c r="A514" s="116"/>
      <c r="B514" s="116"/>
      <c r="C514" s="116"/>
      <c r="D514" s="145"/>
      <c r="F514"/>
      <c r="G514" s="21"/>
      <c r="H514" s="307"/>
      <c r="J514" s="81"/>
      <c r="K514" s="81"/>
    </row>
    <row r="515" spans="1:11" x14ac:dyDescent="0.45">
      <c r="A515" s="116"/>
      <c r="B515" s="116"/>
      <c r="C515" s="116"/>
      <c r="D515" s="145"/>
      <c r="F515"/>
      <c r="G515" s="21"/>
      <c r="H515" s="307"/>
      <c r="J515" s="81"/>
      <c r="K515" s="81"/>
    </row>
    <row r="516" spans="1:11" x14ac:dyDescent="0.45">
      <c r="A516" s="116"/>
      <c r="B516" s="116"/>
      <c r="C516" s="116"/>
      <c r="D516" s="145"/>
      <c r="F516"/>
      <c r="G516" s="21"/>
      <c r="H516" s="307"/>
      <c r="J516" s="81"/>
      <c r="K516" s="81"/>
    </row>
    <row r="517" spans="1:11" x14ac:dyDescent="0.45">
      <c r="A517" s="57"/>
      <c r="B517" s="57"/>
      <c r="C517" s="57"/>
      <c r="D517" s="168"/>
      <c r="F517"/>
      <c r="G517" s="21"/>
      <c r="H517" s="307"/>
      <c r="J517" s="81"/>
      <c r="K517" s="81"/>
    </row>
    <row r="518" spans="1:11" x14ac:dyDescent="0.45">
      <c r="A518" s="116"/>
      <c r="B518" s="116"/>
      <c r="C518" s="116"/>
      <c r="D518" s="145"/>
      <c r="F518"/>
      <c r="G518" s="21"/>
      <c r="H518" s="307"/>
      <c r="J518" s="81"/>
      <c r="K518" s="81"/>
    </row>
    <row r="519" spans="1:11" x14ac:dyDescent="0.45">
      <c r="A519" s="57"/>
      <c r="B519" s="57"/>
      <c r="C519" s="57"/>
      <c r="D519" s="168"/>
      <c r="F519"/>
      <c r="G519" s="21"/>
      <c r="H519" s="307"/>
      <c r="J519" s="81"/>
      <c r="K519" s="81"/>
    </row>
    <row r="520" spans="1:11" x14ac:dyDescent="0.45">
      <c r="A520" s="57"/>
      <c r="B520" s="57"/>
      <c r="C520" s="57"/>
      <c r="D520" s="168"/>
      <c r="F520"/>
      <c r="G520" s="21"/>
      <c r="H520" s="307"/>
      <c r="J520" s="81"/>
      <c r="K520" s="81"/>
    </row>
    <row r="521" spans="1:11" x14ac:dyDescent="0.45">
      <c r="A521" s="57"/>
      <c r="B521" s="57"/>
      <c r="C521" s="57"/>
      <c r="D521" s="57"/>
      <c r="F521"/>
      <c r="G521" s="21"/>
      <c r="H521" s="307"/>
      <c r="J521" s="81"/>
      <c r="K521" s="81"/>
    </row>
    <row r="522" spans="1:11" x14ac:dyDescent="0.45">
      <c r="A522" s="57"/>
      <c r="B522" s="57"/>
      <c r="C522" s="57"/>
      <c r="D522" s="57"/>
      <c r="F522"/>
      <c r="G522" s="21"/>
      <c r="H522" s="307"/>
      <c r="J522" s="81"/>
      <c r="K522" s="81"/>
    </row>
    <row r="523" spans="1:11" x14ac:dyDescent="0.45">
      <c r="A523" s="57"/>
      <c r="B523" s="121"/>
      <c r="C523" s="121"/>
      <c r="D523" s="57"/>
      <c r="F523"/>
      <c r="G523" s="21"/>
      <c r="H523" s="307"/>
      <c r="J523" s="81"/>
      <c r="K523" s="81"/>
    </row>
    <row r="524" spans="1:11" x14ac:dyDescent="0.45">
      <c r="A524" s="57"/>
      <c r="B524" s="157"/>
      <c r="C524" s="57"/>
      <c r="D524" s="57"/>
      <c r="E524" s="57"/>
      <c r="G524"/>
      <c r="H524" s="21"/>
      <c r="I524" s="307"/>
      <c r="J524" s="21"/>
      <c r="K524" s="81"/>
    </row>
    <row r="525" spans="1:11" x14ac:dyDescent="0.45">
      <c r="A525" s="57"/>
      <c r="B525" s="57"/>
      <c r="C525" s="157"/>
      <c r="D525" s="57"/>
      <c r="E525" s="57"/>
      <c r="F525" s="57"/>
    </row>
    <row r="526" spans="1:11" x14ac:dyDescent="0.45">
      <c r="A526" s="299"/>
      <c r="B526" s="34"/>
      <c r="C526" s="300"/>
      <c r="D526" s="31"/>
      <c r="E526" s="31"/>
      <c r="F526" s="31"/>
      <c r="G526" s="31"/>
      <c r="H526" s="323"/>
      <c r="I526" s="25"/>
      <c r="K526" s="25"/>
    </row>
    <row r="527" spans="1:11" x14ac:dyDescent="0.45">
      <c r="A527" s="299"/>
      <c r="B527" s="299"/>
      <c r="C527" s="301"/>
      <c r="D527" s="299"/>
      <c r="E527" s="299"/>
      <c r="F527" s="299"/>
      <c r="G527" s="97"/>
      <c r="I527" s="25"/>
      <c r="K527" s="25"/>
    </row>
    <row r="528" spans="1:11" x14ac:dyDescent="0.45">
      <c r="A528" s="299"/>
      <c r="B528" s="299"/>
      <c r="C528" s="301"/>
      <c r="D528" s="299"/>
      <c r="E528" s="299"/>
      <c r="F528" s="299"/>
      <c r="G528" s="97"/>
      <c r="I528" s="25"/>
      <c r="K528" s="25"/>
    </row>
    <row r="529" spans="1:11" x14ac:dyDescent="0.45">
      <c r="A529" s="237"/>
      <c r="B529" s="237"/>
      <c r="C529" s="302"/>
      <c r="D529" s="302"/>
      <c r="E529" s="302"/>
      <c r="F529" s="302"/>
      <c r="G529" s="302"/>
      <c r="I529" s="25"/>
      <c r="K529" s="25"/>
    </row>
    <row r="530" spans="1:11" x14ac:dyDescent="0.45">
      <c r="A530" s="237"/>
      <c r="B530" s="237"/>
      <c r="C530" s="302"/>
      <c r="D530" s="302"/>
      <c r="E530" s="302"/>
      <c r="F530" s="302"/>
      <c r="G530" s="302"/>
      <c r="I530" s="25"/>
      <c r="K530" s="25"/>
    </row>
    <row r="531" spans="1:11" x14ac:dyDescent="0.45">
      <c r="A531" s="237"/>
      <c r="B531" s="237"/>
      <c r="C531" s="302"/>
      <c r="D531" s="302"/>
      <c r="E531" s="302"/>
      <c r="F531" s="302"/>
      <c r="G531" s="302"/>
      <c r="I531" s="25"/>
      <c r="K531" s="25"/>
    </row>
    <row r="532" spans="1:11" x14ac:dyDescent="0.45">
      <c r="A532" s="237"/>
      <c r="B532" s="237"/>
      <c r="C532" s="302"/>
      <c r="D532" s="302"/>
      <c r="E532" s="302"/>
      <c r="F532" s="302"/>
      <c r="G532" s="302"/>
      <c r="I532" s="25"/>
      <c r="K532" s="25"/>
    </row>
    <row r="533" spans="1:11" x14ac:dyDescent="0.45">
      <c r="A533" s="237"/>
      <c r="B533" s="237"/>
      <c r="C533" s="302"/>
      <c r="D533" s="302"/>
      <c r="E533" s="302"/>
      <c r="F533" s="302"/>
      <c r="G533" s="302"/>
      <c r="I533" s="25"/>
      <c r="K533" s="25"/>
    </row>
    <row r="534" spans="1:11" x14ac:dyDescent="0.45">
      <c r="A534" s="237"/>
      <c r="B534" s="167"/>
      <c r="C534" s="302"/>
      <c r="D534" s="302"/>
      <c r="E534" s="302"/>
      <c r="F534" s="302"/>
      <c r="G534" s="302"/>
      <c r="I534" s="25"/>
      <c r="K534" s="25"/>
    </row>
    <row r="535" spans="1:11" x14ac:dyDescent="0.45">
      <c r="A535" s="237"/>
      <c r="B535" s="167"/>
      <c r="C535" s="302"/>
      <c r="D535" s="302"/>
      <c r="E535" s="302"/>
      <c r="F535" s="302"/>
      <c r="G535" s="302"/>
      <c r="I535" s="25"/>
      <c r="K535" s="25"/>
    </row>
    <row r="536" spans="1:11" x14ac:dyDescent="0.45">
      <c r="A536" s="237"/>
      <c r="B536" s="167"/>
      <c r="C536" s="302"/>
      <c r="D536" s="302"/>
      <c r="E536" s="302"/>
      <c r="F536" s="302"/>
      <c r="G536" s="302"/>
      <c r="I536" s="25"/>
      <c r="K536" s="25"/>
    </row>
    <row r="537" spans="1:11" x14ac:dyDescent="0.45">
      <c r="A537" s="237"/>
      <c r="B537" s="167"/>
      <c r="C537" s="302"/>
      <c r="D537" s="302"/>
      <c r="E537" s="302"/>
      <c r="F537" s="302"/>
      <c r="G537" s="302"/>
      <c r="I537" s="25"/>
      <c r="K537" s="25"/>
    </row>
    <row r="538" spans="1:11" x14ac:dyDescent="0.45">
      <c r="A538" s="237"/>
      <c r="B538" s="167"/>
      <c r="C538" s="302"/>
      <c r="D538" s="302"/>
      <c r="E538" s="302"/>
      <c r="F538" s="302"/>
      <c r="G538" s="302"/>
      <c r="I538" s="25"/>
      <c r="K538" s="25"/>
    </row>
    <row r="539" spans="1:11" x14ac:dyDescent="0.45">
      <c r="A539" s="237"/>
      <c r="B539" s="167"/>
      <c r="C539" s="303"/>
      <c r="D539" s="303"/>
      <c r="E539" s="303"/>
      <c r="F539" s="303"/>
      <c r="G539" s="303"/>
      <c r="I539" s="25"/>
      <c r="K539" s="25"/>
    </row>
    <row r="540" spans="1:11" x14ac:dyDescent="0.45">
      <c r="A540" s="237"/>
      <c r="B540" s="167"/>
      <c r="C540" s="303"/>
      <c r="D540" s="303"/>
      <c r="E540" s="303"/>
      <c r="F540" s="303"/>
      <c r="G540" s="303"/>
      <c r="I540" s="25"/>
      <c r="K540" s="25"/>
    </row>
    <row r="541" spans="1:11" x14ac:dyDescent="0.45">
      <c r="A541" s="237"/>
      <c r="B541" s="167"/>
      <c r="C541" s="303"/>
      <c r="D541" s="303"/>
      <c r="E541" s="303"/>
      <c r="F541" s="303"/>
      <c r="G541" s="303"/>
      <c r="I541" s="25"/>
      <c r="K541" s="25"/>
    </row>
    <row r="542" spans="1:11" x14ac:dyDescent="0.45">
      <c r="A542" s="237"/>
      <c r="B542" s="167"/>
      <c r="C542" s="302"/>
      <c r="D542" s="302"/>
      <c r="E542" s="302"/>
      <c r="F542" s="302"/>
      <c r="G542" s="302"/>
      <c r="I542" s="25"/>
      <c r="K542" s="25"/>
    </row>
    <row r="543" spans="1:11" x14ac:dyDescent="0.45">
      <c r="A543" s="237"/>
      <c r="B543" s="167"/>
      <c r="C543" s="302"/>
      <c r="D543" s="302"/>
      <c r="E543" s="302"/>
      <c r="F543" s="302"/>
      <c r="G543" s="302"/>
      <c r="I543" s="25"/>
      <c r="K543" s="25"/>
    </row>
    <row r="544" spans="1:11" x14ac:dyDescent="0.45">
      <c r="A544" s="237"/>
      <c r="B544" s="167"/>
      <c r="C544" s="302"/>
      <c r="D544" s="302"/>
      <c r="E544" s="302"/>
      <c r="F544" s="302"/>
      <c r="G544" s="302"/>
      <c r="I544" s="25"/>
      <c r="K544" s="25"/>
    </row>
    <row r="545" spans="1:11" x14ac:dyDescent="0.45">
      <c r="A545" s="237"/>
      <c r="B545" s="167"/>
      <c r="C545" s="302"/>
      <c r="D545" s="302"/>
      <c r="E545" s="302"/>
      <c r="F545" s="302"/>
      <c r="G545" s="302"/>
      <c r="I545" s="25"/>
      <c r="K545" s="25"/>
    </row>
    <row r="546" spans="1:11" x14ac:dyDescent="0.45">
      <c r="A546" s="237"/>
      <c r="B546" s="167"/>
      <c r="C546" s="302"/>
      <c r="D546" s="302"/>
      <c r="E546" s="302"/>
      <c r="F546" s="302"/>
      <c r="G546" s="302"/>
      <c r="I546" s="25"/>
      <c r="K546" s="25"/>
    </row>
    <row r="547" spans="1:11" x14ac:dyDescent="0.45">
      <c r="A547" s="237"/>
      <c r="B547" s="167"/>
      <c r="C547" s="302"/>
      <c r="D547" s="302"/>
      <c r="E547" s="302"/>
      <c r="F547" s="302"/>
      <c r="G547" s="302"/>
      <c r="I547" s="25"/>
      <c r="K547" s="25"/>
    </row>
    <row r="548" spans="1:11" x14ac:dyDescent="0.45">
      <c r="A548" s="237"/>
      <c r="B548" s="167"/>
      <c r="C548" s="302"/>
      <c r="D548" s="302"/>
      <c r="E548" s="302"/>
      <c r="F548" s="302"/>
      <c r="G548" s="302"/>
      <c r="I548" s="25"/>
      <c r="K548" s="25"/>
    </row>
    <row r="549" spans="1:11" x14ac:dyDescent="0.45">
      <c r="A549" s="237"/>
      <c r="B549" s="167"/>
      <c r="C549" s="302"/>
      <c r="D549" s="302"/>
      <c r="E549" s="302"/>
      <c r="F549" s="302"/>
      <c r="G549" s="302"/>
      <c r="I549" s="25"/>
      <c r="K549" s="25"/>
    </row>
    <row r="550" spans="1:11" x14ac:dyDescent="0.45">
      <c r="A550" s="237"/>
      <c r="B550" s="167"/>
      <c r="C550" s="302"/>
      <c r="D550" s="302"/>
      <c r="E550" s="302"/>
      <c r="F550" s="302"/>
      <c r="G550" s="302"/>
      <c r="I550" s="25"/>
      <c r="K550" s="25"/>
    </row>
    <row r="551" spans="1:11" x14ac:dyDescent="0.45">
      <c r="A551" s="237"/>
      <c r="B551" s="167"/>
      <c r="C551" s="302"/>
      <c r="D551" s="302"/>
      <c r="E551" s="302"/>
      <c r="F551" s="302"/>
      <c r="G551" s="302"/>
      <c r="I551" s="25"/>
      <c r="K551" s="25"/>
    </row>
    <row r="552" spans="1:11" x14ac:dyDescent="0.45">
      <c r="A552" s="237"/>
      <c r="B552" s="167"/>
      <c r="C552" s="302"/>
      <c r="D552" s="302"/>
      <c r="E552" s="302"/>
      <c r="F552" s="302"/>
      <c r="G552" s="302"/>
      <c r="I552" s="25"/>
      <c r="K552" s="25"/>
    </row>
    <row r="553" spans="1:11" x14ac:dyDescent="0.45">
      <c r="A553" s="237"/>
      <c r="B553" s="167"/>
      <c r="C553" s="302"/>
      <c r="D553" s="302"/>
      <c r="E553" s="302"/>
      <c r="F553" s="302"/>
      <c r="G553" s="302"/>
      <c r="I553" s="25"/>
      <c r="K553" s="25"/>
    </row>
    <row r="554" spans="1:11" x14ac:dyDescent="0.45">
      <c r="A554" s="237"/>
      <c r="B554" s="167"/>
      <c r="C554" s="302"/>
      <c r="D554" s="302"/>
      <c r="E554" s="302"/>
      <c r="F554" s="302"/>
      <c r="G554" s="302"/>
      <c r="I554" s="25"/>
      <c r="K554" s="25"/>
    </row>
    <row r="555" spans="1:11" x14ac:dyDescent="0.45">
      <c r="A555" s="237"/>
      <c r="B555" s="167"/>
      <c r="C555" s="302"/>
      <c r="D555" s="302"/>
      <c r="E555" s="302"/>
      <c r="F555" s="302"/>
      <c r="G555" s="302"/>
      <c r="I555" s="25"/>
      <c r="K555" s="25"/>
    </row>
    <row r="556" spans="1:11" x14ac:dyDescent="0.45">
      <c r="A556" s="237"/>
      <c r="B556" s="167"/>
      <c r="C556" s="302"/>
      <c r="D556" s="302"/>
      <c r="E556" s="302"/>
      <c r="F556" s="302"/>
      <c r="G556" s="302"/>
      <c r="I556" s="25"/>
      <c r="K556" s="25"/>
    </row>
    <row r="557" spans="1:11" x14ac:dyDescent="0.45">
      <c r="A557" s="299"/>
      <c r="B557" s="48"/>
      <c r="C557" s="304"/>
      <c r="D557" s="48"/>
      <c r="E557" s="48"/>
      <c r="F557" s="97"/>
      <c r="G557" s="97"/>
      <c r="I557" s="25"/>
      <c r="K557" s="25"/>
    </row>
    <row r="558" spans="1:11" x14ac:dyDescent="0.45">
      <c r="A558" s="299"/>
      <c r="B558" s="48"/>
      <c r="C558" s="304"/>
      <c r="D558" s="48"/>
      <c r="E558" s="48"/>
      <c r="F558" s="97"/>
      <c r="G558" s="97"/>
      <c r="I558" s="25"/>
      <c r="K558" s="25"/>
    </row>
    <row r="559" spans="1:11" x14ac:dyDescent="0.45">
      <c r="A559" s="299"/>
      <c r="B559" s="48"/>
      <c r="C559" s="304"/>
      <c r="D559" s="48"/>
      <c r="E559" s="48"/>
      <c r="F559" s="97"/>
      <c r="G559" s="97"/>
      <c r="I559" s="25"/>
      <c r="K559" s="25"/>
    </row>
    <row r="560" spans="1:11" x14ac:dyDescent="0.45">
      <c r="A560" s="299"/>
      <c r="B560" s="48"/>
      <c r="C560" s="304"/>
      <c r="D560" s="48"/>
      <c r="E560" s="48"/>
      <c r="F560" s="97"/>
      <c r="G560" s="97"/>
      <c r="I560" s="25"/>
      <c r="K560" s="25"/>
    </row>
    <row r="561" spans="1:11" x14ac:dyDescent="0.45">
      <c r="A561" s="299"/>
      <c r="B561" s="48"/>
      <c r="C561" s="304"/>
      <c r="D561" s="48"/>
      <c r="E561" s="48"/>
      <c r="F561" s="97"/>
      <c r="G561" s="97"/>
      <c r="I561" s="25"/>
      <c r="K561" s="25"/>
    </row>
    <row r="562" spans="1:11" x14ac:dyDescent="0.45">
      <c r="A562" s="299"/>
      <c r="B562" s="48"/>
      <c r="C562" s="304"/>
      <c r="D562" s="48"/>
      <c r="E562" s="48"/>
      <c r="F562" s="97"/>
      <c r="G562" s="97"/>
      <c r="I562" s="25"/>
      <c r="K562" s="25"/>
    </row>
    <row r="563" spans="1:11" x14ac:dyDescent="0.45">
      <c r="A563" s="54"/>
      <c r="B563" s="48"/>
      <c r="C563" s="304"/>
      <c r="D563" s="48"/>
      <c r="E563" s="48"/>
      <c r="F563" s="97"/>
      <c r="G563" s="97"/>
      <c r="I563" s="25"/>
      <c r="K563" s="25"/>
    </row>
    <row r="564" spans="1:11" x14ac:dyDescent="0.45">
      <c r="A564" s="54"/>
      <c r="B564" s="48"/>
      <c r="C564" s="304"/>
      <c r="D564" s="48"/>
      <c r="E564" s="48"/>
      <c r="F564" s="97"/>
      <c r="G564" s="97"/>
      <c r="I564" s="25"/>
      <c r="K564" s="25"/>
    </row>
    <row r="565" spans="1:11" x14ac:dyDescent="0.45">
      <c r="A565" s="54"/>
      <c r="B565" s="48"/>
      <c r="C565" s="304"/>
      <c r="D565" s="48"/>
      <c r="E565" s="48"/>
      <c r="F565" s="97"/>
      <c r="G565" s="97"/>
      <c r="I565" s="25"/>
      <c r="K565" s="25"/>
    </row>
    <row r="566" spans="1:11" x14ac:dyDescent="0.45">
      <c r="A566" s="54"/>
      <c r="B566" s="48"/>
      <c r="C566" s="304"/>
      <c r="D566" s="48"/>
      <c r="E566" s="48"/>
      <c r="F566" s="97"/>
      <c r="G566" s="97"/>
      <c r="I566" s="25"/>
      <c r="K566" s="25"/>
    </row>
    <row r="567" spans="1:11" x14ac:dyDescent="0.45">
      <c r="A567" s="54"/>
      <c r="B567" s="48"/>
      <c r="C567" s="304"/>
      <c r="D567" s="48"/>
      <c r="E567" s="48"/>
      <c r="F567" s="97"/>
      <c r="G567" s="97"/>
      <c r="I567" s="25"/>
      <c r="K567" s="25"/>
    </row>
    <row r="568" spans="1:11" x14ac:dyDescent="0.45">
      <c r="A568" s="116"/>
      <c r="B568" s="44"/>
      <c r="C568" s="161"/>
      <c r="D568" s="44"/>
      <c r="E568" s="44"/>
    </row>
    <row r="569" spans="1:11" x14ac:dyDescent="0.45">
      <c r="A569" s="116"/>
      <c r="B569" s="44"/>
      <c r="C569" s="161"/>
      <c r="D569" s="44"/>
      <c r="E569" s="44"/>
    </row>
    <row r="570" spans="1:11" x14ac:dyDescent="0.45">
      <c r="A570" s="116"/>
      <c r="B570" s="44"/>
      <c r="C570" s="161"/>
      <c r="D570" s="44"/>
      <c r="E570" s="44"/>
    </row>
    <row r="571" spans="1:11" x14ac:dyDescent="0.45">
      <c r="A571" s="116"/>
      <c r="B571" s="44"/>
      <c r="C571" s="161"/>
      <c r="D571" s="44"/>
      <c r="E571" s="44"/>
    </row>
    <row r="572" spans="1:11" x14ac:dyDescent="0.45">
      <c r="A572" s="116"/>
      <c r="B572" s="44"/>
      <c r="C572" s="161"/>
      <c r="D572" s="44"/>
      <c r="E572" s="44"/>
    </row>
    <row r="573" spans="1:11" x14ac:dyDescent="0.45">
      <c r="A573" s="116"/>
      <c r="B573" s="44"/>
      <c r="C573" s="161"/>
      <c r="D573" s="44"/>
      <c r="E573" s="44"/>
    </row>
    <row r="574" spans="1:11" x14ac:dyDescent="0.45">
      <c r="A574" s="116"/>
      <c r="B574" s="44"/>
      <c r="C574" s="161"/>
      <c r="D574" s="44"/>
      <c r="E574" s="44"/>
    </row>
    <row r="575" spans="1:11" x14ac:dyDescent="0.45">
      <c r="A575" s="116"/>
      <c r="B575" s="44"/>
      <c r="C575" s="161"/>
      <c r="D575" s="44"/>
      <c r="E575" s="44"/>
    </row>
    <row r="576" spans="1:11" x14ac:dyDescent="0.45">
      <c r="A576" s="116"/>
      <c r="B576" s="44"/>
      <c r="C576" s="161"/>
      <c r="D576" s="44"/>
      <c r="E576" s="44"/>
    </row>
    <row r="577" spans="1:5" x14ac:dyDescent="0.45">
      <c r="A577" s="116"/>
      <c r="B577" s="44"/>
      <c r="C577" s="161"/>
      <c r="D577" s="44"/>
      <c r="E577" s="44"/>
    </row>
    <row r="578" spans="1:5" x14ac:dyDescent="0.45">
      <c r="A578" s="116"/>
      <c r="B578" s="44"/>
      <c r="C578" s="161"/>
      <c r="D578" s="44"/>
      <c r="E578" s="44"/>
    </row>
    <row r="579" spans="1:5" x14ac:dyDescent="0.45">
      <c r="A579" s="116"/>
      <c r="B579" s="44"/>
      <c r="C579" s="161"/>
      <c r="D579" s="44"/>
      <c r="E579" s="44"/>
    </row>
    <row r="580" spans="1:5" x14ac:dyDescent="0.45">
      <c r="A580" s="116"/>
      <c r="B580" s="44"/>
      <c r="C580" s="161"/>
      <c r="D580" s="44"/>
      <c r="E580" s="44"/>
    </row>
    <row r="581" spans="1:5" x14ac:dyDescent="0.45">
      <c r="A581" s="116"/>
      <c r="B581" s="44"/>
      <c r="C581" s="161"/>
      <c r="D581" s="44"/>
      <c r="E581" s="44"/>
    </row>
    <row r="582" spans="1:5" x14ac:dyDescent="0.45">
      <c r="A582" s="116"/>
      <c r="B582" s="44"/>
      <c r="C582" s="161"/>
      <c r="D582" s="44"/>
      <c r="E582" s="44"/>
    </row>
    <row r="583" spans="1:5" x14ac:dyDescent="0.45">
      <c r="A583" s="116"/>
      <c r="B583" s="44"/>
      <c r="C583" s="161"/>
      <c r="D583" s="44"/>
      <c r="E583" s="44"/>
    </row>
    <row r="584" spans="1:5" x14ac:dyDescent="0.45">
      <c r="A584" s="116"/>
      <c r="B584" s="44"/>
      <c r="C584" s="161"/>
      <c r="D584" s="44"/>
      <c r="E584" s="44"/>
    </row>
    <row r="585" spans="1:5" x14ac:dyDescent="0.45">
      <c r="A585" s="116"/>
      <c r="B585" s="44"/>
      <c r="C585" s="161"/>
      <c r="D585" s="44"/>
      <c r="E585" s="44"/>
    </row>
    <row r="586" spans="1:5" x14ac:dyDescent="0.45">
      <c r="A586" s="116"/>
      <c r="B586" s="44"/>
      <c r="C586" s="161"/>
      <c r="D586" s="44"/>
      <c r="E586" s="44"/>
    </row>
    <row r="587" spans="1:5" x14ac:dyDescent="0.45">
      <c r="A587" s="116"/>
      <c r="B587" s="44"/>
      <c r="C587" s="161"/>
      <c r="D587" s="44"/>
      <c r="E587" s="44"/>
    </row>
    <row r="588" spans="1:5" x14ac:dyDescent="0.45">
      <c r="A588" s="116"/>
      <c r="B588" s="44"/>
      <c r="C588" s="161"/>
      <c r="D588" s="44"/>
      <c r="E588" s="44"/>
    </row>
    <row r="589" spans="1:5" x14ac:dyDescent="0.45">
      <c r="A589" s="116"/>
      <c r="B589" s="44"/>
      <c r="C589" s="161"/>
      <c r="D589" s="44"/>
      <c r="E589" s="44"/>
    </row>
    <row r="590" spans="1:5" x14ac:dyDescent="0.45">
      <c r="A590" s="116"/>
      <c r="B590" s="44"/>
      <c r="C590" s="161"/>
      <c r="D590" s="44"/>
      <c r="E590" s="44"/>
    </row>
    <row r="591" spans="1:5" x14ac:dyDescent="0.45">
      <c r="A591" s="116"/>
      <c r="B591" s="44"/>
      <c r="C591" s="161"/>
      <c r="D591" s="44"/>
      <c r="E591" s="44"/>
    </row>
    <row r="592" spans="1:5" x14ac:dyDescent="0.45">
      <c r="A592" s="116"/>
      <c r="B592" s="44"/>
      <c r="C592" s="161"/>
      <c r="D592" s="44"/>
      <c r="E592" s="44"/>
    </row>
    <row r="593" spans="1:5" x14ac:dyDescent="0.45">
      <c r="A593" s="116"/>
      <c r="B593" s="44"/>
      <c r="C593" s="161"/>
      <c r="D593" s="44"/>
      <c r="E593" s="44"/>
    </row>
    <row r="594" spans="1:5" x14ac:dyDescent="0.45">
      <c r="A594" s="116"/>
      <c r="B594" s="44"/>
      <c r="C594" s="161"/>
      <c r="D594" s="44"/>
      <c r="E594" s="44"/>
    </row>
  </sheetData>
  <sortState xmlns:xlrd2="http://schemas.microsoft.com/office/spreadsheetml/2017/richdata2" ref="F448">
    <sortCondition ref="F448"/>
  </sortState>
  <customSheetViews>
    <customSheetView guid="{AE1B1716-57F4-4705-A4F2-7A8CD44D74C3}" scale="70" showPageBreaks="1" topLeftCell="C11">
      <selection activeCell="M18" sqref="M18"/>
      <pageMargins left="0" right="0" top="0" bottom="0" header="0" footer="0"/>
      <pageSetup orientation="portrait" r:id="rId1"/>
    </customSheetView>
    <customSheetView guid="{C98D41B4-6B7D-46F8-862F-B1C92554BE39}" scale="70" topLeftCell="A22">
      <selection activeCell="T60" sqref="T60"/>
      <pageMargins left="0" right="0" top="0" bottom="0" header="0" footer="0"/>
      <pageSetup orientation="portrait" r:id="rId2"/>
    </customSheetView>
    <customSheetView guid="{E163314F-53A2-4A2F-A9CF-3F94F0129118}" scale="70" topLeftCell="C12">
      <selection activeCell="K48" sqref="K48"/>
      <pageMargins left="0" right="0" top="0" bottom="0" header="0" footer="0"/>
      <pageSetup orientation="portrait" r:id="rId3"/>
    </customSheetView>
    <customSheetView guid="{CEC57B47-E6EC-4FDA-BCFD-6AC6A66DD178}" scale="70" topLeftCell="C1">
      <selection activeCell="M18" sqref="M18"/>
      <pageMargins left="0" right="0" top="0" bottom="0" header="0" footer="0"/>
      <pageSetup orientation="portrait" r:id="rId4"/>
    </customSheetView>
    <customSheetView guid="{F5B97444-16EA-4AA7-9A70-95BB0AFD8284}" scale="70" topLeftCell="C1">
      <selection activeCell="M35" sqref="M35"/>
      <pageMargins left="0" right="0" top="0" bottom="0" header="0" footer="0"/>
      <pageSetup orientation="portrait" r:id="rId5"/>
    </customSheetView>
    <customSheetView guid="{2E9FC00E-19D3-4355-A260-417D9236B30F}" scale="70" topLeftCell="C36">
      <selection activeCell="I36" sqref="I36"/>
      <pageMargins left="0" right="0" top="0" bottom="0" header="0" footer="0"/>
      <pageSetup orientation="portrait" r:id="rId6"/>
    </customSheetView>
    <customSheetView guid="{F8C3F9F4-DBFA-417E-A63C-4DCF6CDDDD4D}" scale="70" topLeftCell="C13">
      <selection activeCell="E30" sqref="E30"/>
      <pageMargins left="0" right="0" top="0" bottom="0" header="0" footer="0"/>
      <pageSetup orientation="portrait" r:id="rId7"/>
    </customSheetView>
    <customSheetView guid="{D80F9502-1760-4B4D-BEE6-65B7268CEFF2}" scale="80">
      <pageMargins left="0" right="0" top="0" bottom="0" header="0" footer="0"/>
      <pageSetup orientation="portrait" r:id="rId8"/>
    </customSheetView>
  </customSheetViews>
  <pageMargins left="0.7" right="0.7" top="0.75" bottom="0.75" header="0.3" footer="0.3"/>
  <pageSetup orientation="portrait" r:id="rId9"/>
  <customProperties>
    <customPr name="_pios_id" r:id="rId10"/>
  </customPropertie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zoomScale="80" zoomScaleNormal="80" workbookViewId="0">
      <selection activeCell="E5" sqref="E5"/>
    </sheetView>
  </sheetViews>
  <sheetFormatPr defaultColWidth="8.86328125" defaultRowHeight="14.25" x14ac:dyDescent="0.45"/>
  <cols>
    <col min="1" max="1" width="40.86328125" style="81" bestFit="1" customWidth="1"/>
    <col min="2" max="2" width="15.59765625" style="81" bestFit="1" customWidth="1"/>
    <col min="3" max="3" width="13.86328125" style="81" bestFit="1" customWidth="1"/>
    <col min="4" max="4" width="15.59765625" style="81" bestFit="1" customWidth="1"/>
    <col min="5" max="5" width="22" style="81" customWidth="1"/>
    <col min="6" max="6" width="35.3984375" style="81" bestFit="1" customWidth="1"/>
    <col min="7" max="7" width="16.3984375" style="81" bestFit="1" customWidth="1"/>
    <col min="8" max="16384" width="8.86328125" style="81"/>
  </cols>
  <sheetData>
    <row r="1" spans="1:7" x14ac:dyDescent="0.45">
      <c r="A1" s="1" t="s">
        <v>91</v>
      </c>
    </row>
    <row r="4" spans="1:7" x14ac:dyDescent="0.45">
      <c r="A4" s="29"/>
      <c r="B4" s="367"/>
      <c r="C4" s="33" t="s">
        <v>92</v>
      </c>
      <c r="D4" s="33" t="s">
        <v>11</v>
      </c>
      <c r="E4" s="33" t="s">
        <v>93</v>
      </c>
      <c r="F4" s="33" t="s">
        <v>11</v>
      </c>
      <c r="G4" s="33" t="s">
        <v>13</v>
      </c>
    </row>
    <row r="5" spans="1:7" x14ac:dyDescent="0.45">
      <c r="A5" s="22"/>
      <c r="B5" s="367" t="s">
        <v>9</v>
      </c>
      <c r="C5" s="367" t="s">
        <v>94</v>
      </c>
      <c r="D5" s="367" t="s">
        <v>95</v>
      </c>
      <c r="E5" s="367" t="s">
        <v>187</v>
      </c>
      <c r="F5" s="367" t="s">
        <v>96</v>
      </c>
      <c r="G5" s="367" t="s">
        <v>97</v>
      </c>
    </row>
    <row r="6" spans="1:7" x14ac:dyDescent="0.45">
      <c r="A6" s="22"/>
      <c r="B6" s="367" t="s">
        <v>98</v>
      </c>
      <c r="C6" s="367" t="s">
        <v>99</v>
      </c>
      <c r="D6" s="367" t="s">
        <v>100</v>
      </c>
      <c r="E6" s="367" t="s">
        <v>101</v>
      </c>
      <c r="F6" s="367" t="s">
        <v>102</v>
      </c>
      <c r="G6" s="367" t="s">
        <v>102</v>
      </c>
    </row>
    <row r="7" spans="1:7" x14ac:dyDescent="0.45">
      <c r="A7" s="37" t="s">
        <v>22</v>
      </c>
      <c r="B7" s="37" t="s">
        <v>23</v>
      </c>
      <c r="C7" s="38">
        <v>44196</v>
      </c>
      <c r="D7" s="37" t="s">
        <v>103</v>
      </c>
      <c r="E7" s="37" t="s">
        <v>103</v>
      </c>
      <c r="F7" s="37" t="s">
        <v>103</v>
      </c>
      <c r="G7" s="39" t="s">
        <v>103</v>
      </c>
    </row>
    <row r="8" spans="1:7" x14ac:dyDescent="0.45">
      <c r="A8" s="361" t="str">
        <f>'Inc Statment - SCH C.1'!C32</f>
        <v>Total O&amp;M Expenses (Sum of Lines 9-32):</v>
      </c>
      <c r="B8" s="197">
        <f>'Inc Statment - SCH C.1'!D32</f>
        <v>0</v>
      </c>
      <c r="C8" s="197">
        <f>'Inc Statment - SCH C.1'!E32</f>
        <v>1329592.0699999998</v>
      </c>
      <c r="D8" s="197">
        <f>'Inc Statment - SCH C.1'!F32</f>
        <v>719831.89965479576</v>
      </c>
      <c r="E8" s="197">
        <f>'Inc Statment - SCH C.1'!G32</f>
        <v>2049423.9696547957</v>
      </c>
    </row>
    <row r="9" spans="1:7" x14ac:dyDescent="0.45">
      <c r="A9" s="81" t="str">
        <f>'Inc Statment - SCH C.1'!C35</f>
        <v>Depreciation - Net of CIAC Amort</v>
      </c>
      <c r="B9" s="81" t="str">
        <f>'Inc Statment - SCH C.1'!D35</f>
        <v>Exh 21 C-2</v>
      </c>
      <c r="C9" s="197">
        <f>'Inc Statment - SCH C.1'!E35</f>
        <v>92729.762887499994</v>
      </c>
      <c r="D9" s="197">
        <f>'Inc Statment - SCH C.1'!F35</f>
        <v>171364.89746666665</v>
      </c>
      <c r="E9" s="197">
        <f>'Inc Statment - SCH C.1'!G35</f>
        <v>264094.66035416664</v>
      </c>
      <c r="F9" s="197">
        <f>'Inc Statment - SCH C.1'!H35</f>
        <v>0</v>
      </c>
      <c r="G9" s="197">
        <f>'Inc Statment - SCH C.1'!I35</f>
        <v>264094.66035416664</v>
      </c>
    </row>
    <row r="10" spans="1:7" x14ac:dyDescent="0.45">
      <c r="A10" s="81" t="str">
        <f>'Inc Statment - SCH C.1'!C36</f>
        <v>Amortization of UPAA</v>
      </c>
      <c r="B10" s="81" t="str">
        <f>'Inc Statment - SCH C.1'!D36</f>
        <v>Exh 21 C-2</v>
      </c>
      <c r="C10" s="197">
        <f>'Inc Statment - SCH C.1'!E36</f>
        <v>0</v>
      </c>
      <c r="D10" s="197">
        <f>'Inc Statment - SCH C.1'!F36</f>
        <v>0</v>
      </c>
      <c r="E10" s="197">
        <f>'Inc Statment - SCH C.1'!G36</f>
        <v>0</v>
      </c>
      <c r="F10" s="197">
        <f>'Inc Statment - SCH C.1'!H36</f>
        <v>0</v>
      </c>
      <c r="G10" s="197">
        <f>'Inc Statment - SCH C.1'!I36</f>
        <v>0</v>
      </c>
    </row>
    <row r="11" spans="1:7" x14ac:dyDescent="0.45">
      <c r="A11" s="81" t="str">
        <f>'Inc Statment - SCH C.1'!C37</f>
        <v>Amortization Expense</v>
      </c>
      <c r="B11" s="81" t="str">
        <f>'Inc Statment - SCH C.1'!D37</f>
        <v>Exh 21 C-2</v>
      </c>
      <c r="C11" s="197">
        <f>'Inc Statment - SCH C.1'!E37</f>
        <v>0</v>
      </c>
      <c r="D11" s="197">
        <f>'Inc Statment - SCH C.1'!F37</f>
        <v>0</v>
      </c>
      <c r="E11" s="197">
        <f>'Inc Statment - SCH C.1'!G37</f>
        <v>0</v>
      </c>
      <c r="F11" s="197">
        <f>'Inc Statment - SCH C.1'!H37</f>
        <v>0</v>
      </c>
      <c r="G11" s="197">
        <f>'Inc Statment - SCH C.1'!I37</f>
        <v>0</v>
      </c>
    </row>
    <row r="12" spans="1:7" x14ac:dyDescent="0.45">
      <c r="A12" s="81" t="str">
        <f>'Inc Statment - SCH C.1'!C46</f>
        <v>General Taxes</v>
      </c>
      <c r="B12" s="81" t="str">
        <f>'Inc Statment - SCH C.1'!D46</f>
        <v>Exh 21 C-2</v>
      </c>
      <c r="C12" s="197">
        <f>'Inc Statment - SCH C.1'!E46</f>
        <v>6814.99</v>
      </c>
      <c r="D12" s="197">
        <f>'Inc Statment - SCH C.1'!F46</f>
        <v>10806.77</v>
      </c>
      <c r="E12" s="197">
        <f>'Inc Statment - SCH C.1'!G46</f>
        <v>17621.760000000002</v>
      </c>
      <c r="F12" s="197">
        <f>'Inc Statment - SCH C.1'!H46</f>
        <v>0</v>
      </c>
      <c r="G12" s="197">
        <f>'Inc Statment - SCH C.1'!I46</f>
        <v>17621.760000000002</v>
      </c>
    </row>
    <row r="13" spans="1:7" x14ac:dyDescent="0.45">
      <c r="A13" s="81" t="str">
        <f>'Inc Statment - SCH C.1'!C47</f>
        <v>Total Other Expense (Sum of Lines 21 - 32)</v>
      </c>
      <c r="B13" s="81">
        <f>'Inc Statment - SCH C.1'!D47</f>
        <v>0</v>
      </c>
      <c r="C13" s="197">
        <f>'Inc Statment - SCH C.1'!E47</f>
        <v>99544.752887499999</v>
      </c>
      <c r="D13" s="197">
        <f>'Inc Statment - SCH C.1'!F47</f>
        <v>182171.66746666664</v>
      </c>
      <c r="E13" s="197">
        <f>'Inc Statment - SCH C.1'!G47</f>
        <v>281716.42035416665</v>
      </c>
      <c r="F13" s="197">
        <f>'Inc Statment - SCH C.1'!H47</f>
        <v>255427.23039764375</v>
      </c>
      <c r="G13" s="197">
        <f>'Inc Statment - SCH C.1'!I47</f>
        <v>537143.6507518104</v>
      </c>
    </row>
    <row r="14" spans="1:7" x14ac:dyDescent="0.45">
      <c r="A14" s="81">
        <f>'Inc Statment - SCH C.1'!C48</f>
        <v>0</v>
      </c>
      <c r="B14" s="81">
        <f>'Inc Statment - SCH C.1'!D48</f>
        <v>0</v>
      </c>
      <c r="C14" s="197">
        <f>'Inc Statment - SCH C.1'!E48</f>
        <v>0</v>
      </c>
      <c r="D14" s="197">
        <f>'Inc Statment - SCH C.1'!F48</f>
        <v>0</v>
      </c>
      <c r="E14" s="197">
        <f>'Inc Statment - SCH C.1'!G48</f>
        <v>0</v>
      </c>
      <c r="F14" s="197">
        <f>'Inc Statment - SCH C.1'!H48</f>
        <v>0</v>
      </c>
      <c r="G14" s="197">
        <f>'Inc Statment - SCH C.1'!I48</f>
        <v>0</v>
      </c>
    </row>
    <row r="15" spans="1:7" x14ac:dyDescent="0.45">
      <c r="A15" s="81" t="str">
        <f>'Inc Statment - SCH C.1'!C49</f>
        <v>Total Expenses (Line 33 + Lines 42):</v>
      </c>
      <c r="B15" s="81">
        <f>'Inc Statment - SCH C.1'!D49</f>
        <v>0</v>
      </c>
      <c r="C15" s="197">
        <f>'Inc Statment - SCH C.1'!E49</f>
        <v>1429136.8228874998</v>
      </c>
      <c r="D15" s="197">
        <f>'Inc Statment - SCH C.1'!F49</f>
        <v>902003.56712146243</v>
      </c>
      <c r="E15" s="197">
        <f>'Inc Statment - SCH C.1'!G49</f>
        <v>2331140.3900089622</v>
      </c>
      <c r="F15" s="197">
        <f>'Inc Statment - SCH C.1'!H49</f>
        <v>265246.12112846813</v>
      </c>
      <c r="G15" s="197">
        <f>'Inc Statment - SCH C.1'!I49</f>
        <v>2596386.5111374306</v>
      </c>
    </row>
  </sheetData>
  <customSheetViews>
    <customSheetView guid="{AE1B1716-57F4-4705-A4F2-7A8CD44D74C3}" scale="80" showPageBreaks="1">
      <selection activeCell="E29" sqref="E29"/>
      <pageMargins left="0" right="0" top="0" bottom="0" header="0" footer="0"/>
      <pageSetup orientation="portrait" r:id="rId1"/>
    </customSheetView>
    <customSheetView guid="{C98D41B4-6B7D-46F8-862F-B1C92554BE39}" scale="80" topLeftCell="A37">
      <selection activeCell="E29" sqref="E29"/>
      <pageMargins left="0" right="0" top="0" bottom="0" header="0" footer="0"/>
      <pageSetup orientation="portrait" r:id="rId2"/>
    </customSheetView>
    <customSheetView guid="{E163314F-53A2-4A2F-A9CF-3F94F0129118}" scale="80">
      <selection activeCell="E29" sqref="E29"/>
      <pageMargins left="0" right="0" top="0" bottom="0" header="0" footer="0"/>
      <pageSetup orientation="portrait" r:id="rId3"/>
    </customSheetView>
    <customSheetView guid="{CEC57B47-E6EC-4FDA-BCFD-6AC6A66DD178}" scale="80">
      <selection activeCell="E29" sqref="E29"/>
      <pageMargins left="0" right="0" top="0" bottom="0" header="0" footer="0"/>
      <pageSetup orientation="portrait" r:id="rId4"/>
    </customSheetView>
    <customSheetView guid="{F5B97444-16EA-4AA7-9A70-95BB0AFD8284}" scale="80">
      <selection activeCell="E29" sqref="E29"/>
      <pageMargins left="0" right="0" top="0" bottom="0" header="0" footer="0"/>
      <pageSetup orientation="portrait" r:id="rId5"/>
    </customSheetView>
    <customSheetView guid="{2E9FC00E-19D3-4355-A260-417D9236B30F}" scale="80">
      <selection activeCell="E29" sqref="E29"/>
      <pageMargins left="0" right="0" top="0" bottom="0" header="0" footer="0"/>
      <pageSetup orientation="portrait" r:id="rId6"/>
    </customSheetView>
    <customSheetView guid="{F8C3F9F4-DBFA-417E-A63C-4DCF6CDDDD4D}" scale="80">
      <selection activeCell="E29" sqref="E29"/>
      <pageMargins left="0" right="0" top="0" bottom="0" header="0" footer="0"/>
      <pageSetup orientation="portrait" r:id="rId7"/>
    </customSheetView>
    <customSheetView guid="{D80F9502-1760-4B4D-BEE6-65B7268CEFF2}" scale="80" topLeftCell="A16">
      <selection activeCell="B29" sqref="B29"/>
      <pageMargins left="0" right="0" top="0" bottom="0" header="0" footer="0"/>
      <pageSetup orientation="portrait" r:id="rId8"/>
    </customSheetView>
  </customSheetViews>
  <pageMargins left="0.7" right="0.7" top="0.75" bottom="0.75" header="0.3" footer="0.3"/>
  <pageSetup orientation="portrait" r:id="rId9"/>
  <customProperties>
    <customPr name="_pios_id" r:id="rId10"/>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82"/>
  <sheetViews>
    <sheetView tabSelected="1" view="pageBreakPreview" zoomScale="60" zoomScaleNormal="80" workbookViewId="0">
      <pane xSplit="1" ySplit="15" topLeftCell="B16" activePane="bottomRight" state="frozen"/>
      <selection activeCell="E56" sqref="E56"/>
      <selection pane="topRight" activeCell="E56" sqref="E56"/>
      <selection pane="bottomLeft" activeCell="E56" sqref="E56"/>
      <selection pane="bottomRight" activeCell="J29" sqref="J29"/>
    </sheetView>
  </sheetViews>
  <sheetFormatPr defaultColWidth="9" defaultRowHeight="14.25" x14ac:dyDescent="0.45"/>
  <cols>
    <col min="1" max="1" width="7.53125" style="21" customWidth="1"/>
    <col min="2" max="2" width="7" style="22" customWidth="1"/>
    <col min="3" max="3" width="40" style="21" bestFit="1" customWidth="1"/>
    <col min="4" max="4" width="12.59765625" style="21" customWidth="1"/>
    <col min="5" max="5" width="13.3984375" style="21" bestFit="1" customWidth="1"/>
    <col min="6" max="6" width="16.33203125" style="21" bestFit="1" customWidth="1"/>
    <col min="7" max="7" width="21" style="22" bestFit="1" customWidth="1"/>
    <col min="8" max="8" width="14.73046875" style="21" bestFit="1" customWidth="1"/>
    <col min="9" max="9" width="13" style="22" bestFit="1" customWidth="1"/>
    <col min="10" max="10" width="24.46484375" style="26" bestFit="1" customWidth="1"/>
    <col min="11" max="11" width="92.06640625" style="26" bestFit="1" customWidth="1"/>
    <col min="12" max="16384" width="9" style="21"/>
  </cols>
  <sheetData>
    <row r="1" spans="1:11" x14ac:dyDescent="0.45">
      <c r="A1" s="20"/>
      <c r="H1" s="23"/>
      <c r="I1" s="24"/>
      <c r="K1" s="27" t="s">
        <v>104</v>
      </c>
    </row>
    <row r="2" spans="1:11" x14ac:dyDescent="0.45">
      <c r="A2" s="11"/>
      <c r="H2" s="23"/>
      <c r="I2" s="24"/>
      <c r="K2" s="18" t="e">
        <f ca="1">RIGHT(CELL("filename",$A$1),LEN(CELL("filename",$A$1))-SEARCH("\Exhibits",CELL("filename",$A$1),1))</f>
        <v>#VALUE!</v>
      </c>
    </row>
    <row r="3" spans="1:11" x14ac:dyDescent="0.45">
      <c r="A3" s="391" t="str">
        <f>'Link In'!C3</f>
        <v>Bluegrass Water Utility Operating Company, LLC</v>
      </c>
      <c r="B3" s="391"/>
      <c r="C3" s="391"/>
      <c r="D3" s="391"/>
      <c r="E3" s="391"/>
      <c r="F3" s="391"/>
      <c r="G3" s="391"/>
      <c r="H3" s="391"/>
      <c r="I3" s="391"/>
      <c r="J3" s="391"/>
      <c r="K3" s="391"/>
    </row>
    <row r="4" spans="1:11" x14ac:dyDescent="0.45">
      <c r="A4" s="391" t="str">
        <f>'Link In'!C5</f>
        <v>Case No. 2020-00290</v>
      </c>
      <c r="B4" s="391"/>
      <c r="C4" s="391"/>
      <c r="D4" s="391"/>
      <c r="E4" s="391"/>
      <c r="F4" s="391"/>
      <c r="G4" s="391"/>
      <c r="H4" s="391"/>
      <c r="I4" s="391"/>
      <c r="J4" s="391"/>
      <c r="K4" s="391"/>
    </row>
    <row r="5" spans="1:11" x14ac:dyDescent="0.45">
      <c r="A5" s="392" t="s">
        <v>105</v>
      </c>
      <c r="B5" s="392"/>
      <c r="C5" s="392"/>
      <c r="D5" s="392"/>
      <c r="E5" s="392"/>
      <c r="F5" s="392"/>
      <c r="G5" s="392"/>
      <c r="H5" s="392"/>
      <c r="I5" s="392"/>
      <c r="J5" s="392"/>
      <c r="K5" s="392"/>
    </row>
    <row r="6" spans="1:11" x14ac:dyDescent="0.45">
      <c r="A6" s="392"/>
      <c r="B6" s="392"/>
      <c r="C6" s="392"/>
      <c r="D6" s="392"/>
      <c r="E6" s="392"/>
      <c r="F6" s="392"/>
      <c r="G6" s="392"/>
      <c r="H6" s="392"/>
      <c r="I6" s="392"/>
      <c r="J6" s="392"/>
      <c r="K6" s="392"/>
    </row>
    <row r="7" spans="1:11" x14ac:dyDescent="0.45">
      <c r="A7" s="391"/>
      <c r="B7" s="391"/>
      <c r="C7" s="391"/>
      <c r="D7" s="391"/>
      <c r="E7" s="391"/>
      <c r="F7" s="391"/>
      <c r="G7" s="391"/>
      <c r="H7" s="391"/>
      <c r="I7" s="391"/>
    </row>
    <row r="8" spans="1:11" x14ac:dyDescent="0.45">
      <c r="A8" s="367"/>
      <c r="B8" s="367"/>
      <c r="C8" s="367"/>
      <c r="D8" s="367"/>
      <c r="E8" s="367"/>
      <c r="F8" s="367"/>
      <c r="G8" s="367"/>
      <c r="H8" s="367"/>
      <c r="I8" s="367"/>
    </row>
    <row r="9" spans="1:11" x14ac:dyDescent="0.45">
      <c r="A9" s="28" t="s">
        <v>106</v>
      </c>
      <c r="B9" s="29"/>
      <c r="K9" s="30" t="s">
        <v>104</v>
      </c>
    </row>
    <row r="10" spans="1:11" x14ac:dyDescent="0.45">
      <c r="A10" s="21" t="s">
        <v>107</v>
      </c>
      <c r="E10" s="31"/>
      <c r="F10" s="32"/>
      <c r="G10" s="32"/>
      <c r="H10" s="390"/>
      <c r="I10" s="390"/>
      <c r="K10" s="16" t="str">
        <f ca="1">RIGHT(CELL("filename",$A$1),LEN(CELL("filename",$A$1))-SEARCH("/Work Papers",CELL("filename",$A$1),1))</f>
        <v>Work Papers/[BGUOC 2020 Rate Case - Income Statement (Sewer).xlsx]Inc Statment - SCH C.1</v>
      </c>
    </row>
    <row r="11" spans="1:11" x14ac:dyDescent="0.45">
      <c r="E11" s="31"/>
      <c r="F11" s="32"/>
      <c r="G11" s="32"/>
      <c r="H11" s="372"/>
      <c r="I11" s="372"/>
      <c r="K11" s="16" t="s">
        <v>188</v>
      </c>
    </row>
    <row r="12" spans="1:11" x14ac:dyDescent="0.45">
      <c r="A12" s="22"/>
      <c r="B12" s="29"/>
      <c r="C12" s="29"/>
      <c r="D12" s="367"/>
      <c r="E12" s="33" t="s">
        <v>92</v>
      </c>
      <c r="F12" s="33" t="s">
        <v>11</v>
      </c>
      <c r="G12" s="33" t="s">
        <v>93</v>
      </c>
      <c r="H12" s="33" t="s">
        <v>11</v>
      </c>
      <c r="I12" s="33" t="s">
        <v>13</v>
      </c>
      <c r="J12" s="34"/>
      <c r="K12" s="34"/>
    </row>
    <row r="13" spans="1:11" s="22" customFormat="1" x14ac:dyDescent="0.45">
      <c r="B13" s="33" t="s">
        <v>108</v>
      </c>
      <c r="D13" s="367" t="s">
        <v>9</v>
      </c>
      <c r="E13" s="367" t="s">
        <v>94</v>
      </c>
      <c r="F13" s="367" t="s">
        <v>95</v>
      </c>
      <c r="G13" s="367" t="s">
        <v>187</v>
      </c>
      <c r="H13" s="367" t="s">
        <v>96</v>
      </c>
      <c r="I13" s="367" t="s">
        <v>97</v>
      </c>
      <c r="J13" s="36" t="s">
        <v>14</v>
      </c>
      <c r="K13" s="36" t="s">
        <v>13</v>
      </c>
    </row>
    <row r="14" spans="1:11" s="22" customFormat="1" x14ac:dyDescent="0.45">
      <c r="A14" s="367" t="s">
        <v>15</v>
      </c>
      <c r="B14" s="367" t="s">
        <v>109</v>
      </c>
      <c r="D14" s="367" t="s">
        <v>98</v>
      </c>
      <c r="E14" s="367" t="s">
        <v>99</v>
      </c>
      <c r="F14" s="367" t="s">
        <v>100</v>
      </c>
      <c r="G14" s="367" t="s">
        <v>101</v>
      </c>
      <c r="H14" s="367" t="s">
        <v>102</v>
      </c>
      <c r="I14" s="367" t="s">
        <v>102</v>
      </c>
      <c r="J14" s="36" t="s">
        <v>11</v>
      </c>
      <c r="K14" s="34" t="s">
        <v>11</v>
      </c>
    </row>
    <row r="15" spans="1:11" s="22" customFormat="1" x14ac:dyDescent="0.45">
      <c r="A15" s="37" t="s">
        <v>110</v>
      </c>
      <c r="B15" s="37" t="s">
        <v>111</v>
      </c>
      <c r="C15" s="37" t="s">
        <v>22</v>
      </c>
      <c r="D15" s="37" t="s">
        <v>23</v>
      </c>
      <c r="E15" s="38">
        <f>'Link In'!C6</f>
        <v>44196</v>
      </c>
      <c r="F15" s="37" t="s">
        <v>103</v>
      </c>
      <c r="G15" s="37" t="s">
        <v>103</v>
      </c>
      <c r="H15" s="37" t="s">
        <v>103</v>
      </c>
      <c r="I15" s="39" t="s">
        <v>103</v>
      </c>
      <c r="J15" s="37" t="s">
        <v>19</v>
      </c>
      <c r="K15" s="40" t="s">
        <v>112</v>
      </c>
    </row>
    <row r="16" spans="1:11" x14ac:dyDescent="0.45">
      <c r="A16" s="41"/>
      <c r="B16" s="42"/>
      <c r="C16" s="43"/>
      <c r="D16" s="41"/>
      <c r="E16" s="41"/>
      <c r="F16" s="41"/>
      <c r="G16" s="42"/>
      <c r="H16" s="41"/>
      <c r="I16" s="42"/>
    </row>
    <row r="17" spans="1:11" x14ac:dyDescent="0.45">
      <c r="A17" s="44">
        <v>1</v>
      </c>
      <c r="B17" s="367"/>
      <c r="C17" s="45" t="s">
        <v>26</v>
      </c>
      <c r="D17" s="44"/>
      <c r="E17" s="46"/>
      <c r="F17" s="46"/>
      <c r="G17" s="47"/>
      <c r="H17" s="46"/>
      <c r="I17" s="47"/>
      <c r="J17" s="48"/>
      <c r="K17" s="48"/>
    </row>
    <row r="18" spans="1:11" x14ac:dyDescent="0.45">
      <c r="A18" s="44">
        <v>2</v>
      </c>
      <c r="B18" s="367">
        <v>400</v>
      </c>
      <c r="C18" s="50" t="s">
        <v>27</v>
      </c>
      <c r="D18" s="44" t="s">
        <v>186</v>
      </c>
      <c r="E18" s="52">
        <f>'Link In'!G17</f>
        <v>705301</v>
      </c>
      <c r="F18" s="52">
        <f>'Link In'!H17</f>
        <v>449687</v>
      </c>
      <c r="G18" s="52">
        <f>'Link In'!I17</f>
        <v>1154988</v>
      </c>
      <c r="H18" s="53">
        <f>'Link In'!D58</f>
        <v>2177052.3786976784</v>
      </c>
      <c r="I18" s="69">
        <f>G18+H18</f>
        <v>3332040.3786976784</v>
      </c>
      <c r="J18" s="48" t="str">
        <f>'Link In'!J17</f>
        <v>W/P - SR-1</v>
      </c>
      <c r="K18" s="49" t="str">
        <f>'Link In'!K17</f>
        <v>Work Papers/[BGUOC 2020 Rate Case - Schedule SR1.xlsx]Exhibit</v>
      </c>
    </row>
    <row r="19" spans="1:11" ht="14.65" thickBot="1" x14ac:dyDescent="0.5">
      <c r="A19" s="44">
        <v>5</v>
      </c>
      <c r="B19" s="367" t="s">
        <v>114</v>
      </c>
      <c r="C19" s="57" t="s">
        <v>115</v>
      </c>
      <c r="D19" s="44"/>
      <c r="E19" s="257">
        <f>SUM(E18:E18)</f>
        <v>705301</v>
      </c>
      <c r="F19" s="257">
        <f>SUM(F18:F18)</f>
        <v>449687</v>
      </c>
      <c r="G19" s="257">
        <f>SUM(G18:G18)</f>
        <v>1154988</v>
      </c>
      <c r="H19" s="257">
        <f>SUM(H18:H18)</f>
        <v>2177052.3786976784</v>
      </c>
      <c r="I19" s="257">
        <f>SUM(I18:I18)</f>
        <v>3332040.3786976784</v>
      </c>
      <c r="J19" s="48"/>
      <c r="K19" s="54"/>
    </row>
    <row r="20" spans="1:11" ht="14.65" thickTop="1" x14ac:dyDescent="0.45">
      <c r="A20" s="44">
        <v>6</v>
      </c>
      <c r="B20" s="367"/>
      <c r="E20" s="59"/>
      <c r="F20" s="59"/>
      <c r="G20" s="59"/>
      <c r="H20" s="59"/>
      <c r="I20" s="59"/>
      <c r="J20" s="48"/>
      <c r="K20" s="61"/>
    </row>
    <row r="21" spans="1:11" x14ac:dyDescent="0.45">
      <c r="A21" s="44">
        <v>7</v>
      </c>
      <c r="B21" s="367">
        <v>401</v>
      </c>
      <c r="C21" s="45" t="s">
        <v>116</v>
      </c>
      <c r="D21" s="44"/>
      <c r="E21" s="62"/>
      <c r="F21" s="63"/>
      <c r="G21" s="63"/>
      <c r="H21" s="63"/>
      <c r="I21" s="63"/>
      <c r="J21" s="48"/>
      <c r="K21" s="54"/>
    </row>
    <row r="22" spans="1:11" x14ac:dyDescent="0.45">
      <c r="A22" s="44">
        <v>8</v>
      </c>
      <c r="B22" s="367"/>
      <c r="C22" s="29" t="s">
        <v>117</v>
      </c>
      <c r="D22" s="44"/>
      <c r="E22" s="64"/>
      <c r="F22" s="66"/>
      <c r="G22" s="66"/>
      <c r="H22" s="66"/>
      <c r="I22" s="66"/>
      <c r="J22" s="48"/>
      <c r="K22" s="54"/>
    </row>
    <row r="23" spans="1:11" x14ac:dyDescent="0.45">
      <c r="A23" s="44">
        <v>9</v>
      </c>
      <c r="B23" s="367"/>
      <c r="C23" s="67" t="s">
        <v>31</v>
      </c>
      <c r="D23" s="44" t="s">
        <v>186</v>
      </c>
      <c r="E23" s="68">
        <f>'Link In'!G23</f>
        <v>607592</v>
      </c>
      <c r="F23" s="69">
        <f>'Link In'!H23</f>
        <v>421756</v>
      </c>
      <c r="G23" s="69">
        <f>'Link In'!I23</f>
        <v>1029348</v>
      </c>
      <c r="H23" s="55">
        <v>0</v>
      </c>
      <c r="I23" s="69">
        <f t="shared" ref="I23:I31" si="0">G23+H23</f>
        <v>1029348</v>
      </c>
      <c r="J23" s="48" t="str">
        <f>'Link In'!J23</f>
        <v>W/P - SE1</v>
      </c>
      <c r="K23" s="61" t="str">
        <f>'Link In'!K23</f>
        <v>Work Papers/[BGUOC 2020 Rate Case - Schedule SE1.xlsx]Exhibit</v>
      </c>
    </row>
    <row r="24" spans="1:11" x14ac:dyDescent="0.45">
      <c r="A24" s="44">
        <v>10</v>
      </c>
      <c r="B24" s="367"/>
      <c r="C24" s="67" t="s">
        <v>32</v>
      </c>
      <c r="D24" s="44" t="s">
        <v>186</v>
      </c>
      <c r="E24" s="55">
        <f>'Link In'!G24</f>
        <v>195672</v>
      </c>
      <c r="F24" s="55">
        <f>'Link In'!H24</f>
        <v>114705</v>
      </c>
      <c r="G24" s="55">
        <f>'Link In'!I24</f>
        <v>310377</v>
      </c>
      <c r="H24" s="55">
        <v>0</v>
      </c>
      <c r="I24" s="258">
        <f t="shared" si="0"/>
        <v>310377</v>
      </c>
      <c r="J24" s="48" t="str">
        <f>'Link In'!J24</f>
        <v>W/P - SE2</v>
      </c>
      <c r="K24" s="61" t="str">
        <f>'Link In'!K24</f>
        <v>Work Papers/[BGUOC 2020 Rate Case - Schedule SE2.xlsx]Exhibit</v>
      </c>
    </row>
    <row r="25" spans="1:11" x14ac:dyDescent="0.45">
      <c r="A25" s="44">
        <v>11</v>
      </c>
      <c r="B25" s="367"/>
      <c r="C25" s="50" t="s">
        <v>33</v>
      </c>
      <c r="D25" s="44" t="s">
        <v>186</v>
      </c>
      <c r="E25" s="55">
        <f>'Link In'!G25</f>
        <v>49099</v>
      </c>
      <c r="F25" s="55">
        <f>'Link In'!H25</f>
        <v>62909</v>
      </c>
      <c r="G25" s="55">
        <f>'Link In'!I25</f>
        <v>112008</v>
      </c>
      <c r="H25" s="55">
        <v>0</v>
      </c>
      <c r="I25" s="258">
        <f t="shared" si="0"/>
        <v>112008</v>
      </c>
      <c r="J25" s="48" t="str">
        <f>'Link In'!J25</f>
        <v>W/P - SE3</v>
      </c>
      <c r="K25" s="61" t="str">
        <f>'Link In'!K25</f>
        <v>Work Papers/[BGUOC 2020 Rate Case - Schedule SE3.xlsx]Exhibit</v>
      </c>
    </row>
    <row r="26" spans="1:11" x14ac:dyDescent="0.45">
      <c r="A26" s="44">
        <v>12</v>
      </c>
      <c r="B26" s="367"/>
      <c r="C26" s="50" t="s">
        <v>35</v>
      </c>
      <c r="D26" s="44" t="s">
        <v>186</v>
      </c>
      <c r="E26" s="55">
        <f>'Link In'!G27</f>
        <v>61213.01999999999</v>
      </c>
      <c r="F26" s="55">
        <f>'Link In'!H27</f>
        <v>14024.340000000007</v>
      </c>
      <c r="G26" s="55">
        <f>'Link In'!I27</f>
        <v>75237.36</v>
      </c>
      <c r="H26" s="55">
        <v>0</v>
      </c>
      <c r="I26" s="258">
        <f t="shared" si="0"/>
        <v>75237.36</v>
      </c>
      <c r="J26" s="48" t="str">
        <f>'Link In'!J27</f>
        <v>W/P - CE2</v>
      </c>
      <c r="K26" s="61" t="str">
        <f>'Link In'!K27</f>
        <v>Work Papers/[BGUOC 2020 Rate Case - Schedule CE2.xlsx]Exhibit</v>
      </c>
    </row>
    <row r="27" spans="1:11" x14ac:dyDescent="0.45">
      <c r="A27" s="44">
        <v>13</v>
      </c>
      <c r="B27" s="367"/>
      <c r="C27" s="67" t="s">
        <v>36</v>
      </c>
      <c r="D27" s="44" t="s">
        <v>186</v>
      </c>
      <c r="E27" s="55">
        <f>'Link In'!G28</f>
        <v>5296.21</v>
      </c>
      <c r="F27" s="55">
        <f>'Link In'!H28</f>
        <v>3366.2</v>
      </c>
      <c r="G27" s="55">
        <f>'Link In'!I28</f>
        <v>8662.41</v>
      </c>
      <c r="H27" s="55">
        <f>'Link In'!D60</f>
        <v>7751.8256418051224</v>
      </c>
      <c r="I27" s="258">
        <f t="shared" si="0"/>
        <v>16414.23564180512</v>
      </c>
      <c r="J27" s="48" t="str">
        <f>'Link In'!J28</f>
        <v>W/P - CE7</v>
      </c>
      <c r="K27" s="61" t="str">
        <f>'Link In'!K28</f>
        <v>Work Papers/[BGUOC 2020 Rate Case - Schedule CE7.xlsx]Exhibit</v>
      </c>
    </row>
    <row r="28" spans="1:11" x14ac:dyDescent="0.45">
      <c r="A28" s="44">
        <v>14</v>
      </c>
      <c r="B28" s="367"/>
      <c r="C28" s="67" t="s">
        <v>37</v>
      </c>
      <c r="D28" s="44" t="s">
        <v>186</v>
      </c>
      <c r="E28" s="55">
        <f>'Link In'!G29</f>
        <v>201432.53999999998</v>
      </c>
      <c r="F28" s="55">
        <f>'Link In'!H29</f>
        <v>91469.689654795802</v>
      </c>
      <c r="G28" s="55">
        <f>'Link In'!I29</f>
        <v>292902.22965479578</v>
      </c>
      <c r="H28" s="55">
        <v>0</v>
      </c>
      <c r="I28" s="258">
        <f t="shared" ref="I28" si="1">G28+H28</f>
        <v>292902.22965479578</v>
      </c>
      <c r="J28" s="48" t="str">
        <f>'Link In'!J29</f>
        <v>W/P - CE3</v>
      </c>
      <c r="K28" s="61" t="str">
        <f>'Link In'!K29</f>
        <v>Work Papers/[BGUOC 2020 Rate Case - Schedule CE3.xlsx]Exhibit</v>
      </c>
    </row>
    <row r="29" spans="1:11" x14ac:dyDescent="0.45">
      <c r="A29" s="44">
        <v>15</v>
      </c>
      <c r="B29" s="367"/>
      <c r="C29" s="50" t="s">
        <v>38</v>
      </c>
      <c r="D29" s="44" t="s">
        <v>186</v>
      </c>
      <c r="E29" s="55">
        <f>'Link In'!G30</f>
        <v>44227.42</v>
      </c>
      <c r="F29" s="55">
        <f>'Link In'!H30</f>
        <v>-3105.6999999999985</v>
      </c>
      <c r="G29" s="55">
        <f>'Link In'!I30</f>
        <v>41121.72</v>
      </c>
      <c r="H29" s="55">
        <v>0</v>
      </c>
      <c r="I29" s="258">
        <f t="shared" si="0"/>
        <v>41121.72</v>
      </c>
      <c r="J29" s="48" t="str">
        <f>'Link In'!J30</f>
        <v>W/P - CE4</v>
      </c>
      <c r="K29" s="61" t="str">
        <f>'Link In'!K30</f>
        <v>Work Papers/[BGUOC 2020 Rate Case - Schedule CE4.xlsx]Exhibit</v>
      </c>
    </row>
    <row r="30" spans="1:11" x14ac:dyDescent="0.45">
      <c r="A30" s="44">
        <v>16</v>
      </c>
      <c r="B30" s="367"/>
      <c r="C30" s="67" t="s">
        <v>39</v>
      </c>
      <c r="D30" s="44" t="s">
        <v>186</v>
      </c>
      <c r="E30" s="55">
        <f>'Link In'!G31</f>
        <v>157056</v>
      </c>
      <c r="F30" s="55">
        <f>'Link In'!H31</f>
        <v>15548</v>
      </c>
      <c r="G30" s="55">
        <f>'Link In'!I31</f>
        <v>172604</v>
      </c>
      <c r="H30" s="55">
        <v>0</v>
      </c>
      <c r="I30" s="258">
        <f t="shared" si="0"/>
        <v>172604</v>
      </c>
      <c r="J30" s="48" t="str">
        <f>'Link In'!J31</f>
        <v>W/P - CE5</v>
      </c>
      <c r="K30" s="61" t="str">
        <f>'Link In'!K31</f>
        <v>Work Papers/[BGUOC 2020 Rate Case - Schedule CE5.xlsx]Exhibit</v>
      </c>
    </row>
    <row r="31" spans="1:11" x14ac:dyDescent="0.45">
      <c r="A31" s="44">
        <v>17</v>
      </c>
      <c r="B31" s="367"/>
      <c r="C31" s="50" t="s">
        <v>40</v>
      </c>
      <c r="D31" s="44" t="s">
        <v>186</v>
      </c>
      <c r="E31" s="55">
        <f>'Link In'!G32</f>
        <v>8003.88</v>
      </c>
      <c r="F31" s="55">
        <f>'Link In'!H32</f>
        <v>-840.63</v>
      </c>
      <c r="G31" s="55">
        <f>'Link In'!I32</f>
        <v>7163.25</v>
      </c>
      <c r="H31" s="55">
        <f>'Link In'!D61</f>
        <v>2067.065089019241</v>
      </c>
      <c r="I31" s="258">
        <f t="shared" si="0"/>
        <v>9230.315089019241</v>
      </c>
      <c r="J31" s="48" t="str">
        <f>'Link In'!J32</f>
        <v>W/P - CE6</v>
      </c>
      <c r="K31" s="61" t="str">
        <f>'Link In'!K32</f>
        <v>Work Papers/[BGUOC 2020 Rate Case - Schedule CE6.xlsx]Exhibit</v>
      </c>
    </row>
    <row r="32" spans="1:11" ht="14.65" thickBot="1" x14ac:dyDescent="0.5">
      <c r="A32" s="44">
        <v>18</v>
      </c>
      <c r="B32" s="367" t="s">
        <v>114</v>
      </c>
      <c r="C32" s="57" t="s">
        <v>41</v>
      </c>
      <c r="D32" s="44"/>
      <c r="E32" s="257">
        <f>SUM(E23:E31)</f>
        <v>1329592.0699999998</v>
      </c>
      <c r="F32" s="257">
        <f>SUM(F23:F31)</f>
        <v>719831.89965479576</v>
      </c>
      <c r="G32" s="257">
        <f>SUM(G23:G31)</f>
        <v>2049423.9696547957</v>
      </c>
      <c r="H32" s="257">
        <f>SUM(H23:H31)</f>
        <v>9818.8907308243633</v>
      </c>
      <c r="I32" s="257">
        <f>SUM(I23:I31)</f>
        <v>2059242.8603856203</v>
      </c>
      <c r="J32" s="48"/>
      <c r="K32" s="61"/>
    </row>
    <row r="33" spans="1:11" ht="14.65" thickTop="1" x14ac:dyDescent="0.45">
      <c r="A33" s="44">
        <v>19</v>
      </c>
      <c r="B33" s="367"/>
      <c r="C33" s="28"/>
      <c r="D33" s="44"/>
      <c r="E33" s="72"/>
      <c r="F33" s="73"/>
      <c r="G33" s="72"/>
      <c r="H33" s="74"/>
      <c r="I33" s="74"/>
      <c r="J33" s="48"/>
      <c r="K33" s="61"/>
    </row>
    <row r="34" spans="1:11" x14ac:dyDescent="0.45">
      <c r="A34" s="44">
        <v>20</v>
      </c>
      <c r="B34" s="367"/>
      <c r="C34" s="45" t="s">
        <v>42</v>
      </c>
      <c r="D34" s="44"/>
      <c r="E34" s="74"/>
      <c r="F34" s="74"/>
      <c r="G34" s="74"/>
      <c r="H34" s="74"/>
      <c r="I34" s="74"/>
      <c r="J34" s="48"/>
      <c r="K34" s="61"/>
    </row>
    <row r="35" spans="1:11" x14ac:dyDescent="0.45">
      <c r="A35" s="44">
        <v>21</v>
      </c>
      <c r="B35" s="367">
        <v>403</v>
      </c>
      <c r="C35" s="154" t="s">
        <v>43</v>
      </c>
      <c r="D35" s="44" t="s">
        <v>186</v>
      </c>
      <c r="E35" s="55">
        <f>'Link In'!G36</f>
        <v>92729.762887499994</v>
      </c>
      <c r="F35" s="55">
        <f>'Link In'!H36</f>
        <v>171364.89746666665</v>
      </c>
      <c r="G35" s="318">
        <f>E35+F35</f>
        <v>264094.66035416664</v>
      </c>
      <c r="H35" s="318">
        <f>'Link In'!K36</f>
        <v>0</v>
      </c>
      <c r="I35" s="258">
        <f t="shared" ref="I35:I45" si="2">G35+H35</f>
        <v>264094.66035416664</v>
      </c>
      <c r="J35" s="48" t="s">
        <v>185</v>
      </c>
      <c r="K35" s="61" t="s">
        <v>184</v>
      </c>
    </row>
    <row r="36" spans="1:11" x14ac:dyDescent="0.45">
      <c r="A36" s="44">
        <v>22</v>
      </c>
      <c r="B36" s="371">
        <v>406</v>
      </c>
      <c r="C36" s="67" t="s">
        <v>44</v>
      </c>
      <c r="D36" s="44" t="s">
        <v>186</v>
      </c>
      <c r="E36" s="318">
        <f>'Link In'!G37</f>
        <v>0</v>
      </c>
      <c r="F36" s="318">
        <f>'Link In'!H37</f>
        <v>0</v>
      </c>
      <c r="G36" s="318">
        <f>E36+F36</f>
        <v>0</v>
      </c>
      <c r="H36" s="318">
        <f>'Link In'!K37</f>
        <v>0</v>
      </c>
      <c r="I36" s="318">
        <f>G36+H36</f>
        <v>0</v>
      </c>
      <c r="J36" s="44"/>
      <c r="K36" s="228"/>
    </row>
    <row r="37" spans="1:11" x14ac:dyDescent="0.45">
      <c r="A37" s="44">
        <v>23</v>
      </c>
      <c r="B37" s="371">
        <v>407</v>
      </c>
      <c r="C37" s="67" t="s">
        <v>45</v>
      </c>
      <c r="D37" s="44" t="s">
        <v>186</v>
      </c>
      <c r="E37" s="318">
        <f>'Link In'!G38</f>
        <v>0</v>
      </c>
      <c r="F37" s="318">
        <f>'Link In'!H38</f>
        <v>0</v>
      </c>
      <c r="G37" s="318">
        <f>E37+F37</f>
        <v>0</v>
      </c>
      <c r="H37" s="318">
        <f>'Link In'!K38</f>
        <v>0</v>
      </c>
      <c r="I37" s="318">
        <f>G37+H37</f>
        <v>0</v>
      </c>
      <c r="J37" s="44"/>
      <c r="K37" s="228"/>
    </row>
    <row r="38" spans="1:11" x14ac:dyDescent="0.45">
      <c r="A38" s="44">
        <v>24</v>
      </c>
      <c r="B38" s="367"/>
      <c r="C38" s="75" t="s">
        <v>118</v>
      </c>
      <c r="D38" s="51"/>
      <c r="E38" s="55"/>
      <c r="F38" s="55"/>
      <c r="G38" s="318"/>
      <c r="H38" s="318"/>
      <c r="I38" s="258"/>
      <c r="J38" s="48"/>
      <c r="K38" s="61"/>
    </row>
    <row r="39" spans="1:11" hidden="1" x14ac:dyDescent="0.45">
      <c r="A39" s="44">
        <v>25</v>
      </c>
      <c r="B39" s="368"/>
      <c r="C39" s="75" t="s">
        <v>46</v>
      </c>
      <c r="D39" s="51" t="s">
        <v>113</v>
      </c>
      <c r="E39" s="55">
        <f>'Link In'!G40</f>
        <v>0</v>
      </c>
      <c r="F39" s="55">
        <f>'Link In'!H40</f>
        <v>0</v>
      </c>
      <c r="G39" s="318">
        <f t="shared" ref="G39:G45" si="3">E39+F39</f>
        <v>0</v>
      </c>
      <c r="H39" s="318">
        <f>'Link In'!K40</f>
        <v>0</v>
      </c>
      <c r="I39" s="258">
        <f t="shared" si="2"/>
        <v>0</v>
      </c>
      <c r="J39" s="48">
        <f>'Link In'!J40</f>
        <v>0</v>
      </c>
      <c r="K39" s="61"/>
    </row>
    <row r="40" spans="1:11" x14ac:dyDescent="0.45">
      <c r="A40" s="44">
        <v>26</v>
      </c>
      <c r="B40" s="368">
        <v>409</v>
      </c>
      <c r="C40" s="77" t="s">
        <v>47</v>
      </c>
      <c r="D40" s="44" t="s">
        <v>186</v>
      </c>
      <c r="E40" s="55">
        <f>'Link In'!G41</f>
        <v>0</v>
      </c>
      <c r="F40" s="55">
        <f>'Link In'!H41</f>
        <v>0</v>
      </c>
      <c r="G40" s="318">
        <f t="shared" si="3"/>
        <v>0</v>
      </c>
      <c r="H40" s="318">
        <f>'Link In'!D62</f>
        <v>51187.778135392167</v>
      </c>
      <c r="I40" s="258">
        <f t="shared" si="2"/>
        <v>51187.778135392167</v>
      </c>
      <c r="J40" s="48" t="s">
        <v>192</v>
      </c>
      <c r="K40" s="61"/>
    </row>
    <row r="41" spans="1:11" x14ac:dyDescent="0.45">
      <c r="A41" s="44">
        <v>26</v>
      </c>
      <c r="B41" s="368">
        <v>410</v>
      </c>
      <c r="C41" s="77" t="s">
        <v>48</v>
      </c>
      <c r="D41" s="44" t="s">
        <v>186</v>
      </c>
      <c r="E41" s="55">
        <f>'Link In'!G42</f>
        <v>0</v>
      </c>
      <c r="F41" s="55">
        <f>'Link In'!H42</f>
        <v>0</v>
      </c>
      <c r="G41" s="318">
        <f t="shared" si="3"/>
        <v>0</v>
      </c>
      <c r="H41" s="318">
        <f>'Link In'!K42</f>
        <v>0</v>
      </c>
      <c r="I41" s="258">
        <f t="shared" si="2"/>
        <v>0</v>
      </c>
      <c r="J41" s="48"/>
      <c r="K41" s="61"/>
    </row>
    <row r="42" spans="1:11" x14ac:dyDescent="0.45">
      <c r="A42" s="44">
        <v>26</v>
      </c>
      <c r="B42" s="368"/>
      <c r="C42" s="75" t="s">
        <v>49</v>
      </c>
      <c r="D42" s="51"/>
      <c r="E42" s="55"/>
      <c r="F42" s="55"/>
      <c r="G42" s="318"/>
      <c r="H42" s="318"/>
      <c r="I42" s="258"/>
      <c r="J42" s="48"/>
      <c r="K42" s="61"/>
    </row>
    <row r="43" spans="1:11" x14ac:dyDescent="0.45">
      <c r="A43" s="44">
        <v>26</v>
      </c>
      <c r="B43" s="368">
        <v>409</v>
      </c>
      <c r="C43" s="77" t="s">
        <v>50</v>
      </c>
      <c r="D43" s="44" t="s">
        <v>186</v>
      </c>
      <c r="E43" s="55">
        <f>'Link In'!G44</f>
        <v>0</v>
      </c>
      <c r="F43" s="55">
        <f>'Link In'!H44</f>
        <v>0</v>
      </c>
      <c r="G43" s="318">
        <f t="shared" si="3"/>
        <v>0</v>
      </c>
      <c r="H43" s="318">
        <f>'Link In'!D63</f>
        <v>204239.45226225158</v>
      </c>
      <c r="I43" s="258">
        <f t="shared" si="2"/>
        <v>204239.45226225158</v>
      </c>
      <c r="J43" s="48" t="s">
        <v>192</v>
      </c>
      <c r="K43" s="61"/>
    </row>
    <row r="44" spans="1:11" x14ac:dyDescent="0.45">
      <c r="A44" s="44">
        <v>26</v>
      </c>
      <c r="B44" s="368">
        <v>410</v>
      </c>
      <c r="C44" s="77" t="s">
        <v>51</v>
      </c>
      <c r="D44" s="51">
        <v>403</v>
      </c>
      <c r="E44" s="55">
        <f>'Link In'!G45</f>
        <v>0</v>
      </c>
      <c r="F44" s="55"/>
      <c r="G44" s="318">
        <f t="shared" si="3"/>
        <v>0</v>
      </c>
      <c r="H44" s="318">
        <f>'Link In'!K45</f>
        <v>0</v>
      </c>
      <c r="I44" s="258">
        <f t="shared" si="2"/>
        <v>0</v>
      </c>
      <c r="J44" s="48"/>
      <c r="K44" s="61"/>
    </row>
    <row r="45" spans="1:11" x14ac:dyDescent="0.45">
      <c r="A45" s="44">
        <v>26</v>
      </c>
      <c r="B45" s="368">
        <v>412</v>
      </c>
      <c r="C45" s="50" t="s">
        <v>52</v>
      </c>
      <c r="D45" s="51" t="s">
        <v>186</v>
      </c>
      <c r="E45" s="55">
        <f>'Link In'!G46</f>
        <v>0</v>
      </c>
      <c r="F45" s="55">
        <f>'Link In'!H46</f>
        <v>0</v>
      </c>
      <c r="G45" s="318">
        <f t="shared" si="3"/>
        <v>0</v>
      </c>
      <c r="H45" s="318">
        <f>'Link In'!K46</f>
        <v>0</v>
      </c>
      <c r="I45" s="258">
        <f t="shared" si="2"/>
        <v>0</v>
      </c>
      <c r="J45" s="48"/>
      <c r="K45" s="61"/>
    </row>
    <row r="46" spans="1:11" x14ac:dyDescent="0.45">
      <c r="A46" s="44">
        <v>26</v>
      </c>
      <c r="B46" s="367">
        <v>408</v>
      </c>
      <c r="C46" s="71" t="s">
        <v>53</v>
      </c>
      <c r="D46" s="51" t="s">
        <v>186</v>
      </c>
      <c r="E46" s="55">
        <f>'Link In'!G26</f>
        <v>6814.99</v>
      </c>
      <c r="F46" s="55">
        <f>'Link In'!H26</f>
        <v>10806.77</v>
      </c>
      <c r="G46" s="55">
        <f>'Link In'!I26</f>
        <v>17621.760000000002</v>
      </c>
      <c r="H46" s="55">
        <v>0</v>
      </c>
      <c r="I46" s="258">
        <f>G46+H46</f>
        <v>17621.760000000002</v>
      </c>
      <c r="J46" s="48" t="str">
        <f>'Link In'!J26</f>
        <v>W/P - CE1</v>
      </c>
      <c r="K46" s="61" t="str">
        <f>'Link In'!K26</f>
        <v>Work Papers/[BGUOC 2020 Rate Case - Schedule CE1.xlsx]Exhibit</v>
      </c>
    </row>
    <row r="47" spans="1:11" x14ac:dyDescent="0.45">
      <c r="A47" s="44">
        <v>26</v>
      </c>
      <c r="B47" s="367"/>
      <c r="C47" s="57" t="s">
        <v>183</v>
      </c>
      <c r="D47" s="51"/>
      <c r="E47" s="80">
        <f>SUM(E35:E46)</f>
        <v>99544.752887499999</v>
      </c>
      <c r="F47" s="80">
        <f>SUM(F35:F46)</f>
        <v>182171.66746666664</v>
      </c>
      <c r="G47" s="80">
        <f>SUM(G35:G46)</f>
        <v>281716.42035416665</v>
      </c>
      <c r="H47" s="80">
        <f>SUM(H35:H46)</f>
        <v>255427.23039764375</v>
      </c>
      <c r="I47" s="80">
        <f>SUM(I35:I46)</f>
        <v>537143.6507518104</v>
      </c>
      <c r="J47" s="48"/>
      <c r="K47" s="61"/>
    </row>
    <row r="48" spans="1:11" x14ac:dyDescent="0.45">
      <c r="A48" s="44">
        <v>26</v>
      </c>
      <c r="B48" s="367"/>
      <c r="C48" s="49"/>
      <c r="D48" s="44"/>
      <c r="E48" s="53"/>
      <c r="F48" s="53"/>
      <c r="G48" s="53"/>
      <c r="H48" s="53"/>
      <c r="I48" s="53"/>
      <c r="J48" s="48"/>
      <c r="K48" s="61"/>
    </row>
    <row r="49" spans="1:11" ht="14.65" thickBot="1" x14ac:dyDescent="0.5">
      <c r="A49" s="44">
        <v>26</v>
      </c>
      <c r="B49" s="367"/>
      <c r="C49" s="57" t="s">
        <v>55</v>
      </c>
      <c r="D49" s="44"/>
      <c r="E49" s="58">
        <f>E32+E47</f>
        <v>1429136.8228874998</v>
      </c>
      <c r="F49" s="58">
        <f>F32+F47</f>
        <v>902003.56712146243</v>
      </c>
      <c r="G49" s="58">
        <f>G32+G47</f>
        <v>2331140.3900089622</v>
      </c>
      <c r="H49" s="58">
        <f>H32+H47</f>
        <v>265246.12112846813</v>
      </c>
      <c r="I49" s="58">
        <f>I32+I47</f>
        <v>2596386.5111374306</v>
      </c>
      <c r="J49" s="48"/>
      <c r="K49" s="61"/>
    </row>
    <row r="50" spans="1:11" ht="14.65" thickTop="1" x14ac:dyDescent="0.45">
      <c r="A50" s="44">
        <v>26</v>
      </c>
      <c r="B50" s="367"/>
      <c r="C50" s="49"/>
      <c r="D50" s="44"/>
      <c r="E50" s="69"/>
      <c r="F50" s="69"/>
      <c r="G50" s="69"/>
      <c r="H50" s="69"/>
      <c r="I50" s="69"/>
      <c r="J50" s="65"/>
      <c r="K50" s="21"/>
    </row>
    <row r="51" spans="1:11" ht="14.65" thickBot="1" x14ac:dyDescent="0.5">
      <c r="A51" s="44">
        <v>26</v>
      </c>
      <c r="B51" s="367"/>
      <c r="C51" s="29" t="s">
        <v>56</v>
      </c>
      <c r="D51" s="44"/>
      <c r="E51" s="58">
        <f>E19-E49</f>
        <v>-723835.82288749982</v>
      </c>
      <c r="F51" s="58">
        <f>F19-F49</f>
        <v>-452316.56712146243</v>
      </c>
      <c r="G51" s="58">
        <f>G19-G49</f>
        <v>-1176152.3900089622</v>
      </c>
      <c r="H51" s="58">
        <f>H19-H49</f>
        <v>1911806.2575692104</v>
      </c>
      <c r="I51" s="58">
        <f>I19-I49</f>
        <v>735653.86756024789</v>
      </c>
      <c r="K51" s="21"/>
    </row>
    <row r="52" spans="1:11" ht="14.65" thickTop="1" x14ac:dyDescent="0.45">
      <c r="A52" s="44">
        <v>26</v>
      </c>
      <c r="B52" s="367"/>
      <c r="C52" s="29"/>
      <c r="D52" s="44"/>
      <c r="E52" s="53"/>
      <c r="F52" s="53"/>
      <c r="G52" s="53"/>
      <c r="H52" s="53"/>
      <c r="I52" s="53"/>
      <c r="K52" s="21"/>
    </row>
    <row r="53" spans="1:11" x14ac:dyDescent="0.45">
      <c r="A53" s="44">
        <v>26</v>
      </c>
      <c r="B53" s="367"/>
      <c r="C53" s="49"/>
      <c r="D53" s="44"/>
      <c r="E53" s="66"/>
      <c r="F53" s="66"/>
      <c r="G53" s="66"/>
      <c r="H53" s="66"/>
      <c r="I53" s="66"/>
      <c r="J53" s="65"/>
      <c r="K53" s="21"/>
    </row>
    <row r="54" spans="1:11" x14ac:dyDescent="0.45">
      <c r="A54" s="44">
        <v>26</v>
      </c>
      <c r="B54" s="367"/>
      <c r="C54" s="25"/>
      <c r="D54" s="44"/>
      <c r="E54" s="66"/>
      <c r="F54" s="66"/>
      <c r="G54" s="66"/>
      <c r="H54" s="66"/>
      <c r="I54" s="66"/>
      <c r="K54" s="21"/>
    </row>
    <row r="55" spans="1:11" x14ac:dyDescent="0.45">
      <c r="A55" s="44">
        <v>26</v>
      </c>
      <c r="B55" s="367"/>
      <c r="C55" s="49"/>
      <c r="D55" s="284"/>
      <c r="E55" s="66"/>
      <c r="F55" s="66"/>
      <c r="G55" s="66"/>
      <c r="H55" s="66"/>
      <c r="I55" s="66"/>
      <c r="K55" s="21"/>
    </row>
    <row r="56" spans="1:11" x14ac:dyDescent="0.45">
      <c r="A56" s="44">
        <v>26</v>
      </c>
      <c r="B56" s="367"/>
      <c r="C56" s="49"/>
      <c r="D56" s="44"/>
      <c r="E56" s="283"/>
      <c r="F56" s="283"/>
      <c r="G56" s="283"/>
      <c r="H56" s="283"/>
      <c r="I56" s="283"/>
      <c r="J56" s="48"/>
      <c r="K56" s="21"/>
    </row>
    <row r="57" spans="1:11" x14ac:dyDescent="0.45">
      <c r="A57" s="44">
        <v>26</v>
      </c>
      <c r="B57" s="367"/>
      <c r="C57" s="49"/>
      <c r="D57" s="44"/>
      <c r="E57" s="79"/>
      <c r="F57" s="78"/>
      <c r="G57" s="66"/>
      <c r="H57" s="78"/>
      <c r="I57" s="66"/>
      <c r="K57" s="21"/>
    </row>
    <row r="58" spans="1:11" x14ac:dyDescent="0.45">
      <c r="A58" s="44">
        <v>26</v>
      </c>
      <c r="B58" s="367"/>
      <c r="C58" s="49"/>
      <c r="D58" s="44"/>
      <c r="E58" s="79"/>
      <c r="F58" s="66"/>
      <c r="G58" s="66"/>
      <c r="H58" s="78"/>
      <c r="I58" s="66"/>
      <c r="K58" s="21"/>
    </row>
    <row r="59" spans="1:11" x14ac:dyDescent="0.45">
      <c r="A59" s="44">
        <v>26</v>
      </c>
      <c r="B59" s="367"/>
      <c r="C59" s="49"/>
      <c r="D59" s="44"/>
      <c r="E59" s="79"/>
      <c r="F59" s="78"/>
      <c r="G59" s="66"/>
      <c r="H59" s="78"/>
      <c r="I59" s="66"/>
      <c r="K59" s="21"/>
    </row>
    <row r="60" spans="1:11" x14ac:dyDescent="0.45">
      <c r="A60" s="44">
        <v>26</v>
      </c>
      <c r="B60" s="367"/>
      <c r="C60" s="49"/>
      <c r="D60" s="44"/>
      <c r="E60" s="79"/>
      <c r="F60" s="78"/>
      <c r="G60" s="66"/>
      <c r="H60" s="78"/>
      <c r="I60" s="66"/>
      <c r="K60" s="21"/>
    </row>
    <row r="61" spans="1:11" x14ac:dyDescent="0.45">
      <c r="A61" s="44">
        <v>26</v>
      </c>
      <c r="B61" s="367"/>
      <c r="C61" s="49"/>
      <c r="D61" s="44"/>
      <c r="E61" s="79"/>
      <c r="F61" s="78"/>
      <c r="G61" s="66"/>
      <c r="H61" s="78"/>
      <c r="I61" s="66"/>
      <c r="K61" s="21"/>
    </row>
    <row r="62" spans="1:11" x14ac:dyDescent="0.45">
      <c r="A62" s="44">
        <v>26</v>
      </c>
      <c r="B62" s="367"/>
      <c r="C62" s="49"/>
      <c r="D62" s="44"/>
      <c r="E62" s="66"/>
      <c r="F62" s="66"/>
      <c r="G62" s="66"/>
      <c r="H62" s="66"/>
      <c r="I62" s="66"/>
      <c r="J62" s="65"/>
      <c r="K62" s="21"/>
    </row>
    <row r="63" spans="1:11" x14ac:dyDescent="0.45">
      <c r="A63" s="44">
        <v>26</v>
      </c>
      <c r="B63" s="367"/>
      <c r="C63" s="25"/>
      <c r="D63" s="44"/>
      <c r="E63" s="66"/>
      <c r="F63" s="66"/>
      <c r="G63" s="66"/>
      <c r="H63" s="66"/>
      <c r="I63" s="66"/>
      <c r="J63" s="65"/>
      <c r="K63" s="21"/>
    </row>
    <row r="64" spans="1:11" x14ac:dyDescent="0.45">
      <c r="A64" s="44"/>
      <c r="B64" s="367"/>
      <c r="C64" s="49"/>
      <c r="D64" s="44"/>
      <c r="E64" s="66"/>
      <c r="F64" s="66"/>
      <c r="G64" s="66"/>
      <c r="H64" s="66"/>
      <c r="I64" s="66"/>
      <c r="J64" s="65"/>
      <c r="K64" s="21"/>
    </row>
    <row r="65" spans="1:11" x14ac:dyDescent="0.45">
      <c r="A65" s="44"/>
      <c r="B65" s="367"/>
      <c r="C65" s="25"/>
      <c r="D65" s="44"/>
      <c r="E65" s="49"/>
      <c r="F65" s="49"/>
      <c r="G65" s="49"/>
      <c r="H65" s="49"/>
      <c r="I65" s="49"/>
      <c r="K65" s="21"/>
    </row>
    <row r="66" spans="1:11" x14ac:dyDescent="0.45">
      <c r="A66" s="44"/>
      <c r="B66" s="21"/>
      <c r="C66" s="25"/>
      <c r="D66" s="44"/>
      <c r="E66" s="25"/>
      <c r="F66" s="25"/>
      <c r="G66" s="25"/>
      <c r="H66" s="25"/>
      <c r="I66" s="25"/>
      <c r="J66" s="21"/>
      <c r="K66" s="21"/>
    </row>
    <row r="67" spans="1:11" x14ac:dyDescent="0.45">
      <c r="A67" s="44"/>
      <c r="B67" s="21"/>
      <c r="C67" s="25"/>
      <c r="D67" s="44"/>
      <c r="E67" s="49"/>
      <c r="F67" s="25"/>
      <c r="G67" s="25"/>
      <c r="H67" s="25"/>
      <c r="I67" s="25"/>
      <c r="J67" s="21"/>
      <c r="K67" s="21"/>
    </row>
    <row r="68" spans="1:11" x14ac:dyDescent="0.45">
      <c r="B68" s="21"/>
      <c r="C68" s="25"/>
      <c r="D68" s="44"/>
      <c r="E68" s="49"/>
      <c r="F68" s="25"/>
      <c r="G68" s="25"/>
      <c r="H68" s="25"/>
      <c r="I68" s="25"/>
      <c r="J68" s="21"/>
      <c r="K68" s="21"/>
    </row>
    <row r="69" spans="1:11" x14ac:dyDescent="0.45">
      <c r="B69" s="21"/>
      <c r="C69" s="25"/>
      <c r="D69" s="44"/>
      <c r="E69" s="25"/>
      <c r="F69" s="25"/>
      <c r="G69" s="25"/>
      <c r="H69" s="25"/>
      <c r="I69" s="25"/>
      <c r="J69" s="21"/>
      <c r="K69" s="21"/>
    </row>
    <row r="70" spans="1:11" x14ac:dyDescent="0.45">
      <c r="B70" s="21"/>
      <c r="C70" s="25"/>
      <c r="D70" s="44"/>
      <c r="E70" s="25"/>
      <c r="F70" s="25"/>
      <c r="G70" s="25"/>
      <c r="H70" s="25"/>
      <c r="I70" s="25"/>
      <c r="J70" s="21"/>
      <c r="K70" s="21"/>
    </row>
    <row r="71" spans="1:11" x14ac:dyDescent="0.45">
      <c r="B71" s="21"/>
      <c r="C71" s="25"/>
      <c r="D71" s="44"/>
      <c r="E71" s="25"/>
      <c r="F71" s="25"/>
      <c r="G71" s="25"/>
      <c r="H71" s="25"/>
      <c r="I71" s="25"/>
      <c r="J71" s="21"/>
      <c r="K71" s="21"/>
    </row>
    <row r="72" spans="1:11" x14ac:dyDescent="0.45">
      <c r="B72" s="21"/>
      <c r="C72" s="25"/>
      <c r="D72" s="25"/>
      <c r="E72" s="25"/>
      <c r="F72" s="25"/>
      <c r="G72" s="25"/>
      <c r="H72" s="25"/>
      <c r="I72" s="25"/>
      <c r="J72" s="21"/>
      <c r="K72" s="21"/>
    </row>
    <row r="73" spans="1:11" x14ac:dyDescent="0.45">
      <c r="B73" s="21"/>
      <c r="C73" s="25"/>
      <c r="D73" s="25"/>
      <c r="E73" s="25"/>
      <c r="F73" s="25"/>
      <c r="G73" s="25"/>
      <c r="H73" s="25"/>
      <c r="I73" s="25"/>
      <c r="J73" s="21"/>
      <c r="K73" s="21"/>
    </row>
    <row r="74" spans="1:11" x14ac:dyDescent="0.45">
      <c r="B74" s="21"/>
      <c r="C74" s="25"/>
      <c r="D74" s="25"/>
      <c r="E74" s="25"/>
      <c r="F74" s="25"/>
      <c r="G74" s="25"/>
      <c r="H74" s="25"/>
      <c r="I74" s="25"/>
      <c r="J74" s="21"/>
      <c r="K74" s="21"/>
    </row>
    <row r="75" spans="1:11" x14ac:dyDescent="0.45">
      <c r="B75" s="21"/>
      <c r="G75" s="21"/>
      <c r="I75" s="21"/>
      <c r="J75" s="21"/>
      <c r="K75" s="21"/>
    </row>
    <row r="76" spans="1:11" x14ac:dyDescent="0.45">
      <c r="B76" s="21"/>
      <c r="G76" s="21"/>
      <c r="I76" s="21"/>
      <c r="J76" s="21"/>
      <c r="K76" s="21"/>
    </row>
    <row r="77" spans="1:11" x14ac:dyDescent="0.45">
      <c r="B77" s="21"/>
      <c r="G77" s="21"/>
      <c r="I77" s="21"/>
      <c r="J77" s="21"/>
      <c r="K77" s="21"/>
    </row>
    <row r="78" spans="1:11" x14ac:dyDescent="0.45">
      <c r="B78" s="21"/>
      <c r="G78" s="21"/>
      <c r="I78" s="21"/>
      <c r="J78" s="21"/>
      <c r="K78" s="21"/>
    </row>
    <row r="79" spans="1:11" x14ac:dyDescent="0.45">
      <c r="B79" s="21"/>
      <c r="G79" s="21"/>
      <c r="I79" s="21"/>
      <c r="J79" s="21"/>
      <c r="K79" s="21"/>
    </row>
    <row r="80" spans="1:11" x14ac:dyDescent="0.45">
      <c r="B80" s="21"/>
      <c r="G80" s="21"/>
      <c r="I80" s="21"/>
      <c r="J80" s="21"/>
      <c r="K80" s="21"/>
    </row>
    <row r="81" spans="2:11" x14ac:dyDescent="0.45">
      <c r="B81" s="21"/>
      <c r="G81" s="21"/>
      <c r="I81" s="21"/>
      <c r="J81" s="21"/>
      <c r="K81" s="21"/>
    </row>
    <row r="82" spans="2:11" x14ac:dyDescent="0.45">
      <c r="B82" s="21"/>
      <c r="G82" s="21"/>
      <c r="I82" s="21"/>
      <c r="J82" s="21"/>
      <c r="K82" s="21"/>
    </row>
    <row r="83" spans="2:11" x14ac:dyDescent="0.45">
      <c r="B83" s="21"/>
      <c r="G83" s="21"/>
      <c r="I83" s="21"/>
      <c r="J83" s="21"/>
      <c r="K83" s="21"/>
    </row>
    <row r="84" spans="2:11" x14ac:dyDescent="0.45">
      <c r="B84" s="21"/>
      <c r="G84" s="21"/>
      <c r="I84" s="21"/>
      <c r="J84" s="21"/>
      <c r="K84" s="21"/>
    </row>
    <row r="85" spans="2:11" x14ac:dyDescent="0.45">
      <c r="B85" s="21"/>
      <c r="G85" s="21"/>
      <c r="I85" s="21"/>
      <c r="J85" s="21"/>
      <c r="K85" s="21"/>
    </row>
    <row r="86" spans="2:11" x14ac:dyDescent="0.45">
      <c r="B86" s="21"/>
      <c r="G86" s="21"/>
      <c r="I86" s="21"/>
      <c r="J86" s="21"/>
      <c r="K86" s="21"/>
    </row>
    <row r="87" spans="2:11" x14ac:dyDescent="0.45">
      <c r="B87" s="21"/>
      <c r="G87" s="21"/>
      <c r="I87" s="21"/>
      <c r="J87" s="21"/>
      <c r="K87" s="21"/>
    </row>
    <row r="88" spans="2:11" x14ac:dyDescent="0.45">
      <c r="B88" s="21"/>
      <c r="G88" s="21"/>
      <c r="I88" s="21"/>
      <c r="J88" s="21"/>
      <c r="K88" s="21"/>
    </row>
    <row r="89" spans="2:11" x14ac:dyDescent="0.45">
      <c r="B89" s="21"/>
      <c r="G89" s="21"/>
      <c r="I89" s="21"/>
      <c r="J89" s="21"/>
      <c r="K89" s="21"/>
    </row>
    <row r="90" spans="2:11" x14ac:dyDescent="0.45">
      <c r="B90" s="21"/>
      <c r="G90" s="21"/>
      <c r="I90" s="21"/>
      <c r="J90" s="21"/>
      <c r="K90" s="21"/>
    </row>
    <row r="91" spans="2:11" x14ac:dyDescent="0.45">
      <c r="B91" s="21"/>
      <c r="G91" s="21"/>
      <c r="I91" s="21"/>
      <c r="J91" s="21"/>
      <c r="K91" s="21"/>
    </row>
    <row r="92" spans="2:11" x14ac:dyDescent="0.45">
      <c r="B92" s="21"/>
      <c r="G92" s="21"/>
      <c r="I92" s="21"/>
      <c r="J92" s="21"/>
      <c r="K92" s="21"/>
    </row>
    <row r="93" spans="2:11" x14ac:dyDescent="0.45">
      <c r="B93" s="21"/>
      <c r="G93" s="21"/>
      <c r="I93" s="21"/>
      <c r="J93" s="21"/>
      <c r="K93" s="21"/>
    </row>
    <row r="94" spans="2:11" x14ac:dyDescent="0.45">
      <c r="B94" s="21"/>
      <c r="G94" s="21"/>
      <c r="I94" s="21"/>
      <c r="J94" s="21"/>
      <c r="K94" s="21"/>
    </row>
    <row r="95" spans="2:11" x14ac:dyDescent="0.45">
      <c r="B95" s="21"/>
      <c r="G95" s="21"/>
      <c r="I95" s="21"/>
      <c r="J95" s="21"/>
      <c r="K95" s="21"/>
    </row>
    <row r="96" spans="2:11" x14ac:dyDescent="0.45">
      <c r="B96" s="21"/>
      <c r="G96" s="21"/>
      <c r="I96" s="21"/>
      <c r="J96" s="21"/>
      <c r="K96" s="21"/>
    </row>
    <row r="97" spans="2:11" x14ac:dyDescent="0.45">
      <c r="B97" s="21"/>
      <c r="G97" s="21"/>
      <c r="I97" s="21"/>
      <c r="J97" s="21"/>
      <c r="K97" s="21"/>
    </row>
    <row r="98" spans="2:11" x14ac:dyDescent="0.45">
      <c r="B98" s="21"/>
      <c r="G98" s="21"/>
      <c r="I98" s="21"/>
      <c r="J98" s="21"/>
      <c r="K98" s="21"/>
    </row>
    <row r="99" spans="2:11" x14ac:dyDescent="0.45">
      <c r="B99" s="21"/>
      <c r="G99" s="21"/>
      <c r="I99" s="21"/>
      <c r="J99" s="21"/>
      <c r="K99" s="21"/>
    </row>
    <row r="100" spans="2:11" x14ac:dyDescent="0.45">
      <c r="B100" s="21"/>
      <c r="G100" s="21"/>
      <c r="I100" s="21"/>
      <c r="J100" s="21"/>
      <c r="K100" s="21"/>
    </row>
    <row r="101" spans="2:11" x14ac:dyDescent="0.45">
      <c r="B101" s="21"/>
      <c r="G101" s="21"/>
      <c r="I101" s="21"/>
      <c r="J101" s="21"/>
      <c r="K101" s="21"/>
    </row>
    <row r="102" spans="2:11" x14ac:dyDescent="0.45">
      <c r="B102" s="21"/>
      <c r="G102" s="21"/>
      <c r="I102" s="21"/>
      <c r="J102" s="21"/>
      <c r="K102" s="21"/>
    </row>
    <row r="103" spans="2:11" x14ac:dyDescent="0.45">
      <c r="B103" s="21"/>
      <c r="G103" s="21"/>
      <c r="I103" s="21"/>
      <c r="J103" s="21"/>
      <c r="K103" s="21"/>
    </row>
    <row r="104" spans="2:11" x14ac:dyDescent="0.45">
      <c r="B104" s="21"/>
      <c r="G104" s="21"/>
      <c r="I104" s="21"/>
      <c r="J104" s="21"/>
      <c r="K104" s="21"/>
    </row>
    <row r="105" spans="2:11" x14ac:dyDescent="0.45">
      <c r="B105" s="21"/>
      <c r="G105" s="21"/>
      <c r="I105" s="21"/>
      <c r="J105" s="21"/>
      <c r="K105" s="21"/>
    </row>
    <row r="106" spans="2:11" x14ac:dyDescent="0.45">
      <c r="B106" s="21"/>
      <c r="G106" s="21"/>
      <c r="I106" s="21"/>
      <c r="J106" s="21"/>
      <c r="K106" s="21"/>
    </row>
    <row r="107" spans="2:11" x14ac:dyDescent="0.45">
      <c r="B107" s="21"/>
      <c r="G107" s="21"/>
      <c r="I107" s="21"/>
      <c r="J107" s="21"/>
      <c r="K107" s="21"/>
    </row>
    <row r="108" spans="2:11" x14ac:dyDescent="0.45">
      <c r="B108" s="21"/>
      <c r="G108" s="21"/>
      <c r="I108" s="21"/>
      <c r="J108" s="21"/>
      <c r="K108" s="21"/>
    </row>
    <row r="109" spans="2:11" x14ac:dyDescent="0.45">
      <c r="B109" s="21"/>
      <c r="G109" s="21"/>
      <c r="I109" s="21"/>
      <c r="J109" s="21"/>
      <c r="K109" s="21"/>
    </row>
    <row r="110" spans="2:11" x14ac:dyDescent="0.45">
      <c r="B110" s="21"/>
      <c r="G110" s="21"/>
      <c r="I110" s="21"/>
      <c r="J110" s="21"/>
      <c r="K110" s="21"/>
    </row>
    <row r="111" spans="2:11" x14ac:dyDescent="0.45">
      <c r="B111" s="21"/>
      <c r="G111" s="21"/>
      <c r="I111" s="21"/>
      <c r="J111" s="21"/>
      <c r="K111" s="21"/>
    </row>
    <row r="112" spans="2:11" x14ac:dyDescent="0.45">
      <c r="B112" s="21"/>
      <c r="G112" s="21"/>
      <c r="I112" s="21"/>
      <c r="J112" s="21"/>
      <c r="K112" s="21"/>
    </row>
    <row r="113" spans="2:11" x14ac:dyDescent="0.45">
      <c r="B113" s="21"/>
      <c r="G113" s="21"/>
      <c r="I113" s="21"/>
      <c r="J113" s="21"/>
      <c r="K113" s="21"/>
    </row>
    <row r="114" spans="2:11" x14ac:dyDescent="0.45">
      <c r="B114" s="21"/>
      <c r="G114" s="21"/>
      <c r="I114" s="21"/>
      <c r="J114" s="21"/>
      <c r="K114" s="21"/>
    </row>
    <row r="115" spans="2:11" x14ac:dyDescent="0.45">
      <c r="B115" s="21"/>
      <c r="G115" s="21"/>
      <c r="I115" s="21"/>
      <c r="J115" s="21"/>
      <c r="K115" s="21"/>
    </row>
    <row r="116" spans="2:11" x14ac:dyDescent="0.45">
      <c r="B116" s="21"/>
      <c r="G116" s="21"/>
      <c r="I116" s="21"/>
      <c r="J116" s="21"/>
      <c r="K116" s="21"/>
    </row>
    <row r="117" spans="2:11" x14ac:dyDescent="0.45">
      <c r="B117" s="21"/>
      <c r="G117" s="21"/>
      <c r="I117" s="21"/>
      <c r="J117" s="21"/>
      <c r="K117" s="21"/>
    </row>
    <row r="118" spans="2:11" x14ac:dyDescent="0.45">
      <c r="B118" s="21"/>
      <c r="G118" s="21"/>
      <c r="I118" s="21"/>
      <c r="J118" s="21"/>
      <c r="K118" s="21"/>
    </row>
    <row r="119" spans="2:11" x14ac:dyDescent="0.45">
      <c r="B119" s="21"/>
      <c r="G119" s="21"/>
      <c r="I119" s="21"/>
      <c r="J119" s="21"/>
      <c r="K119" s="21"/>
    </row>
    <row r="120" spans="2:11" x14ac:dyDescent="0.45">
      <c r="B120" s="21"/>
      <c r="G120" s="21"/>
      <c r="J120" s="21"/>
      <c r="K120" s="21"/>
    </row>
    <row r="121" spans="2:11" x14ac:dyDescent="0.45">
      <c r="B121" s="21"/>
      <c r="G121" s="21"/>
      <c r="J121" s="21"/>
      <c r="K121" s="21"/>
    </row>
    <row r="122" spans="2:11" x14ac:dyDescent="0.45">
      <c r="B122" s="21"/>
      <c r="G122" s="21"/>
      <c r="J122" s="21"/>
      <c r="K122" s="21"/>
    </row>
    <row r="123" spans="2:11" x14ac:dyDescent="0.45">
      <c r="B123" s="21"/>
      <c r="G123" s="21"/>
      <c r="J123" s="21"/>
      <c r="K123" s="21"/>
    </row>
    <row r="124" spans="2:11" x14ac:dyDescent="0.45">
      <c r="B124" s="21"/>
      <c r="G124" s="21"/>
      <c r="J124" s="21"/>
      <c r="K124" s="21"/>
    </row>
    <row r="125" spans="2:11" x14ac:dyDescent="0.45">
      <c r="B125" s="21"/>
      <c r="G125" s="21"/>
      <c r="J125" s="21"/>
      <c r="K125" s="21"/>
    </row>
    <row r="126" spans="2:11" x14ac:dyDescent="0.45">
      <c r="B126" s="21"/>
      <c r="G126" s="21"/>
      <c r="J126" s="21"/>
      <c r="K126" s="21"/>
    </row>
    <row r="127" spans="2:11" x14ac:dyDescent="0.45">
      <c r="B127" s="21"/>
      <c r="G127" s="21"/>
      <c r="J127" s="21"/>
      <c r="K127" s="21"/>
    </row>
    <row r="128" spans="2:11" x14ac:dyDescent="0.45">
      <c r="B128" s="21"/>
      <c r="G128" s="21"/>
      <c r="J128" s="21"/>
      <c r="K128" s="21"/>
    </row>
    <row r="129" spans="2:11" x14ac:dyDescent="0.45">
      <c r="B129" s="21"/>
      <c r="G129" s="21"/>
      <c r="J129" s="21"/>
      <c r="K129" s="21"/>
    </row>
    <row r="130" spans="2:11" x14ac:dyDescent="0.45">
      <c r="B130" s="21"/>
      <c r="G130" s="21"/>
      <c r="I130" s="21"/>
      <c r="J130" s="21"/>
      <c r="K130" s="21"/>
    </row>
    <row r="131" spans="2:11" x14ac:dyDescent="0.45">
      <c r="B131" s="21"/>
      <c r="G131" s="21"/>
      <c r="I131" s="21"/>
      <c r="J131" s="21"/>
      <c r="K131" s="21"/>
    </row>
    <row r="132" spans="2:11" x14ac:dyDescent="0.45">
      <c r="B132" s="21"/>
      <c r="G132" s="21"/>
      <c r="I132" s="21"/>
      <c r="J132" s="21"/>
      <c r="K132" s="21"/>
    </row>
    <row r="133" spans="2:11" x14ac:dyDescent="0.45">
      <c r="B133" s="21"/>
      <c r="G133" s="21"/>
      <c r="I133" s="21"/>
      <c r="J133" s="21"/>
      <c r="K133" s="21"/>
    </row>
    <row r="134" spans="2:11" x14ac:dyDescent="0.45">
      <c r="B134" s="21"/>
      <c r="G134" s="21"/>
      <c r="I134" s="21"/>
      <c r="J134" s="21"/>
      <c r="K134" s="21"/>
    </row>
    <row r="135" spans="2:11" x14ac:dyDescent="0.45">
      <c r="B135" s="21"/>
      <c r="G135" s="21"/>
      <c r="I135" s="21"/>
      <c r="J135" s="21"/>
      <c r="K135" s="21"/>
    </row>
    <row r="136" spans="2:11" x14ac:dyDescent="0.45">
      <c r="B136" s="21"/>
      <c r="G136" s="21"/>
      <c r="I136" s="21"/>
      <c r="J136" s="21"/>
      <c r="K136" s="21"/>
    </row>
    <row r="137" spans="2:11" x14ac:dyDescent="0.45">
      <c r="B137" s="21"/>
      <c r="G137" s="21"/>
      <c r="I137" s="21"/>
      <c r="J137" s="21"/>
      <c r="K137" s="21"/>
    </row>
    <row r="138" spans="2:11" x14ac:dyDescent="0.45">
      <c r="B138" s="21"/>
      <c r="G138" s="21"/>
      <c r="I138" s="21"/>
      <c r="J138" s="21"/>
      <c r="K138" s="21"/>
    </row>
    <row r="139" spans="2:11" x14ac:dyDescent="0.45">
      <c r="B139" s="21"/>
      <c r="G139" s="21"/>
      <c r="I139" s="21"/>
      <c r="J139" s="21"/>
      <c r="K139" s="21"/>
    </row>
    <row r="140" spans="2:11" x14ac:dyDescent="0.45">
      <c r="B140" s="21"/>
      <c r="G140" s="21"/>
      <c r="I140" s="21"/>
      <c r="J140" s="21"/>
      <c r="K140" s="21"/>
    </row>
    <row r="141" spans="2:11" x14ac:dyDescent="0.45">
      <c r="B141" s="21"/>
      <c r="G141" s="21"/>
      <c r="I141" s="21"/>
      <c r="J141" s="21"/>
      <c r="K141" s="21"/>
    </row>
    <row r="142" spans="2:11" x14ac:dyDescent="0.45">
      <c r="B142" s="21"/>
      <c r="G142" s="21"/>
      <c r="I142" s="21"/>
      <c r="J142" s="21"/>
      <c r="K142" s="21"/>
    </row>
    <row r="143" spans="2:11" x14ac:dyDescent="0.45">
      <c r="B143" s="21"/>
      <c r="G143" s="21"/>
      <c r="I143" s="21"/>
      <c r="J143" s="21"/>
      <c r="K143" s="21"/>
    </row>
    <row r="281" spans="2:11" x14ac:dyDescent="0.45">
      <c r="B281" s="21"/>
      <c r="G281" s="21"/>
      <c r="I281" s="21"/>
      <c r="J281" s="48"/>
      <c r="K281" s="21"/>
    </row>
    <row r="282" spans="2:11" x14ac:dyDescent="0.45">
      <c r="B282" s="21"/>
      <c r="G282" s="21"/>
      <c r="I282" s="21"/>
      <c r="J282" s="48"/>
      <c r="K282" s="21"/>
    </row>
  </sheetData>
  <customSheetViews>
    <customSheetView guid="{AE1B1716-57F4-4705-A4F2-7A8CD44D74C3}" scale="70" showPageBreaks="1" printArea="1">
      <selection activeCell="Q56" sqref="Q56:Q57"/>
      <pageMargins left="0" right="0" top="0" bottom="0" header="0" footer="0"/>
      <pageSetup scale="59" orientation="landscape" r:id="rId1"/>
    </customSheetView>
    <customSheetView guid="{C98D41B4-6B7D-46F8-862F-B1C92554BE39}" scale="80" showPageBreaks="1" fitToPage="1" printArea="1" topLeftCell="A13">
      <selection activeCell="S56" sqref="S56"/>
      <pageMargins left="0" right="0" top="0" bottom="0" header="0" footer="0"/>
      <pageSetup scale="58" orientation="landscape" r:id="rId2"/>
    </customSheetView>
    <customSheetView guid="{E163314F-53A2-4A2F-A9CF-3F94F0129118}" scale="70" showPageBreaks="1" fitToPage="1" printArea="1">
      <selection activeCell="S36" sqref="S36"/>
      <pageMargins left="0" right="0" top="0" bottom="0" header="0" footer="0"/>
      <pageSetup scale="58" orientation="landscape" r:id="rId3"/>
    </customSheetView>
    <customSheetView guid="{CEC57B47-E6EC-4FDA-BCFD-6AC6A66DD178}" scale="70" showPageBreaks="1" fitToPage="1" printArea="1" topLeftCell="A16">
      <selection activeCell="U28" sqref="U28"/>
      <pageMargins left="0" right="0" top="0" bottom="0" header="0" footer="0"/>
      <pageSetup scale="55" orientation="landscape" r:id="rId4"/>
    </customSheetView>
    <customSheetView guid="{F5B97444-16EA-4AA7-9A70-95BB0AFD8284}" scale="80" showPageBreaks="1" fitToPage="1" printArea="1" topLeftCell="A13">
      <selection activeCell="S36" sqref="S36"/>
      <pageMargins left="0" right="0" top="0" bottom="0" header="0" footer="0"/>
      <pageSetup scale="57" orientation="landscape" r:id="rId5"/>
    </customSheetView>
    <customSheetView guid="{2E9FC00E-19D3-4355-A260-417D9236B30F}" scale="80" fitToPage="1" topLeftCell="A31">
      <selection activeCell="M17" sqref="M17"/>
      <pageMargins left="0" right="0" top="0" bottom="0" header="0" footer="0"/>
      <pageSetup scale="58" orientation="landscape" r:id="rId6"/>
    </customSheetView>
    <customSheetView guid="{F8C3F9F4-DBFA-417E-A63C-4DCF6CDDDD4D}" scale="80" showPageBreaks="1" fitToPage="1" printArea="1" topLeftCell="A16">
      <selection activeCell="M17" sqref="M17"/>
      <pageMargins left="0" right="0" top="0" bottom="0" header="0" footer="0"/>
      <pageSetup scale="57" orientation="landscape" r:id="rId7"/>
    </customSheetView>
    <customSheetView guid="{D80F9502-1760-4B4D-BEE6-65B7268CEFF2}" scale="90" showPageBreaks="1" fitToPage="1" printArea="1" topLeftCell="A11">
      <pane xSplit="2" ySplit="4" topLeftCell="C18" activePane="bottomRight" state="frozen"/>
      <selection pane="bottomRight" activeCell="I37" sqref="I37"/>
      <pageMargins left="0" right="0" top="0" bottom="0" header="0" footer="0"/>
      <pageSetup scale="51" orientation="landscape" r:id="rId8"/>
    </customSheetView>
  </customSheetViews>
  <mergeCells count="6">
    <mergeCell ref="H10:I10"/>
    <mergeCell ref="A7:I7"/>
    <mergeCell ref="A3:K3"/>
    <mergeCell ref="A4:K4"/>
    <mergeCell ref="A5:K5"/>
    <mergeCell ref="A6:K6"/>
  </mergeCells>
  <pageMargins left="0.32" right="0.31" top="0.52" bottom="0.45" header="0.3" footer="0.3"/>
  <pageSetup scale="50" orientation="landscape" r:id="rId9"/>
  <customProperties>
    <customPr name="_pios_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69"/>
  <sheetViews>
    <sheetView tabSelected="1" view="pageBreakPreview" zoomScale="60" zoomScaleNormal="80" workbookViewId="0">
      <pane ySplit="13" topLeftCell="A29" activePane="bottomLeft" state="frozen"/>
      <selection activeCell="J29" sqref="J29"/>
      <selection pane="bottomLeft" activeCell="J29" sqref="J29"/>
    </sheetView>
  </sheetViews>
  <sheetFormatPr defaultColWidth="9" defaultRowHeight="14.25" x14ac:dyDescent="0.45"/>
  <cols>
    <col min="1" max="1" width="5.86328125" style="76" customWidth="1"/>
    <col min="2" max="2" width="12.86328125" style="171" customWidth="1"/>
    <col min="3" max="3" width="20" style="245" customWidth="1"/>
    <col min="4" max="4" width="10.1328125" style="166" customWidth="1"/>
    <col min="5" max="5" width="70.33203125" style="76" bestFit="1" customWidth="1"/>
    <col min="6" max="7" width="31.3984375" style="76" customWidth="1"/>
    <col min="8" max="8" width="31.3984375" style="171" customWidth="1"/>
    <col min="9" max="9" width="16.59765625" style="76" customWidth="1"/>
    <col min="10" max="10" width="1.59765625" style="76" customWidth="1"/>
    <col min="11" max="11" width="21" style="76" customWidth="1"/>
    <col min="12" max="12" width="1.59765625" style="76" customWidth="1"/>
    <col min="13" max="13" width="20" style="76" customWidth="1"/>
    <col min="14" max="16384" width="9" style="76"/>
  </cols>
  <sheetData>
    <row r="1" spans="1:13" s="21" customFormat="1" x14ac:dyDescent="0.45">
      <c r="A1" s="280"/>
      <c r="B1" s="22"/>
      <c r="C1" s="227"/>
      <c r="D1" s="228"/>
      <c r="H1" s="229" t="s">
        <v>119</v>
      </c>
      <c r="I1" s="230"/>
      <c r="J1" s="25"/>
    </row>
    <row r="2" spans="1:13" s="21" customFormat="1" x14ac:dyDescent="0.45">
      <c r="A2" s="11"/>
      <c r="B2" s="22"/>
      <c r="C2" s="227"/>
      <c r="D2" s="228"/>
      <c r="H2" s="18" t="e">
        <f ca="1">RIGHT(CELL("filename",$A$1),LEN(CELL("filename",$A$1))-SEARCH("\Exhibits",CELL("filename",$A$1),1))</f>
        <v>#VALUE!</v>
      </c>
      <c r="I2" s="25"/>
      <c r="J2" s="25"/>
    </row>
    <row r="3" spans="1:13" s="21" customFormat="1" x14ac:dyDescent="0.45">
      <c r="A3" s="391" t="str">
        <f>'Link In'!C3</f>
        <v>Bluegrass Water Utility Operating Company, LLC</v>
      </c>
      <c r="B3" s="391"/>
      <c r="C3" s="391"/>
      <c r="D3" s="391"/>
      <c r="E3" s="391"/>
      <c r="F3" s="391"/>
      <c r="G3" s="391"/>
      <c r="H3" s="391"/>
      <c r="I3" s="29"/>
      <c r="J3" s="29"/>
      <c r="K3" s="29"/>
    </row>
    <row r="4" spans="1:13" s="21" customFormat="1" x14ac:dyDescent="0.45">
      <c r="A4" s="391" t="str">
        <f>'Link In'!C5</f>
        <v>Case No. 2020-00290</v>
      </c>
      <c r="B4" s="391"/>
      <c r="C4" s="391"/>
      <c r="D4" s="391"/>
      <c r="E4" s="391"/>
      <c r="F4" s="391"/>
      <c r="G4" s="391"/>
      <c r="H4" s="391"/>
      <c r="I4" s="29"/>
      <c r="J4" s="29"/>
      <c r="K4" s="29"/>
    </row>
    <row r="5" spans="1:13" s="21" customFormat="1" x14ac:dyDescent="0.45">
      <c r="A5" s="392" t="s">
        <v>120</v>
      </c>
      <c r="B5" s="392"/>
      <c r="C5" s="392"/>
      <c r="D5" s="392"/>
      <c r="E5" s="392"/>
      <c r="F5" s="392"/>
      <c r="G5" s="392"/>
      <c r="H5" s="392"/>
      <c r="I5" s="231"/>
      <c r="J5" s="231"/>
      <c r="K5" s="231"/>
    </row>
    <row r="6" spans="1:13" s="21" customFormat="1" x14ac:dyDescent="0.45">
      <c r="A6" s="392" t="s">
        <v>121</v>
      </c>
      <c r="B6" s="392"/>
      <c r="C6" s="392"/>
      <c r="D6" s="392"/>
      <c r="E6" s="392"/>
      <c r="F6" s="392"/>
      <c r="G6" s="392"/>
      <c r="H6" s="392"/>
      <c r="I6" s="231"/>
      <c r="J6" s="231"/>
      <c r="K6" s="231"/>
    </row>
    <row r="7" spans="1:13" s="21" customFormat="1" x14ac:dyDescent="0.45">
      <c r="A7" s="391"/>
      <c r="B7" s="391"/>
      <c r="C7" s="391"/>
      <c r="D7" s="391"/>
      <c r="E7" s="391"/>
      <c r="F7" s="391"/>
      <c r="G7" s="391"/>
      <c r="H7" s="391"/>
      <c r="I7" s="29"/>
      <c r="J7" s="29"/>
      <c r="K7" s="29"/>
    </row>
    <row r="8" spans="1:13" s="21" customFormat="1" x14ac:dyDescent="0.45">
      <c r="A8" s="281" t="s">
        <v>122</v>
      </c>
      <c r="B8" s="29"/>
      <c r="C8" s="232"/>
      <c r="D8" s="57"/>
      <c r="E8" s="367"/>
      <c r="H8" s="233" t="s">
        <v>119</v>
      </c>
      <c r="I8" s="32"/>
      <c r="J8" s="32"/>
    </row>
    <row r="9" spans="1:13" s="22" customFormat="1" x14ac:dyDescent="0.45">
      <c r="A9" s="23" t="s">
        <v>123</v>
      </c>
      <c r="C9" s="234"/>
      <c r="D9" s="57"/>
      <c r="E9" s="367"/>
      <c r="F9" s="367"/>
      <c r="G9" s="367"/>
      <c r="H9" s="16" t="str">
        <f ca="1">RIGHT(CELL("filename",$A$1),LEN(CELL("filename",$A$1))-SEARCH("/work Papers",CELL("filename",$A$1),1))</f>
        <v>Work Papers/[BGUOC 2020 Rate Case - Income Statement (Sewer).xlsx]MSFR Inc Stmt by Acct - SCH C.2</v>
      </c>
      <c r="I9" s="35"/>
      <c r="J9" s="35"/>
    </row>
    <row r="10" spans="1:13" s="22" customFormat="1" x14ac:dyDescent="0.45">
      <c r="A10" s="172"/>
      <c r="C10" s="234"/>
      <c r="D10" s="57"/>
      <c r="E10" s="367"/>
      <c r="F10" s="367"/>
      <c r="G10" s="367"/>
      <c r="H10" s="16" t="s">
        <v>188</v>
      </c>
      <c r="I10" s="35"/>
      <c r="J10" s="35"/>
    </row>
    <row r="11" spans="1:13" s="22" customFormat="1" x14ac:dyDescent="0.45">
      <c r="A11" s="172"/>
      <c r="C11" s="234"/>
      <c r="D11" s="57"/>
      <c r="E11" s="373"/>
      <c r="F11" s="373"/>
      <c r="G11" s="373"/>
      <c r="H11" s="373"/>
      <c r="I11" s="35"/>
      <c r="J11" s="35"/>
    </row>
    <row r="12" spans="1:13" s="22" customFormat="1" x14ac:dyDescent="0.45">
      <c r="A12" s="368" t="s">
        <v>15</v>
      </c>
      <c r="B12" s="367" t="s">
        <v>108</v>
      </c>
      <c r="C12" s="235" t="s">
        <v>124</v>
      </c>
      <c r="D12" s="367" t="s">
        <v>125</v>
      </c>
      <c r="E12" s="367"/>
      <c r="F12" s="367" t="s">
        <v>10</v>
      </c>
      <c r="G12" s="367" t="s">
        <v>126</v>
      </c>
      <c r="H12" s="367" t="s">
        <v>127</v>
      </c>
      <c r="I12" s="35"/>
      <c r="J12" s="35"/>
    </row>
    <row r="13" spans="1:13" s="22" customFormat="1" x14ac:dyDescent="0.45">
      <c r="A13" s="254" t="s">
        <v>128</v>
      </c>
      <c r="B13" s="37" t="s">
        <v>129</v>
      </c>
      <c r="C13" s="139" t="s">
        <v>130</v>
      </c>
      <c r="D13" s="37" t="s">
        <v>131</v>
      </c>
      <c r="E13" s="37" t="s">
        <v>60</v>
      </c>
      <c r="F13" s="38" t="s">
        <v>132</v>
      </c>
      <c r="G13" s="37" t="s">
        <v>133</v>
      </c>
      <c r="H13" s="37" t="s">
        <v>134</v>
      </c>
      <c r="I13" s="236"/>
      <c r="J13" s="35"/>
      <c r="K13" s="236"/>
      <c r="M13" s="236"/>
    </row>
    <row r="14" spans="1:13" x14ac:dyDescent="0.45">
      <c r="A14" s="167">
        <v>1</v>
      </c>
      <c r="B14" s="237"/>
      <c r="C14" s="238"/>
      <c r="D14" s="165"/>
      <c r="E14" s="167"/>
      <c r="F14" s="101"/>
      <c r="G14" s="101"/>
      <c r="H14" s="102"/>
    </row>
    <row r="15" spans="1:13" x14ac:dyDescent="0.45">
      <c r="A15" s="167">
        <f>A14+1</f>
        <v>2</v>
      </c>
      <c r="B15" s="366">
        <v>400</v>
      </c>
      <c r="C15" s="239" t="s">
        <v>135</v>
      </c>
      <c r="D15" s="165" t="str">
        <f>'Link In'!B70</f>
        <v>521.000</v>
      </c>
      <c r="E15" s="165" t="str">
        <f>'Link In'!C70</f>
        <v>Revenue   Sewer (KY, Bluegra)</v>
      </c>
      <c r="F15" s="240">
        <f>'Link In'!D70</f>
        <v>705687.79</v>
      </c>
      <c r="G15" s="240">
        <f>'Link In'!E70</f>
        <v>449300.08999999997</v>
      </c>
      <c r="H15" s="240">
        <f>F15+G15</f>
        <v>1154987.8799999999</v>
      </c>
      <c r="I15" s="70"/>
      <c r="J15" s="114"/>
    </row>
    <row r="16" spans="1:13" x14ac:dyDescent="0.45">
      <c r="A16" s="167">
        <f t="shared" ref="A16:A63" si="0">A15+1</f>
        <v>3</v>
      </c>
      <c r="B16" s="366"/>
      <c r="C16" s="239"/>
      <c r="D16" s="165" t="str">
        <f>'Link In'!B71</f>
        <v>532.000</v>
      </c>
      <c r="E16" s="165" t="str">
        <f>'Link In'!C71</f>
        <v>Late Fees   Sewer (KY, Bluegra)</v>
      </c>
      <c r="F16" s="240">
        <f>'Link In'!D71</f>
        <v>-395.07000000000005</v>
      </c>
      <c r="G16" s="240">
        <f>'Link In'!E71</f>
        <v>395.07000000000005</v>
      </c>
      <c r="H16" s="240">
        <f t="shared" ref="H16:H17" si="1">F16+G16</f>
        <v>0</v>
      </c>
      <c r="I16" s="70"/>
      <c r="J16" s="114"/>
    </row>
    <row r="17" spans="1:10" x14ac:dyDescent="0.45">
      <c r="A17" s="167">
        <f t="shared" si="0"/>
        <v>4</v>
      </c>
      <c r="B17" s="366"/>
      <c r="C17" s="239"/>
      <c r="D17" s="165" t="str">
        <f>'Link In'!B72</f>
        <v>536.000</v>
      </c>
      <c r="E17" s="165" t="str">
        <f>'Link In'!C72</f>
        <v>Miscellaneous Service Revenues (KY, Bluegra)</v>
      </c>
      <c r="F17" s="240">
        <f>'Link In'!D72</f>
        <v>8</v>
      </c>
      <c r="G17" s="240">
        <f>'Link In'!E72</f>
        <v>0</v>
      </c>
      <c r="H17" s="240">
        <f t="shared" si="1"/>
        <v>8</v>
      </c>
      <c r="I17" s="70"/>
      <c r="J17" s="114"/>
    </row>
    <row r="18" spans="1:10" x14ac:dyDescent="0.45">
      <c r="A18" s="167">
        <f t="shared" si="0"/>
        <v>5</v>
      </c>
      <c r="B18" s="366"/>
      <c r="C18" s="341"/>
      <c r="D18" s="342"/>
      <c r="E18" s="343" t="s">
        <v>114</v>
      </c>
      <c r="F18" s="344">
        <f>SUM(F15:F17)</f>
        <v>705300.72000000009</v>
      </c>
      <c r="G18" s="344">
        <f>SUM(G15:G17)</f>
        <v>449695.16</v>
      </c>
      <c r="H18" s="344">
        <f>SUM(H15:H17)</f>
        <v>1154995.8799999999</v>
      </c>
      <c r="I18" s="70"/>
      <c r="J18" s="114"/>
    </row>
    <row r="19" spans="1:10" x14ac:dyDescent="0.45">
      <c r="A19" s="167">
        <f t="shared" si="0"/>
        <v>6</v>
      </c>
      <c r="B19" s="366"/>
      <c r="C19" s="241"/>
      <c r="D19" s="165"/>
      <c r="E19" s="167"/>
      <c r="F19" s="55"/>
      <c r="G19" s="55"/>
      <c r="H19" s="56"/>
      <c r="I19" s="70"/>
      <c r="J19" s="114"/>
    </row>
    <row r="20" spans="1:10" x14ac:dyDescent="0.45">
      <c r="A20" s="167">
        <f t="shared" si="0"/>
        <v>7</v>
      </c>
      <c r="B20" s="366">
        <v>401</v>
      </c>
      <c r="C20" s="239" t="s">
        <v>136</v>
      </c>
      <c r="D20" s="165" t="str">
        <f>'Link In'!B74</f>
        <v>701.000</v>
      </c>
      <c r="E20" s="165" t="str">
        <f>'Link In'!C74</f>
        <v>Sewer - O&amp;M - Operations Labor and Expense (KY, Bluegra)</v>
      </c>
      <c r="F20" s="345">
        <f>'Link In'!D74</f>
        <v>537514</v>
      </c>
      <c r="G20" s="345">
        <f>'Link In'!E74</f>
        <v>362954</v>
      </c>
      <c r="H20" s="345">
        <f>SUM(F20:G20)</f>
        <v>900468</v>
      </c>
      <c r="I20" s="70"/>
      <c r="J20" s="114"/>
    </row>
    <row r="21" spans="1:10" x14ac:dyDescent="0.45">
      <c r="A21" s="167">
        <f t="shared" si="0"/>
        <v>8</v>
      </c>
      <c r="B21" s="366"/>
      <c r="C21" s="241"/>
      <c r="D21" s="165" t="str">
        <f>'Link In'!B75</f>
        <v>701.100</v>
      </c>
      <c r="E21" s="165" t="str">
        <f>'Link In'!C75</f>
        <v>Sewer - O&amp;M - Testing Expense (KY, Bluegra)</v>
      </c>
      <c r="F21" s="345">
        <f>'Link In'!D75</f>
        <v>68878.25</v>
      </c>
      <c r="G21" s="345">
        <f>'Link In'!E75</f>
        <v>38801.749999999993</v>
      </c>
      <c r="H21" s="345">
        <f t="shared" ref="H21:H28" si="2">SUM(F21:G21)</f>
        <v>107680</v>
      </c>
      <c r="I21" s="70"/>
      <c r="J21" s="114"/>
    </row>
    <row r="22" spans="1:10" x14ac:dyDescent="0.45">
      <c r="A22" s="167">
        <f t="shared" si="0"/>
        <v>9</v>
      </c>
      <c r="B22" s="366"/>
      <c r="C22" s="241"/>
      <c r="D22" s="165" t="str">
        <f>'Link In'!B76</f>
        <v>701.200</v>
      </c>
      <c r="E22" s="165" t="str">
        <f>'Link In'!C76</f>
        <v>Sewer - O&amp;M - Sludge Removal (KY, Bluegra)</v>
      </c>
      <c r="F22" s="345">
        <f>'Link In'!D76</f>
        <v>1200</v>
      </c>
      <c r="G22" s="345">
        <f>'Link In'!E76</f>
        <v>20000</v>
      </c>
      <c r="H22" s="345">
        <f t="shared" si="2"/>
        <v>21200</v>
      </c>
      <c r="I22" s="70"/>
      <c r="J22" s="114"/>
    </row>
    <row r="23" spans="1:10" x14ac:dyDescent="0.45">
      <c r="A23" s="167">
        <f t="shared" si="0"/>
        <v>10</v>
      </c>
      <c r="B23" s="366"/>
      <c r="C23" s="241"/>
      <c r="D23" s="165" t="str">
        <f>'Link In'!B77</f>
        <v>703.000</v>
      </c>
      <c r="E23" s="165" t="str">
        <f>'Link In'!C77</f>
        <v>Sewer - O&amp;M - Fuel &amp; Power for Pumping and Treatment (KY, Bluegra)</v>
      </c>
      <c r="F23" s="345">
        <f>'Link In'!D77</f>
        <v>92975.25</v>
      </c>
      <c r="G23" s="345">
        <f>'Link In'!E77</f>
        <v>77232.75</v>
      </c>
      <c r="H23" s="345">
        <f t="shared" si="2"/>
        <v>170208</v>
      </c>
      <c r="I23" s="70"/>
      <c r="J23" s="114"/>
    </row>
    <row r="24" spans="1:10" x14ac:dyDescent="0.45">
      <c r="A24" s="167">
        <f t="shared" si="0"/>
        <v>11</v>
      </c>
      <c r="B24" s="366"/>
      <c r="C24" s="241"/>
      <c r="D24" s="165" t="str">
        <f>'Link In'!B78</f>
        <v>704.000</v>
      </c>
      <c r="E24" s="165" t="str">
        <f>'Link In'!C78</f>
        <v>Sewer - O&amp;M - Chemicals (KY, Bluegra)</v>
      </c>
      <c r="F24" s="345">
        <f>'Link In'!D78</f>
        <v>96164.22</v>
      </c>
      <c r="G24" s="345">
        <f>'Link In'!E78</f>
        <v>32471.78</v>
      </c>
      <c r="H24" s="345">
        <f t="shared" si="2"/>
        <v>128636</v>
      </c>
      <c r="I24" s="70"/>
      <c r="J24" s="114"/>
    </row>
    <row r="25" spans="1:10" x14ac:dyDescent="0.45">
      <c r="A25" s="167">
        <f t="shared" si="0"/>
        <v>12</v>
      </c>
      <c r="B25" s="366"/>
      <c r="C25" s="241"/>
      <c r="D25" s="165" t="str">
        <f>'Link In'!B79</f>
        <v>705.000</v>
      </c>
      <c r="E25" s="165" t="str">
        <f>'Link In'!C79</f>
        <v>Sewer - O&amp;M - Miscellaneous Supplies (KY, Bluegra )</v>
      </c>
      <c r="F25" s="345">
        <f>'Link In'!D79</f>
        <v>6532.6399999999994</v>
      </c>
      <c r="G25" s="345">
        <f>'Link In'!E79</f>
        <v>5000</v>
      </c>
      <c r="H25" s="345">
        <f t="shared" si="2"/>
        <v>11532.64</v>
      </c>
    </row>
    <row r="26" spans="1:10" x14ac:dyDescent="0.45">
      <c r="A26" s="167">
        <f t="shared" si="0"/>
        <v>13</v>
      </c>
      <c r="B26" s="366"/>
      <c r="C26" s="241"/>
      <c r="D26" s="165" t="str">
        <f>'Link In'!B80</f>
        <v>711.000</v>
      </c>
      <c r="E26" s="165" t="str">
        <f>'Link In'!C80</f>
        <v>Sewer - O&amp;M - Maintenance Structures and Improvements (KY, Bluegra)</v>
      </c>
      <c r="F26" s="345">
        <f>'Link In'!D80</f>
        <v>18076.940000000006</v>
      </c>
      <c r="G26" s="345">
        <f>'Link In'!E80</f>
        <v>9843.059999999994</v>
      </c>
      <c r="H26" s="345">
        <f t="shared" si="2"/>
        <v>27920</v>
      </c>
    </row>
    <row r="27" spans="1:10" x14ac:dyDescent="0.45">
      <c r="A27" s="167">
        <f t="shared" si="0"/>
        <v>14</v>
      </c>
      <c r="B27" s="366"/>
      <c r="C27" s="241"/>
      <c r="D27" s="165" t="str">
        <f>'Link In'!B81</f>
        <v>712.000</v>
      </c>
      <c r="E27" s="165" t="str">
        <f>'Link In'!C81</f>
        <v>Sewer - O&amp;M - Maintenance of Collection Sewer System (KY, Bluegra)</v>
      </c>
      <c r="F27" s="345">
        <f>'Link In'!D81</f>
        <v>4689.99</v>
      </c>
      <c r="G27" s="345">
        <f>'Link In'!E81</f>
        <v>21118.010000000002</v>
      </c>
      <c r="H27" s="345">
        <f t="shared" si="2"/>
        <v>25808</v>
      </c>
      <c r="I27" s="70"/>
    </row>
    <row r="28" spans="1:10" x14ac:dyDescent="0.45">
      <c r="A28" s="167">
        <f t="shared" si="0"/>
        <v>15</v>
      </c>
      <c r="B28" s="366"/>
      <c r="C28" s="241"/>
      <c r="D28" s="165" t="str">
        <f>'Link In'!B82</f>
        <v>714.000</v>
      </c>
      <c r="E28" s="165" t="str">
        <f>'Link In'!C82</f>
        <v>Sewer - O&amp;M - Maintenance of Treatment &amp; Disposal Plant (KY, Bluegra)</v>
      </c>
      <c r="F28" s="345">
        <f>'Link In'!D82</f>
        <v>13415.14</v>
      </c>
      <c r="G28" s="345">
        <f>'Link In'!E82</f>
        <v>20024.86</v>
      </c>
      <c r="H28" s="345">
        <f t="shared" si="2"/>
        <v>33440</v>
      </c>
      <c r="I28" s="70"/>
    </row>
    <row r="29" spans="1:10" x14ac:dyDescent="0.45">
      <c r="A29" s="167">
        <f t="shared" si="0"/>
        <v>16</v>
      </c>
      <c r="B29" s="366"/>
      <c r="C29" s="242"/>
      <c r="D29" s="165" t="str">
        <f>'Link In'!B83</f>
        <v>713.001</v>
      </c>
      <c r="E29" s="165" t="str">
        <f>'Link In'!C83</f>
        <v>Sewer - O&amp;M - Maintenance of Pumping System (KY, Bluegra )</v>
      </c>
      <c r="F29" s="345">
        <f>'Link In'!D83</f>
        <v>12916.56</v>
      </c>
      <c r="G29" s="346">
        <f>'Link In'!E83</f>
        <v>11923.44</v>
      </c>
      <c r="H29" s="346">
        <f t="shared" ref="H29" si="3">SUM(F29:G29)</f>
        <v>24840</v>
      </c>
    </row>
    <row r="30" spans="1:10" x14ac:dyDescent="0.45">
      <c r="A30" s="167">
        <f t="shared" si="0"/>
        <v>17</v>
      </c>
      <c r="B30" s="366"/>
      <c r="C30" s="241"/>
      <c r="D30" s="341"/>
      <c r="E30" s="343" t="s">
        <v>114</v>
      </c>
      <c r="F30" s="344">
        <f>SUM(F20:F29)</f>
        <v>852362.99000000011</v>
      </c>
      <c r="G30" s="56">
        <f>SUM(G20:G29)</f>
        <v>599369.64999999991</v>
      </c>
      <c r="H30" s="56">
        <f>SUM(H20:H29)</f>
        <v>1451732.64</v>
      </c>
    </row>
    <row r="31" spans="1:10" x14ac:dyDescent="0.45">
      <c r="A31" s="167">
        <f t="shared" si="0"/>
        <v>18</v>
      </c>
      <c r="B31" s="366"/>
      <c r="C31" s="241"/>
      <c r="D31" s="165"/>
      <c r="E31" s="167"/>
      <c r="F31" s="55"/>
      <c r="G31" s="55"/>
      <c r="H31" s="56"/>
    </row>
    <row r="32" spans="1:10" x14ac:dyDescent="0.45">
      <c r="A32" s="167">
        <f t="shared" si="0"/>
        <v>19</v>
      </c>
      <c r="B32" s="366">
        <v>401</v>
      </c>
      <c r="C32" s="239" t="s">
        <v>137</v>
      </c>
      <c r="D32" s="165" t="str">
        <f>'Link In'!B85</f>
        <v>903.100</v>
      </c>
      <c r="E32" s="165" t="str">
        <f>'Link In'!C85</f>
        <v>Sewer Cust Record Collect (Billing) (KY, Bluegra)</v>
      </c>
      <c r="F32" s="55">
        <f>'Link In'!D85</f>
        <v>47211.149999999994</v>
      </c>
      <c r="G32" s="55">
        <f>'Link In'!E85</f>
        <v>8658.2100000000064</v>
      </c>
      <c r="H32" s="55">
        <f>'Link In'!F85</f>
        <v>55869.36</v>
      </c>
    </row>
    <row r="33" spans="1:10" x14ac:dyDescent="0.45">
      <c r="A33" s="167">
        <f t="shared" si="0"/>
        <v>20</v>
      </c>
      <c r="B33" s="366"/>
      <c r="C33" s="239"/>
      <c r="D33" s="165" t="str">
        <f>'Link In'!B86</f>
        <v>903.280</v>
      </c>
      <c r="E33" s="165" t="str">
        <f>'Link In'!C86</f>
        <v>Sewer Cust Record Collect (Bank Fees) (KY, Bluegra)</v>
      </c>
      <c r="F33" s="55">
        <f>'Link In'!D86</f>
        <v>14001.869999999999</v>
      </c>
      <c r="G33" s="55">
        <f>'Link In'!E86</f>
        <v>5366.130000000001</v>
      </c>
      <c r="H33" s="55">
        <f>'Link In'!F86</f>
        <v>19368</v>
      </c>
    </row>
    <row r="34" spans="1:10" x14ac:dyDescent="0.45">
      <c r="A34" s="167">
        <f t="shared" si="0"/>
        <v>21</v>
      </c>
      <c r="B34" s="366"/>
      <c r="C34" s="239"/>
      <c r="D34" s="165" t="str">
        <f>'Link In'!B87</f>
        <v>922.000</v>
      </c>
      <c r="E34" s="165" t="str">
        <f>'Link In'!C87</f>
        <v>Sewer Administrative Expenses Transferred (KY, Bluegra)</v>
      </c>
      <c r="F34" s="55">
        <f>'Link In'!D87</f>
        <v>201432.53999999998</v>
      </c>
      <c r="G34" s="55">
        <f>'Link In'!E87</f>
        <v>91469.689654795802</v>
      </c>
      <c r="H34" s="55">
        <f>'Link In'!F87</f>
        <v>292902.22965479578</v>
      </c>
    </row>
    <row r="35" spans="1:10" x14ac:dyDescent="0.45">
      <c r="A35" s="167">
        <f t="shared" si="0"/>
        <v>22</v>
      </c>
      <c r="B35" s="366"/>
      <c r="C35" s="239"/>
      <c r="D35" s="165" t="str">
        <f>'Link In'!B88</f>
        <v>923.400</v>
      </c>
      <c r="E35" s="165" t="str">
        <f>'Link In'!C88</f>
        <v>Sewer OutsideService (Legal Fees) (KY, Bluegra)</v>
      </c>
      <c r="F35" s="55">
        <f>'Link In'!D88</f>
        <v>1591.2199999999998</v>
      </c>
      <c r="G35" s="55">
        <f>'Link In'!E88</f>
        <v>-69.499999999999773</v>
      </c>
      <c r="H35" s="55">
        <f>'Link In'!F88</f>
        <v>1521.72</v>
      </c>
    </row>
    <row r="36" spans="1:10" x14ac:dyDescent="0.45">
      <c r="A36" s="167">
        <f t="shared" si="0"/>
        <v>23</v>
      </c>
      <c r="B36" s="366"/>
      <c r="C36" s="241"/>
      <c r="D36" s="165" t="str">
        <f>'Link In'!B89</f>
        <v>923.600</v>
      </c>
      <c r="E36" s="165" t="str">
        <f>'Link In'!C89</f>
        <v>Sewer OutsideService (Manage Consult) (KY, Bluegra)</v>
      </c>
      <c r="F36" s="55">
        <f>'Link In'!D89</f>
        <v>39087.67</v>
      </c>
      <c r="G36" s="55">
        <f>'Link In'!E89</f>
        <v>-3087.6699999999983</v>
      </c>
      <c r="H36" s="55">
        <f>'Link In'!F89</f>
        <v>36000</v>
      </c>
    </row>
    <row r="37" spans="1:10" x14ac:dyDescent="0.45">
      <c r="A37" s="167">
        <f t="shared" si="0"/>
        <v>24</v>
      </c>
      <c r="B37" s="366"/>
      <c r="C37" s="239"/>
      <c r="D37" s="165" t="str">
        <f>'Link In'!B90</f>
        <v>923.900</v>
      </c>
      <c r="E37" s="165" t="str">
        <f>'Link In'!C90</f>
        <v>Sewer Outside Services (IT) (KY, Bluegra)</v>
      </c>
      <c r="F37" s="55">
        <f>'Link In'!D90</f>
        <v>3548.53</v>
      </c>
      <c r="G37" s="55">
        <f>'Link In'!E90</f>
        <v>51.4699999999998</v>
      </c>
      <c r="H37" s="55">
        <f>'Link In'!F90</f>
        <v>3600</v>
      </c>
    </row>
    <row r="38" spans="1:10" x14ac:dyDescent="0.45">
      <c r="A38" s="167">
        <f t="shared" si="0"/>
        <v>25</v>
      </c>
      <c r="B38" s="366"/>
      <c r="C38" s="241"/>
      <c r="D38" s="165" t="str">
        <f>'Link In'!B91</f>
        <v>924.400</v>
      </c>
      <c r="E38" s="165" t="str">
        <f>'Link In'!C91</f>
        <v>Sewer Property Insurance   Commercial (KY, Bluegra)</v>
      </c>
      <c r="F38" s="55">
        <f>'Link In'!D91</f>
        <v>157056</v>
      </c>
      <c r="G38" s="55">
        <f>'Link In'!E91</f>
        <v>15548</v>
      </c>
      <c r="H38" s="55">
        <f>'Link In'!F91</f>
        <v>172604</v>
      </c>
      <c r="I38" s="70"/>
      <c r="J38" s="243"/>
    </row>
    <row r="39" spans="1:10" x14ac:dyDescent="0.45">
      <c r="A39" s="167">
        <f t="shared" si="0"/>
        <v>26</v>
      </c>
      <c r="B39" s="366"/>
      <c r="C39" s="241"/>
      <c r="D39" s="165" t="str">
        <f>'Link In'!B92</f>
        <v>928.100</v>
      </c>
      <c r="E39" s="165" t="str">
        <f>'Link In'!C92</f>
        <v>Sewer Regulatory Expense   DNR (KY, Bluegra)</v>
      </c>
      <c r="F39" s="55">
        <f>'Link In'!D92</f>
        <v>7163.25</v>
      </c>
      <c r="G39" s="55">
        <f>'Link In'!E92</f>
        <v>0</v>
      </c>
      <c r="H39" s="55">
        <f>'Link In'!F92</f>
        <v>7163.25</v>
      </c>
      <c r="I39" s="70"/>
      <c r="J39" s="243"/>
    </row>
    <row r="40" spans="1:10" x14ac:dyDescent="0.45">
      <c r="A40" s="167">
        <f t="shared" si="0"/>
        <v>27</v>
      </c>
      <c r="B40" s="366"/>
      <c r="C40" s="241"/>
      <c r="D40" s="165" t="str">
        <f>'Link In'!B93</f>
        <v>928.200</v>
      </c>
      <c r="E40" s="165" t="str">
        <f>'Link In'!C93</f>
        <v>Sewer Regulatory Expense   PSC (KY, Bluegra)</v>
      </c>
      <c r="F40" s="55">
        <f>'Link In'!D93</f>
        <v>840.63</v>
      </c>
      <c r="G40" s="55">
        <f>'Link In'!E93</f>
        <v>-840.63</v>
      </c>
      <c r="H40" s="55">
        <f>'Link In'!F93</f>
        <v>0</v>
      </c>
      <c r="I40" s="70"/>
      <c r="J40" s="243"/>
    </row>
    <row r="41" spans="1:10" x14ac:dyDescent="0.45">
      <c r="A41" s="167">
        <f t="shared" si="0"/>
        <v>28</v>
      </c>
      <c r="B41" s="366"/>
      <c r="C41" s="241"/>
      <c r="D41" s="165" t="str">
        <f>'Link In'!B94</f>
        <v>904.000</v>
      </c>
      <c r="E41" s="165" t="str">
        <f>'Link In'!C94</f>
        <v>Sewer Uncollectible Accounts (KY, Bluegra)</v>
      </c>
      <c r="F41" s="55">
        <f>'Link In'!D94</f>
        <v>5296.21</v>
      </c>
      <c r="G41" s="55">
        <f>'Link In'!E94</f>
        <v>3366.2</v>
      </c>
      <c r="H41" s="55">
        <f>'Link In'!F94</f>
        <v>8662.41</v>
      </c>
      <c r="I41" s="70"/>
      <c r="J41" s="243"/>
    </row>
    <row r="42" spans="1:10" x14ac:dyDescent="0.45">
      <c r="A42" s="167">
        <f t="shared" si="0"/>
        <v>29</v>
      </c>
      <c r="B42" s="366"/>
      <c r="C42" s="341"/>
      <c r="D42" s="342"/>
      <c r="E42" s="343" t="s">
        <v>114</v>
      </c>
      <c r="F42" s="344">
        <f>SUM(F32:F41)</f>
        <v>477229.06999999995</v>
      </c>
      <c r="G42" s="344">
        <f t="shared" ref="G42:H42" si="4">SUM(G32:G41)</f>
        <v>120461.89965479581</v>
      </c>
      <c r="H42" s="344">
        <f t="shared" si="4"/>
        <v>597690.96965479583</v>
      </c>
      <c r="I42" s="70"/>
      <c r="J42" s="243"/>
    </row>
    <row r="43" spans="1:10" x14ac:dyDescent="0.45">
      <c r="A43" s="167">
        <f t="shared" si="0"/>
        <v>30</v>
      </c>
      <c r="B43" s="366"/>
      <c r="C43" s="248"/>
      <c r="D43" s="165"/>
      <c r="E43" s="167"/>
      <c r="F43" s="55"/>
      <c r="G43" s="55"/>
      <c r="H43" s="56"/>
      <c r="I43" s="70"/>
      <c r="J43" s="243"/>
    </row>
    <row r="44" spans="1:10" x14ac:dyDescent="0.45">
      <c r="A44" s="167">
        <f t="shared" si="0"/>
        <v>31</v>
      </c>
      <c r="B44" s="366">
        <v>403</v>
      </c>
      <c r="C44" s="248" t="s">
        <v>138</v>
      </c>
      <c r="D44" s="166">
        <v>403</v>
      </c>
      <c r="E44" s="165" t="s">
        <v>193</v>
      </c>
      <c r="F44" s="143">
        <f>'Inc Statment - SCH C.1'!E35</f>
        <v>92729.762887499994</v>
      </c>
      <c r="G44" s="143">
        <f t="shared" ref="G44" si="5">H44-F44</f>
        <v>171364.89746666665</v>
      </c>
      <c r="H44" s="143">
        <f>'Inc Statment - SCH C.1'!G35</f>
        <v>264094.66035416664</v>
      </c>
      <c r="I44" s="244"/>
    </row>
    <row r="45" spans="1:10" x14ac:dyDescent="0.45">
      <c r="A45" s="167">
        <f t="shared" si="0"/>
        <v>32</v>
      </c>
      <c r="B45" s="366"/>
      <c r="E45" s="366" t="s">
        <v>114</v>
      </c>
      <c r="F45" s="251">
        <f>SUM(F44:F44)</f>
        <v>92729.762887499994</v>
      </c>
      <c r="G45" s="251">
        <f>SUM(G44:G44)</f>
        <v>171364.89746666665</v>
      </c>
      <c r="H45" s="251">
        <f>SUM(H44:H44)</f>
        <v>264094.66035416664</v>
      </c>
    </row>
    <row r="46" spans="1:10" x14ac:dyDescent="0.45">
      <c r="A46" s="167">
        <f t="shared" si="0"/>
        <v>33</v>
      </c>
      <c r="E46" s="167"/>
      <c r="F46" s="143"/>
      <c r="G46" s="143"/>
      <c r="H46" s="247"/>
    </row>
    <row r="47" spans="1:10" x14ac:dyDescent="0.45">
      <c r="A47" s="167">
        <f t="shared" si="0"/>
        <v>34</v>
      </c>
      <c r="B47" s="366" t="s">
        <v>139</v>
      </c>
      <c r="C47" s="248" t="s">
        <v>140</v>
      </c>
      <c r="E47" s="167"/>
      <c r="F47" s="143">
        <v>0</v>
      </c>
      <c r="G47" s="143">
        <v>0</v>
      </c>
      <c r="H47" s="143">
        <v>0</v>
      </c>
    </row>
    <row r="48" spans="1:10" x14ac:dyDescent="0.45">
      <c r="A48" s="167">
        <f t="shared" si="0"/>
        <v>35</v>
      </c>
      <c r="B48" s="366"/>
      <c r="E48" s="167"/>
      <c r="F48" s="251">
        <f>'Link In'!D441</f>
        <v>0</v>
      </c>
      <c r="G48" s="251">
        <f>SUM(G47:G47)</f>
        <v>0</v>
      </c>
      <c r="H48" s="251">
        <f>SUM(H47:H47)</f>
        <v>0</v>
      </c>
    </row>
    <row r="49" spans="1:8" x14ac:dyDescent="0.45">
      <c r="A49" s="167">
        <f t="shared" si="0"/>
        <v>36</v>
      </c>
      <c r="F49" s="143"/>
      <c r="G49" s="143"/>
      <c r="H49" s="247"/>
    </row>
    <row r="50" spans="1:8" x14ac:dyDescent="0.45">
      <c r="A50" s="167">
        <f t="shared" si="0"/>
        <v>37</v>
      </c>
      <c r="B50" s="366">
        <v>408</v>
      </c>
      <c r="C50" s="248" t="s">
        <v>53</v>
      </c>
      <c r="D50" s="165" t="str">
        <f>'Link In'!B84</f>
        <v>408.160</v>
      </c>
      <c r="E50" s="165" t="str">
        <f>'Link In'!C84</f>
        <v>Taxes  Sewer Property (KY, Bluegra)</v>
      </c>
      <c r="F50" s="55">
        <f>'Link In'!D84</f>
        <v>6814.99</v>
      </c>
      <c r="G50" s="55">
        <f>'Link In'!E84</f>
        <v>10806.77</v>
      </c>
      <c r="H50" s="55">
        <f>'Link In'!F84</f>
        <v>17621.760000000002</v>
      </c>
    </row>
    <row r="51" spans="1:8" x14ac:dyDescent="0.45">
      <c r="A51" s="167">
        <f t="shared" si="0"/>
        <v>38</v>
      </c>
      <c r="B51" s="366"/>
      <c r="C51" s="347"/>
      <c r="D51" s="348"/>
      <c r="E51" s="343" t="s">
        <v>114</v>
      </c>
      <c r="F51" s="251">
        <f>SUM(F50:F50)</f>
        <v>6814.99</v>
      </c>
      <c r="G51" s="251">
        <f>SUM(G50:G50)</f>
        <v>10806.77</v>
      </c>
      <c r="H51" s="251">
        <f>SUM(H50:H50)</f>
        <v>17621.760000000002</v>
      </c>
    </row>
    <row r="52" spans="1:8" x14ac:dyDescent="0.45">
      <c r="A52" s="167">
        <f t="shared" si="0"/>
        <v>39</v>
      </c>
      <c r="B52" s="366"/>
      <c r="E52" s="366"/>
      <c r="F52" s="247"/>
      <c r="G52" s="247"/>
      <c r="H52" s="247"/>
    </row>
    <row r="53" spans="1:8" ht="14.65" thickBot="1" x14ac:dyDescent="0.5">
      <c r="A53" s="167">
        <f t="shared" si="0"/>
        <v>40</v>
      </c>
      <c r="B53" s="366"/>
      <c r="C53" s="248" t="s">
        <v>141</v>
      </c>
      <c r="D53" s="393"/>
      <c r="E53" s="393"/>
      <c r="F53" s="259">
        <f>F18-F30-SUM(F51,F48,F45,F42)</f>
        <v>-723836.09288749995</v>
      </c>
      <c r="G53" s="259">
        <f>G18-G30-SUM(G51,G48,G45,G42)</f>
        <v>-452308.05712146236</v>
      </c>
      <c r="H53" s="259">
        <f>H18-H30-SUM(H51,H48,H45,H42)</f>
        <v>-1176144.1500089625</v>
      </c>
    </row>
    <row r="54" spans="1:8" ht="14.65" thickTop="1" x14ac:dyDescent="0.45">
      <c r="A54" s="167">
        <f t="shared" si="0"/>
        <v>41</v>
      </c>
      <c r="B54" s="366"/>
      <c r="C54" s="248"/>
      <c r="D54" s="252"/>
      <c r="E54" s="252"/>
      <c r="F54" s="171"/>
      <c r="G54" s="171"/>
    </row>
    <row r="55" spans="1:8" x14ac:dyDescent="0.45">
      <c r="A55" s="167">
        <f t="shared" si="0"/>
        <v>42</v>
      </c>
      <c r="B55" s="253" t="s">
        <v>142</v>
      </c>
      <c r="C55" s="246"/>
    </row>
    <row r="56" spans="1:8" x14ac:dyDescent="0.45">
      <c r="A56" s="167">
        <f t="shared" si="0"/>
        <v>43</v>
      </c>
      <c r="B56" s="366">
        <v>400</v>
      </c>
      <c r="C56" s="76" t="s">
        <v>143</v>
      </c>
      <c r="F56" s="143">
        <f>F18</f>
        <v>705300.72000000009</v>
      </c>
      <c r="G56" s="143">
        <f>G18</f>
        <v>449695.16</v>
      </c>
      <c r="H56" s="143">
        <f>H18</f>
        <v>1154995.8799999999</v>
      </c>
    </row>
    <row r="57" spans="1:8" x14ac:dyDescent="0.45">
      <c r="A57" s="167">
        <f t="shared" si="0"/>
        <v>44</v>
      </c>
      <c r="B57" s="366">
        <v>401</v>
      </c>
      <c r="C57" s="76" t="s">
        <v>144</v>
      </c>
      <c r="F57" s="143">
        <f>F42+F30</f>
        <v>1329592.06</v>
      </c>
      <c r="G57" s="143">
        <f>G42+G30</f>
        <v>719831.54965479567</v>
      </c>
      <c r="H57" s="143">
        <f>H42+H30</f>
        <v>2049423.6096547958</v>
      </c>
    </row>
    <row r="58" spans="1:8" x14ac:dyDescent="0.45">
      <c r="A58" s="167">
        <f t="shared" si="0"/>
        <v>45</v>
      </c>
      <c r="B58" s="366">
        <v>403</v>
      </c>
      <c r="C58" s="76" t="s">
        <v>145</v>
      </c>
      <c r="F58" s="143">
        <f>F45</f>
        <v>92729.762887499994</v>
      </c>
      <c r="G58" s="143">
        <f>G45</f>
        <v>171364.89746666665</v>
      </c>
      <c r="H58" s="143">
        <f>H45</f>
        <v>264094.66035416664</v>
      </c>
    </row>
    <row r="59" spans="1:8" x14ac:dyDescent="0.45">
      <c r="A59" s="167">
        <f t="shared" si="0"/>
        <v>46</v>
      </c>
      <c r="B59" s="366">
        <v>407</v>
      </c>
      <c r="C59" s="76" t="s">
        <v>146</v>
      </c>
      <c r="F59" s="143">
        <f>SUM(F48)</f>
        <v>0</v>
      </c>
      <c r="G59" s="143">
        <f t="shared" ref="G59:H59" si="6">SUM(G48)</f>
        <v>0</v>
      </c>
      <c r="H59" s="143">
        <f t="shared" si="6"/>
        <v>0</v>
      </c>
    </row>
    <row r="60" spans="1:8" x14ac:dyDescent="0.45">
      <c r="A60" s="167">
        <f t="shared" si="0"/>
        <v>47</v>
      </c>
      <c r="B60" s="366">
        <v>408</v>
      </c>
      <c r="C60" s="76" t="s">
        <v>147</v>
      </c>
      <c r="F60" s="143">
        <f>SUM(F51)</f>
        <v>6814.99</v>
      </c>
      <c r="G60" s="143">
        <f>SUM(G51)</f>
        <v>10806.77</v>
      </c>
      <c r="H60" s="143">
        <f>SUM(H51)</f>
        <v>17621.760000000002</v>
      </c>
    </row>
    <row r="61" spans="1:8" ht="14.65" thickBot="1" x14ac:dyDescent="0.5">
      <c r="A61" s="167">
        <f t="shared" si="0"/>
        <v>48</v>
      </c>
      <c r="C61" s="255"/>
      <c r="D61" s="250"/>
      <c r="E61" s="230" t="s">
        <v>148</v>
      </c>
      <c r="F61" s="259">
        <f>F56-SUM(F57:F60)</f>
        <v>-723836.09288749995</v>
      </c>
      <c r="G61" s="259">
        <f t="shared" ref="G61:H61" si="7">G56-SUM(G57:G60)</f>
        <v>-452308.05712146236</v>
      </c>
      <c r="H61" s="259">
        <f t="shared" si="7"/>
        <v>-1176144.1500089625</v>
      </c>
    </row>
    <row r="62" spans="1:8" ht="14.65" thickTop="1" x14ac:dyDescent="0.45">
      <c r="A62" s="167">
        <f t="shared" si="0"/>
        <v>49</v>
      </c>
    </row>
    <row r="63" spans="1:8" x14ac:dyDescent="0.45">
      <c r="A63" s="167">
        <f t="shared" si="0"/>
        <v>50</v>
      </c>
      <c r="H63" s="76"/>
    </row>
    <row r="64" spans="1:8" x14ac:dyDescent="0.45">
      <c r="A64" s="167"/>
    </row>
    <row r="65" spans="1:7" x14ac:dyDescent="0.45">
      <c r="A65" s="167"/>
      <c r="B65" s="366"/>
      <c r="F65" s="171"/>
      <c r="G65" s="171"/>
    </row>
    <row r="66" spans="1:7" x14ac:dyDescent="0.45">
      <c r="A66" s="167"/>
      <c r="B66" s="366"/>
    </row>
    <row r="67" spans="1:7" x14ac:dyDescent="0.45">
      <c r="A67" s="167"/>
      <c r="B67" s="366"/>
    </row>
    <row r="68" spans="1:7" x14ac:dyDescent="0.45">
      <c r="A68" s="167"/>
      <c r="B68" s="366"/>
    </row>
    <row r="69" spans="1:7" x14ac:dyDescent="0.45">
      <c r="A69" s="167"/>
      <c r="B69" s="366"/>
    </row>
    <row r="70" spans="1:7" x14ac:dyDescent="0.45">
      <c r="A70" s="167"/>
      <c r="B70" s="366"/>
    </row>
    <row r="71" spans="1:7" x14ac:dyDescent="0.45">
      <c r="A71" s="167"/>
      <c r="B71" s="366"/>
    </row>
    <row r="72" spans="1:7" x14ac:dyDescent="0.45">
      <c r="A72" s="167"/>
      <c r="B72" s="366"/>
    </row>
    <row r="73" spans="1:7" x14ac:dyDescent="0.45">
      <c r="A73" s="167"/>
      <c r="B73" s="366"/>
    </row>
    <row r="74" spans="1:7" x14ac:dyDescent="0.45">
      <c r="A74" s="167"/>
      <c r="B74" s="366"/>
    </row>
    <row r="75" spans="1:7" x14ac:dyDescent="0.45">
      <c r="A75" s="167"/>
      <c r="B75" s="366"/>
    </row>
    <row r="76" spans="1:7" x14ac:dyDescent="0.45">
      <c r="A76" s="167"/>
      <c r="B76" s="366"/>
    </row>
    <row r="77" spans="1:7" x14ac:dyDescent="0.45">
      <c r="A77" s="167"/>
      <c r="B77" s="366"/>
    </row>
    <row r="78" spans="1:7" x14ac:dyDescent="0.45">
      <c r="A78" s="167"/>
      <c r="B78" s="366"/>
    </row>
    <row r="79" spans="1:7" x14ac:dyDescent="0.45">
      <c r="A79" s="167"/>
      <c r="B79" s="366"/>
    </row>
    <row r="80" spans="1:7" x14ac:dyDescent="0.45">
      <c r="A80" s="167"/>
      <c r="B80" s="366"/>
    </row>
    <row r="81" spans="1:2" x14ac:dyDescent="0.45">
      <c r="A81" s="167"/>
      <c r="B81" s="366"/>
    </row>
    <row r="82" spans="1:2" x14ac:dyDescent="0.45">
      <c r="A82" s="167"/>
      <c r="B82" s="366"/>
    </row>
    <row r="83" spans="1:2" x14ac:dyDescent="0.45">
      <c r="A83" s="167"/>
      <c r="B83" s="366"/>
    </row>
    <row r="84" spans="1:2" x14ac:dyDescent="0.45">
      <c r="A84" s="167"/>
      <c r="B84" s="366"/>
    </row>
    <row r="85" spans="1:2" x14ac:dyDescent="0.45">
      <c r="A85" s="167"/>
      <c r="B85" s="366"/>
    </row>
    <row r="86" spans="1:2" x14ac:dyDescent="0.45">
      <c r="A86" s="167"/>
      <c r="B86" s="366"/>
    </row>
    <row r="87" spans="1:2" x14ac:dyDescent="0.45">
      <c r="A87" s="167"/>
      <c r="B87" s="366"/>
    </row>
    <row r="88" spans="1:2" x14ac:dyDescent="0.45">
      <c r="A88" s="167"/>
      <c r="B88" s="366"/>
    </row>
    <row r="89" spans="1:2" x14ac:dyDescent="0.45">
      <c r="A89" s="167"/>
      <c r="B89" s="366"/>
    </row>
    <row r="90" spans="1:2" x14ac:dyDescent="0.45">
      <c r="A90" s="167"/>
      <c r="B90" s="366"/>
    </row>
    <row r="91" spans="1:2" x14ac:dyDescent="0.45">
      <c r="A91" s="167"/>
      <c r="B91" s="366"/>
    </row>
    <row r="92" spans="1:2" x14ac:dyDescent="0.45">
      <c r="A92" s="167"/>
      <c r="B92" s="366"/>
    </row>
    <row r="93" spans="1:2" x14ac:dyDescent="0.45">
      <c r="A93" s="167"/>
      <c r="B93" s="366"/>
    </row>
    <row r="94" spans="1:2" x14ac:dyDescent="0.45">
      <c r="A94" s="167"/>
      <c r="B94" s="366"/>
    </row>
    <row r="95" spans="1:2" x14ac:dyDescent="0.45">
      <c r="A95" s="167"/>
      <c r="B95" s="366"/>
    </row>
    <row r="96" spans="1:2" x14ac:dyDescent="0.45">
      <c r="A96" s="167"/>
      <c r="B96" s="366"/>
    </row>
    <row r="97" spans="1:2" x14ac:dyDescent="0.45">
      <c r="A97" s="167"/>
      <c r="B97" s="366"/>
    </row>
    <row r="98" spans="1:2" x14ac:dyDescent="0.45">
      <c r="A98" s="167"/>
      <c r="B98" s="366"/>
    </row>
    <row r="99" spans="1:2" x14ac:dyDescent="0.45">
      <c r="A99" s="167"/>
      <c r="B99" s="366"/>
    </row>
    <row r="100" spans="1:2" x14ac:dyDescent="0.45">
      <c r="A100" s="167"/>
      <c r="B100" s="366"/>
    </row>
    <row r="101" spans="1:2" x14ac:dyDescent="0.45">
      <c r="A101" s="167"/>
      <c r="B101" s="366"/>
    </row>
    <row r="102" spans="1:2" x14ac:dyDescent="0.45">
      <c r="A102" s="167"/>
      <c r="B102" s="366"/>
    </row>
    <row r="103" spans="1:2" x14ac:dyDescent="0.45">
      <c r="A103" s="167"/>
      <c r="B103" s="366"/>
    </row>
    <row r="104" spans="1:2" x14ac:dyDescent="0.45">
      <c r="A104" s="167"/>
      <c r="B104" s="366"/>
    </row>
    <row r="105" spans="1:2" x14ac:dyDescent="0.45">
      <c r="A105" s="167"/>
      <c r="B105" s="366"/>
    </row>
    <row r="106" spans="1:2" x14ac:dyDescent="0.45">
      <c r="A106" s="167"/>
      <c r="B106" s="366"/>
    </row>
    <row r="107" spans="1:2" x14ac:dyDescent="0.45">
      <c r="A107" s="167"/>
      <c r="B107" s="366"/>
    </row>
    <row r="108" spans="1:2" x14ac:dyDescent="0.45">
      <c r="A108" s="167"/>
      <c r="B108" s="366"/>
    </row>
    <row r="109" spans="1:2" x14ac:dyDescent="0.45">
      <c r="A109" s="167"/>
      <c r="B109" s="366"/>
    </row>
    <row r="110" spans="1:2" x14ac:dyDescent="0.45">
      <c r="A110" s="167"/>
      <c r="B110" s="366"/>
    </row>
    <row r="111" spans="1:2" x14ac:dyDescent="0.45">
      <c r="A111" s="167"/>
      <c r="B111" s="366"/>
    </row>
    <row r="112" spans="1:2" x14ac:dyDescent="0.45">
      <c r="A112" s="167"/>
      <c r="B112" s="366"/>
    </row>
    <row r="113" spans="1:2" x14ac:dyDescent="0.45">
      <c r="A113" s="167"/>
      <c r="B113" s="366"/>
    </row>
    <row r="114" spans="1:2" x14ac:dyDescent="0.45">
      <c r="A114" s="167"/>
      <c r="B114" s="366"/>
    </row>
    <row r="115" spans="1:2" x14ac:dyDescent="0.45">
      <c r="A115" s="167"/>
      <c r="B115" s="366"/>
    </row>
    <row r="116" spans="1:2" x14ac:dyDescent="0.45">
      <c r="A116" s="167"/>
      <c r="B116" s="366"/>
    </row>
    <row r="117" spans="1:2" x14ac:dyDescent="0.45">
      <c r="A117" s="167"/>
      <c r="B117" s="366"/>
    </row>
    <row r="118" spans="1:2" x14ac:dyDescent="0.45">
      <c r="A118" s="167"/>
      <c r="B118" s="366"/>
    </row>
    <row r="119" spans="1:2" x14ac:dyDescent="0.45">
      <c r="A119" s="167"/>
      <c r="B119" s="366"/>
    </row>
    <row r="120" spans="1:2" x14ac:dyDescent="0.45">
      <c r="A120" s="167"/>
      <c r="B120" s="366"/>
    </row>
    <row r="121" spans="1:2" x14ac:dyDescent="0.45">
      <c r="A121" s="167"/>
      <c r="B121" s="366"/>
    </row>
    <row r="122" spans="1:2" x14ac:dyDescent="0.45">
      <c r="A122" s="167"/>
      <c r="B122" s="366"/>
    </row>
    <row r="123" spans="1:2" x14ac:dyDescent="0.45">
      <c r="A123" s="167"/>
      <c r="B123" s="366"/>
    </row>
    <row r="124" spans="1:2" x14ac:dyDescent="0.45">
      <c r="A124" s="167"/>
      <c r="B124" s="366"/>
    </row>
    <row r="125" spans="1:2" x14ac:dyDescent="0.45">
      <c r="A125" s="167"/>
      <c r="B125" s="366"/>
    </row>
    <row r="126" spans="1:2" x14ac:dyDescent="0.45">
      <c r="A126" s="167"/>
      <c r="B126" s="366"/>
    </row>
    <row r="127" spans="1:2" x14ac:dyDescent="0.45">
      <c r="A127" s="167"/>
      <c r="B127" s="366"/>
    </row>
    <row r="128" spans="1:2" x14ac:dyDescent="0.45">
      <c r="A128" s="167"/>
      <c r="B128" s="366"/>
    </row>
    <row r="129" spans="1:9" x14ac:dyDescent="0.45">
      <c r="A129" s="167"/>
      <c r="B129" s="366"/>
    </row>
    <row r="130" spans="1:9" x14ac:dyDescent="0.45">
      <c r="A130" s="167"/>
      <c r="B130" s="366"/>
    </row>
    <row r="131" spans="1:9" x14ac:dyDescent="0.45">
      <c r="A131" s="167"/>
      <c r="B131" s="366"/>
    </row>
    <row r="132" spans="1:9" x14ac:dyDescent="0.45">
      <c r="A132" s="167"/>
      <c r="B132" s="366"/>
    </row>
    <row r="133" spans="1:9" x14ac:dyDescent="0.45">
      <c r="A133" s="167"/>
      <c r="B133" s="366"/>
    </row>
    <row r="134" spans="1:9" x14ac:dyDescent="0.45">
      <c r="A134" s="167"/>
      <c r="B134" s="366"/>
    </row>
    <row r="135" spans="1:9" x14ac:dyDescent="0.45">
      <c r="A135" s="167"/>
      <c r="B135" s="366"/>
    </row>
    <row r="136" spans="1:9" x14ac:dyDescent="0.45">
      <c r="A136" s="167"/>
      <c r="B136" s="366"/>
    </row>
    <row r="137" spans="1:9" x14ac:dyDescent="0.45">
      <c r="A137" s="167"/>
      <c r="B137" s="366"/>
    </row>
    <row r="138" spans="1:9" x14ac:dyDescent="0.45">
      <c r="A138" s="167"/>
      <c r="B138" s="366"/>
    </row>
    <row r="139" spans="1:9" x14ac:dyDescent="0.45">
      <c r="A139" s="167"/>
      <c r="B139" s="366"/>
    </row>
    <row r="140" spans="1:9" x14ac:dyDescent="0.45">
      <c r="A140" s="167"/>
      <c r="B140" s="366"/>
      <c r="I140" s="249"/>
    </row>
    <row r="141" spans="1:9" x14ac:dyDescent="0.45">
      <c r="A141" s="167"/>
      <c r="B141" s="366"/>
      <c r="I141" s="249"/>
    </row>
    <row r="142" spans="1:9" x14ac:dyDescent="0.45">
      <c r="A142" s="167"/>
      <c r="B142" s="366"/>
    </row>
    <row r="143" spans="1:9" x14ac:dyDescent="0.45">
      <c r="A143" s="167"/>
      <c r="B143" s="366"/>
    </row>
    <row r="144" spans="1:9" x14ac:dyDescent="0.45">
      <c r="A144" s="167"/>
      <c r="B144" s="366"/>
    </row>
    <row r="145" spans="1:2" x14ac:dyDescent="0.45">
      <c r="A145" s="167"/>
      <c r="B145" s="366"/>
    </row>
    <row r="146" spans="1:2" x14ac:dyDescent="0.45">
      <c r="A146" s="167"/>
      <c r="B146" s="366"/>
    </row>
    <row r="147" spans="1:2" x14ac:dyDescent="0.45">
      <c r="A147" s="167"/>
      <c r="B147" s="366"/>
    </row>
    <row r="148" spans="1:2" x14ac:dyDescent="0.45">
      <c r="A148" s="167"/>
      <c r="B148" s="366"/>
    </row>
    <row r="149" spans="1:2" x14ac:dyDescent="0.45">
      <c r="A149" s="167"/>
      <c r="B149" s="366"/>
    </row>
    <row r="150" spans="1:2" x14ac:dyDescent="0.45">
      <c r="A150" s="167"/>
      <c r="B150" s="366"/>
    </row>
    <row r="151" spans="1:2" x14ac:dyDescent="0.45">
      <c r="A151" s="167"/>
      <c r="B151" s="366"/>
    </row>
    <row r="152" spans="1:2" x14ac:dyDescent="0.45">
      <c r="A152" s="167"/>
      <c r="B152" s="366"/>
    </row>
    <row r="153" spans="1:2" x14ac:dyDescent="0.45">
      <c r="A153" s="167"/>
      <c r="B153" s="366"/>
    </row>
    <row r="154" spans="1:2" x14ac:dyDescent="0.45">
      <c r="A154" s="167"/>
      <c r="B154" s="366"/>
    </row>
    <row r="155" spans="1:2" x14ac:dyDescent="0.45">
      <c r="A155" s="167"/>
      <c r="B155" s="366"/>
    </row>
    <row r="156" spans="1:2" x14ac:dyDescent="0.45">
      <c r="A156" s="167"/>
      <c r="B156" s="366"/>
    </row>
    <row r="157" spans="1:2" x14ac:dyDescent="0.45">
      <c r="A157" s="167"/>
      <c r="B157" s="366"/>
    </row>
    <row r="158" spans="1:2" x14ac:dyDescent="0.45">
      <c r="A158" s="167"/>
      <c r="B158" s="366"/>
    </row>
    <row r="159" spans="1:2" x14ac:dyDescent="0.45">
      <c r="A159" s="167"/>
      <c r="B159" s="366"/>
    </row>
    <row r="160" spans="1:2" x14ac:dyDescent="0.45">
      <c r="A160" s="167"/>
      <c r="B160" s="366"/>
    </row>
    <row r="161" spans="1:2" x14ac:dyDescent="0.45">
      <c r="A161" s="167"/>
      <c r="B161" s="366"/>
    </row>
    <row r="162" spans="1:2" x14ac:dyDescent="0.45">
      <c r="A162" s="167"/>
      <c r="B162" s="366"/>
    </row>
    <row r="163" spans="1:2" x14ac:dyDescent="0.45">
      <c r="A163" s="167"/>
      <c r="B163" s="366"/>
    </row>
    <row r="164" spans="1:2" x14ac:dyDescent="0.45">
      <c r="A164" s="167"/>
      <c r="B164" s="366"/>
    </row>
    <row r="165" spans="1:2" x14ac:dyDescent="0.45">
      <c r="A165" s="167"/>
      <c r="B165" s="366"/>
    </row>
    <row r="166" spans="1:2" x14ac:dyDescent="0.45">
      <c r="A166" s="167"/>
      <c r="B166" s="366"/>
    </row>
    <row r="167" spans="1:2" x14ac:dyDescent="0.45">
      <c r="A167" s="167"/>
      <c r="B167" s="366"/>
    </row>
    <row r="168" spans="1:2" x14ac:dyDescent="0.45">
      <c r="A168" s="167"/>
      <c r="B168" s="366"/>
    </row>
    <row r="169" spans="1:2" x14ac:dyDescent="0.45">
      <c r="A169" s="167"/>
      <c r="B169" s="366"/>
    </row>
    <row r="170" spans="1:2" x14ac:dyDescent="0.45">
      <c r="A170" s="167"/>
      <c r="B170" s="366"/>
    </row>
    <row r="171" spans="1:2" x14ac:dyDescent="0.45">
      <c r="A171" s="167"/>
      <c r="B171" s="366"/>
    </row>
    <row r="172" spans="1:2" x14ac:dyDescent="0.45">
      <c r="A172" s="167"/>
      <c r="B172" s="366"/>
    </row>
    <row r="173" spans="1:2" x14ac:dyDescent="0.45">
      <c r="A173" s="167"/>
      <c r="B173" s="366"/>
    </row>
    <row r="174" spans="1:2" x14ac:dyDescent="0.45">
      <c r="A174" s="167"/>
      <c r="B174" s="366"/>
    </row>
    <row r="175" spans="1:2" x14ac:dyDescent="0.45">
      <c r="A175" s="167"/>
      <c r="B175" s="366"/>
    </row>
    <row r="176" spans="1:2" x14ac:dyDescent="0.45">
      <c r="A176" s="167"/>
      <c r="B176" s="366"/>
    </row>
    <row r="177" spans="1:2" x14ac:dyDescent="0.45">
      <c r="A177" s="167"/>
      <c r="B177" s="366"/>
    </row>
    <row r="178" spans="1:2" x14ac:dyDescent="0.45">
      <c r="A178" s="167"/>
      <c r="B178" s="366"/>
    </row>
    <row r="179" spans="1:2" x14ac:dyDescent="0.45">
      <c r="A179" s="167"/>
      <c r="B179" s="366"/>
    </row>
    <row r="180" spans="1:2" x14ac:dyDescent="0.45">
      <c r="A180" s="167"/>
      <c r="B180" s="366"/>
    </row>
    <row r="181" spans="1:2" x14ac:dyDescent="0.45">
      <c r="A181" s="167"/>
      <c r="B181" s="366"/>
    </row>
    <row r="182" spans="1:2" x14ac:dyDescent="0.45">
      <c r="A182" s="167"/>
      <c r="B182" s="366"/>
    </row>
    <row r="183" spans="1:2" x14ac:dyDescent="0.45">
      <c r="A183" s="167"/>
      <c r="B183" s="366"/>
    </row>
    <row r="184" spans="1:2" x14ac:dyDescent="0.45">
      <c r="A184" s="167"/>
      <c r="B184" s="366"/>
    </row>
    <row r="185" spans="1:2" x14ac:dyDescent="0.45">
      <c r="A185" s="167"/>
      <c r="B185" s="366"/>
    </row>
    <row r="186" spans="1:2" x14ac:dyDescent="0.45">
      <c r="A186" s="167"/>
      <c r="B186" s="366"/>
    </row>
    <row r="187" spans="1:2" x14ac:dyDescent="0.45">
      <c r="A187" s="167"/>
      <c r="B187" s="366"/>
    </row>
    <row r="188" spans="1:2" x14ac:dyDescent="0.45">
      <c r="A188" s="167"/>
      <c r="B188" s="366"/>
    </row>
    <row r="189" spans="1:2" x14ac:dyDescent="0.45">
      <c r="A189" s="167"/>
      <c r="B189" s="366"/>
    </row>
    <row r="190" spans="1:2" x14ac:dyDescent="0.45">
      <c r="A190" s="167"/>
      <c r="B190" s="366"/>
    </row>
    <row r="191" spans="1:2" x14ac:dyDescent="0.45">
      <c r="A191" s="167"/>
      <c r="B191" s="366"/>
    </row>
    <row r="192" spans="1:2" x14ac:dyDescent="0.45">
      <c r="A192" s="167"/>
      <c r="B192" s="366"/>
    </row>
    <row r="193" spans="1:2" x14ac:dyDescent="0.45">
      <c r="A193" s="167"/>
      <c r="B193" s="366"/>
    </row>
    <row r="194" spans="1:2" x14ac:dyDescent="0.45">
      <c r="A194" s="167"/>
      <c r="B194" s="366"/>
    </row>
    <row r="195" spans="1:2" x14ac:dyDescent="0.45">
      <c r="A195" s="167"/>
      <c r="B195" s="366"/>
    </row>
    <row r="196" spans="1:2" x14ac:dyDescent="0.45">
      <c r="A196" s="167"/>
      <c r="B196" s="366"/>
    </row>
    <row r="197" spans="1:2" x14ac:dyDescent="0.45">
      <c r="A197" s="167"/>
      <c r="B197" s="366"/>
    </row>
    <row r="198" spans="1:2" x14ac:dyDescent="0.45">
      <c r="A198" s="167"/>
      <c r="B198" s="366"/>
    </row>
    <row r="199" spans="1:2" x14ac:dyDescent="0.45">
      <c r="A199" s="167"/>
      <c r="B199" s="366"/>
    </row>
    <row r="200" spans="1:2" x14ac:dyDescent="0.45">
      <c r="A200" s="167"/>
      <c r="B200" s="366"/>
    </row>
    <row r="201" spans="1:2" x14ac:dyDescent="0.45">
      <c r="A201" s="167"/>
      <c r="B201" s="366"/>
    </row>
    <row r="202" spans="1:2" x14ac:dyDescent="0.45">
      <c r="A202" s="167"/>
      <c r="B202" s="366"/>
    </row>
    <row r="203" spans="1:2" x14ac:dyDescent="0.45">
      <c r="A203" s="167"/>
      <c r="B203" s="366"/>
    </row>
    <row r="204" spans="1:2" x14ac:dyDescent="0.45">
      <c r="A204" s="167"/>
      <c r="B204" s="366"/>
    </row>
    <row r="205" spans="1:2" x14ac:dyDescent="0.45">
      <c r="A205" s="167"/>
      <c r="B205" s="366"/>
    </row>
    <row r="206" spans="1:2" x14ac:dyDescent="0.45">
      <c r="A206" s="167"/>
      <c r="B206" s="366"/>
    </row>
    <row r="207" spans="1:2" x14ac:dyDescent="0.45">
      <c r="A207" s="167"/>
      <c r="B207" s="366"/>
    </row>
    <row r="208" spans="1:2" x14ac:dyDescent="0.45">
      <c r="A208" s="167"/>
      <c r="B208" s="366"/>
    </row>
    <row r="209" spans="1:2" x14ac:dyDescent="0.45">
      <c r="A209" s="167"/>
      <c r="B209" s="366"/>
    </row>
    <row r="210" spans="1:2" x14ac:dyDescent="0.45">
      <c r="A210" s="167"/>
      <c r="B210" s="366"/>
    </row>
    <row r="211" spans="1:2" x14ac:dyDescent="0.45">
      <c r="A211" s="167"/>
      <c r="B211" s="366"/>
    </row>
    <row r="212" spans="1:2" x14ac:dyDescent="0.45">
      <c r="A212" s="167"/>
      <c r="B212" s="366"/>
    </row>
    <row r="213" spans="1:2" x14ac:dyDescent="0.45">
      <c r="A213" s="167"/>
      <c r="B213" s="366"/>
    </row>
    <row r="214" spans="1:2" x14ac:dyDescent="0.45">
      <c r="A214" s="167"/>
      <c r="B214" s="366"/>
    </row>
    <row r="215" spans="1:2" x14ac:dyDescent="0.45">
      <c r="A215" s="167"/>
      <c r="B215" s="366"/>
    </row>
    <row r="216" spans="1:2" x14ac:dyDescent="0.45">
      <c r="A216" s="167"/>
      <c r="B216" s="366"/>
    </row>
    <row r="217" spans="1:2" x14ac:dyDescent="0.45">
      <c r="A217" s="167"/>
      <c r="B217" s="366"/>
    </row>
    <row r="218" spans="1:2" x14ac:dyDescent="0.45">
      <c r="A218" s="167"/>
      <c r="B218" s="366"/>
    </row>
    <row r="219" spans="1:2" x14ac:dyDescent="0.45">
      <c r="A219" s="167"/>
      <c r="B219" s="366"/>
    </row>
    <row r="220" spans="1:2" x14ac:dyDescent="0.45">
      <c r="A220" s="167"/>
      <c r="B220" s="366"/>
    </row>
    <row r="221" spans="1:2" x14ac:dyDescent="0.45">
      <c r="A221" s="167"/>
      <c r="B221" s="366"/>
    </row>
    <row r="222" spans="1:2" x14ac:dyDescent="0.45">
      <c r="A222" s="167"/>
      <c r="B222" s="366"/>
    </row>
    <row r="223" spans="1:2" x14ac:dyDescent="0.45">
      <c r="A223" s="167"/>
      <c r="B223" s="366"/>
    </row>
    <row r="224" spans="1:2" x14ac:dyDescent="0.45">
      <c r="A224" s="167"/>
      <c r="B224" s="366"/>
    </row>
    <row r="225" spans="1:2" x14ac:dyDescent="0.45">
      <c r="A225" s="167"/>
      <c r="B225" s="366"/>
    </row>
    <row r="226" spans="1:2" x14ac:dyDescent="0.45">
      <c r="A226" s="167"/>
      <c r="B226" s="366"/>
    </row>
    <row r="227" spans="1:2" x14ac:dyDescent="0.45">
      <c r="A227" s="167"/>
      <c r="B227" s="366"/>
    </row>
    <row r="228" spans="1:2" x14ac:dyDescent="0.45">
      <c r="A228" s="167"/>
      <c r="B228" s="366"/>
    </row>
    <row r="229" spans="1:2" x14ac:dyDescent="0.45">
      <c r="A229" s="167"/>
      <c r="B229" s="366"/>
    </row>
    <row r="230" spans="1:2" x14ac:dyDescent="0.45">
      <c r="A230" s="167"/>
      <c r="B230" s="366"/>
    </row>
    <row r="231" spans="1:2" x14ac:dyDescent="0.45">
      <c r="A231" s="167"/>
      <c r="B231" s="366"/>
    </row>
    <row r="232" spans="1:2" x14ac:dyDescent="0.45">
      <c r="A232" s="167"/>
      <c r="B232" s="366"/>
    </row>
    <row r="233" spans="1:2" x14ac:dyDescent="0.45">
      <c r="A233" s="167"/>
      <c r="B233" s="366"/>
    </row>
    <row r="234" spans="1:2" x14ac:dyDescent="0.45">
      <c r="A234" s="167"/>
      <c r="B234" s="366"/>
    </row>
    <row r="235" spans="1:2" x14ac:dyDescent="0.45">
      <c r="A235" s="167"/>
      <c r="B235" s="366"/>
    </row>
    <row r="236" spans="1:2" x14ac:dyDescent="0.45">
      <c r="A236" s="167"/>
      <c r="B236" s="366"/>
    </row>
    <row r="237" spans="1:2" x14ac:dyDescent="0.45">
      <c r="A237" s="167"/>
      <c r="B237" s="366"/>
    </row>
    <row r="238" spans="1:2" x14ac:dyDescent="0.45">
      <c r="A238" s="167"/>
      <c r="B238" s="366"/>
    </row>
    <row r="239" spans="1:2" x14ac:dyDescent="0.45">
      <c r="A239" s="167"/>
      <c r="B239" s="366"/>
    </row>
    <row r="240" spans="1:2" x14ac:dyDescent="0.45">
      <c r="A240" s="167"/>
      <c r="B240" s="366"/>
    </row>
    <row r="241" spans="1:2" x14ac:dyDescent="0.45">
      <c r="A241" s="167"/>
      <c r="B241" s="366"/>
    </row>
    <row r="242" spans="1:2" x14ac:dyDescent="0.45">
      <c r="A242" s="167"/>
      <c r="B242" s="366"/>
    </row>
    <row r="243" spans="1:2" x14ac:dyDescent="0.45">
      <c r="A243" s="167"/>
      <c r="B243" s="366"/>
    </row>
    <row r="244" spans="1:2" x14ac:dyDescent="0.45">
      <c r="A244" s="167"/>
      <c r="B244" s="366"/>
    </row>
    <row r="245" spans="1:2" x14ac:dyDescent="0.45">
      <c r="A245" s="167"/>
      <c r="B245" s="366"/>
    </row>
    <row r="246" spans="1:2" x14ac:dyDescent="0.45">
      <c r="A246" s="167"/>
      <c r="B246" s="366"/>
    </row>
    <row r="247" spans="1:2" x14ac:dyDescent="0.45">
      <c r="A247" s="167"/>
      <c r="B247" s="366"/>
    </row>
    <row r="248" spans="1:2" x14ac:dyDescent="0.45">
      <c r="A248" s="167"/>
      <c r="B248" s="366"/>
    </row>
    <row r="249" spans="1:2" x14ac:dyDescent="0.45">
      <c r="A249" s="167"/>
      <c r="B249" s="366"/>
    </row>
    <row r="250" spans="1:2" x14ac:dyDescent="0.45">
      <c r="A250" s="167"/>
      <c r="B250" s="366"/>
    </row>
    <row r="251" spans="1:2" x14ac:dyDescent="0.45">
      <c r="A251" s="167"/>
      <c r="B251" s="366"/>
    </row>
    <row r="252" spans="1:2" x14ac:dyDescent="0.45">
      <c r="A252" s="167"/>
      <c r="B252" s="366"/>
    </row>
    <row r="253" spans="1:2" x14ac:dyDescent="0.45">
      <c r="A253" s="167"/>
      <c r="B253" s="366"/>
    </row>
    <row r="254" spans="1:2" x14ac:dyDescent="0.45">
      <c r="A254" s="167"/>
      <c r="B254" s="366"/>
    </row>
    <row r="255" spans="1:2" x14ac:dyDescent="0.45">
      <c r="A255" s="167"/>
      <c r="B255" s="366"/>
    </row>
    <row r="256" spans="1:2" x14ac:dyDescent="0.45">
      <c r="A256" s="167"/>
      <c r="B256" s="366"/>
    </row>
    <row r="257" spans="1:2" x14ac:dyDescent="0.45">
      <c r="A257" s="167"/>
      <c r="B257" s="366"/>
    </row>
    <row r="258" spans="1:2" x14ac:dyDescent="0.45">
      <c r="A258" s="167"/>
      <c r="B258" s="366"/>
    </row>
    <row r="259" spans="1:2" x14ac:dyDescent="0.45">
      <c r="A259" s="167"/>
      <c r="B259" s="366"/>
    </row>
    <row r="260" spans="1:2" x14ac:dyDescent="0.45">
      <c r="A260" s="167"/>
      <c r="B260" s="366"/>
    </row>
    <row r="261" spans="1:2" x14ac:dyDescent="0.45">
      <c r="A261" s="167"/>
      <c r="B261" s="366"/>
    </row>
    <row r="262" spans="1:2" x14ac:dyDescent="0.45">
      <c r="A262" s="167"/>
      <c r="B262" s="366"/>
    </row>
    <row r="263" spans="1:2" x14ac:dyDescent="0.45">
      <c r="A263" s="167"/>
      <c r="B263" s="366"/>
    </row>
    <row r="264" spans="1:2" x14ac:dyDescent="0.45">
      <c r="A264" s="167"/>
      <c r="B264" s="366"/>
    </row>
    <row r="265" spans="1:2" x14ac:dyDescent="0.45">
      <c r="A265" s="167"/>
      <c r="B265" s="366"/>
    </row>
    <row r="266" spans="1:2" x14ac:dyDescent="0.45">
      <c r="A266" s="167"/>
      <c r="B266" s="366"/>
    </row>
    <row r="267" spans="1:2" x14ac:dyDescent="0.45">
      <c r="A267" s="167"/>
      <c r="B267" s="366"/>
    </row>
    <row r="268" spans="1:2" x14ac:dyDescent="0.45">
      <c r="A268" s="167"/>
      <c r="B268" s="366"/>
    </row>
    <row r="269" spans="1:2" x14ac:dyDescent="0.45">
      <c r="A269" s="167"/>
      <c r="B269" s="366"/>
    </row>
    <row r="270" spans="1:2" x14ac:dyDescent="0.45">
      <c r="A270" s="167"/>
      <c r="B270" s="366"/>
    </row>
    <row r="271" spans="1:2" x14ac:dyDescent="0.45">
      <c r="A271" s="167"/>
      <c r="B271" s="366"/>
    </row>
    <row r="272" spans="1:2" x14ac:dyDescent="0.45">
      <c r="A272" s="167"/>
      <c r="B272" s="366"/>
    </row>
    <row r="273" spans="1:2" x14ac:dyDescent="0.45">
      <c r="A273" s="167"/>
      <c r="B273" s="366"/>
    </row>
    <row r="274" spans="1:2" x14ac:dyDescent="0.45">
      <c r="A274" s="167"/>
      <c r="B274" s="366"/>
    </row>
    <row r="275" spans="1:2" x14ac:dyDescent="0.45">
      <c r="A275" s="167"/>
      <c r="B275" s="366"/>
    </row>
    <row r="276" spans="1:2" x14ac:dyDescent="0.45">
      <c r="A276" s="167"/>
      <c r="B276" s="366"/>
    </row>
    <row r="277" spans="1:2" x14ac:dyDescent="0.45">
      <c r="A277" s="167"/>
      <c r="B277" s="366"/>
    </row>
    <row r="278" spans="1:2" x14ac:dyDescent="0.45">
      <c r="A278" s="167"/>
      <c r="B278" s="366"/>
    </row>
    <row r="279" spans="1:2" x14ac:dyDescent="0.45">
      <c r="A279" s="167"/>
      <c r="B279" s="366"/>
    </row>
    <row r="280" spans="1:2" x14ac:dyDescent="0.45">
      <c r="A280" s="167"/>
      <c r="B280" s="366"/>
    </row>
    <row r="281" spans="1:2" x14ac:dyDescent="0.45">
      <c r="A281" s="167"/>
      <c r="B281" s="366"/>
    </row>
    <row r="282" spans="1:2" x14ac:dyDescent="0.45">
      <c r="A282" s="167"/>
      <c r="B282" s="366"/>
    </row>
    <row r="283" spans="1:2" x14ac:dyDescent="0.45">
      <c r="A283" s="167"/>
      <c r="B283" s="366"/>
    </row>
    <row r="284" spans="1:2" x14ac:dyDescent="0.45">
      <c r="A284" s="167"/>
      <c r="B284" s="366"/>
    </row>
    <row r="285" spans="1:2" x14ac:dyDescent="0.45">
      <c r="A285" s="167"/>
      <c r="B285" s="366"/>
    </row>
    <row r="286" spans="1:2" x14ac:dyDescent="0.45">
      <c r="A286" s="167"/>
      <c r="B286" s="366"/>
    </row>
    <row r="287" spans="1:2" x14ac:dyDescent="0.45">
      <c r="A287" s="167"/>
      <c r="B287" s="366"/>
    </row>
    <row r="288" spans="1:2" x14ac:dyDescent="0.45">
      <c r="A288" s="167"/>
      <c r="B288" s="366"/>
    </row>
    <row r="289" spans="1:2" x14ac:dyDescent="0.45">
      <c r="A289" s="167"/>
      <c r="B289" s="366"/>
    </row>
    <row r="290" spans="1:2" x14ac:dyDescent="0.45">
      <c r="A290" s="167"/>
      <c r="B290" s="366"/>
    </row>
    <row r="291" spans="1:2" x14ac:dyDescent="0.45">
      <c r="A291" s="167"/>
      <c r="B291" s="366"/>
    </row>
    <row r="292" spans="1:2" x14ac:dyDescent="0.45">
      <c r="A292" s="167"/>
      <c r="B292" s="366"/>
    </row>
    <row r="293" spans="1:2" x14ac:dyDescent="0.45">
      <c r="A293" s="167"/>
      <c r="B293" s="366"/>
    </row>
    <row r="294" spans="1:2" x14ac:dyDescent="0.45">
      <c r="A294" s="167"/>
      <c r="B294" s="366"/>
    </row>
    <row r="295" spans="1:2" x14ac:dyDescent="0.45">
      <c r="A295" s="167"/>
      <c r="B295" s="366"/>
    </row>
    <row r="296" spans="1:2" x14ac:dyDescent="0.45">
      <c r="A296" s="167"/>
      <c r="B296" s="366"/>
    </row>
    <row r="297" spans="1:2" x14ac:dyDescent="0.45">
      <c r="A297" s="167"/>
      <c r="B297" s="366"/>
    </row>
    <row r="298" spans="1:2" x14ac:dyDescent="0.45">
      <c r="A298" s="167"/>
      <c r="B298" s="366"/>
    </row>
    <row r="299" spans="1:2" x14ac:dyDescent="0.45">
      <c r="A299" s="167"/>
      <c r="B299" s="366"/>
    </row>
    <row r="300" spans="1:2" x14ac:dyDescent="0.45">
      <c r="A300" s="167"/>
      <c r="B300" s="366"/>
    </row>
    <row r="301" spans="1:2" x14ac:dyDescent="0.45">
      <c r="A301" s="167"/>
      <c r="B301" s="366"/>
    </row>
    <row r="302" spans="1:2" x14ac:dyDescent="0.45">
      <c r="A302" s="167"/>
      <c r="B302" s="366"/>
    </row>
    <row r="303" spans="1:2" x14ac:dyDescent="0.45">
      <c r="A303" s="167"/>
      <c r="B303" s="366"/>
    </row>
    <row r="304" spans="1:2" x14ac:dyDescent="0.45">
      <c r="A304" s="167"/>
      <c r="B304" s="366"/>
    </row>
    <row r="305" spans="1:2" x14ac:dyDescent="0.45">
      <c r="A305" s="167"/>
      <c r="B305" s="366"/>
    </row>
    <row r="306" spans="1:2" x14ac:dyDescent="0.45">
      <c r="A306" s="167"/>
      <c r="B306" s="366"/>
    </row>
    <row r="307" spans="1:2" x14ac:dyDescent="0.45">
      <c r="A307" s="167"/>
      <c r="B307" s="366"/>
    </row>
    <row r="308" spans="1:2" x14ac:dyDescent="0.45">
      <c r="A308" s="167"/>
      <c r="B308" s="366"/>
    </row>
    <row r="309" spans="1:2" x14ac:dyDescent="0.45">
      <c r="A309" s="167"/>
      <c r="B309" s="366"/>
    </row>
    <row r="310" spans="1:2" x14ac:dyDescent="0.45">
      <c r="A310" s="167"/>
      <c r="B310" s="366"/>
    </row>
    <row r="311" spans="1:2" x14ac:dyDescent="0.45">
      <c r="A311" s="167"/>
      <c r="B311" s="366"/>
    </row>
    <row r="312" spans="1:2" x14ac:dyDescent="0.45">
      <c r="A312" s="167"/>
      <c r="B312" s="366"/>
    </row>
    <row r="313" spans="1:2" x14ac:dyDescent="0.45">
      <c r="A313" s="167"/>
      <c r="B313" s="366"/>
    </row>
    <row r="314" spans="1:2" x14ac:dyDescent="0.45">
      <c r="A314" s="167"/>
      <c r="B314" s="366"/>
    </row>
    <row r="315" spans="1:2" x14ac:dyDescent="0.45">
      <c r="A315" s="167"/>
      <c r="B315" s="366"/>
    </row>
    <row r="316" spans="1:2" x14ac:dyDescent="0.45">
      <c r="A316" s="167"/>
      <c r="B316" s="366"/>
    </row>
    <row r="317" spans="1:2" x14ac:dyDescent="0.45">
      <c r="A317" s="167"/>
      <c r="B317" s="366"/>
    </row>
    <row r="318" spans="1:2" x14ac:dyDescent="0.45">
      <c r="A318" s="167"/>
      <c r="B318" s="366"/>
    </row>
    <row r="319" spans="1:2" x14ac:dyDescent="0.45">
      <c r="A319" s="167"/>
      <c r="B319" s="366"/>
    </row>
    <row r="320" spans="1:2" x14ac:dyDescent="0.45">
      <c r="A320" s="167"/>
      <c r="B320" s="366"/>
    </row>
    <row r="321" spans="1:2" x14ac:dyDescent="0.45">
      <c r="A321" s="167"/>
      <c r="B321" s="366"/>
    </row>
    <row r="322" spans="1:2" x14ac:dyDescent="0.45">
      <c r="A322" s="167"/>
      <c r="B322" s="366"/>
    </row>
    <row r="323" spans="1:2" x14ac:dyDescent="0.45">
      <c r="A323" s="167"/>
      <c r="B323" s="366"/>
    </row>
    <row r="324" spans="1:2" x14ac:dyDescent="0.45">
      <c r="A324" s="167"/>
      <c r="B324" s="366"/>
    </row>
    <row r="325" spans="1:2" x14ac:dyDescent="0.45">
      <c r="A325" s="167"/>
      <c r="B325" s="366"/>
    </row>
    <row r="326" spans="1:2" x14ac:dyDescent="0.45">
      <c r="A326" s="167"/>
      <c r="B326" s="366"/>
    </row>
    <row r="327" spans="1:2" x14ac:dyDescent="0.45">
      <c r="A327" s="167"/>
      <c r="B327" s="366"/>
    </row>
    <row r="328" spans="1:2" x14ac:dyDescent="0.45">
      <c r="A328" s="167"/>
      <c r="B328" s="366"/>
    </row>
    <row r="329" spans="1:2" x14ac:dyDescent="0.45">
      <c r="A329" s="167"/>
      <c r="B329" s="366"/>
    </row>
    <row r="330" spans="1:2" x14ac:dyDescent="0.45">
      <c r="A330" s="167"/>
      <c r="B330" s="366"/>
    </row>
    <row r="331" spans="1:2" x14ac:dyDescent="0.45">
      <c r="A331" s="167"/>
      <c r="B331" s="366"/>
    </row>
    <row r="332" spans="1:2" x14ac:dyDescent="0.45">
      <c r="A332" s="167"/>
      <c r="B332" s="366"/>
    </row>
    <row r="333" spans="1:2" x14ac:dyDescent="0.45">
      <c r="A333" s="167"/>
      <c r="B333" s="366"/>
    </row>
    <row r="334" spans="1:2" x14ac:dyDescent="0.45">
      <c r="A334" s="167"/>
      <c r="B334" s="366"/>
    </row>
    <row r="335" spans="1:2" x14ac:dyDescent="0.45">
      <c r="A335" s="167"/>
      <c r="B335" s="366"/>
    </row>
    <row r="336" spans="1:2" x14ac:dyDescent="0.45">
      <c r="A336" s="167"/>
      <c r="B336" s="366"/>
    </row>
    <row r="337" spans="1:2" x14ac:dyDescent="0.45">
      <c r="A337" s="167"/>
      <c r="B337" s="366"/>
    </row>
    <row r="338" spans="1:2" x14ac:dyDescent="0.45">
      <c r="A338" s="167"/>
      <c r="B338" s="366"/>
    </row>
    <row r="339" spans="1:2" x14ac:dyDescent="0.45">
      <c r="A339" s="167"/>
      <c r="B339" s="366"/>
    </row>
    <row r="340" spans="1:2" x14ac:dyDescent="0.45">
      <c r="A340" s="167"/>
      <c r="B340" s="366"/>
    </row>
    <row r="341" spans="1:2" x14ac:dyDescent="0.45">
      <c r="A341" s="167"/>
      <c r="B341" s="366"/>
    </row>
    <row r="342" spans="1:2" x14ac:dyDescent="0.45">
      <c r="A342" s="167"/>
      <c r="B342" s="366"/>
    </row>
    <row r="343" spans="1:2" x14ac:dyDescent="0.45">
      <c r="A343" s="167"/>
      <c r="B343" s="366"/>
    </row>
    <row r="344" spans="1:2" x14ac:dyDescent="0.45">
      <c r="A344" s="167"/>
      <c r="B344" s="366"/>
    </row>
    <row r="345" spans="1:2" x14ac:dyDescent="0.45">
      <c r="A345" s="167"/>
      <c r="B345" s="366"/>
    </row>
    <row r="346" spans="1:2" x14ac:dyDescent="0.45">
      <c r="A346" s="167"/>
      <c r="B346" s="366"/>
    </row>
    <row r="347" spans="1:2" x14ac:dyDescent="0.45">
      <c r="A347" s="167"/>
      <c r="B347" s="366"/>
    </row>
    <row r="348" spans="1:2" x14ac:dyDescent="0.45">
      <c r="A348" s="167"/>
      <c r="B348" s="366"/>
    </row>
    <row r="349" spans="1:2" x14ac:dyDescent="0.45">
      <c r="A349" s="167"/>
      <c r="B349" s="366"/>
    </row>
    <row r="350" spans="1:2" x14ac:dyDescent="0.45">
      <c r="A350" s="167"/>
      <c r="B350" s="366"/>
    </row>
    <row r="351" spans="1:2" x14ac:dyDescent="0.45">
      <c r="A351" s="167"/>
      <c r="B351" s="366"/>
    </row>
    <row r="352" spans="1:2" x14ac:dyDescent="0.45">
      <c r="A352" s="167"/>
      <c r="B352" s="366"/>
    </row>
    <row r="353" spans="1:2" x14ac:dyDescent="0.45">
      <c r="A353" s="167"/>
      <c r="B353" s="366"/>
    </row>
    <row r="354" spans="1:2" x14ac:dyDescent="0.45">
      <c r="A354" s="167"/>
      <c r="B354" s="366"/>
    </row>
    <row r="355" spans="1:2" x14ac:dyDescent="0.45">
      <c r="A355" s="167"/>
      <c r="B355" s="366"/>
    </row>
    <row r="356" spans="1:2" x14ac:dyDescent="0.45">
      <c r="A356" s="167"/>
      <c r="B356" s="366"/>
    </row>
    <row r="357" spans="1:2" x14ac:dyDescent="0.45">
      <c r="A357" s="167"/>
      <c r="B357" s="366"/>
    </row>
    <row r="358" spans="1:2" x14ac:dyDescent="0.45">
      <c r="A358" s="167"/>
      <c r="B358" s="366"/>
    </row>
    <row r="359" spans="1:2" x14ac:dyDescent="0.45">
      <c r="A359" s="167"/>
      <c r="B359" s="366"/>
    </row>
    <row r="360" spans="1:2" x14ac:dyDescent="0.45">
      <c r="A360" s="167"/>
      <c r="B360" s="366"/>
    </row>
    <row r="361" spans="1:2" x14ac:dyDescent="0.45">
      <c r="A361" s="167"/>
      <c r="B361" s="366"/>
    </row>
    <row r="362" spans="1:2" x14ac:dyDescent="0.45">
      <c r="A362" s="167"/>
      <c r="B362" s="366"/>
    </row>
    <row r="363" spans="1:2" x14ac:dyDescent="0.45">
      <c r="A363" s="167"/>
      <c r="B363" s="366"/>
    </row>
    <row r="364" spans="1:2" x14ac:dyDescent="0.45">
      <c r="A364" s="167"/>
      <c r="B364" s="366"/>
    </row>
    <row r="365" spans="1:2" x14ac:dyDescent="0.45">
      <c r="A365" s="167"/>
      <c r="B365" s="366"/>
    </row>
    <row r="366" spans="1:2" x14ac:dyDescent="0.45">
      <c r="A366" s="167"/>
      <c r="B366" s="366"/>
    </row>
    <row r="367" spans="1:2" x14ac:dyDescent="0.45">
      <c r="A367" s="167"/>
      <c r="B367" s="366"/>
    </row>
    <row r="368" spans="1:2" x14ac:dyDescent="0.45">
      <c r="A368" s="167"/>
      <c r="B368" s="366"/>
    </row>
    <row r="369" spans="1:2" x14ac:dyDescent="0.45">
      <c r="A369" s="167"/>
      <c r="B369" s="366"/>
    </row>
    <row r="370" spans="1:2" x14ac:dyDescent="0.45">
      <c r="A370" s="167"/>
      <c r="B370" s="366"/>
    </row>
    <row r="371" spans="1:2" x14ac:dyDescent="0.45">
      <c r="A371" s="167"/>
      <c r="B371" s="366"/>
    </row>
    <row r="372" spans="1:2" x14ac:dyDescent="0.45">
      <c r="A372" s="167"/>
      <c r="B372" s="366"/>
    </row>
    <row r="373" spans="1:2" x14ac:dyDescent="0.45">
      <c r="A373" s="167"/>
      <c r="B373" s="366"/>
    </row>
    <row r="374" spans="1:2" x14ac:dyDescent="0.45">
      <c r="A374" s="167"/>
      <c r="B374" s="366"/>
    </row>
    <row r="375" spans="1:2" x14ac:dyDescent="0.45">
      <c r="A375" s="167"/>
      <c r="B375" s="366"/>
    </row>
    <row r="376" spans="1:2" x14ac:dyDescent="0.45">
      <c r="A376" s="167"/>
      <c r="B376" s="366"/>
    </row>
    <row r="377" spans="1:2" x14ac:dyDescent="0.45">
      <c r="A377" s="167"/>
      <c r="B377" s="366"/>
    </row>
    <row r="378" spans="1:2" x14ac:dyDescent="0.45">
      <c r="A378" s="167"/>
      <c r="B378" s="366"/>
    </row>
    <row r="379" spans="1:2" x14ac:dyDescent="0.45">
      <c r="A379" s="167"/>
      <c r="B379" s="366"/>
    </row>
    <row r="380" spans="1:2" x14ac:dyDescent="0.45">
      <c r="A380" s="167"/>
      <c r="B380" s="366"/>
    </row>
    <row r="381" spans="1:2" x14ac:dyDescent="0.45">
      <c r="A381" s="167"/>
      <c r="B381" s="366"/>
    </row>
    <row r="382" spans="1:2" x14ac:dyDescent="0.45">
      <c r="A382" s="167"/>
      <c r="B382" s="366"/>
    </row>
    <row r="383" spans="1:2" x14ac:dyDescent="0.45">
      <c r="A383" s="167"/>
      <c r="B383" s="366"/>
    </row>
    <row r="384" spans="1:2" x14ac:dyDescent="0.45">
      <c r="A384" s="167"/>
      <c r="B384" s="366"/>
    </row>
    <row r="385" spans="1:2" x14ac:dyDescent="0.45">
      <c r="A385" s="167"/>
      <c r="B385" s="366"/>
    </row>
    <row r="386" spans="1:2" x14ac:dyDescent="0.45">
      <c r="A386" s="167"/>
      <c r="B386" s="366"/>
    </row>
    <row r="387" spans="1:2" x14ac:dyDescent="0.45">
      <c r="A387" s="167"/>
      <c r="B387" s="366"/>
    </row>
    <row r="388" spans="1:2" x14ac:dyDescent="0.45">
      <c r="A388" s="167"/>
      <c r="B388" s="366"/>
    </row>
    <row r="389" spans="1:2" x14ac:dyDescent="0.45">
      <c r="A389" s="167"/>
      <c r="B389" s="366"/>
    </row>
    <row r="390" spans="1:2" x14ac:dyDescent="0.45">
      <c r="A390" s="167"/>
      <c r="B390" s="366"/>
    </row>
    <row r="391" spans="1:2" x14ac:dyDescent="0.45">
      <c r="A391" s="167"/>
      <c r="B391" s="366"/>
    </row>
    <row r="392" spans="1:2" x14ac:dyDescent="0.45">
      <c r="A392" s="167"/>
      <c r="B392" s="366"/>
    </row>
    <row r="393" spans="1:2" x14ac:dyDescent="0.45">
      <c r="A393" s="167"/>
      <c r="B393" s="366"/>
    </row>
    <row r="394" spans="1:2" x14ac:dyDescent="0.45">
      <c r="A394" s="167"/>
      <c r="B394" s="366"/>
    </row>
    <row r="395" spans="1:2" x14ac:dyDescent="0.45">
      <c r="A395" s="167"/>
      <c r="B395" s="366"/>
    </row>
    <row r="396" spans="1:2" x14ac:dyDescent="0.45">
      <c r="A396" s="167"/>
      <c r="B396" s="366"/>
    </row>
    <row r="397" spans="1:2" x14ac:dyDescent="0.45">
      <c r="A397" s="167"/>
      <c r="B397" s="366"/>
    </row>
    <row r="398" spans="1:2" x14ac:dyDescent="0.45">
      <c r="A398" s="167"/>
      <c r="B398" s="366"/>
    </row>
    <row r="399" spans="1:2" x14ac:dyDescent="0.45">
      <c r="A399" s="167"/>
      <c r="B399" s="366"/>
    </row>
    <row r="400" spans="1:2" x14ac:dyDescent="0.45">
      <c r="A400" s="167"/>
      <c r="B400" s="366"/>
    </row>
    <row r="401" spans="1:2" x14ac:dyDescent="0.45">
      <c r="A401" s="167"/>
      <c r="B401" s="366"/>
    </row>
    <row r="402" spans="1:2" ht="27" customHeight="1" x14ac:dyDescent="0.45">
      <c r="A402" s="167"/>
      <c r="B402" s="366"/>
    </row>
    <row r="403" spans="1:2" ht="27" customHeight="1" x14ac:dyDescent="0.45">
      <c r="A403" s="167"/>
      <c r="B403" s="366"/>
    </row>
    <row r="404" spans="1:2" x14ac:dyDescent="0.45">
      <c r="A404" s="167"/>
      <c r="B404" s="366"/>
    </row>
    <row r="405" spans="1:2" x14ac:dyDescent="0.45">
      <c r="A405" s="167"/>
      <c r="B405" s="366"/>
    </row>
    <row r="406" spans="1:2" x14ac:dyDescent="0.45">
      <c r="A406" s="167"/>
      <c r="B406" s="366"/>
    </row>
    <row r="407" spans="1:2" x14ac:dyDescent="0.45">
      <c r="A407" s="167"/>
      <c r="B407" s="366"/>
    </row>
    <row r="408" spans="1:2" x14ac:dyDescent="0.45">
      <c r="A408" s="167"/>
      <c r="B408" s="366"/>
    </row>
    <row r="409" spans="1:2" x14ac:dyDescent="0.45">
      <c r="A409" s="167"/>
      <c r="B409" s="366"/>
    </row>
    <row r="410" spans="1:2" x14ac:dyDescent="0.45">
      <c r="A410" s="167"/>
      <c r="B410" s="366"/>
    </row>
    <row r="411" spans="1:2" x14ac:dyDescent="0.45">
      <c r="A411" s="167"/>
      <c r="B411" s="366"/>
    </row>
    <row r="412" spans="1:2" x14ac:dyDescent="0.45">
      <c r="A412" s="167"/>
      <c r="B412" s="366"/>
    </row>
    <row r="413" spans="1:2" x14ac:dyDescent="0.45">
      <c r="A413" s="167"/>
      <c r="B413" s="366"/>
    </row>
    <row r="414" spans="1:2" x14ac:dyDescent="0.45">
      <c r="A414" s="167"/>
      <c r="B414" s="366"/>
    </row>
    <row r="415" spans="1:2" x14ac:dyDescent="0.45">
      <c r="A415" s="167"/>
      <c r="B415" s="366"/>
    </row>
    <row r="416" spans="1:2" x14ac:dyDescent="0.45">
      <c r="A416" s="167"/>
      <c r="B416" s="366"/>
    </row>
    <row r="417" spans="1:2" x14ac:dyDescent="0.45">
      <c r="A417" s="167"/>
      <c r="B417" s="366"/>
    </row>
    <row r="418" spans="1:2" x14ac:dyDescent="0.45">
      <c r="A418" s="167"/>
      <c r="B418" s="366"/>
    </row>
    <row r="419" spans="1:2" x14ac:dyDescent="0.45">
      <c r="A419" s="167"/>
      <c r="B419" s="366"/>
    </row>
    <row r="420" spans="1:2" x14ac:dyDescent="0.45">
      <c r="A420" s="167"/>
      <c r="B420" s="366"/>
    </row>
    <row r="421" spans="1:2" x14ac:dyDescent="0.45">
      <c r="A421" s="167"/>
      <c r="B421" s="366"/>
    </row>
    <row r="422" spans="1:2" x14ac:dyDescent="0.45">
      <c r="A422" s="167"/>
      <c r="B422" s="366"/>
    </row>
    <row r="423" spans="1:2" x14ac:dyDescent="0.45">
      <c r="A423" s="167"/>
      <c r="B423" s="366"/>
    </row>
    <row r="424" spans="1:2" x14ac:dyDescent="0.45">
      <c r="A424" s="167"/>
      <c r="B424" s="366"/>
    </row>
    <row r="425" spans="1:2" x14ac:dyDescent="0.45">
      <c r="A425" s="167"/>
      <c r="B425" s="366"/>
    </row>
    <row r="426" spans="1:2" x14ac:dyDescent="0.45">
      <c r="A426" s="167"/>
      <c r="B426" s="366"/>
    </row>
    <row r="427" spans="1:2" x14ac:dyDescent="0.45">
      <c r="A427" s="167"/>
      <c r="B427" s="366"/>
    </row>
    <row r="428" spans="1:2" x14ac:dyDescent="0.45">
      <c r="A428" s="167"/>
      <c r="B428" s="366"/>
    </row>
    <row r="429" spans="1:2" x14ac:dyDescent="0.45">
      <c r="A429" s="167"/>
      <c r="B429" s="366"/>
    </row>
    <row r="430" spans="1:2" x14ac:dyDescent="0.45">
      <c r="A430" s="167"/>
      <c r="B430" s="366"/>
    </row>
    <row r="431" spans="1:2" x14ac:dyDescent="0.45">
      <c r="A431" s="167"/>
      <c r="B431" s="366"/>
    </row>
    <row r="432" spans="1:2" x14ac:dyDescent="0.45">
      <c r="A432" s="167"/>
      <c r="B432" s="366"/>
    </row>
    <row r="433" spans="1:2" x14ac:dyDescent="0.45">
      <c r="A433" s="167"/>
      <c r="B433" s="366"/>
    </row>
    <row r="434" spans="1:2" x14ac:dyDescent="0.45">
      <c r="A434" s="167"/>
      <c r="B434" s="366"/>
    </row>
    <row r="435" spans="1:2" x14ac:dyDescent="0.45">
      <c r="A435" s="167"/>
      <c r="B435" s="366"/>
    </row>
    <row r="436" spans="1:2" x14ac:dyDescent="0.45">
      <c r="A436" s="167"/>
      <c r="B436" s="366"/>
    </row>
    <row r="437" spans="1:2" x14ac:dyDescent="0.45">
      <c r="A437" s="167"/>
      <c r="B437" s="366"/>
    </row>
    <row r="438" spans="1:2" x14ac:dyDescent="0.45">
      <c r="A438" s="167"/>
      <c r="B438" s="366"/>
    </row>
    <row r="439" spans="1:2" x14ac:dyDescent="0.45">
      <c r="A439" s="167"/>
      <c r="B439" s="366"/>
    </row>
    <row r="440" spans="1:2" x14ac:dyDescent="0.45">
      <c r="A440" s="167"/>
      <c r="B440" s="366"/>
    </row>
    <row r="441" spans="1:2" x14ac:dyDescent="0.45">
      <c r="A441" s="167"/>
      <c r="B441" s="366"/>
    </row>
    <row r="442" spans="1:2" x14ac:dyDescent="0.45">
      <c r="A442" s="167"/>
      <c r="B442" s="366"/>
    </row>
    <row r="443" spans="1:2" x14ac:dyDescent="0.45">
      <c r="A443" s="167"/>
      <c r="B443" s="366"/>
    </row>
    <row r="444" spans="1:2" x14ac:dyDescent="0.45">
      <c r="A444" s="167"/>
      <c r="B444" s="366"/>
    </row>
    <row r="445" spans="1:2" x14ac:dyDescent="0.45">
      <c r="A445" s="167"/>
      <c r="B445" s="366"/>
    </row>
    <row r="446" spans="1:2" x14ac:dyDescent="0.45">
      <c r="A446" s="167"/>
      <c r="B446" s="366"/>
    </row>
    <row r="447" spans="1:2" x14ac:dyDescent="0.45">
      <c r="A447" s="167"/>
      <c r="B447" s="366"/>
    </row>
    <row r="448" spans="1:2" x14ac:dyDescent="0.45">
      <c r="A448" s="167"/>
      <c r="B448" s="366"/>
    </row>
    <row r="449" spans="1:2" x14ac:dyDescent="0.45">
      <c r="A449" s="167"/>
      <c r="B449" s="366"/>
    </row>
    <row r="450" spans="1:2" x14ac:dyDescent="0.45">
      <c r="A450" s="167"/>
      <c r="B450" s="366"/>
    </row>
    <row r="451" spans="1:2" x14ac:dyDescent="0.45">
      <c r="A451" s="167"/>
      <c r="B451" s="366"/>
    </row>
    <row r="452" spans="1:2" x14ac:dyDescent="0.45">
      <c r="A452" s="167"/>
      <c r="B452" s="366"/>
    </row>
    <row r="453" spans="1:2" x14ac:dyDescent="0.45">
      <c r="A453" s="167"/>
      <c r="B453" s="366"/>
    </row>
    <row r="454" spans="1:2" x14ac:dyDescent="0.45">
      <c r="A454" s="167"/>
      <c r="B454" s="366"/>
    </row>
    <row r="455" spans="1:2" x14ac:dyDescent="0.45">
      <c r="A455" s="167"/>
      <c r="B455" s="366"/>
    </row>
    <row r="456" spans="1:2" x14ac:dyDescent="0.45">
      <c r="A456" s="167"/>
      <c r="B456" s="366"/>
    </row>
    <row r="457" spans="1:2" x14ac:dyDescent="0.45">
      <c r="A457" s="167"/>
      <c r="B457" s="366"/>
    </row>
    <row r="458" spans="1:2" x14ac:dyDescent="0.45">
      <c r="A458" s="167"/>
      <c r="B458" s="366"/>
    </row>
    <row r="459" spans="1:2" x14ac:dyDescent="0.45">
      <c r="A459" s="167"/>
      <c r="B459" s="366"/>
    </row>
    <row r="460" spans="1:2" x14ac:dyDescent="0.45">
      <c r="A460" s="167"/>
      <c r="B460" s="366"/>
    </row>
    <row r="461" spans="1:2" x14ac:dyDescent="0.45">
      <c r="A461" s="167"/>
      <c r="B461" s="366"/>
    </row>
    <row r="462" spans="1:2" x14ac:dyDescent="0.45">
      <c r="A462" s="167"/>
      <c r="B462" s="366"/>
    </row>
    <row r="463" spans="1:2" x14ac:dyDescent="0.45">
      <c r="A463" s="167"/>
      <c r="B463" s="366"/>
    </row>
    <row r="464" spans="1:2" x14ac:dyDescent="0.45">
      <c r="A464" s="167"/>
      <c r="B464" s="366"/>
    </row>
    <row r="465" spans="1:2" x14ac:dyDescent="0.45">
      <c r="A465" s="167"/>
      <c r="B465" s="366"/>
    </row>
    <row r="466" spans="1:2" x14ac:dyDescent="0.45">
      <c r="A466" s="167"/>
      <c r="B466" s="366"/>
    </row>
    <row r="467" spans="1:2" x14ac:dyDescent="0.45">
      <c r="A467" s="167"/>
      <c r="B467" s="366"/>
    </row>
    <row r="468" spans="1:2" x14ac:dyDescent="0.45">
      <c r="A468" s="167"/>
      <c r="B468" s="366"/>
    </row>
    <row r="469" spans="1:2" x14ac:dyDescent="0.45">
      <c r="A469" s="167"/>
      <c r="B469" s="366"/>
    </row>
    <row r="470" spans="1:2" x14ac:dyDescent="0.45">
      <c r="A470" s="167"/>
      <c r="B470" s="366"/>
    </row>
    <row r="471" spans="1:2" x14ac:dyDescent="0.45">
      <c r="A471" s="167"/>
      <c r="B471" s="366"/>
    </row>
    <row r="472" spans="1:2" x14ac:dyDescent="0.45">
      <c r="A472" s="167"/>
      <c r="B472" s="366"/>
    </row>
    <row r="473" spans="1:2" x14ac:dyDescent="0.45">
      <c r="A473" s="167"/>
      <c r="B473" s="366"/>
    </row>
    <row r="474" spans="1:2" x14ac:dyDescent="0.45">
      <c r="A474" s="167"/>
      <c r="B474" s="366"/>
    </row>
    <row r="475" spans="1:2" x14ac:dyDescent="0.45">
      <c r="A475" s="167"/>
      <c r="B475" s="366"/>
    </row>
    <row r="476" spans="1:2" x14ac:dyDescent="0.45">
      <c r="A476" s="167"/>
      <c r="B476" s="366"/>
    </row>
    <row r="477" spans="1:2" x14ac:dyDescent="0.45">
      <c r="A477" s="167"/>
      <c r="B477" s="366"/>
    </row>
    <row r="478" spans="1:2" x14ac:dyDescent="0.45">
      <c r="A478" s="167"/>
      <c r="B478" s="366"/>
    </row>
    <row r="479" spans="1:2" x14ac:dyDescent="0.45">
      <c r="A479" s="167"/>
      <c r="B479" s="366"/>
    </row>
    <row r="480" spans="1:2" x14ac:dyDescent="0.45">
      <c r="A480" s="167"/>
      <c r="B480" s="366"/>
    </row>
    <row r="481" spans="1:2" x14ac:dyDescent="0.45">
      <c r="A481" s="167"/>
      <c r="B481" s="366"/>
    </row>
    <row r="482" spans="1:2" x14ac:dyDescent="0.45">
      <c r="A482" s="167"/>
      <c r="B482" s="366"/>
    </row>
    <row r="483" spans="1:2" x14ac:dyDescent="0.45">
      <c r="A483" s="167"/>
      <c r="B483" s="366"/>
    </row>
    <row r="484" spans="1:2" x14ac:dyDescent="0.45">
      <c r="A484" s="167"/>
      <c r="B484" s="366"/>
    </row>
    <row r="485" spans="1:2" x14ac:dyDescent="0.45">
      <c r="A485" s="167"/>
      <c r="B485" s="366"/>
    </row>
    <row r="486" spans="1:2" x14ac:dyDescent="0.45">
      <c r="A486" s="167"/>
      <c r="B486" s="366"/>
    </row>
    <row r="487" spans="1:2" x14ac:dyDescent="0.45">
      <c r="A487" s="167"/>
      <c r="B487" s="366"/>
    </row>
    <row r="488" spans="1:2" x14ac:dyDescent="0.45">
      <c r="A488" s="167"/>
      <c r="B488" s="366"/>
    </row>
    <row r="489" spans="1:2" x14ac:dyDescent="0.45">
      <c r="A489" s="167"/>
      <c r="B489" s="366"/>
    </row>
    <row r="490" spans="1:2" x14ac:dyDescent="0.45">
      <c r="A490" s="167"/>
      <c r="B490" s="366"/>
    </row>
    <row r="491" spans="1:2" x14ac:dyDescent="0.45">
      <c r="A491" s="167"/>
      <c r="B491" s="366"/>
    </row>
    <row r="492" spans="1:2" x14ac:dyDescent="0.45">
      <c r="A492" s="167"/>
      <c r="B492" s="366"/>
    </row>
    <row r="493" spans="1:2" x14ac:dyDescent="0.45">
      <c r="A493" s="167"/>
      <c r="B493" s="366"/>
    </row>
    <row r="494" spans="1:2" x14ac:dyDescent="0.45">
      <c r="A494" s="167"/>
      <c r="B494" s="366"/>
    </row>
    <row r="495" spans="1:2" x14ac:dyDescent="0.45">
      <c r="A495" s="167"/>
      <c r="B495" s="366"/>
    </row>
    <row r="496" spans="1:2" x14ac:dyDescent="0.45">
      <c r="A496" s="167"/>
      <c r="B496" s="366"/>
    </row>
    <row r="497" spans="1:2" x14ac:dyDescent="0.45">
      <c r="A497" s="167"/>
      <c r="B497" s="366"/>
    </row>
    <row r="498" spans="1:2" x14ac:dyDescent="0.45">
      <c r="A498" s="167"/>
      <c r="B498" s="366"/>
    </row>
    <row r="499" spans="1:2" x14ac:dyDescent="0.45">
      <c r="A499" s="167"/>
      <c r="B499" s="366"/>
    </row>
    <row r="500" spans="1:2" x14ac:dyDescent="0.45">
      <c r="A500" s="167"/>
      <c r="B500" s="366"/>
    </row>
    <row r="501" spans="1:2" x14ac:dyDescent="0.45">
      <c r="A501" s="167"/>
      <c r="B501" s="366"/>
    </row>
    <row r="502" spans="1:2" x14ac:dyDescent="0.45">
      <c r="A502" s="167"/>
      <c r="B502" s="366"/>
    </row>
    <row r="503" spans="1:2" x14ac:dyDescent="0.45">
      <c r="A503" s="167"/>
      <c r="B503" s="366"/>
    </row>
    <row r="504" spans="1:2" x14ac:dyDescent="0.45">
      <c r="A504" s="167"/>
      <c r="B504" s="366"/>
    </row>
    <row r="505" spans="1:2" x14ac:dyDescent="0.45">
      <c r="A505" s="167"/>
      <c r="B505" s="366"/>
    </row>
    <row r="506" spans="1:2" x14ac:dyDescent="0.45">
      <c r="A506" s="167"/>
      <c r="B506" s="366"/>
    </row>
    <row r="507" spans="1:2" x14ac:dyDescent="0.45">
      <c r="A507" s="167"/>
      <c r="B507" s="366"/>
    </row>
    <row r="508" spans="1:2" x14ac:dyDescent="0.45">
      <c r="A508" s="167"/>
      <c r="B508" s="366"/>
    </row>
    <row r="509" spans="1:2" x14ac:dyDescent="0.45">
      <c r="A509" s="167"/>
      <c r="B509" s="366"/>
    </row>
    <row r="510" spans="1:2" x14ac:dyDescent="0.45">
      <c r="A510" s="167"/>
      <c r="B510" s="366"/>
    </row>
    <row r="511" spans="1:2" x14ac:dyDescent="0.45">
      <c r="A511" s="167"/>
      <c r="B511" s="366"/>
    </row>
    <row r="512" spans="1:2" x14ac:dyDescent="0.45">
      <c r="A512" s="167"/>
      <c r="B512" s="366"/>
    </row>
    <row r="513" spans="1:2" x14ac:dyDescent="0.45">
      <c r="A513" s="167"/>
      <c r="B513" s="366"/>
    </row>
    <row r="514" spans="1:2" x14ac:dyDescent="0.45">
      <c r="A514" s="167"/>
      <c r="B514" s="366"/>
    </row>
    <row r="515" spans="1:2" x14ac:dyDescent="0.45">
      <c r="A515" s="167"/>
      <c r="B515" s="366"/>
    </row>
    <row r="516" spans="1:2" x14ac:dyDescent="0.45">
      <c r="A516" s="167"/>
      <c r="B516" s="366"/>
    </row>
    <row r="517" spans="1:2" x14ac:dyDescent="0.45">
      <c r="A517" s="167"/>
      <c r="B517" s="366"/>
    </row>
    <row r="518" spans="1:2" x14ac:dyDescent="0.45">
      <c r="A518" s="167"/>
      <c r="B518" s="366"/>
    </row>
    <row r="519" spans="1:2" x14ac:dyDescent="0.45">
      <c r="A519" s="167"/>
      <c r="B519" s="366"/>
    </row>
    <row r="520" spans="1:2" x14ac:dyDescent="0.45">
      <c r="A520" s="167"/>
      <c r="B520" s="366"/>
    </row>
    <row r="521" spans="1:2" x14ac:dyDescent="0.45">
      <c r="A521" s="167"/>
      <c r="B521" s="366"/>
    </row>
    <row r="522" spans="1:2" x14ac:dyDescent="0.45">
      <c r="A522" s="167"/>
      <c r="B522" s="366"/>
    </row>
    <row r="523" spans="1:2" x14ac:dyDescent="0.45">
      <c r="A523" s="167"/>
      <c r="B523" s="366"/>
    </row>
    <row r="524" spans="1:2" x14ac:dyDescent="0.45">
      <c r="A524" s="167"/>
      <c r="B524" s="366"/>
    </row>
    <row r="525" spans="1:2" x14ac:dyDescent="0.45">
      <c r="A525" s="167"/>
      <c r="B525" s="366"/>
    </row>
    <row r="526" spans="1:2" x14ac:dyDescent="0.45">
      <c r="A526" s="167"/>
      <c r="B526" s="366"/>
    </row>
    <row r="527" spans="1:2" x14ac:dyDescent="0.45">
      <c r="A527" s="167"/>
      <c r="B527" s="366"/>
    </row>
    <row r="528" spans="1:2" x14ac:dyDescent="0.45">
      <c r="A528" s="167"/>
      <c r="B528" s="366"/>
    </row>
    <row r="529" spans="1:2" x14ac:dyDescent="0.45">
      <c r="A529" s="167"/>
      <c r="B529" s="366"/>
    </row>
    <row r="530" spans="1:2" x14ac:dyDescent="0.45">
      <c r="A530" s="167"/>
      <c r="B530" s="366"/>
    </row>
    <row r="531" spans="1:2" x14ac:dyDescent="0.45">
      <c r="A531" s="167"/>
      <c r="B531" s="366"/>
    </row>
    <row r="532" spans="1:2" x14ac:dyDescent="0.45">
      <c r="A532" s="167"/>
      <c r="B532" s="366"/>
    </row>
    <row r="533" spans="1:2" x14ac:dyDescent="0.45">
      <c r="A533" s="167"/>
      <c r="B533" s="366"/>
    </row>
    <row r="534" spans="1:2" x14ac:dyDescent="0.45">
      <c r="A534" s="167"/>
      <c r="B534" s="366"/>
    </row>
    <row r="535" spans="1:2" x14ac:dyDescent="0.45">
      <c r="A535" s="167"/>
      <c r="B535" s="366"/>
    </row>
    <row r="536" spans="1:2" x14ac:dyDescent="0.45">
      <c r="A536" s="167"/>
      <c r="B536" s="366"/>
    </row>
    <row r="537" spans="1:2" x14ac:dyDescent="0.45">
      <c r="A537" s="167"/>
      <c r="B537" s="366"/>
    </row>
    <row r="538" spans="1:2" x14ac:dyDescent="0.45">
      <c r="A538" s="167"/>
      <c r="B538" s="366"/>
    </row>
    <row r="539" spans="1:2" x14ac:dyDescent="0.45">
      <c r="A539" s="167"/>
      <c r="B539" s="366"/>
    </row>
    <row r="540" spans="1:2" x14ac:dyDescent="0.45">
      <c r="A540" s="167"/>
      <c r="B540" s="366"/>
    </row>
    <row r="541" spans="1:2" x14ac:dyDescent="0.45">
      <c r="A541" s="167"/>
      <c r="B541" s="366"/>
    </row>
    <row r="542" spans="1:2" x14ac:dyDescent="0.45">
      <c r="A542" s="167"/>
      <c r="B542" s="366"/>
    </row>
    <row r="543" spans="1:2" x14ac:dyDescent="0.45">
      <c r="A543" s="167"/>
      <c r="B543" s="366"/>
    </row>
    <row r="544" spans="1:2" x14ac:dyDescent="0.45">
      <c r="A544" s="167"/>
      <c r="B544" s="366"/>
    </row>
    <row r="545" spans="1:2" x14ac:dyDescent="0.45">
      <c r="A545" s="167"/>
      <c r="B545" s="366"/>
    </row>
    <row r="546" spans="1:2" x14ac:dyDescent="0.45">
      <c r="A546" s="167"/>
      <c r="B546" s="366"/>
    </row>
    <row r="547" spans="1:2" x14ac:dyDescent="0.45">
      <c r="A547" s="167"/>
      <c r="B547" s="366"/>
    </row>
    <row r="548" spans="1:2" x14ac:dyDescent="0.45">
      <c r="A548" s="167"/>
      <c r="B548" s="366"/>
    </row>
    <row r="549" spans="1:2" x14ac:dyDescent="0.45">
      <c r="A549" s="167"/>
      <c r="B549" s="366"/>
    </row>
    <row r="550" spans="1:2" x14ac:dyDescent="0.45">
      <c r="A550" s="167"/>
      <c r="B550" s="366"/>
    </row>
    <row r="551" spans="1:2" x14ac:dyDescent="0.45">
      <c r="A551" s="167"/>
      <c r="B551" s="366"/>
    </row>
    <row r="552" spans="1:2" x14ac:dyDescent="0.45">
      <c r="A552" s="167"/>
      <c r="B552" s="366"/>
    </row>
    <row r="553" spans="1:2" x14ac:dyDescent="0.45">
      <c r="A553" s="167"/>
      <c r="B553" s="366"/>
    </row>
    <row r="554" spans="1:2" x14ac:dyDescent="0.45">
      <c r="A554" s="167"/>
      <c r="B554" s="366"/>
    </row>
    <row r="555" spans="1:2" x14ac:dyDescent="0.45">
      <c r="A555" s="167"/>
      <c r="B555" s="366"/>
    </row>
    <row r="556" spans="1:2" x14ac:dyDescent="0.45">
      <c r="A556" s="167"/>
      <c r="B556" s="366"/>
    </row>
    <row r="557" spans="1:2" x14ac:dyDescent="0.45">
      <c r="A557" s="167"/>
      <c r="B557" s="366"/>
    </row>
    <row r="558" spans="1:2" x14ac:dyDescent="0.45">
      <c r="A558" s="167"/>
      <c r="B558" s="366"/>
    </row>
    <row r="559" spans="1:2" x14ac:dyDescent="0.45">
      <c r="A559" s="167"/>
      <c r="B559" s="366"/>
    </row>
    <row r="560" spans="1:2" x14ac:dyDescent="0.45">
      <c r="A560" s="167"/>
      <c r="B560" s="366"/>
    </row>
    <row r="561" spans="1:2" x14ac:dyDescent="0.45">
      <c r="A561" s="167"/>
      <c r="B561" s="366"/>
    </row>
    <row r="562" spans="1:2" x14ac:dyDescent="0.45">
      <c r="A562" s="167"/>
      <c r="B562" s="366"/>
    </row>
    <row r="563" spans="1:2" x14ac:dyDescent="0.45">
      <c r="A563" s="167"/>
      <c r="B563" s="366"/>
    </row>
    <row r="564" spans="1:2" x14ac:dyDescent="0.45">
      <c r="A564" s="167"/>
      <c r="B564" s="366"/>
    </row>
    <row r="565" spans="1:2" x14ac:dyDescent="0.45">
      <c r="A565" s="167"/>
      <c r="B565" s="366"/>
    </row>
    <row r="566" spans="1:2" x14ac:dyDescent="0.45">
      <c r="A566" s="167"/>
      <c r="B566" s="366"/>
    </row>
    <row r="567" spans="1:2" x14ac:dyDescent="0.45">
      <c r="A567" s="167"/>
      <c r="B567" s="366"/>
    </row>
    <row r="568" spans="1:2" x14ac:dyDescent="0.45">
      <c r="A568" s="167"/>
      <c r="B568" s="366"/>
    </row>
    <row r="569" spans="1:2" x14ac:dyDescent="0.45">
      <c r="A569" s="167"/>
      <c r="B569" s="366"/>
    </row>
    <row r="570" spans="1:2" x14ac:dyDescent="0.45">
      <c r="A570" s="167"/>
      <c r="B570" s="366"/>
    </row>
    <row r="571" spans="1:2" x14ac:dyDescent="0.45">
      <c r="A571" s="167"/>
      <c r="B571" s="366"/>
    </row>
    <row r="572" spans="1:2" x14ac:dyDescent="0.45">
      <c r="A572" s="167"/>
      <c r="B572" s="366"/>
    </row>
    <row r="573" spans="1:2" x14ac:dyDescent="0.45">
      <c r="A573" s="167"/>
      <c r="B573" s="366"/>
    </row>
    <row r="574" spans="1:2" x14ac:dyDescent="0.45">
      <c r="A574" s="167"/>
      <c r="B574" s="366"/>
    </row>
    <row r="575" spans="1:2" x14ac:dyDescent="0.45">
      <c r="A575" s="167"/>
      <c r="B575" s="366"/>
    </row>
    <row r="576" spans="1:2" x14ac:dyDescent="0.45">
      <c r="A576" s="167"/>
      <c r="B576" s="366"/>
    </row>
    <row r="577" spans="1:2" x14ac:dyDescent="0.45">
      <c r="A577" s="167"/>
      <c r="B577" s="366"/>
    </row>
    <row r="578" spans="1:2" x14ac:dyDescent="0.45">
      <c r="A578" s="167"/>
      <c r="B578" s="366"/>
    </row>
    <row r="579" spans="1:2" x14ac:dyDescent="0.45">
      <c r="A579" s="167"/>
      <c r="B579" s="366"/>
    </row>
    <row r="580" spans="1:2" x14ac:dyDescent="0.45">
      <c r="A580" s="167"/>
      <c r="B580" s="366"/>
    </row>
    <row r="581" spans="1:2" x14ac:dyDescent="0.45">
      <c r="A581" s="167"/>
      <c r="B581" s="366"/>
    </row>
    <row r="582" spans="1:2" x14ac:dyDescent="0.45">
      <c r="A582" s="167"/>
      <c r="B582" s="366"/>
    </row>
    <row r="583" spans="1:2" x14ac:dyDescent="0.45">
      <c r="A583" s="167"/>
      <c r="B583" s="366"/>
    </row>
    <row r="584" spans="1:2" x14ac:dyDescent="0.45">
      <c r="A584" s="167"/>
      <c r="B584" s="366"/>
    </row>
    <row r="585" spans="1:2" x14ac:dyDescent="0.45">
      <c r="A585" s="167"/>
      <c r="B585" s="366"/>
    </row>
    <row r="586" spans="1:2" x14ac:dyDescent="0.45">
      <c r="A586" s="167"/>
      <c r="B586" s="366"/>
    </row>
    <row r="587" spans="1:2" x14ac:dyDescent="0.45">
      <c r="A587" s="167"/>
      <c r="B587" s="366"/>
    </row>
    <row r="588" spans="1:2" x14ac:dyDescent="0.45">
      <c r="A588" s="167"/>
      <c r="B588" s="366"/>
    </row>
    <row r="589" spans="1:2" x14ac:dyDescent="0.45">
      <c r="A589" s="167"/>
      <c r="B589" s="366"/>
    </row>
    <row r="590" spans="1:2" x14ac:dyDescent="0.45">
      <c r="A590" s="167"/>
      <c r="B590" s="366"/>
    </row>
    <row r="591" spans="1:2" x14ac:dyDescent="0.45">
      <c r="A591" s="167"/>
      <c r="B591" s="366"/>
    </row>
    <row r="592" spans="1:2" x14ac:dyDescent="0.45">
      <c r="A592" s="167"/>
      <c r="B592" s="366"/>
    </row>
    <row r="593" spans="1:2" x14ac:dyDescent="0.45">
      <c r="A593" s="167"/>
      <c r="B593" s="366"/>
    </row>
    <row r="594" spans="1:2" x14ac:dyDescent="0.45">
      <c r="A594" s="167"/>
      <c r="B594" s="366"/>
    </row>
    <row r="595" spans="1:2" x14ac:dyDescent="0.45">
      <c r="A595" s="167"/>
      <c r="B595" s="366"/>
    </row>
    <row r="596" spans="1:2" x14ac:dyDescent="0.45">
      <c r="A596" s="167"/>
      <c r="B596" s="366"/>
    </row>
    <row r="597" spans="1:2" x14ac:dyDescent="0.45">
      <c r="A597" s="167"/>
      <c r="B597" s="366"/>
    </row>
    <row r="598" spans="1:2" x14ac:dyDescent="0.45">
      <c r="A598" s="167"/>
      <c r="B598" s="366"/>
    </row>
    <row r="599" spans="1:2" x14ac:dyDescent="0.45">
      <c r="A599" s="167"/>
      <c r="B599" s="366"/>
    </row>
    <row r="600" spans="1:2" x14ac:dyDescent="0.45">
      <c r="A600" s="167"/>
      <c r="B600" s="366"/>
    </row>
    <row r="601" spans="1:2" x14ac:dyDescent="0.45">
      <c r="A601" s="167"/>
      <c r="B601" s="366"/>
    </row>
    <row r="602" spans="1:2" x14ac:dyDescent="0.45">
      <c r="A602" s="167"/>
      <c r="B602" s="366"/>
    </row>
    <row r="603" spans="1:2" x14ac:dyDescent="0.45">
      <c r="A603" s="167"/>
      <c r="B603" s="366"/>
    </row>
    <row r="604" spans="1:2" x14ac:dyDescent="0.45">
      <c r="A604" s="167"/>
      <c r="B604" s="366"/>
    </row>
    <row r="605" spans="1:2" x14ac:dyDescent="0.45">
      <c r="A605" s="167"/>
      <c r="B605" s="366"/>
    </row>
    <row r="606" spans="1:2" x14ac:dyDescent="0.45">
      <c r="A606" s="167"/>
    </row>
    <row r="607" spans="1:2" x14ac:dyDescent="0.45">
      <c r="A607" s="167"/>
    </row>
    <row r="608" spans="1:2" x14ac:dyDescent="0.45">
      <c r="A608" s="167"/>
    </row>
    <row r="609" spans="1:1" x14ac:dyDescent="0.45">
      <c r="A609" s="167"/>
    </row>
    <row r="610" spans="1:1" x14ac:dyDescent="0.45">
      <c r="A610" s="167"/>
    </row>
    <row r="611" spans="1:1" x14ac:dyDescent="0.45">
      <c r="A611" s="167"/>
    </row>
    <row r="612" spans="1:1" x14ac:dyDescent="0.45">
      <c r="A612" s="167"/>
    </row>
    <row r="613" spans="1:1" x14ac:dyDescent="0.45">
      <c r="A613" s="167"/>
    </row>
    <row r="614" spans="1:1" x14ac:dyDescent="0.45">
      <c r="A614" s="167"/>
    </row>
    <row r="615" spans="1:1" x14ac:dyDescent="0.45">
      <c r="A615" s="167"/>
    </row>
    <row r="616" spans="1:1" x14ac:dyDescent="0.45">
      <c r="A616" s="167"/>
    </row>
    <row r="617" spans="1:1" x14ac:dyDescent="0.45">
      <c r="A617" s="167"/>
    </row>
    <row r="618" spans="1:1" x14ac:dyDescent="0.45">
      <c r="A618" s="167"/>
    </row>
    <row r="619" spans="1:1" x14ac:dyDescent="0.45">
      <c r="A619" s="167"/>
    </row>
    <row r="620" spans="1:1" x14ac:dyDescent="0.45">
      <c r="A620" s="167"/>
    </row>
    <row r="621" spans="1:1" x14ac:dyDescent="0.45">
      <c r="A621" s="167"/>
    </row>
    <row r="622" spans="1:1" x14ac:dyDescent="0.45">
      <c r="A622" s="167"/>
    </row>
    <row r="623" spans="1:1" x14ac:dyDescent="0.45">
      <c r="A623" s="167"/>
    </row>
    <row r="624" spans="1:1" x14ac:dyDescent="0.45">
      <c r="A624" s="167"/>
    </row>
    <row r="625" spans="1:1" x14ac:dyDescent="0.45">
      <c r="A625" s="167"/>
    </row>
    <row r="626" spans="1:1" x14ac:dyDescent="0.45">
      <c r="A626" s="167"/>
    </row>
    <row r="627" spans="1:1" x14ac:dyDescent="0.45">
      <c r="A627" s="167"/>
    </row>
    <row r="628" spans="1:1" x14ac:dyDescent="0.45">
      <c r="A628" s="167"/>
    </row>
    <row r="629" spans="1:1" x14ac:dyDescent="0.45">
      <c r="A629" s="167"/>
    </row>
    <row r="630" spans="1:1" x14ac:dyDescent="0.45">
      <c r="A630" s="167"/>
    </row>
    <row r="631" spans="1:1" x14ac:dyDescent="0.45">
      <c r="A631" s="167"/>
    </row>
    <row r="632" spans="1:1" x14ac:dyDescent="0.45">
      <c r="A632" s="167"/>
    </row>
    <row r="633" spans="1:1" x14ac:dyDescent="0.45">
      <c r="A633" s="167"/>
    </row>
    <row r="634" spans="1:1" x14ac:dyDescent="0.45">
      <c r="A634" s="167"/>
    </row>
    <row r="635" spans="1:1" x14ac:dyDescent="0.45">
      <c r="A635" s="167"/>
    </row>
    <row r="636" spans="1:1" x14ac:dyDescent="0.45">
      <c r="A636" s="167"/>
    </row>
    <row r="637" spans="1:1" x14ac:dyDescent="0.45">
      <c r="A637" s="167"/>
    </row>
    <row r="638" spans="1:1" x14ac:dyDescent="0.45">
      <c r="A638" s="167"/>
    </row>
    <row r="639" spans="1:1" x14ac:dyDescent="0.45">
      <c r="A639" s="167"/>
    </row>
    <row r="640" spans="1:1" x14ac:dyDescent="0.45">
      <c r="A640" s="167"/>
    </row>
    <row r="641" spans="1:1" x14ac:dyDescent="0.45">
      <c r="A641" s="167"/>
    </row>
    <row r="642" spans="1:1" x14ac:dyDescent="0.45">
      <c r="A642" s="167"/>
    </row>
    <row r="643" spans="1:1" x14ac:dyDescent="0.45">
      <c r="A643" s="167"/>
    </row>
    <row r="644" spans="1:1" x14ac:dyDescent="0.45">
      <c r="A644" s="167"/>
    </row>
    <row r="645" spans="1:1" x14ac:dyDescent="0.45">
      <c r="A645" s="167"/>
    </row>
    <row r="646" spans="1:1" x14ac:dyDescent="0.45">
      <c r="A646" s="167"/>
    </row>
    <row r="647" spans="1:1" x14ac:dyDescent="0.45">
      <c r="A647" s="167"/>
    </row>
    <row r="648" spans="1:1" x14ac:dyDescent="0.45">
      <c r="A648" s="167"/>
    </row>
    <row r="649" spans="1:1" x14ac:dyDescent="0.45">
      <c r="A649" s="167"/>
    </row>
    <row r="650" spans="1:1" x14ac:dyDescent="0.45">
      <c r="A650" s="167"/>
    </row>
    <row r="651" spans="1:1" x14ac:dyDescent="0.45">
      <c r="A651" s="167"/>
    </row>
    <row r="652" spans="1:1" x14ac:dyDescent="0.45">
      <c r="A652" s="167"/>
    </row>
    <row r="653" spans="1:1" x14ac:dyDescent="0.45">
      <c r="A653" s="167"/>
    </row>
    <row r="654" spans="1:1" x14ac:dyDescent="0.45">
      <c r="A654" s="167"/>
    </row>
    <row r="655" spans="1:1" x14ac:dyDescent="0.45">
      <c r="A655" s="167"/>
    </row>
    <row r="656" spans="1:1" x14ac:dyDescent="0.45">
      <c r="A656" s="167"/>
    </row>
    <row r="657" spans="1:1" x14ac:dyDescent="0.45">
      <c r="A657" s="167"/>
    </row>
    <row r="658" spans="1:1" x14ac:dyDescent="0.45">
      <c r="A658" s="167"/>
    </row>
    <row r="659" spans="1:1" x14ac:dyDescent="0.45">
      <c r="A659" s="167"/>
    </row>
    <row r="660" spans="1:1" x14ac:dyDescent="0.45">
      <c r="A660" s="167"/>
    </row>
    <row r="661" spans="1:1" x14ac:dyDescent="0.45">
      <c r="A661" s="167"/>
    </row>
    <row r="662" spans="1:1" x14ac:dyDescent="0.45">
      <c r="A662" s="167"/>
    </row>
    <row r="663" spans="1:1" x14ac:dyDescent="0.45">
      <c r="A663" s="167"/>
    </row>
    <row r="664" spans="1:1" x14ac:dyDescent="0.45">
      <c r="A664" s="167"/>
    </row>
    <row r="665" spans="1:1" x14ac:dyDescent="0.45">
      <c r="A665" s="167"/>
    </row>
    <row r="666" spans="1:1" x14ac:dyDescent="0.45">
      <c r="A666" s="167"/>
    </row>
    <row r="667" spans="1:1" x14ac:dyDescent="0.45">
      <c r="A667" s="167"/>
    </row>
    <row r="668" spans="1:1" x14ac:dyDescent="0.45">
      <c r="A668" s="167"/>
    </row>
    <row r="669" spans="1:1" x14ac:dyDescent="0.45">
      <c r="A669" s="167"/>
    </row>
  </sheetData>
  <customSheetViews>
    <customSheetView guid="{AE1B1716-57F4-4705-A4F2-7A8CD44D74C3}" scale="90" showPageBreaks="1" fitToPage="1" printArea="1">
      <pane ySplit="12" topLeftCell="A394" activePane="bottomLeft" state="frozen"/>
      <selection pane="bottomLeft" activeCell="S415" sqref="S415 M389 M388"/>
      <rowBreaks count="1" manualBreakCount="1">
        <brk id="409" max="16383" man="1"/>
      </rowBreaks>
      <pageMargins left="0" right="0" top="0" bottom="0" header="0" footer="0"/>
      <pageSetup scale="61" fitToHeight="0" orientation="portrait" r:id="rId1"/>
    </customSheetView>
    <customSheetView guid="{C98D41B4-6B7D-46F8-862F-B1C92554BE39}" scale="90" showPageBreaks="1">
      <pane ySplit="12" topLeftCell="A394" activePane="bottomLeft" state="frozen"/>
      <selection pane="bottomLeft" activeCell="M388" activeCellId="2" sqref="M391 M389 M388"/>
      <pageMargins left="0" right="0" top="0" bottom="0" header="0" footer="0"/>
      <pageSetup orientation="portrait" r:id="rId2"/>
    </customSheetView>
    <customSheetView guid="{E163314F-53A2-4A2F-A9CF-3F94F0129118}" scale="90" showPageBreaks="1">
      <pane ySplit="12" topLeftCell="A289" activePane="bottomLeft" state="frozen"/>
      <selection pane="bottomLeft" activeCell="K20" sqref="K20 M389 M388"/>
      <pageMargins left="0" right="0" top="0" bottom="0" header="0" footer="0"/>
      <pageSetup orientation="portrait" r:id="rId3"/>
    </customSheetView>
    <customSheetView guid="{CEC57B47-E6EC-4FDA-BCFD-6AC6A66DD178}" scale="90">
      <pane ySplit="12" topLeftCell="A289" activePane="bottomLeft" state="frozen"/>
      <selection pane="bottomLeft" activeCell="K20" sqref="K20 M389 M388"/>
      <pageMargins left="0" right="0" top="0" bottom="0" header="0" footer="0"/>
      <pageSetup orientation="portrait" r:id="rId4"/>
    </customSheetView>
    <customSheetView guid="{F5B97444-16EA-4AA7-9A70-95BB0AFD8284}" scale="90">
      <pane ySplit="12" topLeftCell="A91" activePane="bottomLeft" state="frozen"/>
      <selection pane="bottomLeft" activeCell="K20" sqref="K20 M389 M388"/>
      <pageMargins left="0" right="0" top="0" bottom="0" header="0" footer="0"/>
      <pageSetup orientation="portrait" r:id="rId5"/>
    </customSheetView>
    <customSheetView guid="{2E9FC00E-19D3-4355-A260-417D9236B30F}" scale="90">
      <pane ySplit="12" topLeftCell="A289" activePane="bottomLeft" state="frozen"/>
      <selection pane="bottomLeft" activeCell="K20" sqref="K20 M389 M388"/>
      <pageMargins left="0" right="0" top="0" bottom="0" header="0" footer="0"/>
      <pageSetup orientation="portrait" r:id="rId6"/>
    </customSheetView>
    <customSheetView guid="{F8C3F9F4-DBFA-417E-A63C-4DCF6CDDDD4D}" scale="90">
      <pane ySplit="12" topLeftCell="A289" activePane="bottomLeft" state="frozen"/>
      <selection pane="bottomLeft" activeCell="K20" sqref="K20 M389 M388"/>
      <pageMargins left="0" right="0" top="0" bottom="0" header="0" footer="0"/>
      <pageSetup orientation="portrait" r:id="rId7"/>
    </customSheetView>
    <customSheetView guid="{D80F9502-1760-4B4D-BEE6-65B7268CEFF2}" scale="80" showPageBreaks="1" fitToPage="1" printArea="1">
      <pane ySplit="12" topLeftCell="A242" activePane="bottomLeft" state="frozen"/>
      <selection pane="bottomLeft" activeCell="I256" sqref="I256 M389 M388"/>
      <rowBreaks count="1" manualBreakCount="1">
        <brk id="419" max="16383" man="1"/>
      </rowBreaks>
      <pageMargins left="0" right="0" top="0" bottom="0" header="0" footer="0"/>
      <pageSetup scale="61" fitToHeight="0" orientation="portrait" r:id="rId8"/>
    </customSheetView>
  </customSheetViews>
  <mergeCells count="6">
    <mergeCell ref="D53:E53"/>
    <mergeCell ref="A3:H3"/>
    <mergeCell ref="A4:H4"/>
    <mergeCell ref="A5:H5"/>
    <mergeCell ref="A6:H6"/>
    <mergeCell ref="A7:H7"/>
  </mergeCells>
  <pageMargins left="0.32" right="0.31" top="0.52" bottom="0.45" header="0.3" footer="0.3"/>
  <pageSetup scale="62" fitToHeight="0" orientation="landscape" r:id="rId9"/>
  <rowBreaks count="2" manualBreakCount="2">
    <brk id="53" max="7" man="1"/>
    <brk id="383" max="16383" man="1"/>
  </rowBreaks>
  <customProperties>
    <customPr name="_pios_id" r:id="rId10"/>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tabSelected="1" view="pageBreakPreview" zoomScale="60" zoomScaleNormal="90" workbookViewId="0">
      <selection activeCell="J29" sqref="J29"/>
    </sheetView>
  </sheetViews>
  <sheetFormatPr defaultColWidth="8.86328125" defaultRowHeight="14.25" x14ac:dyDescent="0.45"/>
  <cols>
    <col min="1" max="1" width="8.86328125" style="81"/>
    <col min="2" max="2" width="13.3984375" style="81" bestFit="1" customWidth="1"/>
    <col min="3" max="3" width="56.3984375" style="81" customWidth="1"/>
    <col min="4" max="4" width="16.3984375" style="81" bestFit="1" customWidth="1"/>
    <col min="5" max="5" width="17.86328125" style="81" bestFit="1" customWidth="1"/>
    <col min="6" max="6" width="23" style="81" customWidth="1"/>
    <col min="7" max="7" width="19" style="90" customWidth="1"/>
    <col min="8" max="16384" width="8.86328125" style="81"/>
  </cols>
  <sheetData>
    <row r="1" spans="1:7" x14ac:dyDescent="0.45">
      <c r="A1" s="20"/>
      <c r="B1" s="21"/>
      <c r="C1" s="21"/>
      <c r="D1" s="21"/>
      <c r="E1" s="21"/>
      <c r="F1" s="21"/>
      <c r="G1" s="194" t="s">
        <v>149</v>
      </c>
    </row>
    <row r="2" spans="1:7" x14ac:dyDescent="0.45">
      <c r="A2" s="11"/>
      <c r="B2" s="21"/>
      <c r="C2" s="21"/>
      <c r="D2" s="21"/>
      <c r="E2" s="21"/>
      <c r="F2" s="21"/>
      <c r="G2" s="18" t="e">
        <f ca="1">RIGHT(CELL("filename",$A$1),LEN(CELL("filename",$A$1))-SEARCH("\Exhibits",CELL("filename",$A$1),1))</f>
        <v>#VALUE!</v>
      </c>
    </row>
    <row r="3" spans="1:7" x14ac:dyDescent="0.45">
      <c r="A3" s="391" t="str">
        <f>'Link In'!C3</f>
        <v>Bluegrass Water Utility Operating Company, LLC</v>
      </c>
      <c r="B3" s="391"/>
      <c r="C3" s="391"/>
      <c r="D3" s="391"/>
      <c r="E3" s="391"/>
      <c r="F3" s="391"/>
      <c r="G3" s="391"/>
    </row>
    <row r="4" spans="1:7" x14ac:dyDescent="0.45">
      <c r="A4" s="391" t="str">
        <f>'Link In'!C5</f>
        <v>Case No. 2020-00290</v>
      </c>
      <c r="B4" s="391"/>
      <c r="C4" s="391"/>
      <c r="D4" s="391"/>
      <c r="E4" s="391"/>
      <c r="F4" s="391"/>
      <c r="G4" s="391"/>
    </row>
    <row r="5" spans="1:7" x14ac:dyDescent="0.45">
      <c r="A5" s="392" t="s">
        <v>150</v>
      </c>
      <c r="B5" s="392"/>
      <c r="C5" s="392"/>
      <c r="D5" s="392"/>
      <c r="E5" s="392"/>
      <c r="F5" s="392"/>
      <c r="G5" s="392"/>
    </row>
    <row r="6" spans="1:7" x14ac:dyDescent="0.45">
      <c r="A6" s="28" t="s">
        <v>122</v>
      </c>
      <c r="B6" s="29"/>
      <c r="C6" s="29"/>
      <c r="D6" s="29"/>
      <c r="E6" s="29"/>
      <c r="F6" s="29"/>
      <c r="G6" s="127" t="s">
        <v>149</v>
      </c>
    </row>
    <row r="7" spans="1:7" x14ac:dyDescent="0.45">
      <c r="A7" s="21" t="s">
        <v>123</v>
      </c>
      <c r="B7" s="367"/>
      <c r="C7" s="367"/>
      <c r="D7" s="367"/>
      <c r="E7" s="367"/>
      <c r="F7" s="367"/>
      <c r="G7" s="16" t="str">
        <f ca="1">RIGHT(CELL("filename",$A$1),LEN(CELL("filename",$A$1))-SEARCH("/Work Papers",CELL("filename",$A$1),1))</f>
        <v>Work Papers/[BGUOC 2020 Rate Case - Income Statement (Sewer).xlsx]MSFR IS Adjust D.1</v>
      </c>
    </row>
    <row r="8" spans="1:7" x14ac:dyDescent="0.45">
      <c r="A8" s="21"/>
      <c r="B8" s="367"/>
      <c r="C8" s="367"/>
      <c r="D8" s="367"/>
      <c r="E8" s="367"/>
      <c r="F8" s="367"/>
      <c r="G8" s="16" t="s">
        <v>188</v>
      </c>
    </row>
    <row r="9" spans="1:7" x14ac:dyDescent="0.45">
      <c r="A9" s="22"/>
      <c r="B9" s="22"/>
      <c r="C9" s="22"/>
      <c r="D9" s="33" t="s">
        <v>10</v>
      </c>
      <c r="E9" s="33"/>
      <c r="F9" s="33" t="s">
        <v>151</v>
      </c>
      <c r="G9" s="33"/>
    </row>
    <row r="10" spans="1:7" x14ac:dyDescent="0.45">
      <c r="A10" s="367" t="s">
        <v>15</v>
      </c>
      <c r="B10" s="367" t="s">
        <v>152</v>
      </c>
      <c r="C10" s="367"/>
      <c r="D10" s="367" t="s">
        <v>17</v>
      </c>
      <c r="E10" s="367" t="s">
        <v>153</v>
      </c>
      <c r="F10" s="367" t="s">
        <v>24</v>
      </c>
      <c r="G10" s="367" t="s">
        <v>154</v>
      </c>
    </row>
    <row r="11" spans="1:7" x14ac:dyDescent="0.45">
      <c r="A11" s="37" t="s">
        <v>21</v>
      </c>
      <c r="B11" s="37" t="s">
        <v>155</v>
      </c>
      <c r="C11" s="37" t="s">
        <v>22</v>
      </c>
      <c r="D11" s="38">
        <f>'Inc Statment - SCH C.1'!E15</f>
        <v>44196</v>
      </c>
      <c r="E11" s="37" t="s">
        <v>156</v>
      </c>
      <c r="F11" s="37" t="s">
        <v>189</v>
      </c>
      <c r="G11" s="37" t="s">
        <v>157</v>
      </c>
    </row>
    <row r="12" spans="1:7" x14ac:dyDescent="0.45">
      <c r="A12" s="90">
        <v>1</v>
      </c>
      <c r="B12" s="195">
        <v>400</v>
      </c>
      <c r="C12" s="196" t="s">
        <v>26</v>
      </c>
      <c r="D12" s="192">
        <f>'Link In'!G20</f>
        <v>705301</v>
      </c>
      <c r="E12" s="193">
        <f>'Link In'!H20</f>
        <v>449687</v>
      </c>
      <c r="F12" s="193">
        <f>D12+E12</f>
        <v>1154988</v>
      </c>
      <c r="G12" s="134" t="s">
        <v>158</v>
      </c>
    </row>
    <row r="13" spans="1:7" x14ac:dyDescent="0.45">
      <c r="A13" s="90">
        <v>2</v>
      </c>
      <c r="D13" s="190"/>
      <c r="E13" s="191"/>
      <c r="F13" s="191"/>
    </row>
    <row r="14" spans="1:7" x14ac:dyDescent="0.45">
      <c r="A14" s="90">
        <v>3</v>
      </c>
      <c r="B14" s="195">
        <f>'Inc Statment - SCH C.1'!B21</f>
        <v>401</v>
      </c>
      <c r="C14" s="197" t="s">
        <v>116</v>
      </c>
      <c r="D14" s="190">
        <f>'MSFR Inc Stmt by Acct - SCH C.2'!F57</f>
        <v>1329592.06</v>
      </c>
      <c r="E14" s="190">
        <f>'MSFR Inc Stmt by Acct - SCH C.2'!G57</f>
        <v>719831.54965479567</v>
      </c>
      <c r="F14" s="190">
        <f>'MSFR Inc Stmt by Acct - SCH C.2'!H57</f>
        <v>2049423.6096547958</v>
      </c>
      <c r="G14" s="90" t="s">
        <v>158</v>
      </c>
    </row>
    <row r="15" spans="1:7" x14ac:dyDescent="0.45">
      <c r="A15" s="90">
        <v>4</v>
      </c>
    </row>
    <row r="16" spans="1:7" x14ac:dyDescent="0.45">
      <c r="A16" s="90">
        <v>5</v>
      </c>
      <c r="B16" s="90">
        <v>403</v>
      </c>
      <c r="C16" s="81" t="s">
        <v>159</v>
      </c>
      <c r="D16" s="190">
        <f>'MSFR Inc Stmt by Acct - SCH C.2'!F58</f>
        <v>92729.762887499994</v>
      </c>
      <c r="E16" s="190">
        <f>'MSFR Inc Stmt by Acct - SCH C.2'!G58</f>
        <v>171364.89746666665</v>
      </c>
      <c r="F16" s="190">
        <f>'MSFR Inc Stmt by Acct - SCH C.2'!H58</f>
        <v>264094.66035416664</v>
      </c>
      <c r="G16" s="90" t="s">
        <v>158</v>
      </c>
    </row>
    <row r="17" spans="1:7" x14ac:dyDescent="0.45">
      <c r="A17" s="90">
        <v>6</v>
      </c>
    </row>
    <row r="18" spans="1:7" x14ac:dyDescent="0.45">
      <c r="A18" s="90">
        <v>7</v>
      </c>
      <c r="B18" s="90">
        <v>407</v>
      </c>
      <c r="C18" s="81" t="s">
        <v>45</v>
      </c>
      <c r="D18" s="190">
        <f>'MSFR Inc Stmt by Acct - SCH C.2'!F59</f>
        <v>0</v>
      </c>
      <c r="E18" s="190">
        <f>'MSFR Inc Stmt by Acct - SCH C.2'!G59</f>
        <v>0</v>
      </c>
      <c r="F18" s="190">
        <f>'MSFR Inc Stmt by Acct - SCH C.2'!H59</f>
        <v>0</v>
      </c>
      <c r="G18" s="90" t="s">
        <v>158</v>
      </c>
    </row>
    <row r="19" spans="1:7" x14ac:dyDescent="0.45">
      <c r="A19" s="90">
        <v>8</v>
      </c>
      <c r="D19" s="190"/>
      <c r="E19" s="191"/>
      <c r="F19" s="191"/>
    </row>
    <row r="20" spans="1:7" x14ac:dyDescent="0.45">
      <c r="A20" s="90">
        <v>9</v>
      </c>
      <c r="B20" s="90">
        <v>408</v>
      </c>
      <c r="C20" s="81" t="s">
        <v>160</v>
      </c>
      <c r="D20" s="190">
        <f>'MSFR Inc Stmt by Acct - SCH C.2'!F60</f>
        <v>6814.99</v>
      </c>
      <c r="E20" s="190">
        <f>'MSFR Inc Stmt by Acct - SCH C.2'!G60</f>
        <v>10806.77</v>
      </c>
      <c r="F20" s="190">
        <f>'MSFR Inc Stmt by Acct - SCH C.2'!H60</f>
        <v>17621.760000000002</v>
      </c>
      <c r="G20" s="90" t="s">
        <v>158</v>
      </c>
    </row>
    <row r="21" spans="1:7" x14ac:dyDescent="0.45">
      <c r="A21" s="90">
        <v>10</v>
      </c>
      <c r="D21" s="349"/>
      <c r="E21" s="350"/>
      <c r="F21" s="350"/>
    </row>
    <row r="22" spans="1:7" ht="14.65" thickBot="1" x14ac:dyDescent="0.5">
      <c r="A22" s="90">
        <v>11</v>
      </c>
      <c r="C22" s="94" t="s">
        <v>161</v>
      </c>
      <c r="D22" s="198">
        <f>D12-SUM(D14,D16,D18,D20)</f>
        <v>-723835.81288750004</v>
      </c>
      <c r="E22" s="198">
        <f t="shared" ref="E22:F22" si="0">E12-SUM(E14,E16,E18,E20)</f>
        <v>-452316.21712146234</v>
      </c>
      <c r="F22" s="198">
        <f t="shared" si="0"/>
        <v>-1176152.0300089624</v>
      </c>
    </row>
    <row r="23" spans="1:7" ht="14.65" thickTop="1" x14ac:dyDescent="0.45">
      <c r="A23" s="90">
        <v>12</v>
      </c>
    </row>
    <row r="24" spans="1:7" x14ac:dyDescent="0.45">
      <c r="A24" s="90">
        <v>13</v>
      </c>
    </row>
    <row r="25" spans="1:7" x14ac:dyDescent="0.45">
      <c r="A25" s="90">
        <v>14</v>
      </c>
    </row>
    <row r="26" spans="1:7" x14ac:dyDescent="0.45">
      <c r="A26" s="90">
        <v>15</v>
      </c>
    </row>
    <row r="27" spans="1:7" x14ac:dyDescent="0.45">
      <c r="A27" s="90"/>
    </row>
    <row r="28" spans="1:7" x14ac:dyDescent="0.45">
      <c r="A28" s="90"/>
    </row>
    <row r="29" spans="1:7" x14ac:dyDescent="0.45">
      <c r="A29" s="90"/>
    </row>
  </sheetData>
  <customSheetViews>
    <customSheetView guid="{AE1B1716-57F4-4705-A4F2-7A8CD44D74C3}" scale="90" showPageBreaks="1" fitToPage="1" printArea="1">
      <selection activeCell="N11" sqref="N11"/>
      <pageMargins left="0" right="0" top="0" bottom="0" header="0" footer="0"/>
      <pageSetup scale="80" orientation="landscape" r:id="rId1"/>
    </customSheetView>
    <customSheetView guid="{C98D41B4-6B7D-46F8-862F-B1C92554BE39}" scale="90" showPageBreaks="1" fitToPage="1" printArea="1">
      <selection sqref="A1:A2"/>
      <pageMargins left="0" right="0" top="0" bottom="0" header="0" footer="0"/>
      <pageSetup scale="84" orientation="landscape" r:id="rId2"/>
    </customSheetView>
    <customSheetView guid="{E163314F-53A2-4A2F-A9CF-3F94F0129118}" scale="90" showPageBreaks="1" fitToPage="1" printArea="1">
      <selection sqref="A1:A2"/>
      <pageMargins left="0" right="0" top="0" bottom="0" header="0" footer="0"/>
      <pageSetup scale="84" orientation="landscape" r:id="rId3"/>
    </customSheetView>
    <customSheetView guid="{CEC57B47-E6EC-4FDA-BCFD-6AC6A66DD178}" scale="90" showPageBreaks="1" fitToPage="1" printArea="1">
      <selection sqref="A1:A2"/>
      <pageMargins left="0" right="0" top="0" bottom="0" header="0" footer="0"/>
      <pageSetup scale="84" orientation="landscape" r:id="rId4"/>
    </customSheetView>
    <customSheetView guid="{F5B97444-16EA-4AA7-9A70-95BB0AFD8284}" scale="90" showPageBreaks="1" fitToPage="1" printArea="1">
      <selection sqref="A1:A2"/>
      <pageMargins left="0" right="0" top="0" bottom="0" header="0" footer="0"/>
      <pageSetup scale="84" orientation="landscape" r:id="rId5"/>
    </customSheetView>
    <customSheetView guid="{2E9FC00E-19D3-4355-A260-417D9236B30F}" scale="90" fitToPage="1">
      <selection sqref="A1:A2"/>
      <pageMargins left="0" right="0" top="0" bottom="0" header="0" footer="0"/>
      <pageSetup scale="84" orientation="landscape" r:id="rId6"/>
    </customSheetView>
    <customSheetView guid="{F8C3F9F4-DBFA-417E-A63C-4DCF6CDDDD4D}" scale="90" showPageBreaks="1" fitToPage="1" printArea="1">
      <selection sqref="A1:A2"/>
      <pageMargins left="0" right="0" top="0" bottom="0" header="0" footer="0"/>
      <pageSetup scale="84" orientation="landscape" r:id="rId7"/>
    </customSheetView>
    <customSheetView guid="{D80F9502-1760-4B4D-BEE6-65B7268CEFF2}" scale="90" showPageBreaks="1" fitToPage="1" printArea="1">
      <pageMargins left="0" right="0" top="0" bottom="0" header="0" footer="0"/>
      <pageSetup scale="80" orientation="landscape" r:id="rId8"/>
    </customSheetView>
  </customSheetViews>
  <mergeCells count="3">
    <mergeCell ref="A3:G3"/>
    <mergeCell ref="A4:G4"/>
    <mergeCell ref="A5:G5"/>
  </mergeCells>
  <pageMargins left="0.36" right="0.48" top="0.75" bottom="0.75" header="0.3" footer="0.3"/>
  <pageSetup scale="84" orientation="landscape" r:id="rId9"/>
  <customProperties>
    <customPr name="_pios_id"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83"/>
  <sheetViews>
    <sheetView tabSelected="1" view="pageBreakPreview" zoomScale="60" zoomScaleNormal="75" workbookViewId="0">
      <pane ySplit="14" topLeftCell="A36" activePane="bottomLeft" state="frozen"/>
      <selection activeCell="J29" sqref="J29"/>
      <selection pane="bottomLeft" activeCell="J29" sqref="J29"/>
    </sheetView>
  </sheetViews>
  <sheetFormatPr defaultColWidth="8.86328125" defaultRowHeight="14.25" x14ac:dyDescent="0.45"/>
  <cols>
    <col min="1" max="1" width="7.3984375" style="204" customWidth="1"/>
    <col min="2" max="2" width="8.1328125" style="204" customWidth="1"/>
    <col min="3" max="3" width="33" style="297" customWidth="1"/>
    <col min="4" max="4" width="18" style="204" customWidth="1"/>
    <col min="5" max="5" width="17" style="9" customWidth="1"/>
    <col min="6" max="6" width="20.3984375" style="204" customWidth="1"/>
    <col min="7" max="7" width="23" style="217" customWidth="1"/>
    <col min="8" max="8" width="26.59765625" style="218" customWidth="1"/>
    <col min="9" max="9" width="82.3984375" style="204" customWidth="1"/>
    <col min="10" max="16384" width="8.86328125" style="81"/>
  </cols>
  <sheetData>
    <row r="1" spans="1:9" x14ac:dyDescent="0.45">
      <c r="A1" s="20"/>
      <c r="B1" s="199"/>
      <c r="C1" s="285"/>
      <c r="D1" s="199"/>
      <c r="E1" s="201"/>
      <c r="F1" s="199"/>
      <c r="G1" s="200"/>
      <c r="H1" s="202"/>
      <c r="I1" s="194" t="s">
        <v>162</v>
      </c>
    </row>
    <row r="2" spans="1:9" x14ac:dyDescent="0.45">
      <c r="A2" s="11"/>
      <c r="B2" s="199"/>
      <c r="C2" s="285"/>
      <c r="D2" s="199"/>
      <c r="E2" s="201"/>
      <c r="F2" s="199"/>
      <c r="G2" s="200"/>
      <c r="H2" s="202"/>
      <c r="I2" s="18" t="e">
        <f ca="1">RIGHT(CELL("filename",$A$1),LEN(CELL("filename",$A$1))-SEARCH("\Exhibits",CELL("filename",$A$1),1))</f>
        <v>#VALUE!</v>
      </c>
    </row>
    <row r="3" spans="1:9" x14ac:dyDescent="0.45">
      <c r="A3" s="394" t="str">
        <f>'Link In'!C3</f>
        <v>Bluegrass Water Utility Operating Company, LLC</v>
      </c>
      <c r="B3" s="394"/>
      <c r="C3" s="394"/>
      <c r="D3" s="394"/>
      <c r="E3" s="394"/>
      <c r="F3" s="394"/>
      <c r="G3" s="394"/>
      <c r="H3" s="394"/>
      <c r="I3" s="394"/>
    </row>
    <row r="4" spans="1:9" x14ac:dyDescent="0.45">
      <c r="A4" s="394" t="str">
        <f>'Link In'!C5</f>
        <v>Case No. 2020-00290</v>
      </c>
      <c r="B4" s="394"/>
      <c r="C4" s="394"/>
      <c r="D4" s="394"/>
      <c r="E4" s="394"/>
      <c r="F4" s="394"/>
      <c r="G4" s="394"/>
      <c r="H4" s="394"/>
      <c r="I4" s="394"/>
    </row>
    <row r="5" spans="1:9" x14ac:dyDescent="0.45">
      <c r="A5" s="395" t="s">
        <v>163</v>
      </c>
      <c r="B5" s="395"/>
      <c r="C5" s="395"/>
      <c r="D5" s="395"/>
      <c r="E5" s="395"/>
      <c r="F5" s="395"/>
      <c r="G5" s="395"/>
      <c r="H5" s="395"/>
      <c r="I5" s="395"/>
    </row>
    <row r="6" spans="1:9" x14ac:dyDescent="0.45">
      <c r="A6" s="395"/>
      <c r="B6" s="395"/>
      <c r="C6" s="395"/>
      <c r="D6" s="395"/>
      <c r="E6" s="395"/>
      <c r="F6" s="395"/>
      <c r="G6" s="395"/>
      <c r="H6" s="395"/>
      <c r="I6" s="395"/>
    </row>
    <row r="7" spans="1:9" x14ac:dyDescent="0.45">
      <c r="A7" s="395"/>
      <c r="B7" s="395"/>
      <c r="C7" s="395"/>
      <c r="D7" s="395"/>
      <c r="E7" s="395"/>
      <c r="F7" s="395"/>
      <c r="G7" s="395"/>
      <c r="H7" s="395"/>
      <c r="I7" s="395"/>
    </row>
    <row r="8" spans="1:9" x14ac:dyDescent="0.45">
      <c r="A8" s="28" t="s">
        <v>122</v>
      </c>
      <c r="B8" s="370"/>
      <c r="C8" s="286"/>
      <c r="D8" s="370"/>
      <c r="E8" s="370"/>
      <c r="F8" s="370"/>
      <c r="G8" s="370"/>
      <c r="H8" s="203"/>
      <c r="I8" s="127" t="s">
        <v>162</v>
      </c>
    </row>
    <row r="9" spans="1:9" x14ac:dyDescent="0.45">
      <c r="A9" s="21" t="s">
        <v>123</v>
      </c>
      <c r="B9" s="370"/>
      <c r="C9" s="286"/>
      <c r="D9" s="370"/>
      <c r="E9" s="370"/>
      <c r="F9" s="370"/>
      <c r="G9" s="370"/>
      <c r="H9" s="203"/>
      <c r="I9" s="16" t="str">
        <f ca="1">RIGHT(CELL("filename",$A$1),LEN(CELL("filename",$A$1))-SEARCH("/Work Papers",CELL("filename",$A$1),1))</f>
        <v>Work Papers/[BGUOC 2020 Rate Case - Income Statement (Sewer).xlsx]MSFR IS Adjust Support D-2</v>
      </c>
    </row>
    <row r="10" spans="1:9" x14ac:dyDescent="0.45">
      <c r="A10" s="21"/>
      <c r="B10" s="370"/>
      <c r="C10" s="286"/>
      <c r="D10" s="370"/>
      <c r="E10" s="370"/>
      <c r="F10" s="370"/>
      <c r="G10" s="370"/>
      <c r="H10" s="203"/>
      <c r="I10" s="16" t="s">
        <v>188</v>
      </c>
    </row>
    <row r="11" spans="1:9" x14ac:dyDescent="0.45">
      <c r="B11" s="369"/>
      <c r="C11" s="287"/>
      <c r="D11" s="205" t="s">
        <v>92</v>
      </c>
      <c r="E11" s="205" t="s">
        <v>11</v>
      </c>
      <c r="F11" s="205" t="s">
        <v>93</v>
      </c>
      <c r="G11" s="369"/>
      <c r="H11" s="206"/>
      <c r="I11" s="369"/>
    </row>
    <row r="12" spans="1:9" x14ac:dyDescent="0.45">
      <c r="A12" s="201"/>
      <c r="B12" s="207" t="s">
        <v>108</v>
      </c>
      <c r="C12" s="288"/>
      <c r="D12" s="208" t="s">
        <v>94</v>
      </c>
      <c r="E12" s="208" t="s">
        <v>95</v>
      </c>
      <c r="F12" s="208" t="str">
        <f>'Inc Statment - SCH C.1'!G13</f>
        <v>Ended 4/30/2022</v>
      </c>
      <c r="G12" s="207"/>
      <c r="H12" s="209"/>
      <c r="I12" s="207"/>
    </row>
    <row r="13" spans="1:9" x14ac:dyDescent="0.45">
      <c r="A13" s="369" t="s">
        <v>15</v>
      </c>
      <c r="B13" s="369" t="s">
        <v>164</v>
      </c>
      <c r="C13" s="287"/>
      <c r="D13" s="369" t="s">
        <v>99</v>
      </c>
      <c r="E13" s="369" t="s">
        <v>100</v>
      </c>
      <c r="F13" s="369" t="s">
        <v>101</v>
      </c>
      <c r="G13" s="207" t="s">
        <v>165</v>
      </c>
      <c r="H13" s="210" t="s">
        <v>19</v>
      </c>
      <c r="I13" s="369"/>
    </row>
    <row r="14" spans="1:9" x14ac:dyDescent="0.45">
      <c r="A14" s="211" t="s">
        <v>128</v>
      </c>
      <c r="B14" s="211" t="s">
        <v>166</v>
      </c>
      <c r="C14" s="214" t="s">
        <v>22</v>
      </c>
      <c r="D14" s="213">
        <f>'Inc Statment - SCH C.1'!E15</f>
        <v>44196</v>
      </c>
      <c r="E14" s="211" t="s">
        <v>103</v>
      </c>
      <c r="F14" s="211" t="s">
        <v>103</v>
      </c>
      <c r="G14" s="211" t="s">
        <v>167</v>
      </c>
      <c r="H14" s="214" t="s">
        <v>168</v>
      </c>
      <c r="I14" s="211" t="s">
        <v>169</v>
      </c>
    </row>
    <row r="15" spans="1:9" x14ac:dyDescent="0.45">
      <c r="A15" s="215"/>
      <c r="B15" s="216"/>
      <c r="C15" s="289"/>
    </row>
    <row r="16" spans="1:9" x14ac:dyDescent="0.45">
      <c r="A16" s="219">
        <v>1</v>
      </c>
      <c r="B16" s="369">
        <v>400</v>
      </c>
      <c r="C16" s="290" t="s">
        <v>26</v>
      </c>
      <c r="D16" s="13"/>
      <c r="E16" s="12"/>
      <c r="F16" s="13"/>
      <c r="G16" s="14"/>
      <c r="H16" s="19"/>
      <c r="I16" s="13"/>
    </row>
    <row r="17" spans="1:9" x14ac:dyDescent="0.45">
      <c r="A17" s="219">
        <f>A16+1</f>
        <v>2</v>
      </c>
      <c r="B17" s="369"/>
      <c r="C17" s="203" t="s">
        <v>27</v>
      </c>
    </row>
    <row r="18" spans="1:9" ht="42.75" x14ac:dyDescent="0.45">
      <c r="A18" s="219">
        <f t="shared" ref="A18:A81" si="0">A17+1</f>
        <v>3</v>
      </c>
      <c r="C18" s="291" t="s">
        <v>27</v>
      </c>
      <c r="D18" s="260">
        <f>'MSFR IS Adjust D.1'!D12</f>
        <v>705301</v>
      </c>
      <c r="E18" s="260">
        <f>'MSFR IS Adjust D.1'!E12</f>
        <v>449687</v>
      </c>
      <c r="F18" s="260">
        <f>'MSFR IS Adjust D.1'!F12</f>
        <v>1154988</v>
      </c>
      <c r="G18" s="220" t="str">
        <f>'Link In'!$J$17</f>
        <v>W/P - SR-1</v>
      </c>
      <c r="H18" s="218" t="str">
        <f>'Link In'!$K$17</f>
        <v>Work Papers/[BGUOC 2020 Rate Case - Schedule SR1.xlsx]Exhibit</v>
      </c>
      <c r="I18" s="221" t="s">
        <v>170</v>
      </c>
    </row>
    <row r="19" spans="1:9" x14ac:dyDescent="0.45">
      <c r="A19" s="219">
        <f t="shared" si="0"/>
        <v>4</v>
      </c>
      <c r="C19" s="291"/>
      <c r="D19" s="261"/>
      <c r="E19" s="261"/>
      <c r="F19" s="262"/>
      <c r="G19" s="220"/>
      <c r="I19" s="221"/>
    </row>
    <row r="20" spans="1:9" x14ac:dyDescent="0.45">
      <c r="A20" s="219">
        <f t="shared" si="0"/>
        <v>5</v>
      </c>
      <c r="B20" s="211">
        <v>401</v>
      </c>
      <c r="C20" s="292" t="s">
        <v>29</v>
      </c>
      <c r="D20" s="13"/>
      <c r="E20" s="12"/>
      <c r="F20" s="13"/>
      <c r="G20" s="14"/>
      <c r="H20" s="19"/>
      <c r="I20" s="15"/>
    </row>
    <row r="21" spans="1:9" x14ac:dyDescent="0.45">
      <c r="A21" s="219">
        <f t="shared" si="0"/>
        <v>6</v>
      </c>
      <c r="B21" s="369"/>
      <c r="C21" s="293" t="s">
        <v>117</v>
      </c>
      <c r="I21" s="222"/>
    </row>
    <row r="22" spans="1:9" ht="42.75" x14ac:dyDescent="0.45">
      <c r="A22" s="219">
        <f t="shared" si="0"/>
        <v>7</v>
      </c>
      <c r="B22" s="369"/>
      <c r="C22" s="294" t="str">
        <f>'Link In'!C74</f>
        <v>Sewer - O&amp;M - Operations Labor and Expense (KY, Bluegra)</v>
      </c>
      <c r="D22" s="263">
        <f>'Link In'!D74</f>
        <v>537514</v>
      </c>
      <c r="E22" s="263">
        <f>'Link In'!E74</f>
        <v>362954</v>
      </c>
      <c r="F22" s="264">
        <f>'Link In'!F74</f>
        <v>900468</v>
      </c>
      <c r="G22" s="351" t="str">
        <f>'Link In'!G74</f>
        <v>W/P - SE1</v>
      </c>
      <c r="H22" s="294" t="str">
        <f>'Link In'!H74</f>
        <v>Work Papers/[BGUOC 2020 Rate Case - Schedule SE1.xlsx]Exhibit</v>
      </c>
      <c r="I22" s="221" t="s">
        <v>171</v>
      </c>
    </row>
    <row r="23" spans="1:9" ht="42.75" x14ac:dyDescent="0.45">
      <c r="A23" s="219">
        <f t="shared" si="0"/>
        <v>8</v>
      </c>
      <c r="B23" s="369"/>
      <c r="C23" s="294" t="str">
        <f>'Link In'!C75</f>
        <v>Sewer - O&amp;M - Testing Expense (KY, Bluegra)</v>
      </c>
      <c r="D23" s="263">
        <f>'Link In'!D75</f>
        <v>68878.25</v>
      </c>
      <c r="E23" s="263">
        <f>'Link In'!E75</f>
        <v>38801.749999999993</v>
      </c>
      <c r="F23" s="264">
        <f>'Link In'!F75</f>
        <v>107680</v>
      </c>
      <c r="G23" s="351" t="str">
        <f>'Link In'!G75</f>
        <v>W/P - SE1</v>
      </c>
      <c r="H23" s="294" t="str">
        <f>'Link In'!H75</f>
        <v>Work Papers/[BGUOC 2020 Rate Case - Schedule SE1.xlsx]Exhibit</v>
      </c>
      <c r="I23" s="221" t="s">
        <v>171</v>
      </c>
    </row>
    <row r="24" spans="1:9" ht="42.75" x14ac:dyDescent="0.45">
      <c r="A24" s="219">
        <f t="shared" si="0"/>
        <v>9</v>
      </c>
      <c r="B24" s="369"/>
      <c r="C24" s="294" t="str">
        <f>'Link In'!C76</f>
        <v>Sewer - O&amp;M - Sludge Removal (KY, Bluegra)</v>
      </c>
      <c r="D24" s="263">
        <f>'Link In'!D76</f>
        <v>1200</v>
      </c>
      <c r="E24" s="263">
        <f>'Link In'!E76</f>
        <v>20000</v>
      </c>
      <c r="F24" s="264">
        <f>'Link In'!F76</f>
        <v>21200</v>
      </c>
      <c r="G24" s="351" t="str">
        <f>'Link In'!G76</f>
        <v>W/P - SE1</v>
      </c>
      <c r="H24" s="294" t="str">
        <f>'Link In'!H76</f>
        <v>Work Papers/[BGUOC 2020 Rate Case - Schedule SE1.xlsx]Exhibit</v>
      </c>
      <c r="I24" s="221" t="s">
        <v>171</v>
      </c>
    </row>
    <row r="25" spans="1:9" ht="42.75" x14ac:dyDescent="0.45">
      <c r="A25" s="219">
        <f t="shared" si="0"/>
        <v>10</v>
      </c>
      <c r="B25" s="369"/>
      <c r="C25" s="294" t="str">
        <f>'Link In'!C77</f>
        <v>Sewer - O&amp;M - Fuel &amp; Power for Pumping and Treatment (KY, Bluegra)</v>
      </c>
      <c r="D25" s="263">
        <f>'Link In'!D77</f>
        <v>92975.25</v>
      </c>
      <c r="E25" s="263">
        <f>'Link In'!E77</f>
        <v>77232.75</v>
      </c>
      <c r="F25" s="264">
        <f>'Link In'!F77</f>
        <v>170208</v>
      </c>
      <c r="G25" s="351" t="str">
        <f>'Link In'!G77</f>
        <v>W/P - SE2</v>
      </c>
      <c r="H25" s="294" t="str">
        <f>'Link In'!H77</f>
        <v>Work Papers/[BGUOC 2020 Rate Case - Schedule SE2.xlsx]Exhibit</v>
      </c>
      <c r="I25" s="221" t="s">
        <v>171</v>
      </c>
    </row>
    <row r="26" spans="1:9" ht="42.75" x14ac:dyDescent="0.45">
      <c r="A26" s="219">
        <f t="shared" si="0"/>
        <v>11</v>
      </c>
      <c r="B26" s="369"/>
      <c r="C26" s="294" t="str">
        <f>'Link In'!C78</f>
        <v>Sewer - O&amp;M - Chemicals (KY, Bluegra)</v>
      </c>
      <c r="D26" s="263">
        <f>'Link In'!D78</f>
        <v>96164.22</v>
      </c>
      <c r="E26" s="263">
        <f>'Link In'!E78</f>
        <v>32471.78</v>
      </c>
      <c r="F26" s="264">
        <f>'Link In'!F78</f>
        <v>128636</v>
      </c>
      <c r="G26" s="351" t="str">
        <f>'Link In'!G78</f>
        <v>W/P - SE2</v>
      </c>
      <c r="H26" s="294" t="str">
        <f>'Link In'!H78</f>
        <v>Work Papers/[BGUOC 2020 Rate Case - Schedule SE2.xlsx]Exhibit</v>
      </c>
      <c r="I26" s="221" t="s">
        <v>171</v>
      </c>
    </row>
    <row r="27" spans="1:9" ht="42.75" x14ac:dyDescent="0.45">
      <c r="A27" s="219">
        <f t="shared" si="0"/>
        <v>12</v>
      </c>
      <c r="B27" s="369"/>
      <c r="C27" s="294" t="str">
        <f>'Link In'!C79</f>
        <v>Sewer - O&amp;M - Miscellaneous Supplies (KY, Bluegra )</v>
      </c>
      <c r="D27" s="263">
        <f>'Link In'!D79</f>
        <v>6532.6399999999994</v>
      </c>
      <c r="E27" s="263">
        <f>'Link In'!E79</f>
        <v>5000</v>
      </c>
      <c r="F27" s="264">
        <f>'Link In'!F79</f>
        <v>11532.64</v>
      </c>
      <c r="G27" s="351" t="str">
        <f>'Link In'!G79</f>
        <v>W/P - SE2</v>
      </c>
      <c r="H27" s="294" t="str">
        <f>'Link In'!H79</f>
        <v>Work Papers/[BGUOC 2020 Rate Case - Schedule SE2.xlsx]Exhibit</v>
      </c>
      <c r="I27" s="221" t="s">
        <v>171</v>
      </c>
    </row>
    <row r="28" spans="1:9" ht="42.75" x14ac:dyDescent="0.45">
      <c r="A28" s="219">
        <f t="shared" si="0"/>
        <v>13</v>
      </c>
      <c r="B28" s="369"/>
      <c r="C28" s="294" t="str">
        <f>'Link In'!C80</f>
        <v>Sewer - O&amp;M - Maintenance Structures and Improvements (KY, Bluegra)</v>
      </c>
      <c r="D28" s="263">
        <f>'Link In'!D80</f>
        <v>18076.940000000006</v>
      </c>
      <c r="E28" s="263">
        <f>'Link In'!E80</f>
        <v>9843.059999999994</v>
      </c>
      <c r="F28" s="264">
        <f>'Link In'!F80</f>
        <v>27920</v>
      </c>
      <c r="G28" s="351" t="str">
        <f>'Link In'!G80</f>
        <v>W/P - SE3</v>
      </c>
      <c r="H28" s="294" t="str">
        <f>'Link In'!H80</f>
        <v>Work Papers/[BGUOC 2020 Rate Case - Schedule SE3.xlsx]Exhibit</v>
      </c>
      <c r="I28" s="221" t="s">
        <v>171</v>
      </c>
    </row>
    <row r="29" spans="1:9" ht="42.75" x14ac:dyDescent="0.45">
      <c r="A29" s="219">
        <f t="shared" si="0"/>
        <v>14</v>
      </c>
      <c r="B29" s="369"/>
      <c r="C29" s="294" t="str">
        <f>'Link In'!C81</f>
        <v>Sewer - O&amp;M - Maintenance of Collection Sewer System (KY, Bluegra)</v>
      </c>
      <c r="D29" s="263">
        <f>'Link In'!D81</f>
        <v>4689.99</v>
      </c>
      <c r="E29" s="263">
        <f>'Link In'!E81</f>
        <v>21118.010000000002</v>
      </c>
      <c r="F29" s="264">
        <f>'Link In'!F81</f>
        <v>25808</v>
      </c>
      <c r="G29" s="351" t="str">
        <f>'Link In'!G81</f>
        <v>W/P - SE3</v>
      </c>
      <c r="H29" s="294" t="str">
        <f>'Link In'!H81</f>
        <v>Work Papers/[BGUOC 2020 Rate Case - Schedule SE3.xlsx]Exhibit</v>
      </c>
      <c r="I29" s="221" t="s">
        <v>171</v>
      </c>
    </row>
    <row r="30" spans="1:9" ht="42.75" x14ac:dyDescent="0.45">
      <c r="A30" s="219">
        <f t="shared" si="0"/>
        <v>15</v>
      </c>
      <c r="B30" s="369"/>
      <c r="C30" s="294" t="str">
        <f>'Link In'!C82</f>
        <v>Sewer - O&amp;M - Maintenance of Treatment &amp; Disposal Plant (KY, Bluegra)</v>
      </c>
      <c r="D30" s="263">
        <f>'Link In'!D82</f>
        <v>13415.14</v>
      </c>
      <c r="E30" s="263">
        <f>'Link In'!E82</f>
        <v>20024.86</v>
      </c>
      <c r="F30" s="264">
        <f>'Link In'!F82</f>
        <v>33440</v>
      </c>
      <c r="G30" s="351" t="str">
        <f>'Link In'!G82</f>
        <v>W/P - SE3</v>
      </c>
      <c r="H30" s="294" t="str">
        <f>'Link In'!H82</f>
        <v>Work Papers/[BGUOC 2020 Rate Case - Schedule SE3.xlsx]Exhibit</v>
      </c>
      <c r="I30" s="221" t="s">
        <v>171</v>
      </c>
    </row>
    <row r="31" spans="1:9" ht="42.75" x14ac:dyDescent="0.45">
      <c r="A31" s="219">
        <f t="shared" si="0"/>
        <v>16</v>
      </c>
      <c r="B31" s="369"/>
      <c r="C31" s="294" t="str">
        <f>'Link In'!C83</f>
        <v>Sewer - O&amp;M - Maintenance of Pumping System (KY, Bluegra )</v>
      </c>
      <c r="D31" s="263">
        <f>'Link In'!D83</f>
        <v>12916.56</v>
      </c>
      <c r="E31" s="263">
        <f>'Link In'!E83</f>
        <v>11923.44</v>
      </c>
      <c r="F31" s="264">
        <f>'Link In'!F83</f>
        <v>24840</v>
      </c>
      <c r="G31" s="351" t="str">
        <f>'Link In'!G83</f>
        <v>W/P - SE3</v>
      </c>
      <c r="H31" s="294" t="str">
        <f>'Link In'!H83</f>
        <v>Work Papers/[BGUOC 2020 Rate Case - Schedule SE3.xlsx]Exhibit</v>
      </c>
      <c r="I31" s="221" t="s">
        <v>171</v>
      </c>
    </row>
    <row r="32" spans="1:9" ht="42.75" x14ac:dyDescent="0.45">
      <c r="A32" s="219">
        <f t="shared" si="0"/>
        <v>17</v>
      </c>
      <c r="B32" s="369"/>
      <c r="C32" s="294" t="str">
        <f>'Link In'!C85</f>
        <v>Sewer Cust Record Collect (Billing) (KY, Bluegra)</v>
      </c>
      <c r="D32" s="263">
        <f>'Link In'!D85</f>
        <v>47211.149999999994</v>
      </c>
      <c r="E32" s="263">
        <f>'Link In'!E85</f>
        <v>8658.2100000000064</v>
      </c>
      <c r="F32" s="264">
        <f>'Link In'!F85</f>
        <v>55869.36</v>
      </c>
      <c r="G32" s="351" t="str">
        <f>'Link In'!G85</f>
        <v>W/P - CE2</v>
      </c>
      <c r="H32" s="294" t="str">
        <f>'Link In'!H85</f>
        <v>Work Papers/[BGUOC 2020 Rate Case - Schedule CE2.xlsx]Exhibit</v>
      </c>
      <c r="I32" s="221" t="s">
        <v>171</v>
      </c>
    </row>
    <row r="33" spans="1:9" ht="42.75" x14ac:dyDescent="0.45">
      <c r="A33" s="219">
        <f t="shared" si="0"/>
        <v>18</v>
      </c>
      <c r="B33" s="369"/>
      <c r="C33" s="294" t="str">
        <f>'Link In'!C86</f>
        <v>Sewer Cust Record Collect (Bank Fees) (KY, Bluegra)</v>
      </c>
      <c r="D33" s="263">
        <f>'Link In'!D86</f>
        <v>14001.869999999999</v>
      </c>
      <c r="E33" s="263">
        <f>'Link In'!E86</f>
        <v>5366.130000000001</v>
      </c>
      <c r="F33" s="264">
        <f>'Link In'!F86</f>
        <v>19368</v>
      </c>
      <c r="G33" s="351" t="str">
        <f>'Link In'!G86</f>
        <v>W/P - CE2</v>
      </c>
      <c r="H33" s="294" t="str">
        <f>'Link In'!H86</f>
        <v>Work Papers/[BGUOC 2020 Rate Case - Schedule CE2.xlsx]Exhibit</v>
      </c>
      <c r="I33" s="221" t="s">
        <v>171</v>
      </c>
    </row>
    <row r="34" spans="1:9" ht="42.75" x14ac:dyDescent="0.45">
      <c r="A34" s="219">
        <f t="shared" si="0"/>
        <v>19</v>
      </c>
      <c r="B34" s="369"/>
      <c r="C34" s="294" t="str">
        <f>'Link In'!C87</f>
        <v>Sewer Administrative Expenses Transferred (KY, Bluegra)</v>
      </c>
      <c r="D34" s="263">
        <f>'Link In'!D87</f>
        <v>201432.53999999998</v>
      </c>
      <c r="E34" s="263">
        <f>'Link In'!E87</f>
        <v>91469.689654795802</v>
      </c>
      <c r="F34" s="264">
        <f>'Link In'!F87</f>
        <v>292902.22965479578</v>
      </c>
      <c r="G34" s="351" t="str">
        <f>'Link In'!G87</f>
        <v>W/P - CE3</v>
      </c>
      <c r="H34" s="294" t="str">
        <f>'Link In'!H87</f>
        <v>Work Papers/[BGUOC 2020 Rate Case - Schedule CE3.xlsx]Exhibit</v>
      </c>
      <c r="I34" s="221" t="s">
        <v>171</v>
      </c>
    </row>
    <row r="35" spans="1:9" ht="42.75" x14ac:dyDescent="0.45">
      <c r="A35" s="219">
        <f t="shared" si="0"/>
        <v>20</v>
      </c>
      <c r="B35" s="369"/>
      <c r="C35" s="294" t="str">
        <f>'Link In'!C88</f>
        <v>Sewer OutsideService (Legal Fees) (KY, Bluegra)</v>
      </c>
      <c r="D35" s="263">
        <f>'Link In'!D88</f>
        <v>1591.2199999999998</v>
      </c>
      <c r="E35" s="263">
        <f>'Link In'!E88</f>
        <v>-69.499999999999773</v>
      </c>
      <c r="F35" s="264">
        <f>'Link In'!F88</f>
        <v>1521.72</v>
      </c>
      <c r="G35" s="351" t="str">
        <f>'Link In'!G88</f>
        <v>W/P - CE4</v>
      </c>
      <c r="H35" s="294" t="str">
        <f>'Link In'!H88</f>
        <v>Work Papers/[BGUOC 2020 Rate Case - Schedule CE4.xlsx]Exhibit</v>
      </c>
      <c r="I35" s="221" t="s">
        <v>190</v>
      </c>
    </row>
    <row r="36" spans="1:9" ht="42.75" x14ac:dyDescent="0.45">
      <c r="A36" s="219">
        <f t="shared" si="0"/>
        <v>21</v>
      </c>
      <c r="B36" s="369"/>
      <c r="C36" s="294" t="str">
        <f>'Link In'!C89</f>
        <v>Sewer OutsideService (Manage Consult) (KY, Bluegra)</v>
      </c>
      <c r="D36" s="263">
        <f>'Link In'!D89</f>
        <v>39087.67</v>
      </c>
      <c r="E36" s="263">
        <f>'Link In'!E89</f>
        <v>-3087.6699999999983</v>
      </c>
      <c r="F36" s="264">
        <f>'Link In'!F89</f>
        <v>36000</v>
      </c>
      <c r="G36" s="351" t="str">
        <f>'Link In'!G89</f>
        <v>W/P - CE4</v>
      </c>
      <c r="H36" s="294" t="str">
        <f>'Link In'!H89</f>
        <v>Work Papers/[BGUOC 2020 Rate Case - Schedule CE4.xlsx]Exhibit</v>
      </c>
      <c r="I36" s="221" t="s">
        <v>190</v>
      </c>
    </row>
    <row r="37" spans="1:9" ht="42.75" x14ac:dyDescent="0.45">
      <c r="A37" s="219">
        <f t="shared" si="0"/>
        <v>22</v>
      </c>
      <c r="B37" s="369"/>
      <c r="C37" s="294" t="str">
        <f>'Link In'!C90</f>
        <v>Sewer Outside Services (IT) (KY, Bluegra)</v>
      </c>
      <c r="D37" s="263">
        <f>'Link In'!D90</f>
        <v>3548.53</v>
      </c>
      <c r="E37" s="263">
        <f>'Link In'!E90</f>
        <v>51.4699999999998</v>
      </c>
      <c r="F37" s="264">
        <f>'Link In'!F90</f>
        <v>3600</v>
      </c>
      <c r="G37" s="351" t="str">
        <f>'Link In'!G90</f>
        <v>W/P - CE4</v>
      </c>
      <c r="H37" s="294" t="str">
        <f>'Link In'!H90</f>
        <v>Work Papers/[BGUOC 2020 Rate Case - Schedule CE4.xlsx]Exhibit</v>
      </c>
      <c r="I37" s="221" t="s">
        <v>190</v>
      </c>
    </row>
    <row r="38" spans="1:9" ht="42.75" x14ac:dyDescent="0.45">
      <c r="A38" s="219">
        <f t="shared" si="0"/>
        <v>23</v>
      </c>
      <c r="B38" s="369"/>
      <c r="C38" s="294" t="str">
        <f>'Link In'!C91</f>
        <v>Sewer Property Insurance   Commercial (KY, Bluegra)</v>
      </c>
      <c r="D38" s="263">
        <f>'Link In'!D91</f>
        <v>157056</v>
      </c>
      <c r="E38" s="263">
        <f>'Link In'!E91</f>
        <v>15548</v>
      </c>
      <c r="F38" s="264">
        <f>'Link In'!F91</f>
        <v>172604</v>
      </c>
      <c r="G38" s="351" t="str">
        <f>'Link In'!G91</f>
        <v>W/P - CE5</v>
      </c>
      <c r="H38" s="294" t="str">
        <f>'Link In'!H91</f>
        <v>Work Papers/[BGUOC 2020 Rate Case - Schedule CE5.xlsx]Exhibit</v>
      </c>
      <c r="I38" s="221" t="s">
        <v>171</v>
      </c>
    </row>
    <row r="39" spans="1:9" ht="44.25" customHeight="1" x14ac:dyDescent="0.45">
      <c r="A39" s="219">
        <f t="shared" si="0"/>
        <v>24</v>
      </c>
      <c r="B39" s="369"/>
      <c r="C39" s="294" t="str">
        <f>'Link In'!C92</f>
        <v>Sewer Regulatory Expense   DNR (KY, Bluegra)</v>
      </c>
      <c r="D39" s="263">
        <f>'Link In'!D92</f>
        <v>7163.25</v>
      </c>
      <c r="E39" s="263">
        <f>'Link In'!E92</f>
        <v>0</v>
      </c>
      <c r="F39" s="264">
        <f>'Link In'!F92</f>
        <v>7163.25</v>
      </c>
      <c r="G39" s="351" t="str">
        <f>'Link In'!G92</f>
        <v>W/P - CE6</v>
      </c>
      <c r="H39" s="294" t="str">
        <f>'Link In'!H92</f>
        <v>Work Papers/[BGUOC 2020 Rate Case - Schedule CE6.xlsx]Exhibit</v>
      </c>
      <c r="I39" s="221" t="s">
        <v>171</v>
      </c>
    </row>
    <row r="40" spans="1:9" ht="42.75" x14ac:dyDescent="0.45">
      <c r="A40" s="219">
        <f t="shared" si="0"/>
        <v>25</v>
      </c>
      <c r="B40" s="369"/>
      <c r="C40" s="294" t="str">
        <f>'Link In'!C93</f>
        <v>Sewer Regulatory Expense   PSC (KY, Bluegra)</v>
      </c>
      <c r="D40" s="263">
        <f>'Link In'!D93</f>
        <v>840.63</v>
      </c>
      <c r="E40" s="263">
        <f>'Link In'!E93</f>
        <v>-840.63</v>
      </c>
      <c r="F40" s="264">
        <f>'Link In'!F93</f>
        <v>0</v>
      </c>
      <c r="G40" s="351" t="str">
        <f>'Link In'!G93</f>
        <v>W/P - CE6</v>
      </c>
      <c r="H40" s="294" t="str">
        <f>'Link In'!H93</f>
        <v>Work Papers/[BGUOC 2020 Rate Case - Schedule CE6.xlsx]Exhibit</v>
      </c>
      <c r="I40" s="221" t="s">
        <v>171</v>
      </c>
    </row>
    <row r="41" spans="1:9" ht="42.75" x14ac:dyDescent="0.45">
      <c r="A41" s="219">
        <f t="shared" si="0"/>
        <v>26</v>
      </c>
      <c r="B41" s="369"/>
      <c r="C41" s="294" t="str">
        <f>'Link In'!C94</f>
        <v>Sewer Uncollectible Accounts (KY, Bluegra)</v>
      </c>
      <c r="D41" s="263">
        <f>'Link In'!D94</f>
        <v>5296.21</v>
      </c>
      <c r="E41" s="263">
        <f>'Link In'!E94</f>
        <v>3366.2</v>
      </c>
      <c r="F41" s="264">
        <f>'Link In'!F94</f>
        <v>8662.41</v>
      </c>
      <c r="G41" s="351" t="str">
        <f>'Link In'!G94</f>
        <v>W/P - CE7</v>
      </c>
      <c r="H41" s="294" t="str">
        <f>'Link In'!H94</f>
        <v>Work Papers/[BGUOC 2020 Rate Case - Schedule CE7.xlsx]Exhibit</v>
      </c>
      <c r="I41" s="221" t="s">
        <v>171</v>
      </c>
    </row>
    <row r="42" spans="1:9" ht="28.5" x14ac:dyDescent="0.45">
      <c r="A42" s="219">
        <f t="shared" si="0"/>
        <v>27</v>
      </c>
      <c r="B42" s="369"/>
      <c r="C42" s="223" t="s">
        <v>172</v>
      </c>
      <c r="D42" s="263">
        <f>SUM(D22:D41)</f>
        <v>1329592.0599999998</v>
      </c>
      <c r="E42" s="263">
        <f>SUM(E22:E41)</f>
        <v>719831.54965479556</v>
      </c>
      <c r="F42" s="263">
        <f>SUM(F22:F41)</f>
        <v>2049423.6096547956</v>
      </c>
      <c r="I42" s="222"/>
    </row>
    <row r="43" spans="1:9" x14ac:dyDescent="0.45">
      <c r="A43" s="219">
        <f t="shared" si="0"/>
        <v>28</v>
      </c>
      <c r="B43" s="369"/>
      <c r="C43" s="295"/>
      <c r="D43" s="264"/>
      <c r="E43" s="267"/>
      <c r="F43" s="264"/>
      <c r="I43" s="222"/>
    </row>
    <row r="44" spans="1:9" x14ac:dyDescent="0.45">
      <c r="A44" s="219">
        <f t="shared" si="0"/>
        <v>29</v>
      </c>
      <c r="B44" s="211"/>
      <c r="C44" s="292" t="s">
        <v>42</v>
      </c>
      <c r="D44" s="265"/>
      <c r="E44" s="265"/>
      <c r="F44" s="265"/>
      <c r="G44" s="14"/>
      <c r="H44" s="19"/>
      <c r="I44" s="15"/>
    </row>
    <row r="45" spans="1:9" x14ac:dyDescent="0.45">
      <c r="A45" s="219">
        <f t="shared" si="0"/>
        <v>30</v>
      </c>
      <c r="B45" s="369">
        <v>403</v>
      </c>
      <c r="C45" s="294" t="s">
        <v>138</v>
      </c>
      <c r="D45" s="263">
        <f>'Link In'!G36</f>
        <v>92729.762887499994</v>
      </c>
      <c r="E45" s="263">
        <f>'Link In'!H36</f>
        <v>171364.89746666665</v>
      </c>
      <c r="F45" s="264">
        <f>D45+E45</f>
        <v>264094.66035416664</v>
      </c>
      <c r="G45" s="224"/>
      <c r="H45" s="225"/>
      <c r="I45" s="221" t="s">
        <v>191</v>
      </c>
    </row>
    <row r="46" spans="1:9" x14ac:dyDescent="0.45">
      <c r="A46" s="219">
        <f t="shared" si="0"/>
        <v>31</v>
      </c>
      <c r="B46" s="370">
        <v>406</v>
      </c>
      <c r="C46" s="294" t="s">
        <v>44</v>
      </c>
      <c r="D46" s="263">
        <f>'Link In'!G52</f>
        <v>0</v>
      </c>
      <c r="E46" s="263">
        <f>'Link In'!I52</f>
        <v>0</v>
      </c>
      <c r="F46" s="264">
        <f>D46+E46</f>
        <v>0</v>
      </c>
      <c r="G46" s="224"/>
      <c r="H46" s="225"/>
      <c r="I46" s="221"/>
    </row>
    <row r="47" spans="1:9" x14ac:dyDescent="0.45">
      <c r="A47" s="219">
        <f t="shared" si="0"/>
        <v>32</v>
      </c>
      <c r="B47" s="370">
        <v>407</v>
      </c>
      <c r="C47" s="294" t="s">
        <v>45</v>
      </c>
      <c r="D47" s="263">
        <f>'Link In'!G53</f>
        <v>0</v>
      </c>
      <c r="E47" s="263">
        <f>'Link In'!I53</f>
        <v>0</v>
      </c>
      <c r="F47" s="264">
        <f>D47+E47</f>
        <v>0</v>
      </c>
      <c r="G47" s="224"/>
      <c r="H47" s="225"/>
      <c r="I47" s="221"/>
    </row>
    <row r="48" spans="1:9" x14ac:dyDescent="0.45">
      <c r="A48" s="219">
        <f t="shared" si="0"/>
        <v>33</v>
      </c>
      <c r="B48" s="212">
        <v>408</v>
      </c>
      <c r="C48" s="353" t="s">
        <v>173</v>
      </c>
      <c r="D48" s="354"/>
      <c r="E48" s="354"/>
      <c r="F48" s="355"/>
      <c r="G48" s="356"/>
      <c r="H48" s="357"/>
      <c r="I48" s="358"/>
    </row>
    <row r="49" spans="1:20" ht="42.75" x14ac:dyDescent="0.45">
      <c r="A49" s="219">
        <f t="shared" si="0"/>
        <v>34</v>
      </c>
      <c r="B49" s="212"/>
      <c r="C49" s="359" t="str">
        <f>'Link In'!C84</f>
        <v>Taxes  Sewer Property (KY, Bluegra)</v>
      </c>
      <c r="D49" s="354">
        <f>'Link In'!D84</f>
        <v>6814.99</v>
      </c>
      <c r="E49" s="354">
        <f>'Link In'!E84</f>
        <v>10806.77</v>
      </c>
      <c r="F49" s="355">
        <f>'Link In'!F84</f>
        <v>17621.760000000002</v>
      </c>
      <c r="G49" s="360" t="str">
        <f>'Link In'!G84</f>
        <v>W/P - CE1</v>
      </c>
      <c r="H49" s="359" t="str">
        <f>'Link In'!H84</f>
        <v>Work Papers/[BGUOC 2020 Rate Case - Schedule CE1.xlsx]Exhibit</v>
      </c>
      <c r="I49" s="221" t="s">
        <v>174</v>
      </c>
    </row>
    <row r="50" spans="1:20" ht="28.9" thickBot="1" x14ac:dyDescent="0.5">
      <c r="A50" s="219">
        <f t="shared" si="0"/>
        <v>35</v>
      </c>
      <c r="B50" s="369"/>
      <c r="C50" s="226" t="s">
        <v>175</v>
      </c>
      <c r="D50" s="266">
        <f>SUM(D45:D49)</f>
        <v>99544.752887499999</v>
      </c>
      <c r="E50" s="266">
        <f t="shared" ref="E50:F50" si="1">SUM(E45:E49)</f>
        <v>182171.66746666664</v>
      </c>
      <c r="F50" s="266">
        <f t="shared" si="1"/>
        <v>281716.42035416665</v>
      </c>
    </row>
    <row r="51" spans="1:20" ht="14.65" thickTop="1" x14ac:dyDescent="0.45">
      <c r="A51" s="219">
        <f t="shared" si="0"/>
        <v>36</v>
      </c>
      <c r="B51" s="369"/>
      <c r="C51" s="296"/>
      <c r="D51" s="269"/>
      <c r="E51" s="268"/>
      <c r="F51" s="269"/>
      <c r="G51" s="81"/>
      <c r="H51" s="81"/>
      <c r="I51" s="81"/>
    </row>
    <row r="52" spans="1:20" ht="14.65" thickBot="1" x14ac:dyDescent="0.5">
      <c r="A52" s="219">
        <f t="shared" si="0"/>
        <v>37</v>
      </c>
      <c r="B52" s="369"/>
      <c r="C52" s="226" t="s">
        <v>176</v>
      </c>
      <c r="D52" s="270">
        <f>D42+D50</f>
        <v>1429136.8128874998</v>
      </c>
      <c r="E52" s="270">
        <f>E42+E50</f>
        <v>902003.21712146222</v>
      </c>
      <c r="F52" s="270">
        <f>F42+F50</f>
        <v>2331140.0300089624</v>
      </c>
      <c r="G52" s="81"/>
      <c r="H52" s="81"/>
      <c r="I52" s="81"/>
      <c r="J52" s="86"/>
      <c r="K52" s="86"/>
      <c r="L52" s="86"/>
      <c r="M52" s="86"/>
      <c r="N52" s="86"/>
      <c r="O52" s="86"/>
      <c r="P52" s="86"/>
      <c r="Q52" s="86"/>
      <c r="R52" s="86"/>
      <c r="S52" s="86"/>
      <c r="T52" s="86"/>
    </row>
    <row r="53" spans="1:20" ht="14.65" thickTop="1" x14ac:dyDescent="0.45">
      <c r="A53" s="219">
        <f t="shared" si="0"/>
        <v>38</v>
      </c>
      <c r="B53" s="369"/>
      <c r="C53" s="296"/>
      <c r="D53" s="269"/>
      <c r="E53" s="268"/>
      <c r="F53" s="269"/>
      <c r="G53" s="81"/>
      <c r="H53" s="81"/>
      <c r="I53" s="81"/>
      <c r="J53" s="86"/>
      <c r="K53" s="86"/>
      <c r="L53" s="86"/>
      <c r="M53" s="86"/>
      <c r="N53" s="86"/>
      <c r="O53" s="86"/>
      <c r="P53" s="86"/>
      <c r="Q53" s="86"/>
      <c r="R53" s="86"/>
      <c r="S53" s="86"/>
      <c r="T53" s="86"/>
    </row>
    <row r="54" spans="1:20" ht="28.9" thickBot="1" x14ac:dyDescent="0.5">
      <c r="A54" s="219">
        <f t="shared" si="0"/>
        <v>39</v>
      </c>
      <c r="B54" s="369"/>
      <c r="C54" s="226" t="s">
        <v>177</v>
      </c>
      <c r="D54" s="271">
        <f>D18-D52</f>
        <v>-723835.81288749981</v>
      </c>
      <c r="E54" s="271">
        <f t="shared" ref="E54:F54" si="2">E18-E52</f>
        <v>-452316.21712146222</v>
      </c>
      <c r="F54" s="271">
        <f t="shared" si="2"/>
        <v>-1176152.0300089624</v>
      </c>
      <c r="G54" s="81"/>
      <c r="H54" s="81"/>
      <c r="I54" s="81"/>
    </row>
    <row r="55" spans="1:20" ht="14.65" thickTop="1" x14ac:dyDescent="0.45">
      <c r="A55" s="219">
        <f t="shared" si="0"/>
        <v>40</v>
      </c>
      <c r="G55" s="81"/>
      <c r="H55" s="81"/>
      <c r="I55" s="81"/>
    </row>
    <row r="56" spans="1:20" x14ac:dyDescent="0.45">
      <c r="A56" s="219">
        <f t="shared" si="0"/>
        <v>41</v>
      </c>
      <c r="D56" s="282">
        <f>D54-'MSFR IS Adjust D.1'!D22</f>
        <v>0</v>
      </c>
      <c r="E56" s="282">
        <f>E54-'MSFR IS Adjust D.1'!E22</f>
        <v>0</v>
      </c>
      <c r="F56" s="282">
        <f>F54-'MSFR IS Adjust D.1'!F22</f>
        <v>0</v>
      </c>
      <c r="G56" s="81"/>
      <c r="H56" s="81"/>
      <c r="I56" s="81"/>
    </row>
    <row r="57" spans="1:20" x14ac:dyDescent="0.45">
      <c r="A57" s="219">
        <f t="shared" si="0"/>
        <v>42</v>
      </c>
      <c r="J57" s="86"/>
      <c r="K57" s="86"/>
      <c r="L57" s="86"/>
      <c r="M57" s="86"/>
      <c r="N57" s="86"/>
      <c r="O57" s="86"/>
      <c r="P57" s="86"/>
      <c r="Q57" s="86"/>
      <c r="R57" s="86"/>
      <c r="S57" s="86"/>
      <c r="T57" s="86"/>
    </row>
    <row r="58" spans="1:20" x14ac:dyDescent="0.45">
      <c r="A58" s="219">
        <f t="shared" si="0"/>
        <v>43</v>
      </c>
      <c r="J58" s="86"/>
      <c r="K58" s="86"/>
      <c r="L58" s="86"/>
      <c r="M58" s="86"/>
      <c r="N58" s="86"/>
      <c r="O58" s="86"/>
      <c r="P58" s="86"/>
      <c r="Q58" s="86"/>
      <c r="R58" s="86"/>
      <c r="S58" s="86"/>
      <c r="T58" s="86"/>
    </row>
    <row r="59" spans="1:20" x14ac:dyDescent="0.45">
      <c r="A59" s="219">
        <f t="shared" si="0"/>
        <v>44</v>
      </c>
    </row>
    <row r="60" spans="1:20" x14ac:dyDescent="0.45">
      <c r="A60" s="219">
        <f t="shared" si="0"/>
        <v>45</v>
      </c>
    </row>
    <row r="61" spans="1:20" x14ac:dyDescent="0.45">
      <c r="A61" s="219">
        <f t="shared" si="0"/>
        <v>46</v>
      </c>
    </row>
    <row r="62" spans="1:20" x14ac:dyDescent="0.45">
      <c r="A62" s="219">
        <f t="shared" si="0"/>
        <v>47</v>
      </c>
    </row>
    <row r="63" spans="1:20" x14ac:dyDescent="0.45">
      <c r="A63" s="219">
        <f t="shared" si="0"/>
        <v>48</v>
      </c>
    </row>
    <row r="64" spans="1:20" ht="35.25" customHeight="1" x14ac:dyDescent="0.45">
      <c r="A64" s="219">
        <f t="shared" si="0"/>
        <v>49</v>
      </c>
    </row>
    <row r="65" spans="1:1" x14ac:dyDescent="0.45">
      <c r="A65" s="219">
        <f t="shared" si="0"/>
        <v>50</v>
      </c>
    </row>
    <row r="66" spans="1:1" x14ac:dyDescent="0.45">
      <c r="A66" s="219">
        <f t="shared" si="0"/>
        <v>51</v>
      </c>
    </row>
    <row r="67" spans="1:1" x14ac:dyDescent="0.45">
      <c r="A67" s="219">
        <f t="shared" si="0"/>
        <v>52</v>
      </c>
    </row>
    <row r="68" spans="1:1" x14ac:dyDescent="0.45">
      <c r="A68" s="219">
        <f t="shared" si="0"/>
        <v>53</v>
      </c>
    </row>
    <row r="69" spans="1:1" x14ac:dyDescent="0.45">
      <c r="A69" s="219">
        <f t="shared" si="0"/>
        <v>54</v>
      </c>
    </row>
    <row r="70" spans="1:1" x14ac:dyDescent="0.45">
      <c r="A70" s="219">
        <f t="shared" si="0"/>
        <v>55</v>
      </c>
    </row>
    <row r="71" spans="1:1" x14ac:dyDescent="0.45">
      <c r="A71" s="219">
        <f t="shared" si="0"/>
        <v>56</v>
      </c>
    </row>
    <row r="72" spans="1:1" x14ac:dyDescent="0.45">
      <c r="A72" s="219">
        <f t="shared" si="0"/>
        <v>57</v>
      </c>
    </row>
    <row r="73" spans="1:1" x14ac:dyDescent="0.45">
      <c r="A73" s="219">
        <f t="shared" si="0"/>
        <v>58</v>
      </c>
    </row>
    <row r="74" spans="1:1" x14ac:dyDescent="0.45">
      <c r="A74" s="219">
        <f t="shared" si="0"/>
        <v>59</v>
      </c>
    </row>
    <row r="75" spans="1:1" x14ac:dyDescent="0.45">
      <c r="A75" s="219">
        <f t="shared" si="0"/>
        <v>60</v>
      </c>
    </row>
    <row r="76" spans="1:1" x14ac:dyDescent="0.45">
      <c r="A76" s="219">
        <f t="shared" si="0"/>
        <v>61</v>
      </c>
    </row>
    <row r="77" spans="1:1" x14ac:dyDescent="0.45">
      <c r="A77" s="219">
        <f t="shared" si="0"/>
        <v>62</v>
      </c>
    </row>
    <row r="78" spans="1:1" x14ac:dyDescent="0.45">
      <c r="A78" s="219">
        <f t="shared" si="0"/>
        <v>63</v>
      </c>
    </row>
    <row r="79" spans="1:1" x14ac:dyDescent="0.45">
      <c r="A79" s="219">
        <f t="shared" si="0"/>
        <v>64</v>
      </c>
    </row>
    <row r="80" spans="1:1" ht="32.25" customHeight="1" x14ac:dyDescent="0.45">
      <c r="A80" s="219">
        <f t="shared" si="0"/>
        <v>65</v>
      </c>
    </row>
    <row r="81" spans="1:1" x14ac:dyDescent="0.45">
      <c r="A81" s="219">
        <f t="shared" si="0"/>
        <v>66</v>
      </c>
    </row>
    <row r="82" spans="1:1" ht="29.25" customHeight="1" x14ac:dyDescent="0.45">
      <c r="A82" s="219">
        <f t="shared" ref="A82" si="3">A81+1</f>
        <v>67</v>
      </c>
    </row>
    <row r="83" spans="1:1" x14ac:dyDescent="0.45">
      <c r="A83" s="219"/>
    </row>
  </sheetData>
  <customSheetViews>
    <customSheetView guid="{AE1B1716-57F4-4705-A4F2-7A8CD44D74C3}" scale="60" showPageBreaks="1" fitToPage="1" printArea="1" hiddenRows="1" hiddenColumns="1">
      <pane ySplit="13" topLeftCell="A14" activePane="bottomLeft" state="frozen"/>
      <selection pane="bottomLeft" activeCell="Q38" sqref="Q38"/>
      <rowBreaks count="1" manualBreakCount="1">
        <brk id="66" max="16383" man="1"/>
      </rowBreaks>
      <pageMargins left="0" right="0" top="0" bottom="0" header="0" footer="0"/>
      <pageSetup scale="52" fitToHeight="0" orientation="landscape" r:id="rId1"/>
    </customSheetView>
    <customSheetView guid="{C98D41B4-6B7D-46F8-862F-B1C92554BE39}" scale="85" showPageBreaks="1" fitToPage="1" printArea="1" hiddenColumns="1" topLeftCell="C1">
      <pane ySplit="13" topLeftCell="A72" activePane="bottomLeft" state="frozen"/>
      <selection pane="bottomLeft" activeCell="Q75" sqref="Q75"/>
      <pageMargins left="0" right="0" top="0" bottom="0" header="0" footer="0"/>
      <pageSetup scale="53" fitToHeight="0" orientation="landscape" r:id="rId2"/>
    </customSheetView>
    <customSheetView guid="{E163314F-53A2-4A2F-A9CF-3F94F0129118}" scale="70" showPageBreaks="1" fitToPage="1" printArea="1" hiddenColumns="1" topLeftCell="C1">
      <pane ySplit="13" topLeftCell="A14" activePane="bottomLeft" state="frozen"/>
      <selection pane="bottomLeft" activeCell="Q27" sqref="Q27"/>
      <pageMargins left="0" right="0" top="0" bottom="0" header="0" footer="0"/>
      <pageSetup scale="53" fitToHeight="0" orientation="landscape" r:id="rId3"/>
    </customSheetView>
    <customSheetView guid="{CEC57B47-E6EC-4FDA-BCFD-6AC6A66DD178}" scale="70" showPageBreaks="1" fitToPage="1" printArea="1" hiddenColumns="1" topLeftCell="C1">
      <pane ySplit="13" topLeftCell="A14" activePane="bottomLeft" state="frozen"/>
      <selection pane="bottomLeft" activeCell="Q1" sqref="Q1:Q1048576"/>
      <pageMargins left="0" right="0" top="0" bottom="0" header="0" footer="0"/>
      <pageSetup scale="56" fitToHeight="0" orientation="landscape" r:id="rId4"/>
    </customSheetView>
    <customSheetView guid="{F5B97444-16EA-4AA7-9A70-95BB0AFD8284}" scale="70" showPageBreaks="1" fitToPage="1" printArea="1" hiddenColumns="1" topLeftCell="C1">
      <pane ySplit="13" topLeftCell="A49" activePane="bottomLeft" state="frozen"/>
      <selection pane="bottomLeft" activeCell="S71" sqref="S71"/>
      <pageMargins left="0" right="0" top="0" bottom="0" header="0" footer="0"/>
      <pageSetup scale="56" fitToHeight="0" orientation="landscape" r:id="rId5"/>
    </customSheetView>
    <customSheetView guid="{2E9FC00E-19D3-4355-A260-417D9236B30F}" scale="70" fitToPage="1" hiddenColumns="1" topLeftCell="C1">
      <pane ySplit="13" topLeftCell="A61" activePane="bottomLeft" state="frozen"/>
      <selection pane="bottomLeft" activeCell="S71" sqref="S71"/>
      <pageMargins left="0" right="0" top="0" bottom="0" header="0" footer="0"/>
      <pageSetup scale="50" fitToHeight="0" orientation="landscape" r:id="rId6"/>
    </customSheetView>
    <customSheetView guid="{F8C3F9F4-DBFA-417E-A63C-4DCF6CDDDD4D}" scale="70" showPageBreaks="1" fitToPage="1" printArea="1" hiddenColumns="1" topLeftCell="C1">
      <pane ySplit="13" topLeftCell="A35" activePane="bottomLeft" state="frozen"/>
      <selection pane="bottomLeft" activeCell="S42" sqref="S42"/>
      <pageMargins left="0" right="0" top="0" bottom="0" header="0" footer="0"/>
      <pageSetup scale="56" fitToHeight="0" orientation="landscape" r:id="rId7"/>
    </customSheetView>
    <customSheetView guid="{D80F9502-1760-4B4D-BEE6-65B7268CEFF2}" scale="70" showPageBreaks="1" fitToPage="1" printArea="1" hiddenRows="1" hiddenColumns="1">
      <pane ySplit="13" topLeftCell="A14" activePane="bottomLeft" state="frozen"/>
      <selection pane="bottomLeft"/>
      <rowBreaks count="1" manualBreakCount="1">
        <brk id="66" max="16383" man="1"/>
      </rowBreaks>
      <pageMargins left="0" right="0" top="0" bottom="0" header="0" footer="0"/>
      <pageSetup scale="52" fitToHeight="0" orientation="landscape" r:id="rId8"/>
    </customSheetView>
  </customSheetViews>
  <mergeCells count="5">
    <mergeCell ref="A3:I3"/>
    <mergeCell ref="A4:I4"/>
    <mergeCell ref="A5:I5"/>
    <mergeCell ref="A6:I6"/>
    <mergeCell ref="A7:I7"/>
  </mergeCells>
  <pageMargins left="0.23" right="0.26" top="0.38" bottom="0.36" header="0.3" footer="0.3"/>
  <pageSetup scale="57" fitToHeight="0" orientation="landscape" r:id="rId9"/>
  <rowBreaks count="1" manualBreakCount="1">
    <brk id="64" max="16383" man="1"/>
  </rowBreaks>
  <customProperties>
    <customPr name="_pios_id" r:id="rId10"/>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
  <sheetViews>
    <sheetView tabSelected="1" view="pageBreakPreview" zoomScale="115" zoomScaleNormal="80" zoomScaleSheetLayoutView="115" workbookViewId="0">
      <selection activeCell="J29" sqref="J29"/>
    </sheetView>
  </sheetViews>
  <sheetFormatPr defaultRowHeight="14.25" x14ac:dyDescent="0.45"/>
  <cols>
    <col min="1" max="19" width="5.59765625" customWidth="1"/>
  </cols>
  <sheetData>
    <row r="1" spans="1:19" x14ac:dyDescent="0.45">
      <c r="A1" s="6"/>
      <c r="B1" s="6"/>
      <c r="C1" s="6"/>
      <c r="D1" s="6"/>
      <c r="E1" s="6"/>
      <c r="F1" s="6"/>
      <c r="G1" s="8"/>
      <c r="H1" s="6"/>
      <c r="I1" s="6"/>
      <c r="J1" s="6"/>
      <c r="K1" s="7"/>
      <c r="L1" s="6"/>
      <c r="M1" s="6"/>
      <c r="N1" s="6"/>
      <c r="O1" s="8"/>
      <c r="P1" s="6"/>
      <c r="Q1" s="10"/>
      <c r="R1" s="6"/>
      <c r="S1" s="17" t="s">
        <v>178</v>
      </c>
    </row>
    <row r="2" spans="1:19" x14ac:dyDescent="0.45">
      <c r="A2" s="6"/>
      <c r="B2" s="6"/>
      <c r="C2" s="6"/>
      <c r="D2" s="6"/>
      <c r="E2" s="6"/>
      <c r="F2" s="6"/>
      <c r="G2" s="8"/>
      <c r="H2" s="6"/>
      <c r="I2" s="6"/>
      <c r="J2" s="6"/>
      <c r="K2" s="7"/>
      <c r="L2" s="6"/>
      <c r="M2" s="6"/>
      <c r="N2" s="6"/>
      <c r="O2" s="8"/>
      <c r="P2" s="6"/>
      <c r="Q2" s="10"/>
      <c r="R2" s="6"/>
      <c r="S2" s="17" t="e">
        <f ca="1">RIGHT(CELL("filename",$A$1),LEN(CELL("filename",$A$1))-SEARCH("\Exhibits",CELL("filename",$A$1),1))</f>
        <v>#VALUE!</v>
      </c>
    </row>
    <row r="3" spans="1:19" x14ac:dyDescent="0.45">
      <c r="A3" s="397" t="str">
        <f>'Link In'!C3</f>
        <v>Bluegrass Water Utility Operating Company, LLC</v>
      </c>
      <c r="B3" s="397"/>
      <c r="C3" s="397"/>
      <c r="D3" s="397"/>
      <c r="E3" s="397"/>
      <c r="F3" s="397"/>
      <c r="G3" s="397"/>
      <c r="H3" s="397"/>
      <c r="I3" s="397"/>
      <c r="J3" s="397"/>
      <c r="K3" s="397"/>
      <c r="L3" s="397"/>
      <c r="M3" s="397"/>
      <c r="N3" s="397"/>
      <c r="O3" s="397"/>
      <c r="P3" s="397"/>
      <c r="Q3" s="397"/>
      <c r="R3" s="397"/>
      <c r="S3" s="397"/>
    </row>
    <row r="4" spans="1:19" x14ac:dyDescent="0.45">
      <c r="A4" s="397" t="str">
        <f>'Link In'!C5</f>
        <v>Case No. 2020-00290</v>
      </c>
      <c r="B4" s="397"/>
      <c r="C4" s="397"/>
      <c r="D4" s="397"/>
      <c r="E4" s="397"/>
      <c r="F4" s="397"/>
      <c r="G4" s="397"/>
      <c r="H4" s="397"/>
      <c r="I4" s="397"/>
      <c r="J4" s="397"/>
      <c r="K4" s="397"/>
      <c r="L4" s="397"/>
      <c r="M4" s="397"/>
      <c r="N4" s="397"/>
      <c r="O4" s="397"/>
      <c r="P4" s="397"/>
      <c r="Q4" s="397"/>
      <c r="R4" s="397"/>
      <c r="S4" s="397"/>
    </row>
    <row r="5" spans="1:19" x14ac:dyDescent="0.45">
      <c r="A5" s="397" t="s">
        <v>179</v>
      </c>
      <c r="B5" s="397"/>
      <c r="C5" s="397"/>
      <c r="D5" s="397"/>
      <c r="E5" s="397"/>
      <c r="F5" s="397"/>
      <c r="G5" s="397"/>
      <c r="H5" s="397"/>
      <c r="I5" s="397"/>
      <c r="J5" s="397"/>
      <c r="K5" s="397"/>
      <c r="L5" s="397"/>
      <c r="M5" s="397"/>
      <c r="N5" s="397"/>
      <c r="O5" s="397"/>
      <c r="P5" s="397"/>
      <c r="Q5" s="397"/>
      <c r="R5" s="397"/>
      <c r="S5" s="397"/>
    </row>
    <row r="6" spans="1:19" x14ac:dyDescent="0.45">
      <c r="A6" s="389" t="s">
        <v>180</v>
      </c>
      <c r="B6" s="6"/>
      <c r="C6" s="6"/>
      <c r="D6" s="6"/>
      <c r="E6" s="6"/>
      <c r="F6" s="6"/>
      <c r="G6" s="8"/>
      <c r="H6" s="6"/>
      <c r="I6" s="6"/>
      <c r="J6" s="6"/>
      <c r="K6" s="7"/>
      <c r="L6" s="6"/>
      <c r="M6" s="6"/>
      <c r="N6" s="6"/>
      <c r="O6" s="8"/>
      <c r="P6" s="6"/>
      <c r="Q6" s="10"/>
      <c r="R6" s="6"/>
      <c r="S6" s="3" t="s">
        <v>178</v>
      </c>
    </row>
    <row r="7" spans="1:19" x14ac:dyDescent="0.45">
      <c r="A7" s="388" t="s">
        <v>181</v>
      </c>
      <c r="B7" s="6"/>
      <c r="C7" s="6"/>
      <c r="D7" s="6"/>
      <c r="E7" s="6"/>
      <c r="F7" s="6"/>
      <c r="G7" s="8"/>
      <c r="H7" s="6"/>
      <c r="I7" s="6"/>
      <c r="J7" s="6"/>
      <c r="K7" s="7"/>
      <c r="L7" s="6"/>
      <c r="M7" s="6"/>
      <c r="N7" s="6"/>
      <c r="O7" s="8"/>
      <c r="P7" s="6"/>
      <c r="Q7" s="10"/>
      <c r="R7" s="6"/>
      <c r="S7" s="3" t="str">
        <f ca="1">RIGHT(CELL("filename",$A$1),LEN(CELL("filename",$A$1))-SEARCH("/Work Papers",CELL("filename",$A$1),1))</f>
        <v>Work Papers/[BGUOC 2020 Rate Case - Income Statement (Sewer).xlsx]D-3</v>
      </c>
    </row>
    <row r="8" spans="1:19" x14ac:dyDescent="0.45">
      <c r="A8" s="396" t="s">
        <v>182</v>
      </c>
      <c r="B8" s="396"/>
      <c r="C8" s="396"/>
      <c r="D8" s="396"/>
      <c r="E8" s="396"/>
      <c r="F8" s="396"/>
      <c r="G8" s="396"/>
      <c r="H8" s="396"/>
      <c r="I8" s="396"/>
      <c r="J8" s="396"/>
      <c r="K8" s="396"/>
      <c r="L8" s="396"/>
      <c r="M8" s="396"/>
      <c r="N8" s="396"/>
      <c r="O8" s="396"/>
      <c r="P8" s="396"/>
      <c r="Q8" s="396"/>
      <c r="R8" s="396"/>
      <c r="S8" s="396"/>
    </row>
    <row r="9" spans="1:19" x14ac:dyDescent="0.45">
      <c r="A9" s="396"/>
      <c r="B9" s="396"/>
      <c r="C9" s="396"/>
      <c r="D9" s="396"/>
      <c r="E9" s="396"/>
      <c r="F9" s="396"/>
      <c r="G9" s="396"/>
      <c r="H9" s="396"/>
      <c r="I9" s="396"/>
      <c r="J9" s="396"/>
      <c r="K9" s="396"/>
      <c r="L9" s="396"/>
      <c r="M9" s="396"/>
      <c r="N9" s="396"/>
      <c r="O9" s="396"/>
      <c r="P9" s="396"/>
      <c r="Q9" s="396"/>
      <c r="R9" s="396"/>
      <c r="S9" s="396"/>
    </row>
    <row r="10" spans="1:19" x14ac:dyDescent="0.45">
      <c r="A10" s="396"/>
      <c r="B10" s="396"/>
      <c r="C10" s="396"/>
      <c r="D10" s="396"/>
      <c r="E10" s="396"/>
      <c r="F10" s="396"/>
      <c r="G10" s="396"/>
      <c r="H10" s="396"/>
      <c r="I10" s="396"/>
      <c r="J10" s="396"/>
      <c r="K10" s="396"/>
      <c r="L10" s="396"/>
      <c r="M10" s="396"/>
      <c r="N10" s="396"/>
      <c r="O10" s="396"/>
      <c r="P10" s="396"/>
      <c r="Q10" s="396"/>
      <c r="R10" s="396"/>
      <c r="S10" s="396"/>
    </row>
    <row r="11" spans="1:19" x14ac:dyDescent="0.45">
      <c r="A11" s="396"/>
      <c r="B11" s="396"/>
      <c r="C11" s="396"/>
      <c r="D11" s="396"/>
      <c r="E11" s="396"/>
      <c r="F11" s="396"/>
      <c r="G11" s="396"/>
      <c r="H11" s="396"/>
      <c r="I11" s="396"/>
      <c r="J11" s="396"/>
      <c r="K11" s="396"/>
      <c r="L11" s="396"/>
      <c r="M11" s="396"/>
      <c r="N11" s="396"/>
      <c r="O11" s="396"/>
      <c r="P11" s="396"/>
      <c r="Q11" s="396"/>
      <c r="R11" s="396"/>
      <c r="S11" s="396"/>
    </row>
    <row r="12" spans="1:19" x14ac:dyDescent="0.45">
      <c r="A12" s="396"/>
      <c r="B12" s="396"/>
      <c r="C12" s="396"/>
      <c r="D12" s="396"/>
      <c r="E12" s="396"/>
      <c r="F12" s="396"/>
      <c r="G12" s="396"/>
      <c r="H12" s="396"/>
      <c r="I12" s="396"/>
      <c r="J12" s="396"/>
      <c r="K12" s="396"/>
      <c r="L12" s="396"/>
      <c r="M12" s="396"/>
      <c r="N12" s="396"/>
      <c r="O12" s="396"/>
      <c r="P12" s="396"/>
      <c r="Q12" s="396"/>
      <c r="R12" s="396"/>
      <c r="S12" s="396"/>
    </row>
    <row r="13" spans="1:19" x14ac:dyDescent="0.45">
      <c r="A13" s="396"/>
      <c r="B13" s="396"/>
      <c r="C13" s="396"/>
      <c r="D13" s="396"/>
      <c r="E13" s="396"/>
      <c r="F13" s="396"/>
      <c r="G13" s="396"/>
      <c r="H13" s="396"/>
      <c r="I13" s="396"/>
      <c r="J13" s="396"/>
      <c r="K13" s="396"/>
      <c r="L13" s="396"/>
      <c r="M13" s="396"/>
      <c r="N13" s="396"/>
      <c r="O13" s="396"/>
      <c r="P13" s="396"/>
      <c r="Q13" s="396"/>
      <c r="R13" s="396"/>
      <c r="S13" s="396"/>
    </row>
    <row r="14" spans="1:19" x14ac:dyDescent="0.45">
      <c r="A14" s="396"/>
      <c r="B14" s="396"/>
      <c r="C14" s="396"/>
      <c r="D14" s="396"/>
      <c r="E14" s="396"/>
      <c r="F14" s="396"/>
      <c r="G14" s="396"/>
      <c r="H14" s="396"/>
      <c r="I14" s="396"/>
      <c r="J14" s="396"/>
      <c r="K14" s="396"/>
      <c r="L14" s="396"/>
      <c r="M14" s="396"/>
      <c r="N14" s="396"/>
      <c r="O14" s="396"/>
      <c r="P14" s="396"/>
      <c r="Q14" s="396"/>
      <c r="R14" s="396"/>
      <c r="S14" s="396"/>
    </row>
    <row r="15" spans="1:19" x14ac:dyDescent="0.45">
      <c r="A15" s="396"/>
      <c r="B15" s="396"/>
      <c r="C15" s="396"/>
      <c r="D15" s="396"/>
      <c r="E15" s="396"/>
      <c r="F15" s="396"/>
      <c r="G15" s="396"/>
      <c r="H15" s="396"/>
      <c r="I15" s="396"/>
      <c r="J15" s="396"/>
      <c r="K15" s="396"/>
      <c r="L15" s="396"/>
      <c r="M15" s="396"/>
      <c r="N15" s="396"/>
      <c r="O15" s="396"/>
      <c r="P15" s="396"/>
      <c r="Q15" s="396"/>
      <c r="R15" s="396"/>
      <c r="S15" s="396"/>
    </row>
    <row r="16" spans="1:19" x14ac:dyDescent="0.45">
      <c r="A16" s="396"/>
      <c r="B16" s="396"/>
      <c r="C16" s="396"/>
      <c r="D16" s="396"/>
      <c r="E16" s="396"/>
      <c r="F16" s="396"/>
      <c r="G16" s="396"/>
      <c r="H16" s="396"/>
      <c r="I16" s="396"/>
      <c r="J16" s="396"/>
      <c r="K16" s="396"/>
      <c r="L16" s="396"/>
      <c r="M16" s="396"/>
      <c r="N16" s="396"/>
      <c r="O16" s="396"/>
      <c r="P16" s="396"/>
      <c r="Q16" s="396"/>
      <c r="R16" s="396"/>
      <c r="S16" s="396"/>
    </row>
    <row r="17" spans="1:19" x14ac:dyDescent="0.45">
      <c r="A17" s="396"/>
      <c r="B17" s="396"/>
      <c r="C17" s="396"/>
      <c r="D17" s="396"/>
      <c r="E17" s="396"/>
      <c r="F17" s="396"/>
      <c r="G17" s="396"/>
      <c r="H17" s="396"/>
      <c r="I17" s="396"/>
      <c r="J17" s="396"/>
      <c r="K17" s="396"/>
      <c r="L17" s="396"/>
      <c r="M17" s="396"/>
      <c r="N17" s="396"/>
      <c r="O17" s="396"/>
      <c r="P17" s="396"/>
      <c r="Q17" s="396"/>
      <c r="R17" s="396"/>
      <c r="S17" s="396"/>
    </row>
    <row r="18" spans="1:19" x14ac:dyDescent="0.45">
      <c r="A18" s="396"/>
      <c r="B18" s="396"/>
      <c r="C18" s="396"/>
      <c r="D18" s="396"/>
      <c r="E18" s="396"/>
      <c r="F18" s="396"/>
      <c r="G18" s="396"/>
      <c r="H18" s="396"/>
      <c r="I18" s="396"/>
      <c r="J18" s="396"/>
      <c r="K18" s="396"/>
      <c r="L18" s="396"/>
      <c r="M18" s="396"/>
      <c r="N18" s="396"/>
      <c r="O18" s="396"/>
      <c r="P18" s="396"/>
      <c r="Q18" s="396"/>
      <c r="R18" s="396"/>
      <c r="S18" s="396"/>
    </row>
    <row r="19" spans="1:19" x14ac:dyDescent="0.45">
      <c r="A19" s="396"/>
      <c r="B19" s="396"/>
      <c r="C19" s="396"/>
      <c r="D19" s="396"/>
      <c r="E19" s="396"/>
      <c r="F19" s="396"/>
      <c r="G19" s="396"/>
      <c r="H19" s="396"/>
      <c r="I19" s="396"/>
      <c r="J19" s="396"/>
      <c r="K19" s="396"/>
      <c r="L19" s="396"/>
      <c r="M19" s="396"/>
      <c r="N19" s="396"/>
      <c r="O19" s="396"/>
      <c r="P19" s="396"/>
      <c r="Q19" s="396"/>
      <c r="R19" s="396"/>
      <c r="S19" s="396"/>
    </row>
  </sheetData>
  <customSheetViews>
    <customSheetView guid="{AE1B1716-57F4-4705-A4F2-7A8CD44D74C3}" scale="80" showPageBreaks="1" fitToPage="1" printArea="1">
      <selection activeCell="A6" sqref="A6:A7"/>
      <pageMargins left="0" right="0" top="0" bottom="0" header="0" footer="0"/>
      <printOptions horizontalCentered="1"/>
      <pageSetup orientation="landscape" horizontalDpi="1200" verticalDpi="1200" r:id="rId1"/>
    </customSheetView>
    <customSheetView guid="{C98D41B4-6B7D-46F8-862F-B1C92554BE39}" showPageBreaks="1">
      <selection activeCell="G22" sqref="G22"/>
      <pageMargins left="0" right="0" top="0" bottom="0" header="0" footer="0"/>
      <pageSetup orientation="portrait" r:id="rId2"/>
    </customSheetView>
    <customSheetView guid="{E163314F-53A2-4A2F-A9CF-3F94F0129118}" showPageBreaks="1">
      <selection activeCell="G22" sqref="G22"/>
      <pageMargins left="0" right="0" top="0" bottom="0" header="0" footer="0"/>
      <pageSetup orientation="portrait" r:id="rId3"/>
    </customSheetView>
    <customSheetView guid="{CEC57B47-E6EC-4FDA-BCFD-6AC6A66DD178}">
      <selection activeCell="G22" sqref="G22"/>
      <pageMargins left="0" right="0" top="0" bottom="0" header="0" footer="0"/>
    </customSheetView>
    <customSheetView guid="{F5B97444-16EA-4AA7-9A70-95BB0AFD8284}">
      <selection activeCell="G22" sqref="G22"/>
      <pageMargins left="0" right="0" top="0" bottom="0" header="0" footer="0"/>
    </customSheetView>
    <customSheetView guid="{2E9FC00E-19D3-4355-A260-417D9236B30F}">
      <selection activeCell="G22" sqref="G22"/>
      <pageMargins left="0" right="0" top="0" bottom="0" header="0" footer="0"/>
    </customSheetView>
    <customSheetView guid="{F8C3F9F4-DBFA-417E-A63C-4DCF6CDDDD4D}">
      <selection activeCell="G22" sqref="G22"/>
      <pageMargins left="0" right="0" top="0" bottom="0" header="0" footer="0"/>
    </customSheetView>
    <customSheetView guid="{D80F9502-1760-4B4D-BEE6-65B7268CEFF2}" scale="80" showPageBreaks="1" fitToPage="1" printArea="1">
      <selection activeCell="A6" sqref="A6:A7"/>
      <pageMargins left="0" right="0" top="0" bottom="0" header="0" footer="0"/>
      <printOptions horizontalCentered="1"/>
      <pageSetup orientation="landscape" horizontalDpi="1200" verticalDpi="1200" r:id="rId4"/>
    </customSheetView>
  </customSheetViews>
  <mergeCells count="4">
    <mergeCell ref="A8:S19"/>
    <mergeCell ref="A3:S3"/>
    <mergeCell ref="A4:S4"/>
    <mergeCell ref="A5:S5"/>
  </mergeCells>
  <printOptions horizontalCentered="1"/>
  <pageMargins left="0.49" right="0.41" top="0.75" bottom="0.75" header="0.3" footer="0.3"/>
  <pageSetup orientation="landscape" horizontalDpi="1200" verticalDpi="1200" r:id="rId5"/>
  <customProperties>
    <customPr name="_pios_id" r:id="rId6"/>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A442-5080-4374-B88D-1DF9201A4D70}">
  <sheetPr>
    <pageSetUpPr fitToPage="1"/>
  </sheetPr>
  <dimension ref="A1:H679"/>
  <sheetViews>
    <sheetView tabSelected="1" view="pageBreakPreview" zoomScale="85" zoomScaleNormal="100" zoomScaleSheetLayoutView="85" workbookViewId="0">
      <selection activeCell="J29" sqref="J29"/>
    </sheetView>
  </sheetViews>
  <sheetFormatPr defaultRowHeight="14.25" x14ac:dyDescent="0.45"/>
  <cols>
    <col min="1" max="1" width="5.86328125" style="307" customWidth="1"/>
    <col min="2" max="2" width="12.86328125" style="308" customWidth="1"/>
    <col min="3" max="3" width="35.06640625" style="227" customWidth="1"/>
    <col min="4" max="5" width="25.6640625" style="307" customWidth="1"/>
    <col min="6" max="8" width="25.6640625" style="308" customWidth="1"/>
  </cols>
  <sheetData>
    <row r="1" spans="1:8" x14ac:dyDescent="0.45">
      <c r="A1" s="20"/>
      <c r="F1" s="194" t="s">
        <v>119</v>
      </c>
      <c r="G1" s="194"/>
      <c r="H1" s="194"/>
    </row>
    <row r="2" spans="1:8" x14ac:dyDescent="0.45">
      <c r="A2" s="375"/>
      <c r="F2" s="376" t="e">
        <f ca="1">RIGHT(CELL("filename",$A$1),LEN(CELL("filename",$A$1))-SEARCH("\Exhibits",CELL("filename",$A$1),1))</f>
        <v>#VALUE!</v>
      </c>
      <c r="G2" s="376"/>
      <c r="H2" s="376"/>
    </row>
    <row r="3" spans="1:8" x14ac:dyDescent="0.45">
      <c r="A3" s="391" t="str">
        <f>'Link In'!C3</f>
        <v>Bluegrass Water Utility Operating Company, LLC</v>
      </c>
      <c r="B3" s="391"/>
      <c r="C3" s="391"/>
      <c r="D3" s="391"/>
      <c r="E3" s="391"/>
      <c r="F3" s="391"/>
      <c r="G3" s="391"/>
      <c r="H3" s="391"/>
    </row>
    <row r="4" spans="1:8" x14ac:dyDescent="0.45">
      <c r="A4" s="391" t="str">
        <f>'Link In'!C5</f>
        <v>Case No. 2020-00290</v>
      </c>
      <c r="B4" s="391"/>
      <c r="C4" s="391"/>
      <c r="D4" s="391"/>
      <c r="E4" s="391"/>
      <c r="F4" s="391"/>
      <c r="G4" s="391"/>
      <c r="H4" s="391"/>
    </row>
    <row r="5" spans="1:8" x14ac:dyDescent="0.45">
      <c r="A5" s="391" t="s">
        <v>120</v>
      </c>
      <c r="B5" s="391"/>
      <c r="C5" s="391"/>
      <c r="D5" s="391"/>
      <c r="E5" s="391"/>
      <c r="F5" s="391"/>
      <c r="G5" s="391"/>
      <c r="H5" s="391"/>
    </row>
    <row r="6" spans="1:8" x14ac:dyDescent="0.45">
      <c r="A6" s="391" t="s">
        <v>194</v>
      </c>
      <c r="B6" s="391"/>
      <c r="C6" s="391"/>
      <c r="D6" s="391"/>
      <c r="E6" s="391"/>
      <c r="F6" s="391"/>
      <c r="G6" s="391"/>
      <c r="H6" s="391"/>
    </row>
    <row r="7" spans="1:8" x14ac:dyDescent="0.45">
      <c r="A7" s="322"/>
      <c r="B7" s="322"/>
      <c r="C7" s="322"/>
      <c r="D7" s="322"/>
      <c r="E7" s="322"/>
      <c r="G7" s="127"/>
      <c r="H7" s="127" t="s">
        <v>192</v>
      </c>
    </row>
    <row r="8" spans="1:8" x14ac:dyDescent="0.45">
      <c r="A8" s="377" t="s">
        <v>122</v>
      </c>
      <c r="B8" s="322"/>
      <c r="C8" s="232"/>
      <c r="G8" s="330"/>
      <c r="H8" s="330" t="str">
        <f ca="1">RIGHT(CELL("filename",$A$1),LEN(CELL("filename",$A$1))-SEARCH("/Work Papers",CELL("filename",$A$1),1))</f>
        <v>Work Papers/[BGUOC 2020 Rate Case - Income Statement (Sewer).xlsx]Tax Summary - SCH E</v>
      </c>
    </row>
    <row r="9" spans="1:8" x14ac:dyDescent="0.45">
      <c r="A9" s="307" t="s">
        <v>123</v>
      </c>
      <c r="C9" s="234"/>
      <c r="D9" s="374"/>
      <c r="E9" s="374"/>
      <c r="G9" s="127"/>
      <c r="H9" s="127" t="s">
        <v>188</v>
      </c>
    </row>
    <row r="10" spans="1:8" x14ac:dyDescent="0.45">
      <c r="A10" s="308"/>
      <c r="C10" s="234"/>
      <c r="D10" s="374"/>
      <c r="E10" s="374"/>
    </row>
    <row r="11" spans="1:8" x14ac:dyDescent="0.45">
      <c r="A11" s="374" t="s">
        <v>15</v>
      </c>
      <c r="B11" s="374" t="s">
        <v>108</v>
      </c>
      <c r="C11" s="235" t="s">
        <v>124</v>
      </c>
      <c r="D11" s="374" t="s">
        <v>10</v>
      </c>
      <c r="E11" s="374" t="s">
        <v>126</v>
      </c>
      <c r="F11" s="374" t="s">
        <v>127</v>
      </c>
      <c r="G11" s="374" t="s">
        <v>195</v>
      </c>
      <c r="H11" s="374" t="s">
        <v>151</v>
      </c>
    </row>
    <row r="12" spans="1:8" x14ac:dyDescent="0.45">
      <c r="A12" s="37" t="s">
        <v>128</v>
      </c>
      <c r="B12" s="37" t="s">
        <v>129</v>
      </c>
      <c r="C12" s="139" t="s">
        <v>130</v>
      </c>
      <c r="D12" s="38" t="s">
        <v>132</v>
      </c>
      <c r="E12" s="37" t="s">
        <v>133</v>
      </c>
      <c r="F12" s="37" t="s">
        <v>134</v>
      </c>
      <c r="G12" s="37" t="s">
        <v>196</v>
      </c>
      <c r="H12" s="37" t="s">
        <v>196</v>
      </c>
    </row>
    <row r="13" spans="1:8" x14ac:dyDescent="0.45">
      <c r="A13" s="44">
        <v>1</v>
      </c>
      <c r="B13" s="57"/>
      <c r="C13" s="232"/>
      <c r="D13" s="41"/>
      <c r="E13" s="41"/>
      <c r="F13" s="378"/>
      <c r="G13" s="378"/>
      <c r="H13" s="378"/>
    </row>
    <row r="14" spans="1:8" x14ac:dyDescent="0.45">
      <c r="A14" s="44">
        <f t="shared" ref="A14:A34" si="0">A13+1</f>
        <v>2</v>
      </c>
      <c r="B14" s="374">
        <v>400</v>
      </c>
      <c r="C14" s="323" t="s">
        <v>197</v>
      </c>
      <c r="D14" s="379">
        <f>+'Inc Statment - SCH C.1'!E18</f>
        <v>705301</v>
      </c>
      <c r="E14" s="379">
        <f>+'Inc Statment - SCH C.1'!F18</f>
        <v>449687</v>
      </c>
      <c r="F14" s="379">
        <f>+'Inc Statment - SCH C.1'!G18</f>
        <v>1154988</v>
      </c>
      <c r="G14" s="379">
        <f>+'Inc Statment - SCH C.1'!H18</f>
        <v>2177052.3786976784</v>
      </c>
      <c r="H14" s="379">
        <f>+'Inc Statment - SCH C.1'!I18</f>
        <v>3332040.3786976784</v>
      </c>
    </row>
    <row r="15" spans="1:8" x14ac:dyDescent="0.45">
      <c r="A15" s="44">
        <f t="shared" si="0"/>
        <v>3</v>
      </c>
      <c r="B15" s="374"/>
      <c r="C15" s="323"/>
      <c r="D15" s="379"/>
      <c r="E15" s="379"/>
      <c r="F15" s="379"/>
      <c r="G15" s="379"/>
      <c r="H15" s="379"/>
    </row>
    <row r="16" spans="1:8" x14ac:dyDescent="0.45">
      <c r="A16" s="44">
        <f t="shared" si="0"/>
        <v>4</v>
      </c>
      <c r="B16" s="374">
        <v>401</v>
      </c>
      <c r="C16" s="323" t="s">
        <v>198</v>
      </c>
      <c r="D16" s="318">
        <f>+'Inc Statment - SCH C.1'!E32</f>
        <v>1329592.0699999998</v>
      </c>
      <c r="E16" s="318">
        <f>+'Inc Statment - SCH C.1'!F32</f>
        <v>719831.89965479576</v>
      </c>
      <c r="F16" s="318">
        <f>+'Inc Statment - SCH C.1'!G32</f>
        <v>2049423.9696547957</v>
      </c>
      <c r="G16" s="318">
        <f>+'Inc Statment - SCH C.1'!H32</f>
        <v>9818.8907308243633</v>
      </c>
      <c r="H16" s="318">
        <f>+'Inc Statment - SCH C.1'!I32</f>
        <v>2059242.8603856203</v>
      </c>
    </row>
    <row r="17" spans="1:8" x14ac:dyDescent="0.45">
      <c r="A17" s="44">
        <f t="shared" si="0"/>
        <v>5</v>
      </c>
      <c r="B17" s="374"/>
      <c r="C17" s="380"/>
      <c r="D17" s="318"/>
      <c r="E17" s="318"/>
      <c r="F17" s="318"/>
      <c r="G17" s="381"/>
      <c r="H17" s="381"/>
    </row>
    <row r="18" spans="1:8" x14ac:dyDescent="0.45">
      <c r="A18" s="44">
        <f t="shared" si="0"/>
        <v>6</v>
      </c>
      <c r="B18" s="374">
        <v>403</v>
      </c>
      <c r="C18" s="234" t="str">
        <f>'[16]Inc Statment - SCH C.1'!C34</f>
        <v>Depreciation - Net of CIAC Amort</v>
      </c>
      <c r="D18" s="382">
        <f>+'Inc Statment - SCH C.1'!E35</f>
        <v>92729.762887499994</v>
      </c>
      <c r="E18" s="382">
        <f>+'Inc Statment - SCH C.1'!F35</f>
        <v>171364.89746666665</v>
      </c>
      <c r="F18" s="382">
        <f>+'Inc Statment - SCH C.1'!G35</f>
        <v>264094.66035416664</v>
      </c>
      <c r="G18" s="382">
        <f>+'Inc Statment - SCH C.1'!H35</f>
        <v>0</v>
      </c>
      <c r="H18" s="382">
        <f>+'Inc Statment - SCH C.1'!I35</f>
        <v>264094.66035416664</v>
      </c>
    </row>
    <row r="19" spans="1:8" x14ac:dyDescent="0.45">
      <c r="A19" s="44">
        <f t="shared" si="0"/>
        <v>7</v>
      </c>
      <c r="B19" s="374"/>
      <c r="D19" s="382"/>
      <c r="E19" s="382"/>
      <c r="F19" s="382"/>
      <c r="G19" s="318"/>
      <c r="H19" s="318"/>
    </row>
    <row r="20" spans="1:8" x14ac:dyDescent="0.45">
      <c r="A20" s="44">
        <f t="shared" si="0"/>
        <v>8</v>
      </c>
      <c r="B20" s="374" t="s">
        <v>139</v>
      </c>
      <c r="C20" s="234" t="s">
        <v>140</v>
      </c>
      <c r="D20" s="382">
        <f>+'Inc Statment - SCH C.1'!E36+'Inc Statment - SCH C.1'!E37</f>
        <v>0</v>
      </c>
      <c r="E20" s="382">
        <f>+'Inc Statment - SCH C.1'!F36+'Inc Statment - SCH C.1'!F37</f>
        <v>0</v>
      </c>
      <c r="F20" s="382">
        <f>+'Inc Statment - SCH C.1'!G36+'Inc Statment - SCH C.1'!G37</f>
        <v>0</v>
      </c>
      <c r="G20" s="382">
        <f>+'Inc Statment - SCH C.1'!H36+'Inc Statment - SCH C.1'!H37</f>
        <v>0</v>
      </c>
      <c r="H20" s="382">
        <f>+'Inc Statment - SCH C.1'!I36+'Inc Statment - SCH C.1'!I37</f>
        <v>0</v>
      </c>
    </row>
    <row r="21" spans="1:8" x14ac:dyDescent="0.45">
      <c r="A21" s="44">
        <f t="shared" si="0"/>
        <v>9</v>
      </c>
      <c r="B21" s="374"/>
      <c r="D21" s="382"/>
      <c r="E21" s="382"/>
      <c r="F21" s="382"/>
      <c r="G21" s="318"/>
      <c r="H21" s="318"/>
    </row>
    <row r="22" spans="1:8" x14ac:dyDescent="0.45">
      <c r="A22" s="44">
        <f t="shared" si="0"/>
        <v>10</v>
      </c>
      <c r="B22" s="374">
        <v>408</v>
      </c>
      <c r="C22" s="234" t="s">
        <v>53</v>
      </c>
      <c r="D22" s="318">
        <f>+'Inc Statment - SCH C.1'!E46</f>
        <v>6814.99</v>
      </c>
      <c r="E22" s="318">
        <f>+'Inc Statment - SCH C.1'!F46</f>
        <v>10806.77</v>
      </c>
      <c r="F22" s="318">
        <f>+'Inc Statment - SCH C.1'!G46</f>
        <v>17621.760000000002</v>
      </c>
      <c r="G22" s="318">
        <f>+'Inc Statment - SCH C.1'!H46</f>
        <v>0</v>
      </c>
      <c r="H22" s="318">
        <f>+'Inc Statment - SCH C.1'!I46</f>
        <v>17621.760000000002</v>
      </c>
    </row>
    <row r="23" spans="1:8" x14ac:dyDescent="0.45">
      <c r="A23" s="44">
        <f t="shared" si="0"/>
        <v>11</v>
      </c>
      <c r="B23" s="374"/>
      <c r="D23" s="383"/>
      <c r="E23" s="383"/>
      <c r="F23" s="383"/>
      <c r="G23" s="318"/>
      <c r="H23" s="318"/>
    </row>
    <row r="24" spans="1:8" ht="14.65" thickBot="1" x14ac:dyDescent="0.5">
      <c r="A24" s="44">
        <f t="shared" si="0"/>
        <v>12</v>
      </c>
      <c r="B24" s="374"/>
      <c r="C24" s="234" t="s">
        <v>199</v>
      </c>
      <c r="D24" s="384">
        <f>+D14-D16-D18-D20-D22</f>
        <v>-723835.82288749982</v>
      </c>
      <c r="E24" s="384">
        <f>+E14-E16-E18-E20-E22</f>
        <v>-452316.56712146243</v>
      </c>
      <c r="F24" s="384">
        <f>+F14-F16-F18-F20-F22</f>
        <v>-1176152.3900089625</v>
      </c>
      <c r="G24" s="384">
        <f>+G14-G16-G18-G20-G22</f>
        <v>2167233.4879668541</v>
      </c>
      <c r="H24" s="384">
        <f>+H14-H16-H18-H20-H22</f>
        <v>991081.09795789153</v>
      </c>
    </row>
    <row r="25" spans="1:8" ht="14.65" thickTop="1" x14ac:dyDescent="0.45">
      <c r="A25" s="44">
        <f t="shared" si="0"/>
        <v>13</v>
      </c>
      <c r="B25" s="374"/>
      <c r="C25" s="234"/>
      <c r="D25" s="308"/>
      <c r="E25" s="308"/>
    </row>
    <row r="26" spans="1:8" x14ac:dyDescent="0.45">
      <c r="A26" s="44">
        <f t="shared" si="0"/>
        <v>14</v>
      </c>
      <c r="B26" s="57" t="s">
        <v>200</v>
      </c>
      <c r="G26" s="381"/>
      <c r="H26" s="381"/>
    </row>
    <row r="27" spans="1:8" x14ac:dyDescent="0.45">
      <c r="A27" s="44">
        <f t="shared" si="0"/>
        <v>15</v>
      </c>
      <c r="B27" s="374"/>
      <c r="C27" s="385" t="s">
        <v>201</v>
      </c>
      <c r="D27" s="386">
        <v>0.05</v>
      </c>
      <c r="E27" s="386"/>
      <c r="F27" s="386">
        <v>0.05</v>
      </c>
      <c r="G27" s="386"/>
      <c r="H27" s="386">
        <v>0.05</v>
      </c>
    </row>
    <row r="28" spans="1:8" x14ac:dyDescent="0.45">
      <c r="A28" s="44">
        <f t="shared" si="0"/>
        <v>16</v>
      </c>
      <c r="B28" s="374">
        <v>409</v>
      </c>
      <c r="C28" s="308" t="s">
        <v>202</v>
      </c>
      <c r="D28" s="382">
        <f>+IF(D27*D24&lt;0,0,D27*D24)</f>
        <v>0</v>
      </c>
      <c r="E28" s="382"/>
      <c r="F28" s="382">
        <f>+IF(F27*F24&lt;0,0,F27*F24)</f>
        <v>0</v>
      </c>
      <c r="G28" s="382"/>
      <c r="H28" s="382">
        <f>+IF(H27*H24&lt;0,0,H27*H24)</f>
        <v>49554.054897894581</v>
      </c>
    </row>
    <row r="29" spans="1:8" x14ac:dyDescent="0.45">
      <c r="A29" s="44">
        <f t="shared" si="0"/>
        <v>17</v>
      </c>
      <c r="B29" s="374"/>
      <c r="C29" s="307"/>
      <c r="D29" s="382"/>
      <c r="E29" s="382"/>
      <c r="F29" s="382"/>
      <c r="G29" s="318"/>
      <c r="H29" s="318"/>
    </row>
    <row r="30" spans="1:8" x14ac:dyDescent="0.45">
      <c r="A30" s="44">
        <f t="shared" si="0"/>
        <v>18</v>
      </c>
      <c r="B30" s="57" t="s">
        <v>203</v>
      </c>
      <c r="C30" s="307"/>
      <c r="D30" s="382"/>
      <c r="E30" s="382"/>
      <c r="F30" s="382"/>
      <c r="G30" s="318"/>
      <c r="H30" s="318"/>
    </row>
    <row r="31" spans="1:8" x14ac:dyDescent="0.45">
      <c r="A31" s="44">
        <f t="shared" si="0"/>
        <v>19</v>
      </c>
      <c r="B31" s="374"/>
      <c r="C31" s="385" t="s">
        <v>201</v>
      </c>
      <c r="D31" s="386">
        <v>0.21</v>
      </c>
      <c r="E31" s="386"/>
      <c r="F31" s="386">
        <v>0.21</v>
      </c>
      <c r="G31" s="386"/>
      <c r="H31" s="386">
        <v>0.21</v>
      </c>
    </row>
    <row r="32" spans="1:8" x14ac:dyDescent="0.45">
      <c r="A32" s="44">
        <f t="shared" si="0"/>
        <v>20</v>
      </c>
      <c r="B32" s="374">
        <v>409</v>
      </c>
      <c r="C32" s="308" t="s">
        <v>202</v>
      </c>
      <c r="D32" s="382">
        <f>IF((D24-D28)*D31&gt;0,(D24-D28)*D31,0)</f>
        <v>0</v>
      </c>
      <c r="E32" s="382"/>
      <c r="F32" s="382">
        <f>IF((F24-F28)*F31&gt;0,(F24-F28)*F31,0)</f>
        <v>0</v>
      </c>
      <c r="G32" s="382"/>
      <c r="H32" s="382">
        <f>IF((H24-H28)*H31&gt;0,(H24-H28)*H31,0)</f>
        <v>197720.67904259934</v>
      </c>
    </row>
    <row r="33" spans="1:8" x14ac:dyDescent="0.45">
      <c r="A33" s="44">
        <f t="shared" si="0"/>
        <v>21</v>
      </c>
      <c r="G33" s="318"/>
      <c r="H33" s="318"/>
    </row>
    <row r="34" spans="1:8" x14ac:dyDescent="0.45">
      <c r="A34" s="44">
        <f t="shared" si="0"/>
        <v>22</v>
      </c>
      <c r="G34" s="318"/>
      <c r="H34" s="318"/>
    </row>
    <row r="35" spans="1:8" x14ac:dyDescent="0.45">
      <c r="A35" s="44"/>
      <c r="G35" s="318"/>
      <c r="H35" s="318"/>
    </row>
    <row r="36" spans="1:8" x14ac:dyDescent="0.45">
      <c r="A36" s="44"/>
      <c r="G36" s="318"/>
      <c r="H36" s="318"/>
    </row>
    <row r="37" spans="1:8" x14ac:dyDescent="0.45">
      <c r="A37" s="44"/>
      <c r="G37" s="318"/>
      <c r="H37" s="318"/>
    </row>
    <row r="38" spans="1:8" x14ac:dyDescent="0.45">
      <c r="A38" s="44"/>
      <c r="G38" s="318"/>
      <c r="H38" s="318"/>
    </row>
    <row r="39" spans="1:8" x14ac:dyDescent="0.45">
      <c r="A39" s="44"/>
      <c r="G39" s="381"/>
      <c r="H39" s="381"/>
    </row>
    <row r="40" spans="1:8" x14ac:dyDescent="0.45">
      <c r="A40" s="44"/>
      <c r="G40" s="383"/>
      <c r="H40" s="383"/>
    </row>
    <row r="41" spans="1:8" x14ac:dyDescent="0.45">
      <c r="A41" s="44"/>
      <c r="G41" s="383"/>
      <c r="H41" s="383"/>
    </row>
    <row r="42" spans="1:8" x14ac:dyDescent="0.45">
      <c r="A42" s="44"/>
      <c r="G42" s="382"/>
      <c r="H42" s="382"/>
    </row>
    <row r="43" spans="1:8" x14ac:dyDescent="0.45">
      <c r="A43" s="44"/>
      <c r="G43" s="382"/>
      <c r="H43" s="382"/>
    </row>
    <row r="44" spans="1:8" x14ac:dyDescent="0.45">
      <c r="A44" s="44"/>
      <c r="G44" s="382"/>
      <c r="H44" s="382"/>
    </row>
    <row r="45" spans="1:8" x14ac:dyDescent="0.45">
      <c r="A45" s="44"/>
      <c r="G45" s="382"/>
      <c r="H45" s="382"/>
    </row>
    <row r="46" spans="1:8" x14ac:dyDescent="0.45">
      <c r="A46" s="44"/>
      <c r="G46" s="382"/>
      <c r="H46" s="382"/>
    </row>
    <row r="47" spans="1:8" x14ac:dyDescent="0.45">
      <c r="A47" s="44"/>
      <c r="G47" s="382"/>
      <c r="H47" s="382"/>
    </row>
    <row r="48" spans="1:8" x14ac:dyDescent="0.45">
      <c r="A48" s="44"/>
      <c r="G48" s="383"/>
      <c r="H48" s="383"/>
    </row>
    <row r="49" spans="1:8" x14ac:dyDescent="0.45">
      <c r="A49" s="44"/>
      <c r="G49" s="383"/>
      <c r="H49" s="383"/>
    </row>
    <row r="50" spans="1:8" x14ac:dyDescent="0.45">
      <c r="A50" s="44"/>
      <c r="G50" s="382"/>
      <c r="H50" s="382"/>
    </row>
    <row r="51" spans="1:8" x14ac:dyDescent="0.45">
      <c r="A51" s="44"/>
      <c r="G51" s="382"/>
      <c r="H51" s="382"/>
    </row>
    <row r="52" spans="1:8" x14ac:dyDescent="0.45">
      <c r="A52" s="44"/>
      <c r="G52" s="382"/>
      <c r="H52" s="382"/>
    </row>
    <row r="53" spans="1:8" x14ac:dyDescent="0.45">
      <c r="A53" s="44"/>
      <c r="G53" s="382"/>
      <c r="H53" s="382"/>
    </row>
    <row r="54" spans="1:8" x14ac:dyDescent="0.45">
      <c r="A54" s="44"/>
      <c r="G54" s="383"/>
      <c r="H54" s="383"/>
    </row>
    <row r="55" spans="1:8" x14ac:dyDescent="0.45">
      <c r="A55" s="44"/>
      <c r="G55" s="383"/>
      <c r="H55" s="383"/>
    </row>
    <row r="56" spans="1:8" x14ac:dyDescent="0.45">
      <c r="A56" s="44"/>
      <c r="G56" s="383"/>
      <c r="H56" s="383"/>
    </row>
    <row r="57" spans="1:8" x14ac:dyDescent="0.45">
      <c r="A57" s="44"/>
      <c r="G57" s="318"/>
      <c r="H57" s="318"/>
    </row>
    <row r="58" spans="1:8" x14ac:dyDescent="0.45">
      <c r="A58" s="44"/>
      <c r="G58" s="383"/>
      <c r="H58" s="383"/>
    </row>
    <row r="59" spans="1:8" x14ac:dyDescent="0.45">
      <c r="A59" s="44"/>
      <c r="G59" s="383"/>
      <c r="H59" s="383"/>
    </row>
    <row r="60" spans="1:8" x14ac:dyDescent="0.45">
      <c r="A60" s="44"/>
      <c r="G60" s="387"/>
      <c r="H60" s="387"/>
    </row>
    <row r="61" spans="1:8" x14ac:dyDescent="0.45">
      <c r="A61" s="44"/>
    </row>
    <row r="62" spans="1:8" x14ac:dyDescent="0.45">
      <c r="A62" s="44"/>
    </row>
    <row r="63" spans="1:8" x14ac:dyDescent="0.45">
      <c r="A63" s="44"/>
      <c r="G63" s="382"/>
      <c r="H63" s="382"/>
    </row>
    <row r="64" spans="1:8" x14ac:dyDescent="0.45">
      <c r="A64" s="44"/>
      <c r="G64" s="382"/>
      <c r="H64" s="382"/>
    </row>
    <row r="65" spans="1:8" x14ac:dyDescent="0.45">
      <c r="A65" s="44"/>
      <c r="G65" s="382"/>
      <c r="H65" s="382"/>
    </row>
    <row r="66" spans="1:8" x14ac:dyDescent="0.45">
      <c r="A66" s="44"/>
      <c r="G66" s="382"/>
      <c r="H66" s="382"/>
    </row>
    <row r="67" spans="1:8" x14ac:dyDescent="0.45">
      <c r="A67" s="44"/>
      <c r="G67" s="382"/>
      <c r="H67" s="382"/>
    </row>
    <row r="68" spans="1:8" x14ac:dyDescent="0.45">
      <c r="A68" s="44"/>
      <c r="G68" s="387"/>
      <c r="H68" s="387"/>
    </row>
    <row r="69" spans="1:8" x14ac:dyDescent="0.45">
      <c r="A69" s="44"/>
      <c r="B69" s="374"/>
    </row>
    <row r="70" spans="1:8" x14ac:dyDescent="0.45">
      <c r="A70" s="44"/>
      <c r="B70" s="374"/>
      <c r="F70" s="307"/>
      <c r="G70" s="307"/>
      <c r="H70" s="307"/>
    </row>
    <row r="71" spans="1:8" x14ac:dyDescent="0.45">
      <c r="A71" s="44"/>
      <c r="B71" s="374"/>
    </row>
    <row r="72" spans="1:8" x14ac:dyDescent="0.45">
      <c r="A72" s="44"/>
      <c r="B72" s="374"/>
      <c r="D72" s="308"/>
      <c r="E72" s="308"/>
    </row>
    <row r="73" spans="1:8" x14ac:dyDescent="0.45">
      <c r="A73" s="44"/>
      <c r="B73" s="374"/>
    </row>
    <row r="74" spans="1:8" x14ac:dyDescent="0.45">
      <c r="A74" s="44"/>
      <c r="B74" s="374"/>
    </row>
    <row r="75" spans="1:8" x14ac:dyDescent="0.45">
      <c r="A75" s="44"/>
      <c r="B75" s="374"/>
    </row>
    <row r="76" spans="1:8" x14ac:dyDescent="0.45">
      <c r="A76" s="44"/>
      <c r="B76" s="374"/>
    </row>
    <row r="77" spans="1:8" x14ac:dyDescent="0.45">
      <c r="A77" s="44"/>
      <c r="B77" s="374"/>
    </row>
    <row r="78" spans="1:8" x14ac:dyDescent="0.45">
      <c r="A78" s="44"/>
      <c r="B78" s="374"/>
    </row>
    <row r="79" spans="1:8" x14ac:dyDescent="0.45">
      <c r="A79" s="44"/>
      <c r="B79" s="374"/>
    </row>
    <row r="80" spans="1:8" x14ac:dyDescent="0.45">
      <c r="A80" s="44"/>
      <c r="B80" s="374"/>
    </row>
    <row r="81" spans="1:2" x14ac:dyDescent="0.45">
      <c r="A81" s="44"/>
      <c r="B81" s="374"/>
    </row>
    <row r="82" spans="1:2" x14ac:dyDescent="0.45">
      <c r="A82" s="44"/>
      <c r="B82" s="374"/>
    </row>
    <row r="83" spans="1:2" x14ac:dyDescent="0.45">
      <c r="A83" s="44"/>
      <c r="B83" s="374"/>
    </row>
    <row r="84" spans="1:2" x14ac:dyDescent="0.45">
      <c r="A84" s="44"/>
      <c r="B84" s="374"/>
    </row>
    <row r="85" spans="1:2" x14ac:dyDescent="0.45">
      <c r="A85" s="44"/>
      <c r="B85" s="374"/>
    </row>
    <row r="86" spans="1:2" x14ac:dyDescent="0.45">
      <c r="A86" s="44"/>
      <c r="B86" s="374"/>
    </row>
    <row r="87" spans="1:2" x14ac:dyDescent="0.45">
      <c r="A87" s="44"/>
      <c r="B87" s="374"/>
    </row>
    <row r="88" spans="1:2" x14ac:dyDescent="0.45">
      <c r="A88" s="44"/>
      <c r="B88" s="374"/>
    </row>
    <row r="89" spans="1:2" x14ac:dyDescent="0.45">
      <c r="A89" s="44"/>
      <c r="B89" s="374"/>
    </row>
    <row r="90" spans="1:2" x14ac:dyDescent="0.45">
      <c r="A90" s="44"/>
      <c r="B90" s="374"/>
    </row>
    <row r="91" spans="1:2" x14ac:dyDescent="0.45">
      <c r="A91" s="44"/>
      <c r="B91" s="374"/>
    </row>
    <row r="92" spans="1:2" x14ac:dyDescent="0.45">
      <c r="A92" s="44"/>
      <c r="B92" s="374"/>
    </row>
    <row r="93" spans="1:2" x14ac:dyDescent="0.45">
      <c r="A93" s="44"/>
      <c r="B93" s="374"/>
    </row>
    <row r="94" spans="1:2" x14ac:dyDescent="0.45">
      <c r="A94" s="44"/>
      <c r="B94" s="374"/>
    </row>
    <row r="95" spans="1:2" x14ac:dyDescent="0.45">
      <c r="A95" s="44"/>
      <c r="B95" s="374"/>
    </row>
    <row r="96" spans="1:2" x14ac:dyDescent="0.45">
      <c r="A96" s="44"/>
      <c r="B96" s="374"/>
    </row>
    <row r="97" spans="1:2" x14ac:dyDescent="0.45">
      <c r="A97" s="44"/>
      <c r="B97" s="374"/>
    </row>
    <row r="98" spans="1:2" x14ac:dyDescent="0.45">
      <c r="A98" s="44"/>
      <c r="B98" s="374"/>
    </row>
    <row r="99" spans="1:2" x14ac:dyDescent="0.45">
      <c r="A99" s="44"/>
      <c r="B99" s="374"/>
    </row>
    <row r="100" spans="1:2" x14ac:dyDescent="0.45">
      <c r="A100" s="44"/>
      <c r="B100" s="374"/>
    </row>
    <row r="101" spans="1:2" x14ac:dyDescent="0.45">
      <c r="A101" s="44"/>
      <c r="B101" s="374"/>
    </row>
    <row r="102" spans="1:2" x14ac:dyDescent="0.45">
      <c r="A102" s="44"/>
      <c r="B102" s="374"/>
    </row>
    <row r="103" spans="1:2" x14ac:dyDescent="0.45">
      <c r="A103" s="44"/>
      <c r="B103" s="374"/>
    </row>
    <row r="104" spans="1:2" x14ac:dyDescent="0.45">
      <c r="A104" s="44"/>
      <c r="B104" s="374"/>
    </row>
    <row r="105" spans="1:2" x14ac:dyDescent="0.45">
      <c r="A105" s="44"/>
      <c r="B105" s="374"/>
    </row>
    <row r="106" spans="1:2" x14ac:dyDescent="0.45">
      <c r="A106" s="44"/>
      <c r="B106" s="374"/>
    </row>
    <row r="107" spans="1:2" x14ac:dyDescent="0.45">
      <c r="A107" s="44"/>
      <c r="B107" s="374"/>
    </row>
    <row r="108" spans="1:2" x14ac:dyDescent="0.45">
      <c r="A108" s="44"/>
      <c r="B108" s="374"/>
    </row>
    <row r="109" spans="1:2" x14ac:dyDescent="0.45">
      <c r="A109" s="44"/>
      <c r="B109" s="374"/>
    </row>
    <row r="110" spans="1:2" x14ac:dyDescent="0.45">
      <c r="A110" s="44"/>
      <c r="B110" s="374"/>
    </row>
    <row r="111" spans="1:2" x14ac:dyDescent="0.45">
      <c r="A111" s="44"/>
      <c r="B111" s="374"/>
    </row>
    <row r="112" spans="1:2" x14ac:dyDescent="0.45">
      <c r="A112" s="44"/>
      <c r="B112" s="374"/>
    </row>
    <row r="113" spans="1:2" x14ac:dyDescent="0.45">
      <c r="A113" s="44"/>
      <c r="B113" s="374"/>
    </row>
    <row r="114" spans="1:2" x14ac:dyDescent="0.45">
      <c r="A114" s="44"/>
      <c r="B114" s="374"/>
    </row>
    <row r="115" spans="1:2" x14ac:dyDescent="0.45">
      <c r="A115" s="44"/>
      <c r="B115" s="374"/>
    </row>
    <row r="116" spans="1:2" x14ac:dyDescent="0.45">
      <c r="A116" s="44"/>
      <c r="B116" s="374"/>
    </row>
    <row r="117" spans="1:2" x14ac:dyDescent="0.45">
      <c r="A117" s="44"/>
      <c r="B117" s="374"/>
    </row>
    <row r="118" spans="1:2" x14ac:dyDescent="0.45">
      <c r="A118" s="44"/>
      <c r="B118" s="374"/>
    </row>
    <row r="119" spans="1:2" x14ac:dyDescent="0.45">
      <c r="A119" s="44"/>
      <c r="B119" s="374"/>
    </row>
    <row r="120" spans="1:2" x14ac:dyDescent="0.45">
      <c r="A120" s="44"/>
      <c r="B120" s="374"/>
    </row>
    <row r="121" spans="1:2" x14ac:dyDescent="0.45">
      <c r="A121" s="44"/>
      <c r="B121" s="374"/>
    </row>
    <row r="122" spans="1:2" x14ac:dyDescent="0.45">
      <c r="A122" s="44"/>
      <c r="B122" s="374"/>
    </row>
    <row r="123" spans="1:2" x14ac:dyDescent="0.45">
      <c r="A123" s="44"/>
      <c r="B123" s="374"/>
    </row>
    <row r="124" spans="1:2" x14ac:dyDescent="0.45">
      <c r="A124" s="44"/>
      <c r="B124" s="374"/>
    </row>
    <row r="125" spans="1:2" x14ac:dyDescent="0.45">
      <c r="A125" s="44"/>
      <c r="B125" s="374"/>
    </row>
    <row r="126" spans="1:2" x14ac:dyDescent="0.45">
      <c r="A126" s="44"/>
      <c r="B126" s="374"/>
    </row>
    <row r="127" spans="1:2" x14ac:dyDescent="0.45">
      <c r="A127" s="44"/>
      <c r="B127" s="374"/>
    </row>
    <row r="128" spans="1:2" x14ac:dyDescent="0.45">
      <c r="A128" s="44"/>
      <c r="B128" s="374"/>
    </row>
    <row r="129" spans="1:2" x14ac:dyDescent="0.45">
      <c r="A129" s="44"/>
      <c r="B129" s="374"/>
    </row>
    <row r="130" spans="1:2" x14ac:dyDescent="0.45">
      <c r="A130" s="44"/>
      <c r="B130" s="374"/>
    </row>
    <row r="131" spans="1:2" x14ac:dyDescent="0.45">
      <c r="A131" s="44"/>
      <c r="B131" s="374"/>
    </row>
    <row r="132" spans="1:2" x14ac:dyDescent="0.45">
      <c r="A132" s="44"/>
      <c r="B132" s="374"/>
    </row>
    <row r="133" spans="1:2" x14ac:dyDescent="0.45">
      <c r="A133" s="44"/>
      <c r="B133" s="374"/>
    </row>
    <row r="134" spans="1:2" x14ac:dyDescent="0.45">
      <c r="A134" s="44"/>
      <c r="B134" s="374"/>
    </row>
    <row r="135" spans="1:2" x14ac:dyDescent="0.45">
      <c r="A135" s="44"/>
      <c r="B135" s="374"/>
    </row>
    <row r="136" spans="1:2" x14ac:dyDescent="0.45">
      <c r="A136" s="44"/>
      <c r="B136" s="374"/>
    </row>
    <row r="137" spans="1:2" x14ac:dyDescent="0.45">
      <c r="A137" s="44"/>
      <c r="B137" s="374"/>
    </row>
    <row r="138" spans="1:2" x14ac:dyDescent="0.45">
      <c r="A138" s="44"/>
      <c r="B138" s="374"/>
    </row>
    <row r="139" spans="1:2" x14ac:dyDescent="0.45">
      <c r="A139" s="44"/>
      <c r="B139" s="374"/>
    </row>
    <row r="140" spans="1:2" x14ac:dyDescent="0.45">
      <c r="A140" s="44"/>
      <c r="B140" s="374"/>
    </row>
    <row r="141" spans="1:2" x14ac:dyDescent="0.45">
      <c r="A141" s="44"/>
      <c r="B141" s="374"/>
    </row>
    <row r="142" spans="1:2" x14ac:dyDescent="0.45">
      <c r="A142" s="44"/>
      <c r="B142" s="374"/>
    </row>
    <row r="143" spans="1:2" x14ac:dyDescent="0.45">
      <c r="A143" s="44"/>
      <c r="B143" s="374"/>
    </row>
    <row r="144" spans="1:2" x14ac:dyDescent="0.45">
      <c r="A144" s="44"/>
      <c r="B144" s="374"/>
    </row>
    <row r="145" spans="1:2" x14ac:dyDescent="0.45">
      <c r="A145" s="44"/>
      <c r="B145" s="374"/>
    </row>
    <row r="146" spans="1:2" x14ac:dyDescent="0.45">
      <c r="A146" s="44"/>
      <c r="B146" s="374"/>
    </row>
    <row r="147" spans="1:2" x14ac:dyDescent="0.45">
      <c r="A147" s="44"/>
      <c r="B147" s="374"/>
    </row>
    <row r="148" spans="1:2" x14ac:dyDescent="0.45">
      <c r="A148" s="44"/>
      <c r="B148" s="374"/>
    </row>
    <row r="149" spans="1:2" x14ac:dyDescent="0.45">
      <c r="A149" s="44"/>
      <c r="B149" s="374"/>
    </row>
    <row r="150" spans="1:2" x14ac:dyDescent="0.45">
      <c r="A150" s="44"/>
      <c r="B150" s="374"/>
    </row>
    <row r="151" spans="1:2" x14ac:dyDescent="0.45">
      <c r="A151" s="44"/>
      <c r="B151" s="374"/>
    </row>
    <row r="152" spans="1:2" x14ac:dyDescent="0.45">
      <c r="A152" s="44"/>
      <c r="B152" s="374"/>
    </row>
    <row r="153" spans="1:2" x14ac:dyDescent="0.45">
      <c r="A153" s="44"/>
      <c r="B153" s="374"/>
    </row>
    <row r="154" spans="1:2" x14ac:dyDescent="0.45">
      <c r="A154" s="44"/>
      <c r="B154" s="374"/>
    </row>
    <row r="155" spans="1:2" x14ac:dyDescent="0.45">
      <c r="A155" s="44"/>
      <c r="B155" s="374"/>
    </row>
    <row r="156" spans="1:2" x14ac:dyDescent="0.45">
      <c r="A156" s="44"/>
      <c r="B156" s="374"/>
    </row>
    <row r="157" spans="1:2" x14ac:dyDescent="0.45">
      <c r="A157" s="44"/>
      <c r="B157" s="374"/>
    </row>
    <row r="158" spans="1:2" x14ac:dyDescent="0.45">
      <c r="A158" s="44"/>
      <c r="B158" s="374"/>
    </row>
    <row r="159" spans="1:2" x14ac:dyDescent="0.45">
      <c r="A159" s="44"/>
      <c r="B159" s="374"/>
    </row>
    <row r="160" spans="1:2" x14ac:dyDescent="0.45">
      <c r="A160" s="44"/>
      <c r="B160" s="374"/>
    </row>
    <row r="161" spans="1:2" x14ac:dyDescent="0.45">
      <c r="A161" s="44"/>
      <c r="B161" s="374"/>
    </row>
    <row r="162" spans="1:2" x14ac:dyDescent="0.45">
      <c r="A162" s="44"/>
      <c r="B162" s="374"/>
    </row>
    <row r="163" spans="1:2" x14ac:dyDescent="0.45">
      <c r="A163" s="44"/>
      <c r="B163" s="374"/>
    </row>
    <row r="164" spans="1:2" x14ac:dyDescent="0.45">
      <c r="A164" s="44"/>
      <c r="B164" s="374"/>
    </row>
    <row r="165" spans="1:2" x14ac:dyDescent="0.45">
      <c r="A165" s="44"/>
      <c r="B165" s="374"/>
    </row>
    <row r="166" spans="1:2" x14ac:dyDescent="0.45">
      <c r="A166" s="44"/>
      <c r="B166" s="374"/>
    </row>
    <row r="167" spans="1:2" x14ac:dyDescent="0.45">
      <c r="A167" s="44"/>
      <c r="B167" s="374"/>
    </row>
    <row r="168" spans="1:2" x14ac:dyDescent="0.45">
      <c r="A168" s="44"/>
      <c r="B168" s="374"/>
    </row>
    <row r="169" spans="1:2" x14ac:dyDescent="0.45">
      <c r="A169" s="44"/>
      <c r="B169" s="374"/>
    </row>
    <row r="170" spans="1:2" x14ac:dyDescent="0.45">
      <c r="A170" s="44"/>
      <c r="B170" s="374"/>
    </row>
    <row r="171" spans="1:2" x14ac:dyDescent="0.45">
      <c r="A171" s="44"/>
      <c r="B171" s="374"/>
    </row>
    <row r="172" spans="1:2" x14ac:dyDescent="0.45">
      <c r="A172" s="44"/>
      <c r="B172" s="374"/>
    </row>
    <row r="173" spans="1:2" x14ac:dyDescent="0.45">
      <c r="A173" s="44"/>
      <c r="B173" s="374"/>
    </row>
    <row r="174" spans="1:2" x14ac:dyDescent="0.45">
      <c r="A174" s="44"/>
      <c r="B174" s="374"/>
    </row>
    <row r="175" spans="1:2" x14ac:dyDescent="0.45">
      <c r="A175" s="44"/>
      <c r="B175" s="374"/>
    </row>
    <row r="176" spans="1:2" x14ac:dyDescent="0.45">
      <c r="A176" s="44"/>
      <c r="B176" s="374"/>
    </row>
    <row r="177" spans="1:2" x14ac:dyDescent="0.45">
      <c r="A177" s="44"/>
      <c r="B177" s="374"/>
    </row>
    <row r="178" spans="1:2" x14ac:dyDescent="0.45">
      <c r="A178" s="44"/>
      <c r="B178" s="374"/>
    </row>
    <row r="179" spans="1:2" x14ac:dyDescent="0.45">
      <c r="A179" s="44"/>
      <c r="B179" s="374"/>
    </row>
    <row r="180" spans="1:2" x14ac:dyDescent="0.45">
      <c r="A180" s="44"/>
      <c r="B180" s="374"/>
    </row>
    <row r="181" spans="1:2" x14ac:dyDescent="0.45">
      <c r="A181" s="44"/>
      <c r="B181" s="374"/>
    </row>
    <row r="182" spans="1:2" x14ac:dyDescent="0.45">
      <c r="A182" s="44"/>
      <c r="B182" s="374"/>
    </row>
    <row r="183" spans="1:2" x14ac:dyDescent="0.45">
      <c r="A183" s="44"/>
      <c r="B183" s="374"/>
    </row>
    <row r="184" spans="1:2" x14ac:dyDescent="0.45">
      <c r="A184" s="44"/>
      <c r="B184" s="374"/>
    </row>
    <row r="185" spans="1:2" x14ac:dyDescent="0.45">
      <c r="A185" s="44"/>
      <c r="B185" s="374"/>
    </row>
    <row r="186" spans="1:2" x14ac:dyDescent="0.45">
      <c r="A186" s="44"/>
      <c r="B186" s="374"/>
    </row>
    <row r="187" spans="1:2" x14ac:dyDescent="0.45">
      <c r="A187" s="44"/>
      <c r="B187" s="374"/>
    </row>
    <row r="188" spans="1:2" x14ac:dyDescent="0.45">
      <c r="A188" s="44"/>
      <c r="B188" s="374"/>
    </row>
    <row r="189" spans="1:2" x14ac:dyDescent="0.45">
      <c r="A189" s="44"/>
      <c r="B189" s="374"/>
    </row>
    <row r="190" spans="1:2" x14ac:dyDescent="0.45">
      <c r="A190" s="44"/>
      <c r="B190" s="374"/>
    </row>
    <row r="191" spans="1:2" x14ac:dyDescent="0.45">
      <c r="A191" s="44"/>
      <c r="B191" s="374"/>
    </row>
    <row r="192" spans="1:2" x14ac:dyDescent="0.45">
      <c r="A192" s="44"/>
      <c r="B192" s="374"/>
    </row>
    <row r="193" spans="1:2" x14ac:dyDescent="0.45">
      <c r="A193" s="44"/>
      <c r="B193" s="374"/>
    </row>
    <row r="194" spans="1:2" x14ac:dyDescent="0.45">
      <c r="A194" s="44"/>
      <c r="B194" s="374"/>
    </row>
    <row r="195" spans="1:2" x14ac:dyDescent="0.45">
      <c r="A195" s="44"/>
      <c r="B195" s="374"/>
    </row>
    <row r="196" spans="1:2" x14ac:dyDescent="0.45">
      <c r="A196" s="44"/>
      <c r="B196" s="374"/>
    </row>
    <row r="197" spans="1:2" x14ac:dyDescent="0.45">
      <c r="A197" s="44"/>
      <c r="B197" s="374"/>
    </row>
    <row r="198" spans="1:2" x14ac:dyDescent="0.45">
      <c r="A198" s="44"/>
      <c r="B198" s="374"/>
    </row>
    <row r="199" spans="1:2" x14ac:dyDescent="0.45">
      <c r="A199" s="44"/>
      <c r="B199" s="374"/>
    </row>
    <row r="200" spans="1:2" x14ac:dyDescent="0.45">
      <c r="A200" s="44"/>
      <c r="B200" s="374"/>
    </row>
    <row r="201" spans="1:2" x14ac:dyDescent="0.45">
      <c r="A201" s="44"/>
      <c r="B201" s="374"/>
    </row>
    <row r="202" spans="1:2" x14ac:dyDescent="0.45">
      <c r="A202" s="44"/>
      <c r="B202" s="374"/>
    </row>
    <row r="203" spans="1:2" x14ac:dyDescent="0.45">
      <c r="A203" s="44"/>
      <c r="B203" s="374"/>
    </row>
    <row r="204" spans="1:2" x14ac:dyDescent="0.45">
      <c r="A204" s="44"/>
      <c r="B204" s="374"/>
    </row>
    <row r="205" spans="1:2" x14ac:dyDescent="0.45">
      <c r="A205" s="44"/>
      <c r="B205" s="374"/>
    </row>
    <row r="206" spans="1:2" x14ac:dyDescent="0.45">
      <c r="A206" s="44"/>
      <c r="B206" s="374"/>
    </row>
    <row r="207" spans="1:2" x14ac:dyDescent="0.45">
      <c r="A207" s="44"/>
      <c r="B207" s="374"/>
    </row>
    <row r="208" spans="1:2" x14ac:dyDescent="0.45">
      <c r="A208" s="44"/>
      <c r="B208" s="374"/>
    </row>
    <row r="209" spans="1:2" x14ac:dyDescent="0.45">
      <c r="A209" s="44"/>
      <c r="B209" s="374"/>
    </row>
    <row r="210" spans="1:2" x14ac:dyDescent="0.45">
      <c r="A210" s="44"/>
      <c r="B210" s="374"/>
    </row>
    <row r="211" spans="1:2" x14ac:dyDescent="0.45">
      <c r="A211" s="44"/>
      <c r="B211" s="374"/>
    </row>
    <row r="212" spans="1:2" x14ac:dyDescent="0.45">
      <c r="A212" s="44"/>
      <c r="B212" s="374"/>
    </row>
    <row r="213" spans="1:2" x14ac:dyDescent="0.45">
      <c r="A213" s="44"/>
      <c r="B213" s="374"/>
    </row>
    <row r="214" spans="1:2" x14ac:dyDescent="0.45">
      <c r="A214" s="44"/>
      <c r="B214" s="374"/>
    </row>
    <row r="215" spans="1:2" x14ac:dyDescent="0.45">
      <c r="A215" s="44"/>
      <c r="B215" s="374"/>
    </row>
    <row r="216" spans="1:2" x14ac:dyDescent="0.45">
      <c r="A216" s="44"/>
      <c r="B216" s="374"/>
    </row>
    <row r="217" spans="1:2" x14ac:dyDescent="0.45">
      <c r="A217" s="44"/>
      <c r="B217" s="374"/>
    </row>
    <row r="218" spans="1:2" x14ac:dyDescent="0.45">
      <c r="A218" s="44"/>
      <c r="B218" s="374"/>
    </row>
    <row r="219" spans="1:2" x14ac:dyDescent="0.45">
      <c r="A219" s="44"/>
      <c r="B219" s="374"/>
    </row>
    <row r="220" spans="1:2" x14ac:dyDescent="0.45">
      <c r="A220" s="44"/>
      <c r="B220" s="374"/>
    </row>
    <row r="221" spans="1:2" x14ac:dyDescent="0.45">
      <c r="A221" s="44"/>
      <c r="B221" s="374"/>
    </row>
    <row r="222" spans="1:2" x14ac:dyDescent="0.45">
      <c r="A222" s="44"/>
      <c r="B222" s="374"/>
    </row>
    <row r="223" spans="1:2" x14ac:dyDescent="0.45">
      <c r="A223" s="44"/>
      <c r="B223" s="374"/>
    </row>
    <row r="224" spans="1:2" x14ac:dyDescent="0.45">
      <c r="A224" s="44"/>
      <c r="B224" s="374"/>
    </row>
    <row r="225" spans="1:2" x14ac:dyDescent="0.45">
      <c r="A225" s="44"/>
      <c r="B225" s="374"/>
    </row>
    <row r="226" spans="1:2" x14ac:dyDescent="0.45">
      <c r="A226" s="44"/>
      <c r="B226" s="374"/>
    </row>
    <row r="227" spans="1:2" x14ac:dyDescent="0.45">
      <c r="A227" s="44"/>
      <c r="B227" s="374"/>
    </row>
    <row r="228" spans="1:2" x14ac:dyDescent="0.45">
      <c r="A228" s="44"/>
      <c r="B228" s="374"/>
    </row>
    <row r="229" spans="1:2" x14ac:dyDescent="0.45">
      <c r="A229" s="44"/>
      <c r="B229" s="374"/>
    </row>
    <row r="230" spans="1:2" x14ac:dyDescent="0.45">
      <c r="A230" s="44"/>
      <c r="B230" s="374"/>
    </row>
    <row r="231" spans="1:2" x14ac:dyDescent="0.45">
      <c r="A231" s="44"/>
      <c r="B231" s="374"/>
    </row>
    <row r="232" spans="1:2" x14ac:dyDescent="0.45">
      <c r="A232" s="44"/>
      <c r="B232" s="374"/>
    </row>
    <row r="233" spans="1:2" x14ac:dyDescent="0.45">
      <c r="A233" s="44"/>
      <c r="B233" s="374"/>
    </row>
    <row r="234" spans="1:2" x14ac:dyDescent="0.45">
      <c r="A234" s="44"/>
      <c r="B234" s="374"/>
    </row>
    <row r="235" spans="1:2" x14ac:dyDescent="0.45">
      <c r="A235" s="44"/>
      <c r="B235" s="374"/>
    </row>
    <row r="236" spans="1:2" x14ac:dyDescent="0.45">
      <c r="A236" s="44"/>
      <c r="B236" s="374"/>
    </row>
    <row r="237" spans="1:2" x14ac:dyDescent="0.45">
      <c r="A237" s="44"/>
      <c r="B237" s="374"/>
    </row>
    <row r="238" spans="1:2" x14ac:dyDescent="0.45">
      <c r="A238" s="44"/>
      <c r="B238" s="374"/>
    </row>
    <row r="239" spans="1:2" x14ac:dyDescent="0.45">
      <c r="A239" s="44"/>
      <c r="B239" s="374"/>
    </row>
    <row r="240" spans="1:2" x14ac:dyDescent="0.45">
      <c r="A240" s="44"/>
      <c r="B240" s="374"/>
    </row>
    <row r="241" spans="1:2" x14ac:dyDescent="0.45">
      <c r="A241" s="44"/>
      <c r="B241" s="374"/>
    </row>
    <row r="242" spans="1:2" x14ac:dyDescent="0.45">
      <c r="A242" s="44"/>
      <c r="B242" s="374"/>
    </row>
    <row r="243" spans="1:2" x14ac:dyDescent="0.45">
      <c r="A243" s="44"/>
      <c r="B243" s="374"/>
    </row>
    <row r="244" spans="1:2" x14ac:dyDescent="0.45">
      <c r="A244" s="44"/>
      <c r="B244" s="374"/>
    </row>
    <row r="245" spans="1:2" x14ac:dyDescent="0.45">
      <c r="A245" s="44"/>
      <c r="B245" s="374"/>
    </row>
    <row r="246" spans="1:2" x14ac:dyDescent="0.45">
      <c r="A246" s="44"/>
      <c r="B246" s="374"/>
    </row>
    <row r="247" spans="1:2" x14ac:dyDescent="0.45">
      <c r="A247" s="44"/>
      <c r="B247" s="374"/>
    </row>
    <row r="248" spans="1:2" x14ac:dyDescent="0.45">
      <c r="A248" s="44"/>
      <c r="B248" s="374"/>
    </row>
    <row r="249" spans="1:2" x14ac:dyDescent="0.45">
      <c r="A249" s="44"/>
      <c r="B249" s="374"/>
    </row>
    <row r="250" spans="1:2" x14ac:dyDescent="0.45">
      <c r="A250" s="44"/>
      <c r="B250" s="374"/>
    </row>
    <row r="251" spans="1:2" x14ac:dyDescent="0.45">
      <c r="A251" s="44"/>
      <c r="B251" s="374"/>
    </row>
    <row r="252" spans="1:2" x14ac:dyDescent="0.45">
      <c r="A252" s="44"/>
      <c r="B252" s="374"/>
    </row>
    <row r="253" spans="1:2" x14ac:dyDescent="0.45">
      <c r="A253" s="44"/>
      <c r="B253" s="374"/>
    </row>
    <row r="254" spans="1:2" x14ac:dyDescent="0.45">
      <c r="A254" s="44"/>
      <c r="B254" s="374"/>
    </row>
    <row r="255" spans="1:2" x14ac:dyDescent="0.45">
      <c r="A255" s="44"/>
      <c r="B255" s="374"/>
    </row>
    <row r="256" spans="1:2" x14ac:dyDescent="0.45">
      <c r="A256" s="44"/>
      <c r="B256" s="374"/>
    </row>
    <row r="257" spans="1:2" x14ac:dyDescent="0.45">
      <c r="A257" s="44"/>
      <c r="B257" s="374"/>
    </row>
    <row r="258" spans="1:2" x14ac:dyDescent="0.45">
      <c r="A258" s="44"/>
      <c r="B258" s="374"/>
    </row>
    <row r="259" spans="1:2" x14ac:dyDescent="0.45">
      <c r="A259" s="44"/>
      <c r="B259" s="374"/>
    </row>
    <row r="260" spans="1:2" x14ac:dyDescent="0.45">
      <c r="A260" s="44"/>
      <c r="B260" s="374"/>
    </row>
    <row r="261" spans="1:2" x14ac:dyDescent="0.45">
      <c r="A261" s="44"/>
      <c r="B261" s="374"/>
    </row>
    <row r="262" spans="1:2" x14ac:dyDescent="0.45">
      <c r="A262" s="44"/>
      <c r="B262" s="374"/>
    </row>
    <row r="263" spans="1:2" x14ac:dyDescent="0.45">
      <c r="A263" s="44"/>
      <c r="B263" s="374"/>
    </row>
    <row r="264" spans="1:2" x14ac:dyDescent="0.45">
      <c r="A264" s="44"/>
      <c r="B264" s="374"/>
    </row>
    <row r="265" spans="1:2" x14ac:dyDescent="0.45">
      <c r="A265" s="44"/>
      <c r="B265" s="374"/>
    </row>
    <row r="266" spans="1:2" x14ac:dyDescent="0.45">
      <c r="A266" s="44"/>
      <c r="B266" s="374"/>
    </row>
    <row r="267" spans="1:2" x14ac:dyDescent="0.45">
      <c r="A267" s="44"/>
      <c r="B267" s="374"/>
    </row>
    <row r="268" spans="1:2" x14ac:dyDescent="0.45">
      <c r="A268" s="44"/>
      <c r="B268" s="374"/>
    </row>
    <row r="269" spans="1:2" x14ac:dyDescent="0.45">
      <c r="A269" s="44"/>
      <c r="B269" s="374"/>
    </row>
    <row r="270" spans="1:2" x14ac:dyDescent="0.45">
      <c r="A270" s="44"/>
      <c r="B270" s="374"/>
    </row>
    <row r="271" spans="1:2" x14ac:dyDescent="0.45">
      <c r="A271" s="44"/>
      <c r="B271" s="374"/>
    </row>
    <row r="272" spans="1:2" x14ac:dyDescent="0.45">
      <c r="A272" s="44"/>
      <c r="B272" s="374"/>
    </row>
    <row r="273" spans="1:2" x14ac:dyDescent="0.45">
      <c r="A273" s="44"/>
      <c r="B273" s="374"/>
    </row>
    <row r="274" spans="1:2" x14ac:dyDescent="0.45">
      <c r="A274" s="44"/>
      <c r="B274" s="374"/>
    </row>
    <row r="275" spans="1:2" x14ac:dyDescent="0.45">
      <c r="A275" s="44"/>
      <c r="B275" s="374"/>
    </row>
    <row r="276" spans="1:2" x14ac:dyDescent="0.45">
      <c r="A276" s="44"/>
      <c r="B276" s="374"/>
    </row>
    <row r="277" spans="1:2" x14ac:dyDescent="0.45">
      <c r="A277" s="44"/>
      <c r="B277" s="374"/>
    </row>
    <row r="278" spans="1:2" x14ac:dyDescent="0.45">
      <c r="A278" s="44"/>
      <c r="B278" s="374"/>
    </row>
    <row r="279" spans="1:2" x14ac:dyDescent="0.45">
      <c r="A279" s="44"/>
      <c r="B279" s="374"/>
    </row>
    <row r="280" spans="1:2" x14ac:dyDescent="0.45">
      <c r="A280" s="44"/>
      <c r="B280" s="374"/>
    </row>
    <row r="281" spans="1:2" x14ac:dyDescent="0.45">
      <c r="A281" s="44"/>
      <c r="B281" s="374"/>
    </row>
    <row r="282" spans="1:2" x14ac:dyDescent="0.45">
      <c r="A282" s="44"/>
      <c r="B282" s="374"/>
    </row>
    <row r="283" spans="1:2" x14ac:dyDescent="0.45">
      <c r="A283" s="44"/>
      <c r="B283" s="374"/>
    </row>
    <row r="284" spans="1:2" x14ac:dyDescent="0.45">
      <c r="A284" s="44"/>
      <c r="B284" s="374"/>
    </row>
    <row r="285" spans="1:2" x14ac:dyDescent="0.45">
      <c r="A285" s="44"/>
      <c r="B285" s="374"/>
    </row>
    <row r="286" spans="1:2" x14ac:dyDescent="0.45">
      <c r="A286" s="44"/>
      <c r="B286" s="374"/>
    </row>
    <row r="287" spans="1:2" x14ac:dyDescent="0.45">
      <c r="A287" s="44"/>
      <c r="B287" s="374"/>
    </row>
    <row r="288" spans="1:2" x14ac:dyDescent="0.45">
      <c r="A288" s="44"/>
      <c r="B288" s="374"/>
    </row>
    <row r="289" spans="1:2" x14ac:dyDescent="0.45">
      <c r="A289" s="44"/>
      <c r="B289" s="374"/>
    </row>
    <row r="290" spans="1:2" x14ac:dyDescent="0.45">
      <c r="A290" s="44"/>
      <c r="B290" s="374"/>
    </row>
    <row r="291" spans="1:2" x14ac:dyDescent="0.45">
      <c r="A291" s="44"/>
      <c r="B291" s="374"/>
    </row>
    <row r="292" spans="1:2" x14ac:dyDescent="0.45">
      <c r="A292" s="44"/>
      <c r="B292" s="374"/>
    </row>
    <row r="293" spans="1:2" x14ac:dyDescent="0.45">
      <c r="A293" s="44"/>
      <c r="B293" s="374"/>
    </row>
    <row r="294" spans="1:2" x14ac:dyDescent="0.45">
      <c r="A294" s="44"/>
      <c r="B294" s="374"/>
    </row>
    <row r="295" spans="1:2" x14ac:dyDescent="0.45">
      <c r="A295" s="44"/>
      <c r="B295" s="374"/>
    </row>
    <row r="296" spans="1:2" x14ac:dyDescent="0.45">
      <c r="A296" s="44"/>
      <c r="B296" s="374"/>
    </row>
    <row r="297" spans="1:2" x14ac:dyDescent="0.45">
      <c r="A297" s="44"/>
      <c r="B297" s="374"/>
    </row>
    <row r="298" spans="1:2" x14ac:dyDescent="0.45">
      <c r="A298" s="44"/>
      <c r="B298" s="374"/>
    </row>
    <row r="299" spans="1:2" x14ac:dyDescent="0.45">
      <c r="A299" s="44"/>
      <c r="B299" s="374"/>
    </row>
    <row r="300" spans="1:2" x14ac:dyDescent="0.45">
      <c r="A300" s="44"/>
      <c r="B300" s="374"/>
    </row>
    <row r="301" spans="1:2" x14ac:dyDescent="0.45">
      <c r="A301" s="44"/>
      <c r="B301" s="374"/>
    </row>
    <row r="302" spans="1:2" x14ac:dyDescent="0.45">
      <c r="A302" s="44"/>
      <c r="B302" s="374"/>
    </row>
    <row r="303" spans="1:2" x14ac:dyDescent="0.45">
      <c r="A303" s="44"/>
      <c r="B303" s="374"/>
    </row>
    <row r="304" spans="1:2" x14ac:dyDescent="0.45">
      <c r="A304" s="44"/>
      <c r="B304" s="374"/>
    </row>
    <row r="305" spans="1:2" x14ac:dyDescent="0.45">
      <c r="A305" s="44"/>
      <c r="B305" s="374"/>
    </row>
    <row r="306" spans="1:2" x14ac:dyDescent="0.45">
      <c r="A306" s="44"/>
      <c r="B306" s="374"/>
    </row>
    <row r="307" spans="1:2" x14ac:dyDescent="0.45">
      <c r="A307" s="44"/>
      <c r="B307" s="374"/>
    </row>
    <row r="308" spans="1:2" x14ac:dyDescent="0.45">
      <c r="A308" s="44"/>
      <c r="B308" s="374"/>
    </row>
    <row r="309" spans="1:2" x14ac:dyDescent="0.45">
      <c r="A309" s="44"/>
      <c r="B309" s="374"/>
    </row>
    <row r="310" spans="1:2" x14ac:dyDescent="0.45">
      <c r="A310" s="44"/>
      <c r="B310" s="374"/>
    </row>
    <row r="311" spans="1:2" x14ac:dyDescent="0.45">
      <c r="A311" s="44"/>
      <c r="B311" s="374"/>
    </row>
    <row r="312" spans="1:2" x14ac:dyDescent="0.45">
      <c r="A312" s="44"/>
      <c r="B312" s="374"/>
    </row>
    <row r="313" spans="1:2" x14ac:dyDescent="0.45">
      <c r="A313" s="44"/>
      <c r="B313" s="374"/>
    </row>
    <row r="314" spans="1:2" x14ac:dyDescent="0.45">
      <c r="A314" s="44"/>
      <c r="B314" s="374"/>
    </row>
    <row r="315" spans="1:2" x14ac:dyDescent="0.45">
      <c r="A315" s="44"/>
      <c r="B315" s="374"/>
    </row>
    <row r="316" spans="1:2" x14ac:dyDescent="0.45">
      <c r="A316" s="44"/>
      <c r="B316" s="374"/>
    </row>
    <row r="317" spans="1:2" x14ac:dyDescent="0.45">
      <c r="A317" s="44"/>
      <c r="B317" s="374"/>
    </row>
    <row r="318" spans="1:2" x14ac:dyDescent="0.45">
      <c r="A318" s="44"/>
      <c r="B318" s="374"/>
    </row>
    <row r="319" spans="1:2" x14ac:dyDescent="0.45">
      <c r="A319" s="44"/>
      <c r="B319" s="374"/>
    </row>
    <row r="320" spans="1:2" x14ac:dyDescent="0.45">
      <c r="A320" s="44"/>
      <c r="B320" s="374"/>
    </row>
    <row r="321" spans="1:2" x14ac:dyDescent="0.45">
      <c r="A321" s="44"/>
      <c r="B321" s="374"/>
    </row>
    <row r="322" spans="1:2" x14ac:dyDescent="0.45">
      <c r="A322" s="44"/>
      <c r="B322" s="374"/>
    </row>
    <row r="323" spans="1:2" x14ac:dyDescent="0.45">
      <c r="A323" s="44"/>
      <c r="B323" s="374"/>
    </row>
    <row r="324" spans="1:2" x14ac:dyDescent="0.45">
      <c r="A324" s="44"/>
      <c r="B324" s="374"/>
    </row>
    <row r="325" spans="1:2" x14ac:dyDescent="0.45">
      <c r="A325" s="44"/>
      <c r="B325" s="374"/>
    </row>
    <row r="326" spans="1:2" x14ac:dyDescent="0.45">
      <c r="A326" s="44"/>
      <c r="B326" s="374"/>
    </row>
    <row r="327" spans="1:2" x14ac:dyDescent="0.45">
      <c r="A327" s="44"/>
      <c r="B327" s="374"/>
    </row>
    <row r="328" spans="1:2" x14ac:dyDescent="0.45">
      <c r="A328" s="44"/>
      <c r="B328" s="374"/>
    </row>
    <row r="329" spans="1:2" x14ac:dyDescent="0.45">
      <c r="A329" s="44"/>
      <c r="B329" s="374"/>
    </row>
    <row r="330" spans="1:2" x14ac:dyDescent="0.45">
      <c r="A330" s="44"/>
      <c r="B330" s="374"/>
    </row>
    <row r="331" spans="1:2" x14ac:dyDescent="0.45">
      <c r="A331" s="44"/>
      <c r="B331" s="374"/>
    </row>
    <row r="332" spans="1:2" x14ac:dyDescent="0.45">
      <c r="A332" s="44"/>
      <c r="B332" s="374"/>
    </row>
    <row r="333" spans="1:2" x14ac:dyDescent="0.45">
      <c r="A333" s="44"/>
      <c r="B333" s="374"/>
    </row>
    <row r="334" spans="1:2" x14ac:dyDescent="0.45">
      <c r="A334" s="44"/>
      <c r="B334" s="374"/>
    </row>
    <row r="335" spans="1:2" x14ac:dyDescent="0.45">
      <c r="A335" s="44"/>
      <c r="B335" s="374"/>
    </row>
    <row r="336" spans="1:2" x14ac:dyDescent="0.45">
      <c r="A336" s="44"/>
      <c r="B336" s="374"/>
    </row>
    <row r="337" spans="1:2" x14ac:dyDescent="0.45">
      <c r="A337" s="44"/>
      <c r="B337" s="374"/>
    </row>
    <row r="338" spans="1:2" x14ac:dyDescent="0.45">
      <c r="A338" s="44"/>
      <c r="B338" s="374"/>
    </row>
    <row r="339" spans="1:2" x14ac:dyDescent="0.45">
      <c r="A339" s="44"/>
      <c r="B339" s="374"/>
    </row>
    <row r="340" spans="1:2" x14ac:dyDescent="0.45">
      <c r="A340" s="44"/>
      <c r="B340" s="374"/>
    </row>
    <row r="341" spans="1:2" x14ac:dyDescent="0.45">
      <c r="A341" s="44"/>
      <c r="B341" s="374"/>
    </row>
    <row r="342" spans="1:2" x14ac:dyDescent="0.45">
      <c r="A342" s="44"/>
      <c r="B342" s="374"/>
    </row>
    <row r="343" spans="1:2" x14ac:dyDescent="0.45">
      <c r="A343" s="44"/>
      <c r="B343" s="374"/>
    </row>
    <row r="344" spans="1:2" x14ac:dyDescent="0.45">
      <c r="A344" s="44"/>
      <c r="B344" s="374"/>
    </row>
    <row r="345" spans="1:2" x14ac:dyDescent="0.45">
      <c r="A345" s="44"/>
      <c r="B345" s="374"/>
    </row>
    <row r="346" spans="1:2" x14ac:dyDescent="0.45">
      <c r="A346" s="44"/>
      <c r="B346" s="374"/>
    </row>
    <row r="347" spans="1:2" x14ac:dyDescent="0.45">
      <c r="A347" s="44"/>
      <c r="B347" s="374"/>
    </row>
    <row r="348" spans="1:2" x14ac:dyDescent="0.45">
      <c r="A348" s="44"/>
      <c r="B348" s="374"/>
    </row>
    <row r="349" spans="1:2" x14ac:dyDescent="0.45">
      <c r="A349" s="44"/>
      <c r="B349" s="374"/>
    </row>
    <row r="350" spans="1:2" x14ac:dyDescent="0.45">
      <c r="A350" s="44"/>
      <c r="B350" s="374"/>
    </row>
    <row r="351" spans="1:2" x14ac:dyDescent="0.45">
      <c r="A351" s="44"/>
      <c r="B351" s="374"/>
    </row>
    <row r="352" spans="1:2" x14ac:dyDescent="0.45">
      <c r="A352" s="44"/>
      <c r="B352" s="374"/>
    </row>
    <row r="353" spans="1:2" x14ac:dyDescent="0.45">
      <c r="A353" s="44"/>
      <c r="B353" s="374"/>
    </row>
    <row r="354" spans="1:2" x14ac:dyDescent="0.45">
      <c r="A354" s="44"/>
      <c r="B354" s="374"/>
    </row>
    <row r="355" spans="1:2" x14ac:dyDescent="0.45">
      <c r="A355" s="44"/>
      <c r="B355" s="374"/>
    </row>
    <row r="356" spans="1:2" x14ac:dyDescent="0.45">
      <c r="A356" s="44"/>
      <c r="B356" s="374"/>
    </row>
    <row r="357" spans="1:2" x14ac:dyDescent="0.45">
      <c r="A357" s="44"/>
      <c r="B357" s="374"/>
    </row>
    <row r="358" spans="1:2" x14ac:dyDescent="0.45">
      <c r="A358" s="44"/>
      <c r="B358" s="374"/>
    </row>
    <row r="359" spans="1:2" x14ac:dyDescent="0.45">
      <c r="A359" s="44"/>
      <c r="B359" s="374"/>
    </row>
    <row r="360" spans="1:2" x14ac:dyDescent="0.45">
      <c r="A360" s="44"/>
      <c r="B360" s="374"/>
    </row>
    <row r="361" spans="1:2" x14ac:dyDescent="0.45">
      <c r="A361" s="44"/>
      <c r="B361" s="374"/>
    </row>
    <row r="362" spans="1:2" x14ac:dyDescent="0.45">
      <c r="A362" s="44"/>
      <c r="B362" s="374"/>
    </row>
    <row r="363" spans="1:2" x14ac:dyDescent="0.45">
      <c r="A363" s="44"/>
      <c r="B363" s="374"/>
    </row>
    <row r="364" spans="1:2" x14ac:dyDescent="0.45">
      <c r="A364" s="44"/>
      <c r="B364" s="374"/>
    </row>
    <row r="365" spans="1:2" x14ac:dyDescent="0.45">
      <c r="A365" s="44"/>
      <c r="B365" s="374"/>
    </row>
    <row r="366" spans="1:2" x14ac:dyDescent="0.45">
      <c r="A366" s="44"/>
      <c r="B366" s="374"/>
    </row>
    <row r="367" spans="1:2" x14ac:dyDescent="0.45">
      <c r="A367" s="44"/>
      <c r="B367" s="374"/>
    </row>
    <row r="368" spans="1:2" x14ac:dyDescent="0.45">
      <c r="A368" s="44"/>
      <c r="B368" s="374"/>
    </row>
    <row r="369" spans="1:2" x14ac:dyDescent="0.45">
      <c r="A369" s="44"/>
      <c r="B369" s="374"/>
    </row>
    <row r="370" spans="1:2" x14ac:dyDescent="0.45">
      <c r="A370" s="44"/>
      <c r="B370" s="374"/>
    </row>
    <row r="371" spans="1:2" x14ac:dyDescent="0.45">
      <c r="A371" s="44"/>
      <c r="B371" s="374"/>
    </row>
    <row r="372" spans="1:2" x14ac:dyDescent="0.45">
      <c r="A372" s="44"/>
      <c r="B372" s="374"/>
    </row>
    <row r="373" spans="1:2" x14ac:dyDescent="0.45">
      <c r="A373" s="44"/>
      <c r="B373" s="374"/>
    </row>
    <row r="374" spans="1:2" x14ac:dyDescent="0.45">
      <c r="A374" s="44"/>
      <c r="B374" s="374"/>
    </row>
    <row r="375" spans="1:2" x14ac:dyDescent="0.45">
      <c r="A375" s="44"/>
      <c r="B375" s="374"/>
    </row>
    <row r="376" spans="1:2" x14ac:dyDescent="0.45">
      <c r="A376" s="44"/>
      <c r="B376" s="374"/>
    </row>
    <row r="377" spans="1:2" x14ac:dyDescent="0.45">
      <c r="A377" s="44"/>
      <c r="B377" s="374"/>
    </row>
    <row r="378" spans="1:2" x14ac:dyDescent="0.45">
      <c r="A378" s="44"/>
      <c r="B378" s="374"/>
    </row>
    <row r="379" spans="1:2" x14ac:dyDescent="0.45">
      <c r="A379" s="44"/>
      <c r="B379" s="374"/>
    </row>
    <row r="380" spans="1:2" x14ac:dyDescent="0.45">
      <c r="A380" s="44"/>
      <c r="B380" s="374"/>
    </row>
    <row r="381" spans="1:2" x14ac:dyDescent="0.45">
      <c r="A381" s="44"/>
      <c r="B381" s="374"/>
    </row>
    <row r="382" spans="1:2" x14ac:dyDescent="0.45">
      <c r="A382" s="44"/>
      <c r="B382" s="374"/>
    </row>
    <row r="383" spans="1:2" x14ac:dyDescent="0.45">
      <c r="A383" s="44"/>
      <c r="B383" s="374"/>
    </row>
    <row r="384" spans="1:2" x14ac:dyDescent="0.45">
      <c r="A384" s="44"/>
      <c r="B384" s="374"/>
    </row>
    <row r="385" spans="1:2" x14ac:dyDescent="0.45">
      <c r="A385" s="44"/>
      <c r="B385" s="374"/>
    </row>
    <row r="386" spans="1:2" x14ac:dyDescent="0.45">
      <c r="A386" s="44"/>
      <c r="B386" s="374"/>
    </row>
    <row r="387" spans="1:2" x14ac:dyDescent="0.45">
      <c r="A387" s="44"/>
      <c r="B387" s="374"/>
    </row>
    <row r="388" spans="1:2" x14ac:dyDescent="0.45">
      <c r="A388" s="44"/>
      <c r="B388" s="374"/>
    </row>
    <row r="389" spans="1:2" x14ac:dyDescent="0.45">
      <c r="A389" s="44"/>
      <c r="B389" s="374"/>
    </row>
    <row r="390" spans="1:2" x14ac:dyDescent="0.45">
      <c r="A390" s="44"/>
      <c r="B390" s="374"/>
    </row>
    <row r="391" spans="1:2" x14ac:dyDescent="0.45">
      <c r="A391" s="44"/>
      <c r="B391" s="374"/>
    </row>
    <row r="392" spans="1:2" x14ac:dyDescent="0.45">
      <c r="A392" s="44"/>
      <c r="B392" s="374"/>
    </row>
    <row r="393" spans="1:2" x14ac:dyDescent="0.45">
      <c r="A393" s="44"/>
      <c r="B393" s="374"/>
    </row>
    <row r="394" spans="1:2" x14ac:dyDescent="0.45">
      <c r="A394" s="44"/>
      <c r="B394" s="374"/>
    </row>
    <row r="395" spans="1:2" x14ac:dyDescent="0.45">
      <c r="A395" s="44"/>
      <c r="B395" s="374"/>
    </row>
    <row r="396" spans="1:2" x14ac:dyDescent="0.45">
      <c r="A396" s="44"/>
      <c r="B396" s="374"/>
    </row>
    <row r="397" spans="1:2" x14ac:dyDescent="0.45">
      <c r="A397" s="44"/>
      <c r="B397" s="374"/>
    </row>
    <row r="398" spans="1:2" x14ac:dyDescent="0.45">
      <c r="A398" s="44"/>
      <c r="B398" s="374"/>
    </row>
    <row r="399" spans="1:2" x14ac:dyDescent="0.45">
      <c r="A399" s="44"/>
      <c r="B399" s="374"/>
    </row>
    <row r="400" spans="1:2" x14ac:dyDescent="0.45">
      <c r="A400" s="44"/>
      <c r="B400" s="374"/>
    </row>
    <row r="401" spans="1:2" x14ac:dyDescent="0.45">
      <c r="A401" s="44"/>
      <c r="B401" s="374"/>
    </row>
    <row r="402" spans="1:2" x14ac:dyDescent="0.45">
      <c r="A402" s="44"/>
      <c r="B402" s="374"/>
    </row>
    <row r="403" spans="1:2" x14ac:dyDescent="0.45">
      <c r="A403" s="44"/>
      <c r="B403" s="374"/>
    </row>
    <row r="404" spans="1:2" x14ac:dyDescent="0.45">
      <c r="A404" s="44"/>
      <c r="B404" s="374"/>
    </row>
    <row r="405" spans="1:2" x14ac:dyDescent="0.45">
      <c r="A405" s="44"/>
      <c r="B405" s="374"/>
    </row>
    <row r="406" spans="1:2" x14ac:dyDescent="0.45">
      <c r="A406" s="44"/>
      <c r="B406" s="374"/>
    </row>
    <row r="407" spans="1:2" x14ac:dyDescent="0.45">
      <c r="A407" s="44"/>
      <c r="B407" s="374"/>
    </row>
    <row r="408" spans="1:2" x14ac:dyDescent="0.45">
      <c r="A408" s="44"/>
      <c r="B408" s="374"/>
    </row>
    <row r="409" spans="1:2" x14ac:dyDescent="0.45">
      <c r="A409" s="44"/>
      <c r="B409" s="374"/>
    </row>
    <row r="410" spans="1:2" x14ac:dyDescent="0.45">
      <c r="A410" s="44"/>
      <c r="B410" s="374"/>
    </row>
    <row r="411" spans="1:2" x14ac:dyDescent="0.45">
      <c r="A411" s="44"/>
      <c r="B411" s="374"/>
    </row>
    <row r="412" spans="1:2" x14ac:dyDescent="0.45">
      <c r="A412" s="44"/>
      <c r="B412" s="374"/>
    </row>
    <row r="413" spans="1:2" x14ac:dyDescent="0.45">
      <c r="A413" s="44"/>
      <c r="B413" s="374"/>
    </row>
    <row r="414" spans="1:2" x14ac:dyDescent="0.45">
      <c r="A414" s="44"/>
      <c r="B414" s="374"/>
    </row>
    <row r="415" spans="1:2" x14ac:dyDescent="0.45">
      <c r="A415" s="44"/>
      <c r="B415" s="374"/>
    </row>
    <row r="416" spans="1:2" x14ac:dyDescent="0.45">
      <c r="A416" s="44"/>
      <c r="B416" s="374"/>
    </row>
    <row r="417" spans="1:2" x14ac:dyDescent="0.45">
      <c r="A417" s="44"/>
      <c r="B417" s="374"/>
    </row>
    <row r="418" spans="1:2" x14ac:dyDescent="0.45">
      <c r="A418" s="44"/>
      <c r="B418" s="374"/>
    </row>
    <row r="419" spans="1:2" x14ac:dyDescent="0.45">
      <c r="A419" s="44"/>
      <c r="B419" s="374"/>
    </row>
    <row r="420" spans="1:2" x14ac:dyDescent="0.45">
      <c r="A420" s="44"/>
      <c r="B420" s="374"/>
    </row>
    <row r="421" spans="1:2" x14ac:dyDescent="0.45">
      <c r="A421" s="44"/>
      <c r="B421" s="374"/>
    </row>
    <row r="422" spans="1:2" x14ac:dyDescent="0.45">
      <c r="A422" s="44"/>
      <c r="B422" s="374"/>
    </row>
    <row r="423" spans="1:2" x14ac:dyDescent="0.45">
      <c r="A423" s="44"/>
      <c r="B423" s="374"/>
    </row>
    <row r="424" spans="1:2" x14ac:dyDescent="0.45">
      <c r="A424" s="44"/>
      <c r="B424" s="374"/>
    </row>
    <row r="425" spans="1:2" x14ac:dyDescent="0.45">
      <c r="A425" s="44"/>
      <c r="B425" s="374"/>
    </row>
    <row r="426" spans="1:2" x14ac:dyDescent="0.45">
      <c r="A426" s="44"/>
      <c r="B426" s="374"/>
    </row>
    <row r="427" spans="1:2" x14ac:dyDescent="0.45">
      <c r="A427" s="44"/>
      <c r="B427" s="374"/>
    </row>
    <row r="428" spans="1:2" x14ac:dyDescent="0.45">
      <c r="A428" s="44"/>
      <c r="B428" s="374"/>
    </row>
    <row r="429" spans="1:2" x14ac:dyDescent="0.45">
      <c r="A429" s="44"/>
      <c r="B429" s="374"/>
    </row>
    <row r="430" spans="1:2" x14ac:dyDescent="0.45">
      <c r="A430" s="44"/>
      <c r="B430" s="374"/>
    </row>
    <row r="431" spans="1:2" x14ac:dyDescent="0.45">
      <c r="A431" s="44"/>
      <c r="B431" s="374"/>
    </row>
    <row r="432" spans="1:2" x14ac:dyDescent="0.45">
      <c r="A432" s="44"/>
      <c r="B432" s="374"/>
    </row>
    <row r="433" spans="1:2" x14ac:dyDescent="0.45">
      <c r="A433" s="44"/>
      <c r="B433" s="374"/>
    </row>
    <row r="434" spans="1:2" x14ac:dyDescent="0.45">
      <c r="A434" s="44"/>
      <c r="B434" s="374"/>
    </row>
    <row r="435" spans="1:2" x14ac:dyDescent="0.45">
      <c r="A435" s="44"/>
      <c r="B435" s="374"/>
    </row>
    <row r="436" spans="1:2" x14ac:dyDescent="0.45">
      <c r="A436" s="44"/>
      <c r="B436" s="374"/>
    </row>
    <row r="437" spans="1:2" x14ac:dyDescent="0.45">
      <c r="A437" s="44"/>
      <c r="B437" s="374"/>
    </row>
    <row r="438" spans="1:2" x14ac:dyDescent="0.45">
      <c r="A438" s="44"/>
      <c r="B438" s="374"/>
    </row>
    <row r="439" spans="1:2" x14ac:dyDescent="0.45">
      <c r="A439" s="44"/>
      <c r="B439" s="374"/>
    </row>
    <row r="440" spans="1:2" x14ac:dyDescent="0.45">
      <c r="A440" s="44"/>
      <c r="B440" s="374"/>
    </row>
    <row r="441" spans="1:2" x14ac:dyDescent="0.45">
      <c r="A441" s="44"/>
      <c r="B441" s="374"/>
    </row>
    <row r="442" spans="1:2" x14ac:dyDescent="0.45">
      <c r="A442" s="44"/>
      <c r="B442" s="374"/>
    </row>
    <row r="443" spans="1:2" x14ac:dyDescent="0.45">
      <c r="A443" s="44"/>
      <c r="B443" s="374"/>
    </row>
    <row r="444" spans="1:2" x14ac:dyDescent="0.45">
      <c r="A444" s="44"/>
      <c r="B444" s="374"/>
    </row>
    <row r="445" spans="1:2" x14ac:dyDescent="0.45">
      <c r="A445" s="44"/>
      <c r="B445" s="374"/>
    </row>
    <row r="446" spans="1:2" x14ac:dyDescent="0.45">
      <c r="A446" s="44"/>
      <c r="B446" s="374"/>
    </row>
    <row r="447" spans="1:2" x14ac:dyDescent="0.45">
      <c r="A447" s="44"/>
      <c r="B447" s="374"/>
    </row>
    <row r="448" spans="1:2" x14ac:dyDescent="0.45">
      <c r="A448" s="44"/>
      <c r="B448" s="374"/>
    </row>
    <row r="449" spans="1:2" x14ac:dyDescent="0.45">
      <c r="A449" s="44"/>
      <c r="B449" s="374"/>
    </row>
    <row r="450" spans="1:2" x14ac:dyDescent="0.45">
      <c r="A450" s="44"/>
      <c r="B450" s="374"/>
    </row>
    <row r="451" spans="1:2" x14ac:dyDescent="0.45">
      <c r="A451" s="44"/>
      <c r="B451" s="374"/>
    </row>
    <row r="452" spans="1:2" x14ac:dyDescent="0.45">
      <c r="A452" s="44"/>
      <c r="B452" s="374"/>
    </row>
    <row r="453" spans="1:2" x14ac:dyDescent="0.45">
      <c r="A453" s="44"/>
      <c r="B453" s="374"/>
    </row>
    <row r="454" spans="1:2" x14ac:dyDescent="0.45">
      <c r="A454" s="44"/>
      <c r="B454" s="374"/>
    </row>
    <row r="455" spans="1:2" x14ac:dyDescent="0.45">
      <c r="A455" s="44"/>
      <c r="B455" s="374"/>
    </row>
    <row r="456" spans="1:2" x14ac:dyDescent="0.45">
      <c r="A456" s="44"/>
      <c r="B456" s="374"/>
    </row>
    <row r="457" spans="1:2" x14ac:dyDescent="0.45">
      <c r="A457" s="44"/>
      <c r="B457" s="374"/>
    </row>
    <row r="458" spans="1:2" x14ac:dyDescent="0.45">
      <c r="A458" s="44"/>
      <c r="B458" s="374"/>
    </row>
    <row r="459" spans="1:2" x14ac:dyDescent="0.45">
      <c r="A459" s="44"/>
      <c r="B459" s="374"/>
    </row>
    <row r="460" spans="1:2" x14ac:dyDescent="0.45">
      <c r="A460" s="44"/>
      <c r="B460" s="374"/>
    </row>
    <row r="461" spans="1:2" x14ac:dyDescent="0.45">
      <c r="A461" s="44"/>
      <c r="B461" s="374"/>
    </row>
    <row r="462" spans="1:2" x14ac:dyDescent="0.45">
      <c r="A462" s="44"/>
      <c r="B462" s="374"/>
    </row>
    <row r="463" spans="1:2" x14ac:dyDescent="0.45">
      <c r="A463" s="44"/>
      <c r="B463" s="374"/>
    </row>
    <row r="464" spans="1:2" x14ac:dyDescent="0.45">
      <c r="A464" s="44"/>
      <c r="B464" s="374"/>
    </row>
    <row r="465" spans="1:2" x14ac:dyDescent="0.45">
      <c r="A465" s="44"/>
      <c r="B465" s="374"/>
    </row>
    <row r="466" spans="1:2" x14ac:dyDescent="0.45">
      <c r="A466" s="44"/>
      <c r="B466" s="374"/>
    </row>
    <row r="467" spans="1:2" x14ac:dyDescent="0.45">
      <c r="A467" s="44"/>
      <c r="B467" s="374"/>
    </row>
    <row r="468" spans="1:2" x14ac:dyDescent="0.45">
      <c r="A468" s="44"/>
      <c r="B468" s="374"/>
    </row>
    <row r="469" spans="1:2" x14ac:dyDescent="0.45">
      <c r="A469" s="44"/>
      <c r="B469" s="374"/>
    </row>
    <row r="470" spans="1:2" x14ac:dyDescent="0.45">
      <c r="A470" s="44"/>
      <c r="B470" s="374"/>
    </row>
    <row r="471" spans="1:2" x14ac:dyDescent="0.45">
      <c r="A471" s="44"/>
      <c r="B471" s="374"/>
    </row>
    <row r="472" spans="1:2" x14ac:dyDescent="0.45">
      <c r="A472" s="44"/>
      <c r="B472" s="374"/>
    </row>
    <row r="473" spans="1:2" x14ac:dyDescent="0.45">
      <c r="A473" s="44"/>
      <c r="B473" s="374"/>
    </row>
    <row r="474" spans="1:2" x14ac:dyDescent="0.45">
      <c r="A474" s="44"/>
      <c r="B474" s="374"/>
    </row>
    <row r="475" spans="1:2" x14ac:dyDescent="0.45">
      <c r="A475" s="44"/>
      <c r="B475" s="374"/>
    </row>
    <row r="476" spans="1:2" x14ac:dyDescent="0.45">
      <c r="A476" s="44"/>
      <c r="B476" s="374"/>
    </row>
    <row r="477" spans="1:2" x14ac:dyDescent="0.45">
      <c r="A477" s="44"/>
      <c r="B477" s="374"/>
    </row>
    <row r="478" spans="1:2" x14ac:dyDescent="0.45">
      <c r="A478" s="44"/>
      <c r="B478" s="374"/>
    </row>
    <row r="479" spans="1:2" x14ac:dyDescent="0.45">
      <c r="A479" s="44"/>
      <c r="B479" s="374"/>
    </row>
    <row r="480" spans="1:2" x14ac:dyDescent="0.45">
      <c r="A480" s="44"/>
      <c r="B480" s="374"/>
    </row>
    <row r="481" spans="1:2" x14ac:dyDescent="0.45">
      <c r="A481" s="44"/>
      <c r="B481" s="374"/>
    </row>
    <row r="482" spans="1:2" x14ac:dyDescent="0.45">
      <c r="A482" s="44"/>
      <c r="B482" s="374"/>
    </row>
    <row r="483" spans="1:2" x14ac:dyDescent="0.45">
      <c r="A483" s="44"/>
      <c r="B483" s="374"/>
    </row>
    <row r="484" spans="1:2" x14ac:dyDescent="0.45">
      <c r="A484" s="44"/>
      <c r="B484" s="374"/>
    </row>
    <row r="485" spans="1:2" x14ac:dyDescent="0.45">
      <c r="A485" s="44"/>
      <c r="B485" s="374"/>
    </row>
    <row r="486" spans="1:2" x14ac:dyDescent="0.45">
      <c r="A486" s="44"/>
      <c r="B486" s="374"/>
    </row>
    <row r="487" spans="1:2" x14ac:dyDescent="0.45">
      <c r="A487" s="44"/>
      <c r="B487" s="374"/>
    </row>
    <row r="488" spans="1:2" x14ac:dyDescent="0.45">
      <c r="A488" s="44"/>
      <c r="B488" s="374"/>
    </row>
    <row r="489" spans="1:2" x14ac:dyDescent="0.45">
      <c r="A489" s="44"/>
      <c r="B489" s="374"/>
    </row>
    <row r="490" spans="1:2" x14ac:dyDescent="0.45">
      <c r="A490" s="44"/>
      <c r="B490" s="374"/>
    </row>
    <row r="491" spans="1:2" x14ac:dyDescent="0.45">
      <c r="A491" s="44"/>
      <c r="B491" s="374"/>
    </row>
    <row r="492" spans="1:2" x14ac:dyDescent="0.45">
      <c r="A492" s="44"/>
      <c r="B492" s="374"/>
    </row>
    <row r="493" spans="1:2" x14ac:dyDescent="0.45">
      <c r="A493" s="44"/>
      <c r="B493" s="374"/>
    </row>
    <row r="494" spans="1:2" x14ac:dyDescent="0.45">
      <c r="A494" s="44"/>
      <c r="B494" s="374"/>
    </row>
    <row r="495" spans="1:2" x14ac:dyDescent="0.45">
      <c r="A495" s="44"/>
      <c r="B495" s="374"/>
    </row>
    <row r="496" spans="1:2" x14ac:dyDescent="0.45">
      <c r="A496" s="44"/>
      <c r="B496" s="374"/>
    </row>
    <row r="497" spans="1:2" x14ac:dyDescent="0.45">
      <c r="A497" s="44"/>
      <c r="B497" s="374"/>
    </row>
    <row r="498" spans="1:2" x14ac:dyDescent="0.45">
      <c r="A498" s="44"/>
      <c r="B498" s="374"/>
    </row>
    <row r="499" spans="1:2" x14ac:dyDescent="0.45">
      <c r="A499" s="44"/>
      <c r="B499" s="374"/>
    </row>
    <row r="500" spans="1:2" x14ac:dyDescent="0.45">
      <c r="A500" s="44"/>
      <c r="B500" s="374"/>
    </row>
    <row r="501" spans="1:2" x14ac:dyDescent="0.45">
      <c r="A501" s="44"/>
      <c r="B501" s="374"/>
    </row>
    <row r="502" spans="1:2" x14ac:dyDescent="0.45">
      <c r="A502" s="44"/>
      <c r="B502" s="374"/>
    </row>
    <row r="503" spans="1:2" x14ac:dyDescent="0.45">
      <c r="A503" s="44"/>
      <c r="B503" s="374"/>
    </row>
    <row r="504" spans="1:2" x14ac:dyDescent="0.45">
      <c r="A504" s="44"/>
      <c r="B504" s="374"/>
    </row>
    <row r="505" spans="1:2" x14ac:dyDescent="0.45">
      <c r="A505" s="44"/>
      <c r="B505" s="374"/>
    </row>
    <row r="506" spans="1:2" x14ac:dyDescent="0.45">
      <c r="A506" s="44"/>
      <c r="B506" s="374"/>
    </row>
    <row r="507" spans="1:2" x14ac:dyDescent="0.45">
      <c r="A507" s="44"/>
      <c r="B507" s="374"/>
    </row>
    <row r="508" spans="1:2" x14ac:dyDescent="0.45">
      <c r="A508" s="44"/>
      <c r="B508" s="374"/>
    </row>
    <row r="509" spans="1:2" x14ac:dyDescent="0.45">
      <c r="A509" s="44"/>
      <c r="B509" s="374"/>
    </row>
    <row r="510" spans="1:2" x14ac:dyDescent="0.45">
      <c r="A510" s="44"/>
      <c r="B510" s="374"/>
    </row>
    <row r="511" spans="1:2" x14ac:dyDescent="0.45">
      <c r="A511" s="44"/>
      <c r="B511" s="374"/>
    </row>
    <row r="512" spans="1:2" x14ac:dyDescent="0.45">
      <c r="A512" s="44"/>
      <c r="B512" s="374"/>
    </row>
    <row r="513" spans="1:2" x14ac:dyDescent="0.45">
      <c r="A513" s="44"/>
      <c r="B513" s="374"/>
    </row>
    <row r="514" spans="1:2" x14ac:dyDescent="0.45">
      <c r="A514" s="44"/>
      <c r="B514" s="374"/>
    </row>
    <row r="515" spans="1:2" x14ac:dyDescent="0.45">
      <c r="A515" s="44"/>
      <c r="B515" s="374"/>
    </row>
    <row r="516" spans="1:2" x14ac:dyDescent="0.45">
      <c r="A516" s="44"/>
      <c r="B516" s="374"/>
    </row>
    <row r="517" spans="1:2" x14ac:dyDescent="0.45">
      <c r="A517" s="44"/>
      <c r="B517" s="374"/>
    </row>
    <row r="518" spans="1:2" x14ac:dyDescent="0.45">
      <c r="A518" s="44"/>
      <c r="B518" s="374"/>
    </row>
    <row r="519" spans="1:2" x14ac:dyDescent="0.45">
      <c r="A519" s="44"/>
      <c r="B519" s="374"/>
    </row>
    <row r="520" spans="1:2" x14ac:dyDescent="0.45">
      <c r="A520" s="44"/>
      <c r="B520" s="374"/>
    </row>
    <row r="521" spans="1:2" x14ac:dyDescent="0.45">
      <c r="A521" s="44"/>
      <c r="B521" s="374"/>
    </row>
    <row r="522" spans="1:2" x14ac:dyDescent="0.45">
      <c r="A522" s="44"/>
      <c r="B522" s="374"/>
    </row>
    <row r="523" spans="1:2" x14ac:dyDescent="0.45">
      <c r="A523" s="44"/>
      <c r="B523" s="374"/>
    </row>
    <row r="524" spans="1:2" x14ac:dyDescent="0.45">
      <c r="A524" s="44"/>
      <c r="B524" s="374"/>
    </row>
    <row r="525" spans="1:2" x14ac:dyDescent="0.45">
      <c r="A525" s="44"/>
      <c r="B525" s="374"/>
    </row>
    <row r="526" spans="1:2" x14ac:dyDescent="0.45">
      <c r="A526" s="44"/>
      <c r="B526" s="374"/>
    </row>
    <row r="527" spans="1:2" x14ac:dyDescent="0.45">
      <c r="A527" s="44"/>
      <c r="B527" s="374"/>
    </row>
    <row r="528" spans="1:2" x14ac:dyDescent="0.45">
      <c r="A528" s="44"/>
      <c r="B528" s="374"/>
    </row>
    <row r="529" spans="1:2" x14ac:dyDescent="0.45">
      <c r="A529" s="44"/>
      <c r="B529" s="374"/>
    </row>
    <row r="530" spans="1:2" x14ac:dyDescent="0.45">
      <c r="A530" s="44"/>
      <c r="B530" s="374"/>
    </row>
    <row r="531" spans="1:2" x14ac:dyDescent="0.45">
      <c r="A531" s="44"/>
      <c r="B531" s="374"/>
    </row>
    <row r="532" spans="1:2" x14ac:dyDescent="0.45">
      <c r="A532" s="44"/>
      <c r="B532" s="374"/>
    </row>
    <row r="533" spans="1:2" x14ac:dyDescent="0.45">
      <c r="A533" s="44"/>
      <c r="B533" s="374"/>
    </row>
    <row r="534" spans="1:2" x14ac:dyDescent="0.45">
      <c r="A534" s="44"/>
      <c r="B534" s="374"/>
    </row>
    <row r="535" spans="1:2" x14ac:dyDescent="0.45">
      <c r="A535" s="44"/>
      <c r="B535" s="374"/>
    </row>
    <row r="536" spans="1:2" x14ac:dyDescent="0.45">
      <c r="A536" s="44"/>
      <c r="B536" s="374"/>
    </row>
    <row r="537" spans="1:2" x14ac:dyDescent="0.45">
      <c r="A537" s="44"/>
      <c r="B537" s="374"/>
    </row>
    <row r="538" spans="1:2" x14ac:dyDescent="0.45">
      <c r="A538" s="44"/>
      <c r="B538" s="374"/>
    </row>
    <row r="539" spans="1:2" x14ac:dyDescent="0.45">
      <c r="A539" s="44"/>
      <c r="B539" s="374"/>
    </row>
    <row r="540" spans="1:2" x14ac:dyDescent="0.45">
      <c r="A540" s="44"/>
      <c r="B540" s="374"/>
    </row>
    <row r="541" spans="1:2" x14ac:dyDescent="0.45">
      <c r="A541" s="44"/>
      <c r="B541" s="374"/>
    </row>
    <row r="542" spans="1:2" x14ac:dyDescent="0.45">
      <c r="A542" s="44"/>
      <c r="B542" s="374"/>
    </row>
    <row r="543" spans="1:2" x14ac:dyDescent="0.45">
      <c r="A543" s="44"/>
      <c r="B543" s="374"/>
    </row>
    <row r="544" spans="1:2" x14ac:dyDescent="0.45">
      <c r="A544" s="44"/>
      <c r="B544" s="374"/>
    </row>
    <row r="545" spans="1:2" x14ac:dyDescent="0.45">
      <c r="A545" s="44"/>
      <c r="B545" s="374"/>
    </row>
    <row r="546" spans="1:2" x14ac:dyDescent="0.45">
      <c r="A546" s="44"/>
      <c r="B546" s="374"/>
    </row>
    <row r="547" spans="1:2" x14ac:dyDescent="0.45">
      <c r="A547" s="44"/>
      <c r="B547" s="374"/>
    </row>
    <row r="548" spans="1:2" x14ac:dyDescent="0.45">
      <c r="A548" s="44"/>
      <c r="B548" s="374"/>
    </row>
    <row r="549" spans="1:2" x14ac:dyDescent="0.45">
      <c r="A549" s="44"/>
      <c r="B549" s="374"/>
    </row>
    <row r="550" spans="1:2" x14ac:dyDescent="0.45">
      <c r="A550" s="44"/>
      <c r="B550" s="374"/>
    </row>
    <row r="551" spans="1:2" x14ac:dyDescent="0.45">
      <c r="A551" s="44"/>
      <c r="B551" s="374"/>
    </row>
    <row r="552" spans="1:2" x14ac:dyDescent="0.45">
      <c r="A552" s="44"/>
      <c r="B552" s="374"/>
    </row>
    <row r="553" spans="1:2" x14ac:dyDescent="0.45">
      <c r="A553" s="44"/>
      <c r="B553" s="374"/>
    </row>
    <row r="554" spans="1:2" x14ac:dyDescent="0.45">
      <c r="A554" s="44"/>
      <c r="B554" s="374"/>
    </row>
    <row r="555" spans="1:2" x14ac:dyDescent="0.45">
      <c r="A555" s="44"/>
      <c r="B555" s="374"/>
    </row>
    <row r="556" spans="1:2" x14ac:dyDescent="0.45">
      <c r="A556" s="44"/>
      <c r="B556" s="374"/>
    </row>
    <row r="557" spans="1:2" x14ac:dyDescent="0.45">
      <c r="A557" s="44"/>
      <c r="B557" s="374"/>
    </row>
    <row r="558" spans="1:2" x14ac:dyDescent="0.45">
      <c r="A558" s="44"/>
      <c r="B558" s="374"/>
    </row>
    <row r="559" spans="1:2" x14ac:dyDescent="0.45">
      <c r="A559" s="44"/>
      <c r="B559" s="374"/>
    </row>
    <row r="560" spans="1:2" x14ac:dyDescent="0.45">
      <c r="A560" s="44"/>
      <c r="B560" s="374"/>
    </row>
    <row r="561" spans="1:2" x14ac:dyDescent="0.45">
      <c r="A561" s="44"/>
      <c r="B561" s="374"/>
    </row>
    <row r="562" spans="1:2" x14ac:dyDescent="0.45">
      <c r="A562" s="44"/>
      <c r="B562" s="374"/>
    </row>
    <row r="563" spans="1:2" x14ac:dyDescent="0.45">
      <c r="A563" s="44"/>
      <c r="B563" s="374"/>
    </row>
    <row r="564" spans="1:2" x14ac:dyDescent="0.45">
      <c r="A564" s="44"/>
      <c r="B564" s="374"/>
    </row>
    <row r="565" spans="1:2" x14ac:dyDescent="0.45">
      <c r="A565" s="44"/>
      <c r="B565" s="374"/>
    </row>
    <row r="566" spans="1:2" x14ac:dyDescent="0.45">
      <c r="A566" s="44"/>
      <c r="B566" s="374"/>
    </row>
    <row r="567" spans="1:2" x14ac:dyDescent="0.45">
      <c r="A567" s="44"/>
      <c r="B567" s="374"/>
    </row>
    <row r="568" spans="1:2" x14ac:dyDescent="0.45">
      <c r="A568" s="44"/>
      <c r="B568" s="374"/>
    </row>
    <row r="569" spans="1:2" x14ac:dyDescent="0.45">
      <c r="A569" s="44"/>
      <c r="B569" s="374"/>
    </row>
    <row r="570" spans="1:2" x14ac:dyDescent="0.45">
      <c r="A570" s="44"/>
      <c r="B570" s="374"/>
    </row>
    <row r="571" spans="1:2" x14ac:dyDescent="0.45">
      <c r="A571" s="44"/>
      <c r="B571" s="374"/>
    </row>
    <row r="572" spans="1:2" x14ac:dyDescent="0.45">
      <c r="A572" s="44"/>
      <c r="B572" s="374"/>
    </row>
    <row r="573" spans="1:2" x14ac:dyDescent="0.45">
      <c r="A573" s="44"/>
      <c r="B573" s="374"/>
    </row>
    <row r="574" spans="1:2" x14ac:dyDescent="0.45">
      <c r="A574" s="44"/>
      <c r="B574" s="374"/>
    </row>
    <row r="575" spans="1:2" x14ac:dyDescent="0.45">
      <c r="A575" s="44"/>
      <c r="B575" s="374"/>
    </row>
    <row r="576" spans="1:2" x14ac:dyDescent="0.45">
      <c r="A576" s="44"/>
      <c r="B576" s="374"/>
    </row>
    <row r="577" spans="1:2" x14ac:dyDescent="0.45">
      <c r="A577" s="44"/>
      <c r="B577" s="374"/>
    </row>
    <row r="578" spans="1:2" x14ac:dyDescent="0.45">
      <c r="A578" s="44"/>
      <c r="B578" s="374"/>
    </row>
    <row r="579" spans="1:2" x14ac:dyDescent="0.45">
      <c r="A579" s="44"/>
      <c r="B579" s="374"/>
    </row>
    <row r="580" spans="1:2" x14ac:dyDescent="0.45">
      <c r="A580" s="44"/>
      <c r="B580" s="374"/>
    </row>
    <row r="581" spans="1:2" x14ac:dyDescent="0.45">
      <c r="A581" s="44"/>
      <c r="B581" s="374"/>
    </row>
    <row r="582" spans="1:2" x14ac:dyDescent="0.45">
      <c r="A582" s="44"/>
      <c r="B582" s="374"/>
    </row>
    <row r="583" spans="1:2" x14ac:dyDescent="0.45">
      <c r="A583" s="44"/>
      <c r="B583" s="374"/>
    </row>
    <row r="584" spans="1:2" x14ac:dyDescent="0.45">
      <c r="A584" s="44"/>
      <c r="B584" s="374"/>
    </row>
    <row r="585" spans="1:2" x14ac:dyDescent="0.45">
      <c r="A585" s="44"/>
      <c r="B585" s="374"/>
    </row>
    <row r="586" spans="1:2" x14ac:dyDescent="0.45">
      <c r="A586" s="44"/>
      <c r="B586" s="374"/>
    </row>
    <row r="587" spans="1:2" x14ac:dyDescent="0.45">
      <c r="A587" s="44"/>
      <c r="B587" s="374"/>
    </row>
    <row r="588" spans="1:2" x14ac:dyDescent="0.45">
      <c r="A588" s="44"/>
      <c r="B588" s="374"/>
    </row>
    <row r="589" spans="1:2" x14ac:dyDescent="0.45">
      <c r="A589" s="44"/>
      <c r="B589" s="374"/>
    </row>
    <row r="590" spans="1:2" x14ac:dyDescent="0.45">
      <c r="A590" s="44"/>
      <c r="B590" s="374"/>
    </row>
    <row r="591" spans="1:2" x14ac:dyDescent="0.45">
      <c r="A591" s="44"/>
      <c r="B591" s="374"/>
    </row>
    <row r="592" spans="1:2" x14ac:dyDescent="0.45">
      <c r="A592" s="44"/>
      <c r="B592" s="374"/>
    </row>
    <row r="593" spans="1:2" x14ac:dyDescent="0.45">
      <c r="A593" s="44"/>
      <c r="B593" s="374"/>
    </row>
    <row r="594" spans="1:2" x14ac:dyDescent="0.45">
      <c r="A594" s="44"/>
      <c r="B594" s="374"/>
    </row>
    <row r="595" spans="1:2" x14ac:dyDescent="0.45">
      <c r="A595" s="44"/>
      <c r="B595" s="374"/>
    </row>
    <row r="596" spans="1:2" x14ac:dyDescent="0.45">
      <c r="A596" s="44"/>
      <c r="B596" s="374"/>
    </row>
    <row r="597" spans="1:2" x14ac:dyDescent="0.45">
      <c r="A597" s="44"/>
      <c r="B597" s="374"/>
    </row>
    <row r="598" spans="1:2" x14ac:dyDescent="0.45">
      <c r="A598" s="44"/>
      <c r="B598" s="374"/>
    </row>
    <row r="599" spans="1:2" x14ac:dyDescent="0.45">
      <c r="A599" s="44"/>
      <c r="B599" s="374"/>
    </row>
    <row r="600" spans="1:2" x14ac:dyDescent="0.45">
      <c r="A600" s="44"/>
      <c r="B600" s="374"/>
    </row>
    <row r="601" spans="1:2" x14ac:dyDescent="0.45">
      <c r="A601" s="44"/>
      <c r="B601" s="374"/>
    </row>
    <row r="602" spans="1:2" x14ac:dyDescent="0.45">
      <c r="A602" s="44"/>
      <c r="B602" s="374"/>
    </row>
    <row r="603" spans="1:2" x14ac:dyDescent="0.45">
      <c r="A603" s="44"/>
      <c r="B603" s="374"/>
    </row>
    <row r="604" spans="1:2" x14ac:dyDescent="0.45">
      <c r="A604" s="44"/>
      <c r="B604" s="374"/>
    </row>
    <row r="605" spans="1:2" x14ac:dyDescent="0.45">
      <c r="A605" s="44"/>
      <c r="B605" s="374"/>
    </row>
    <row r="606" spans="1:2" x14ac:dyDescent="0.45">
      <c r="A606" s="44"/>
      <c r="B606" s="374"/>
    </row>
    <row r="607" spans="1:2" x14ac:dyDescent="0.45">
      <c r="A607" s="44"/>
      <c r="B607" s="374"/>
    </row>
    <row r="608" spans="1:2" x14ac:dyDescent="0.45">
      <c r="A608" s="44"/>
      <c r="B608" s="374"/>
    </row>
    <row r="609" spans="1:1" x14ac:dyDescent="0.45">
      <c r="A609" s="44"/>
    </row>
    <row r="610" spans="1:1" x14ac:dyDescent="0.45">
      <c r="A610" s="44"/>
    </row>
    <row r="611" spans="1:1" x14ac:dyDescent="0.45">
      <c r="A611" s="44"/>
    </row>
    <row r="612" spans="1:1" x14ac:dyDescent="0.45">
      <c r="A612" s="44"/>
    </row>
    <row r="613" spans="1:1" x14ac:dyDescent="0.45">
      <c r="A613" s="44"/>
    </row>
    <row r="614" spans="1:1" x14ac:dyDescent="0.45">
      <c r="A614" s="44"/>
    </row>
    <row r="615" spans="1:1" x14ac:dyDescent="0.45">
      <c r="A615" s="44"/>
    </row>
    <row r="616" spans="1:1" x14ac:dyDescent="0.45">
      <c r="A616" s="44"/>
    </row>
    <row r="617" spans="1:1" x14ac:dyDescent="0.45">
      <c r="A617" s="44"/>
    </row>
    <row r="618" spans="1:1" x14ac:dyDescent="0.45">
      <c r="A618" s="44"/>
    </row>
    <row r="619" spans="1:1" x14ac:dyDescent="0.45">
      <c r="A619" s="44"/>
    </row>
    <row r="620" spans="1:1" x14ac:dyDescent="0.45">
      <c r="A620" s="44"/>
    </row>
    <row r="621" spans="1:1" x14ac:dyDescent="0.45">
      <c r="A621" s="44"/>
    </row>
    <row r="622" spans="1:1" x14ac:dyDescent="0.45">
      <c r="A622" s="44"/>
    </row>
    <row r="623" spans="1:1" x14ac:dyDescent="0.45">
      <c r="A623" s="44"/>
    </row>
    <row r="624" spans="1:1" x14ac:dyDescent="0.45">
      <c r="A624" s="44"/>
    </row>
    <row r="625" spans="1:1" x14ac:dyDescent="0.45">
      <c r="A625" s="44"/>
    </row>
    <row r="626" spans="1:1" x14ac:dyDescent="0.45">
      <c r="A626" s="44"/>
    </row>
    <row r="627" spans="1:1" x14ac:dyDescent="0.45">
      <c r="A627" s="44"/>
    </row>
    <row r="628" spans="1:1" x14ac:dyDescent="0.45">
      <c r="A628" s="44"/>
    </row>
    <row r="629" spans="1:1" x14ac:dyDescent="0.45">
      <c r="A629" s="44"/>
    </row>
    <row r="630" spans="1:1" x14ac:dyDescent="0.45">
      <c r="A630" s="44"/>
    </row>
    <row r="631" spans="1:1" x14ac:dyDescent="0.45">
      <c r="A631" s="44"/>
    </row>
    <row r="632" spans="1:1" x14ac:dyDescent="0.45">
      <c r="A632" s="44"/>
    </row>
    <row r="633" spans="1:1" x14ac:dyDescent="0.45">
      <c r="A633" s="44"/>
    </row>
    <row r="634" spans="1:1" x14ac:dyDescent="0.45">
      <c r="A634" s="44"/>
    </row>
    <row r="635" spans="1:1" x14ac:dyDescent="0.45">
      <c r="A635" s="44"/>
    </row>
    <row r="636" spans="1:1" x14ac:dyDescent="0.45">
      <c r="A636" s="44"/>
    </row>
    <row r="637" spans="1:1" x14ac:dyDescent="0.45">
      <c r="A637" s="44"/>
    </row>
    <row r="638" spans="1:1" x14ac:dyDescent="0.45">
      <c r="A638" s="44"/>
    </row>
    <row r="639" spans="1:1" x14ac:dyDescent="0.45">
      <c r="A639" s="44"/>
    </row>
    <row r="640" spans="1:1" x14ac:dyDescent="0.45">
      <c r="A640" s="44"/>
    </row>
    <row r="641" spans="1:1" x14ac:dyDescent="0.45">
      <c r="A641" s="44"/>
    </row>
    <row r="642" spans="1:1" x14ac:dyDescent="0.45">
      <c r="A642" s="44"/>
    </row>
    <row r="643" spans="1:1" x14ac:dyDescent="0.45">
      <c r="A643" s="44"/>
    </row>
    <row r="644" spans="1:1" x14ac:dyDescent="0.45">
      <c r="A644" s="44"/>
    </row>
    <row r="645" spans="1:1" x14ac:dyDescent="0.45">
      <c r="A645" s="44"/>
    </row>
    <row r="646" spans="1:1" x14ac:dyDescent="0.45">
      <c r="A646" s="44"/>
    </row>
    <row r="647" spans="1:1" x14ac:dyDescent="0.45">
      <c r="A647" s="44"/>
    </row>
    <row r="648" spans="1:1" x14ac:dyDescent="0.45">
      <c r="A648" s="44"/>
    </row>
    <row r="649" spans="1:1" x14ac:dyDescent="0.45">
      <c r="A649" s="44"/>
    </row>
    <row r="650" spans="1:1" x14ac:dyDescent="0.45">
      <c r="A650" s="44"/>
    </row>
    <row r="651" spans="1:1" x14ac:dyDescent="0.45">
      <c r="A651" s="44"/>
    </row>
    <row r="652" spans="1:1" x14ac:dyDescent="0.45">
      <c r="A652" s="44"/>
    </row>
    <row r="653" spans="1:1" x14ac:dyDescent="0.45">
      <c r="A653" s="44"/>
    </row>
    <row r="654" spans="1:1" x14ac:dyDescent="0.45">
      <c r="A654" s="44"/>
    </row>
    <row r="655" spans="1:1" x14ac:dyDescent="0.45">
      <c r="A655" s="44"/>
    </row>
    <row r="656" spans="1:1" x14ac:dyDescent="0.45">
      <c r="A656" s="44"/>
    </row>
    <row r="657" spans="1:1" x14ac:dyDescent="0.45">
      <c r="A657" s="44"/>
    </row>
    <row r="658" spans="1:1" x14ac:dyDescent="0.45">
      <c r="A658" s="44"/>
    </row>
    <row r="659" spans="1:1" x14ac:dyDescent="0.45">
      <c r="A659" s="44"/>
    </row>
    <row r="660" spans="1:1" x14ac:dyDescent="0.45">
      <c r="A660" s="44"/>
    </row>
    <row r="661" spans="1:1" x14ac:dyDescent="0.45">
      <c r="A661" s="44"/>
    </row>
    <row r="662" spans="1:1" x14ac:dyDescent="0.45">
      <c r="A662" s="44"/>
    </row>
    <row r="663" spans="1:1" x14ac:dyDescent="0.45">
      <c r="A663" s="44"/>
    </row>
    <row r="664" spans="1:1" x14ac:dyDescent="0.45">
      <c r="A664" s="44"/>
    </row>
    <row r="665" spans="1:1" x14ac:dyDescent="0.45">
      <c r="A665" s="44"/>
    </row>
    <row r="666" spans="1:1" x14ac:dyDescent="0.45">
      <c r="A666" s="44"/>
    </row>
    <row r="667" spans="1:1" x14ac:dyDescent="0.45">
      <c r="A667" s="44"/>
    </row>
    <row r="668" spans="1:1" x14ac:dyDescent="0.45">
      <c r="A668" s="44"/>
    </row>
    <row r="669" spans="1:1" x14ac:dyDescent="0.45">
      <c r="A669" s="44"/>
    </row>
    <row r="670" spans="1:1" x14ac:dyDescent="0.45">
      <c r="A670" s="44"/>
    </row>
    <row r="671" spans="1:1" x14ac:dyDescent="0.45">
      <c r="A671" s="44"/>
    </row>
    <row r="672" spans="1:1" x14ac:dyDescent="0.45">
      <c r="A672" s="44"/>
    </row>
    <row r="673" spans="1:1" x14ac:dyDescent="0.45">
      <c r="A673" s="44"/>
    </row>
    <row r="674" spans="1:1" x14ac:dyDescent="0.45">
      <c r="A674" s="44"/>
    </row>
    <row r="675" spans="1:1" x14ac:dyDescent="0.45">
      <c r="A675" s="44"/>
    </row>
    <row r="676" spans="1:1" x14ac:dyDescent="0.45">
      <c r="A676" s="44"/>
    </row>
    <row r="677" spans="1:1" x14ac:dyDescent="0.45">
      <c r="A677" s="44"/>
    </row>
    <row r="678" spans="1:1" x14ac:dyDescent="0.45">
      <c r="A678" s="44"/>
    </row>
    <row r="679" spans="1:1" x14ac:dyDescent="0.45">
      <c r="A679" s="44"/>
    </row>
  </sheetData>
  <mergeCells count="4">
    <mergeCell ref="A3:H3"/>
    <mergeCell ref="A4:H4"/>
    <mergeCell ref="A5:H5"/>
    <mergeCell ref="A6:H6"/>
  </mergeCells>
  <pageMargins left="0.7" right="0.7" top="0.75" bottom="0.75" header="0.3" footer="0.3"/>
  <pageSetup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F955E8F06CBD48B7814246FB9E203E" ma:contentTypeVersion="12" ma:contentTypeDescription="Create a new document." ma:contentTypeScope="" ma:versionID="ad274f5c268e6443438abf6ac2aab579">
  <xsd:schema xmlns:xsd="http://www.w3.org/2001/XMLSchema" xmlns:xs="http://www.w3.org/2001/XMLSchema" xmlns:p="http://schemas.microsoft.com/office/2006/metadata/properties" xmlns:ns2="cc29f954-72e5-4988-94c8-6074c4013efb" xmlns:ns3="219c5758-d311-4f49-8eb7-a0c37216249c" targetNamespace="http://schemas.microsoft.com/office/2006/metadata/properties" ma:root="true" ma:fieldsID="b35f0d760f0b69f295c070a8c3c1d2fa" ns2:_="" ns3:_="">
    <xsd:import namespace="cc29f954-72e5-4988-94c8-6074c4013efb"/>
    <xsd:import namespace="219c5758-d311-4f49-8eb7-a0c3721624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9f954-72e5-4988-94c8-6074c4013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c5758-d311-4f49-8eb7-a0c3721624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0AB8B-01B9-4FF2-9AC2-99355AAF5C99}"/>
</file>

<file path=customXml/itemProps2.xml><?xml version="1.0" encoding="utf-8"?>
<ds:datastoreItem xmlns:ds="http://schemas.openxmlformats.org/officeDocument/2006/customXml" ds:itemID="{B4F7F04A-23C3-41B3-8F4D-D9E4BC4F0530}">
  <ds:schemaRefs>
    <ds:schemaRef ds:uri="http://schemas.microsoft.com/office/2006/documentManagement/types"/>
    <ds:schemaRef ds:uri="http://www.w3.org/XML/1998/namespace"/>
    <ds:schemaRef ds:uri="http://purl.org/dc/terms/"/>
    <ds:schemaRef ds:uri="cc29f954-72e5-4988-94c8-6074c4013efb"/>
    <ds:schemaRef ds:uri="http://schemas.openxmlformats.org/package/2006/metadata/core-properties"/>
    <ds:schemaRef ds:uri="http://purl.org/dc/dcmitype/"/>
    <ds:schemaRef ds:uri="http://purl.org/dc/elements/1.1/"/>
    <ds:schemaRef ds:uri="http://schemas.microsoft.com/office/infopath/2007/PartnerControls"/>
    <ds:schemaRef ds:uri="219c5758-d311-4f49-8eb7-a0c37216249c"/>
    <ds:schemaRef ds:uri="http://schemas.microsoft.com/office/2006/metadata/properties"/>
  </ds:schemaRefs>
</ds:datastoreItem>
</file>

<file path=customXml/itemProps3.xml><?xml version="1.0" encoding="utf-8"?>
<ds:datastoreItem xmlns:ds="http://schemas.openxmlformats.org/officeDocument/2006/customXml" ds:itemID="{53BB8718-883E-4B66-9C9C-A94276AB05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Link In</vt:lpstr>
      <vt:lpstr>Link Out</vt:lpstr>
      <vt:lpstr>Inc Statment - SCH C.1</vt:lpstr>
      <vt:lpstr>MSFR Inc Stmt by Acct - SCH C.2</vt:lpstr>
      <vt:lpstr>MSFR IS Adjust D.1</vt:lpstr>
      <vt:lpstr>MSFR IS Adjust Support D-2</vt:lpstr>
      <vt:lpstr>D-3</vt:lpstr>
      <vt:lpstr>Tax Summary - SCH E</vt:lpstr>
      <vt:lpstr>'D-3'!Print_Area</vt:lpstr>
      <vt:lpstr>'Inc Statment - SCH C.1'!Print_Area</vt:lpstr>
      <vt:lpstr>'MSFR Inc Stmt by Acct - SCH C.2'!Print_Area</vt:lpstr>
      <vt:lpstr>'MSFR IS Adjust D.1'!Print_Area</vt:lpstr>
      <vt:lpstr>'MSFR IS Adjust Support D-2'!Print_Area</vt:lpstr>
      <vt:lpstr>'MSFR Inc Stmt by Acct - SCH C.2'!Print_Titles</vt:lpstr>
      <vt:lpstr>'MSFR IS Adjust Support D-2'!Print_Titles</vt:lpstr>
    </vt:vector>
  </TitlesOfParts>
  <Manager/>
  <Company>American Water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mduncan@cswrgroup.com;bthies@cswrgroup.com</dc:creator>
  <cp:keywords/>
  <dc:description/>
  <cp:lastModifiedBy>Mike Duncan</cp:lastModifiedBy>
  <cp:revision/>
  <cp:lastPrinted>2020-09-30T15:38:54Z</cp:lastPrinted>
  <dcterms:created xsi:type="dcterms:W3CDTF">2012-10-22T21:07:26Z</dcterms:created>
  <dcterms:modified xsi:type="dcterms:W3CDTF">2020-09-30T15:51:06Z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0x01010035F955E8F06CBD48B7814246FB9E203E</vt:lpwstr>
  </property>
  <property fmtid="{D5CDD505-2E9C-101B-9397-08002B2CF9AE}" pid="4" name="{A44787D4-0540-4523-9961-78E4036D8C6D}">
    <vt:lpwstr>{64468937-1994-4441-9744-AE4BA9F10E81}</vt:lpwstr>
  </property>
</Properties>
</file>