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DR Responses/CSWR Review/McBrayer Review/"/>
    </mc:Choice>
  </mc:AlternateContent>
  <xr:revisionPtr revIDLastSave="50" documentId="8_{B1529A10-D5C2-4B79-8DD2-C3BBE76C8BE7}" xr6:coauthVersionLast="46" xr6:coauthVersionMax="46" xr10:uidLastSave="{7D17910B-763F-4038-8448-B8E81F6387FD}"/>
  <bookViews>
    <workbookView xWindow="-98" yWindow="-98" windowWidth="20715" windowHeight="13276" xr2:uid="{BAC22BED-E637-4011-B1E2-426D90CED3C7}"/>
  </bookViews>
  <sheets>
    <sheet name="Sheet1" sheetId="1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F43" i="1" s="1"/>
  <c r="F44" i="1" s="1"/>
  <c r="C43" i="1"/>
  <c r="I43" i="1" s="1"/>
  <c r="I44" i="1" s="1"/>
  <c r="F37" i="1"/>
  <c r="F38" i="1" s="1"/>
  <c r="C37" i="1"/>
  <c r="C38" i="1" s="1"/>
  <c r="I37" i="1" s="1"/>
  <c r="I38" i="1" s="1"/>
  <c r="E33" i="1"/>
  <c r="F33" i="1" s="1"/>
  <c r="C33" i="1"/>
  <c r="I33" i="1" s="1"/>
  <c r="E32" i="1"/>
  <c r="C32" i="1"/>
  <c r="E28" i="1"/>
  <c r="C28" i="1"/>
  <c r="C29" i="1" s="1"/>
  <c r="E24" i="1"/>
  <c r="C24" i="1"/>
  <c r="I24" i="1" s="1"/>
  <c r="E23" i="1"/>
  <c r="F23" i="1" s="1"/>
  <c r="C23" i="1"/>
  <c r="I23" i="1" s="1"/>
  <c r="E22" i="1"/>
  <c r="C22" i="1"/>
  <c r="I22" i="1" s="1"/>
  <c r="E21" i="1"/>
  <c r="C21" i="1"/>
  <c r="E20" i="1"/>
  <c r="C20" i="1"/>
  <c r="I20" i="1" s="1"/>
  <c r="E19" i="1"/>
  <c r="F19" i="1" s="1"/>
  <c r="C19" i="1"/>
  <c r="I19" i="1" s="1"/>
  <c r="E18" i="1"/>
  <c r="C18" i="1"/>
  <c r="I18" i="1" s="1"/>
  <c r="E17" i="1"/>
  <c r="C17" i="1"/>
  <c r="F17" i="1" s="1"/>
  <c r="E16" i="1"/>
  <c r="F16" i="1" s="1"/>
  <c r="C16" i="1"/>
  <c r="I16" i="1" s="1"/>
  <c r="E15" i="1"/>
  <c r="C15" i="1"/>
  <c r="I15" i="1" s="1"/>
  <c r="E14" i="1"/>
  <c r="C14" i="1"/>
  <c r="I14" i="1" s="1"/>
  <c r="E13" i="1"/>
  <c r="C13" i="1"/>
  <c r="F13" i="1" s="1"/>
  <c r="E12" i="1"/>
  <c r="F12" i="1" s="1"/>
  <c r="C12" i="1"/>
  <c r="I12" i="1" s="1"/>
  <c r="E11" i="1"/>
  <c r="C11" i="1"/>
  <c r="I11" i="1" s="1"/>
  <c r="E10" i="1"/>
  <c r="C10" i="1"/>
  <c r="I10" i="1" s="1"/>
  <c r="E9" i="1"/>
  <c r="C9" i="1"/>
  <c r="I9" i="1" s="1"/>
  <c r="E8" i="1"/>
  <c r="C8" i="1"/>
  <c r="I8" i="1" s="1"/>
  <c r="E7" i="1"/>
  <c r="C7" i="1"/>
  <c r="I7" i="1" s="1"/>
  <c r="E6" i="1"/>
  <c r="C6" i="1"/>
  <c r="F7" i="1" l="1"/>
  <c r="F11" i="1"/>
  <c r="F15" i="1"/>
  <c r="C25" i="1"/>
  <c r="F20" i="1"/>
  <c r="C34" i="1"/>
  <c r="F21" i="1"/>
  <c r="F24" i="1"/>
  <c r="F9" i="1"/>
  <c r="F8" i="1"/>
  <c r="I13" i="1"/>
  <c r="I17" i="1"/>
  <c r="I21" i="1"/>
  <c r="F32" i="1"/>
  <c r="F34" i="1" s="1"/>
  <c r="F6" i="1"/>
  <c r="F10" i="1"/>
  <c r="F14" i="1"/>
  <c r="F18" i="1"/>
  <c r="F22" i="1"/>
  <c r="F28" i="1"/>
  <c r="F29" i="1" s="1"/>
  <c r="I32" i="1"/>
  <c r="I34" i="1"/>
  <c r="E37" i="1"/>
  <c r="C44" i="1"/>
  <c r="I28" i="1"/>
  <c r="I29" i="1" s="1"/>
  <c r="I6" i="1"/>
  <c r="F25" i="1" l="1"/>
  <c r="I25" i="1"/>
</calcChain>
</file>

<file path=xl/sharedStrings.xml><?xml version="1.0" encoding="utf-8"?>
<sst xmlns="http://schemas.openxmlformats.org/spreadsheetml/2006/main" count="50" uniqueCount="41">
  <si>
    <t>Annual</t>
  </si>
  <si>
    <t>Customers</t>
  </si>
  <si>
    <t>Revenue</t>
  </si>
  <si>
    <t>Sewer Customers</t>
  </si>
  <si>
    <t>Present</t>
  </si>
  <si>
    <t>at Present</t>
  </si>
  <si>
    <t xml:space="preserve">Proposed </t>
  </si>
  <si>
    <t>at Proposed</t>
  </si>
  <si>
    <t>Single Residential</t>
  </si>
  <si>
    <t>Rate</t>
  </si>
  <si>
    <t>Rates</t>
  </si>
  <si>
    <t>Airview</t>
  </si>
  <si>
    <t>Brocklyn</t>
  </si>
  <si>
    <t>Fox Run</t>
  </si>
  <si>
    <t>Golden Acres</t>
  </si>
  <si>
    <t>Great Oaks</t>
  </si>
  <si>
    <t>Kingswood</t>
  </si>
  <si>
    <t>Lake Columbia</t>
  </si>
  <si>
    <t>Longview/Homestead</t>
  </si>
  <si>
    <t>Persimmon Ridge</t>
  </si>
  <si>
    <t>River Bluffs</t>
  </si>
  <si>
    <t>Timberland</t>
  </si>
  <si>
    <t>Arcadia Pines</t>
  </si>
  <si>
    <t>Carriage Park</t>
  </si>
  <si>
    <t>Marshall Ridge</t>
  </si>
  <si>
    <t>Randview</t>
  </si>
  <si>
    <t>Delaplain</t>
  </si>
  <si>
    <t>Herrington Haven</t>
  </si>
  <si>
    <t>Springcrest</t>
  </si>
  <si>
    <t>Woodland Acres</t>
  </si>
  <si>
    <t>Total Single Residential Units</t>
  </si>
  <si>
    <t>Multi Residential</t>
  </si>
  <si>
    <t>Total Multi Residential Units</t>
  </si>
  <si>
    <t>Commercial (Flat)</t>
  </si>
  <si>
    <t>Commercial/Industrial (Metered)</t>
  </si>
  <si>
    <t>Water Customers</t>
  </si>
  <si>
    <t>Residential (Flat)</t>
  </si>
  <si>
    <t>Center Ridge</t>
  </si>
  <si>
    <t>Total Residential (Flat) Units</t>
  </si>
  <si>
    <t>Total Commercial (Flat) Units</t>
  </si>
  <si>
    <t>Total Commercial/Industrial (Metered)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</si>
</sst>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7" fontId="0" fillId="0" borderId="0" xfId="0" applyNumberFormat="1"/>
    <xf numFmtId="0" fontId="2" fillId="0" borderId="1" xfId="0" applyFont="1" applyBorder="1"/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/>
    <xf numFmtId="164" fontId="2" fillId="0" borderId="2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s/Kentucky/BGUOC%20Rate%20Case%202020-00290/Work%20Papers/BGUOC%202020%20Rate%20Case%20-%20BY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System Revenue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>
        <row r="32">
          <cell r="C32">
            <v>41.36</v>
          </cell>
        </row>
        <row r="33">
          <cell r="C33">
            <v>40</v>
          </cell>
        </row>
        <row r="34">
          <cell r="C34">
            <v>55.85</v>
          </cell>
        </row>
        <row r="35">
          <cell r="C35">
            <v>28.84</v>
          </cell>
        </row>
        <row r="36">
          <cell r="C36">
            <v>39.57</v>
          </cell>
        </row>
        <row r="37">
          <cell r="C37">
            <v>38.840000000000003</v>
          </cell>
        </row>
        <row r="38">
          <cell r="C38">
            <v>50.32</v>
          </cell>
        </row>
        <row r="39">
          <cell r="C39">
            <v>30</v>
          </cell>
        </row>
        <row r="40">
          <cell r="C40">
            <v>35</v>
          </cell>
        </row>
        <row r="41">
          <cell r="C41">
            <v>58.16</v>
          </cell>
        </row>
        <row r="42">
          <cell r="C42">
            <v>34.71</v>
          </cell>
        </row>
        <row r="43">
          <cell r="C43">
            <v>25</v>
          </cell>
        </row>
        <row r="44">
          <cell r="C44">
            <v>16</v>
          </cell>
        </row>
        <row r="45">
          <cell r="C45">
            <v>15</v>
          </cell>
        </row>
        <row r="46">
          <cell r="C46">
            <v>25</v>
          </cell>
        </row>
        <row r="47">
          <cell r="C47">
            <v>12.5</v>
          </cell>
        </row>
        <row r="48">
          <cell r="C48">
            <v>49.66</v>
          </cell>
        </row>
        <row r="49">
          <cell r="C49">
            <v>27.43</v>
          </cell>
        </row>
        <row r="50">
          <cell r="C50">
            <v>19.47</v>
          </cell>
        </row>
        <row r="53">
          <cell r="C53">
            <v>30.4</v>
          </cell>
        </row>
        <row r="56">
          <cell r="C56" t="str">
            <v>$35.00 per residential equivalent of 12,000 gallons</v>
          </cell>
        </row>
        <row r="57">
          <cell r="C57">
            <v>25</v>
          </cell>
        </row>
        <row r="62">
          <cell r="C62">
            <v>22.79</v>
          </cell>
        </row>
      </sheetData>
      <sheetData sheetId="1">
        <row r="3">
          <cell r="C3">
            <v>1739</v>
          </cell>
        </row>
      </sheetData>
      <sheetData sheetId="2"/>
      <sheetData sheetId="3"/>
      <sheetData sheetId="4"/>
      <sheetData sheetId="5"/>
      <sheetData sheetId="6">
        <row r="6">
          <cell r="D6">
            <v>198</v>
          </cell>
        </row>
        <row r="7">
          <cell r="D7">
            <v>72</v>
          </cell>
        </row>
        <row r="8">
          <cell r="D8">
            <v>35</v>
          </cell>
        </row>
        <row r="9">
          <cell r="D9">
            <v>29</v>
          </cell>
        </row>
        <row r="10">
          <cell r="D10">
            <v>158</v>
          </cell>
        </row>
        <row r="11">
          <cell r="D11">
            <v>131</v>
          </cell>
        </row>
        <row r="12">
          <cell r="D12">
            <v>33</v>
          </cell>
        </row>
        <row r="13">
          <cell r="D13">
            <v>328</v>
          </cell>
        </row>
        <row r="14">
          <cell r="D14">
            <v>351</v>
          </cell>
        </row>
        <row r="15">
          <cell r="D15">
            <v>180</v>
          </cell>
        </row>
        <row r="16">
          <cell r="D16">
            <v>69</v>
          </cell>
        </row>
        <row r="17">
          <cell r="D17">
            <v>25</v>
          </cell>
        </row>
        <row r="18">
          <cell r="D18">
            <v>40</v>
          </cell>
        </row>
        <row r="19">
          <cell r="D19">
            <v>38</v>
          </cell>
        </row>
        <row r="20">
          <cell r="D20">
            <v>52</v>
          </cell>
        </row>
        <row r="21">
          <cell r="D21">
            <v>296</v>
          </cell>
        </row>
        <row r="22">
          <cell r="D22">
            <v>20</v>
          </cell>
        </row>
        <row r="23">
          <cell r="D23">
            <v>42</v>
          </cell>
        </row>
        <row r="24">
          <cell r="D24">
            <v>104</v>
          </cell>
        </row>
        <row r="28">
          <cell r="D28">
            <v>82</v>
          </cell>
        </row>
        <row r="32">
          <cell r="D32">
            <v>2</v>
          </cell>
        </row>
        <row r="33">
          <cell r="D33">
            <v>2</v>
          </cell>
        </row>
        <row r="37">
          <cell r="D37">
            <v>34</v>
          </cell>
        </row>
        <row r="43">
          <cell r="D43">
            <v>336</v>
          </cell>
        </row>
      </sheetData>
      <sheetData sheetId="7"/>
      <sheetData sheetId="8"/>
      <sheetData sheetId="9">
        <row r="1">
          <cell r="E1" t="str">
            <v>Bluegrass Water Utility Operating Company, LLC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42FA-79C9-4D3B-A43D-1DB0FFC48059}">
  <dimension ref="B2:I44"/>
  <sheetViews>
    <sheetView tabSelected="1" topLeftCell="A4" workbookViewId="0">
      <selection activeCell="I29" sqref="I29"/>
    </sheetView>
  </sheetViews>
  <sheetFormatPr defaultRowHeight="15" x14ac:dyDescent="0.25"/>
  <cols>
    <col min="1" max="1" width="4.28515625" customWidth="1"/>
    <col min="2" max="2" width="49.28515625" bestFit="1" customWidth="1"/>
    <col min="3" max="3" width="11.140625" customWidth="1"/>
    <col min="5" max="5" width="14.140625" customWidth="1"/>
    <col min="6" max="6" width="12.5703125" bestFit="1" customWidth="1"/>
    <col min="8" max="8" width="10.5703125" bestFit="1" customWidth="1"/>
    <col min="9" max="9" width="13.140625" bestFit="1" customWidth="1"/>
  </cols>
  <sheetData>
    <row r="2" spans="2:9" x14ac:dyDescent="0.25">
      <c r="C2" s="15"/>
      <c r="D2" s="15"/>
      <c r="E2" s="16"/>
      <c r="F2" s="16" t="s">
        <v>0</v>
      </c>
      <c r="G2" s="16"/>
      <c r="H2" s="16"/>
      <c r="I2" s="16" t="s">
        <v>0</v>
      </c>
    </row>
    <row r="3" spans="2:9" x14ac:dyDescent="0.25">
      <c r="C3" s="15"/>
      <c r="D3" s="15"/>
      <c r="E3" s="16"/>
      <c r="F3" s="16" t="s">
        <v>2</v>
      </c>
      <c r="G3" s="16"/>
      <c r="H3" s="16"/>
      <c r="I3" s="16" t="s">
        <v>2</v>
      </c>
    </row>
    <row r="4" spans="2:9" x14ac:dyDescent="0.25">
      <c r="B4" s="2" t="s">
        <v>3</v>
      </c>
      <c r="C4" s="17"/>
      <c r="D4" s="15"/>
      <c r="E4" s="16" t="s">
        <v>4</v>
      </c>
      <c r="F4" s="16" t="s">
        <v>5</v>
      </c>
      <c r="G4" s="16"/>
      <c r="H4" s="16" t="s">
        <v>6</v>
      </c>
      <c r="I4" s="16" t="s">
        <v>7</v>
      </c>
    </row>
    <row r="5" spans="2:9" x14ac:dyDescent="0.25">
      <c r="B5" s="4" t="s">
        <v>8</v>
      </c>
      <c r="C5" s="1" t="s">
        <v>1</v>
      </c>
      <c r="D5" s="15"/>
      <c r="E5" s="1" t="s">
        <v>9</v>
      </c>
      <c r="F5" s="1" t="s">
        <v>10</v>
      </c>
      <c r="G5" s="16"/>
      <c r="H5" s="1" t="s">
        <v>9</v>
      </c>
      <c r="I5" s="1" t="s">
        <v>10</v>
      </c>
    </row>
    <row r="6" spans="2:9" x14ac:dyDescent="0.25">
      <c r="B6" s="5" t="s">
        <v>11</v>
      </c>
      <c r="C6" s="6">
        <f>'[1]3yr Cust'!D6</f>
        <v>198</v>
      </c>
      <c r="E6" s="7">
        <f>'[1]BS Link In'!C32</f>
        <v>41.36</v>
      </c>
      <c r="F6" s="7">
        <f>E6*C6*12</f>
        <v>98271.360000000001</v>
      </c>
      <c r="H6" s="8">
        <v>96.14</v>
      </c>
      <c r="I6" s="9">
        <f>C6*H6*12</f>
        <v>228428.64</v>
      </c>
    </row>
    <row r="7" spans="2:9" x14ac:dyDescent="0.25">
      <c r="B7" s="5" t="s">
        <v>12</v>
      </c>
      <c r="C7" s="6">
        <f>'[1]3yr Cust'!D7</f>
        <v>72</v>
      </c>
      <c r="E7" s="7">
        <f>'[1]BS Link In'!C33</f>
        <v>40</v>
      </c>
      <c r="F7" s="7">
        <f t="shared" ref="F7:F24" si="0">E7*C7*12</f>
        <v>34560</v>
      </c>
      <c r="H7" s="8">
        <v>96.14</v>
      </c>
      <c r="I7" s="9">
        <f t="shared" ref="I7:I24" si="1">C7*H7*12</f>
        <v>83064.959999999992</v>
      </c>
    </row>
    <row r="8" spans="2:9" x14ac:dyDescent="0.25">
      <c r="B8" s="5" t="s">
        <v>13</v>
      </c>
      <c r="C8" s="6">
        <f>'[1]3yr Cust'!D8</f>
        <v>35</v>
      </c>
      <c r="E8" s="7">
        <f>'[1]BS Link In'!C34</f>
        <v>55.85</v>
      </c>
      <c r="F8" s="7">
        <f t="shared" si="0"/>
        <v>23457</v>
      </c>
      <c r="H8" s="8">
        <v>96.14</v>
      </c>
      <c r="I8" s="9">
        <f t="shared" si="1"/>
        <v>40378.800000000003</v>
      </c>
    </row>
    <row r="9" spans="2:9" x14ac:dyDescent="0.25">
      <c r="B9" s="5" t="s">
        <v>14</v>
      </c>
      <c r="C9" s="6">
        <f>'[1]3yr Cust'!D9</f>
        <v>29</v>
      </c>
      <c r="E9" s="7">
        <f>'[1]BS Link In'!C35</f>
        <v>28.84</v>
      </c>
      <c r="F9" s="7">
        <f t="shared" si="0"/>
        <v>10036.32</v>
      </c>
      <c r="H9" s="8">
        <v>96.14</v>
      </c>
      <c r="I9" s="9">
        <f t="shared" si="1"/>
        <v>33456.720000000001</v>
      </c>
    </row>
    <row r="10" spans="2:9" x14ac:dyDescent="0.25">
      <c r="B10" s="5" t="s">
        <v>15</v>
      </c>
      <c r="C10" s="6">
        <f>'[1]3yr Cust'!D10</f>
        <v>158</v>
      </c>
      <c r="E10" s="7">
        <f>'[1]BS Link In'!C36</f>
        <v>39.57</v>
      </c>
      <c r="F10" s="7">
        <f t="shared" si="0"/>
        <v>75024.72</v>
      </c>
      <c r="H10" s="8">
        <v>96.14</v>
      </c>
      <c r="I10" s="9">
        <f t="shared" si="1"/>
        <v>182281.44</v>
      </c>
    </row>
    <row r="11" spans="2:9" x14ac:dyDescent="0.25">
      <c r="B11" s="5" t="s">
        <v>16</v>
      </c>
      <c r="C11" s="6">
        <f>'[1]3yr Cust'!D11</f>
        <v>131</v>
      </c>
      <c r="E11" s="7">
        <f>'[1]BS Link In'!C37</f>
        <v>38.840000000000003</v>
      </c>
      <c r="F11" s="7">
        <f t="shared" si="0"/>
        <v>61056.48000000001</v>
      </c>
      <c r="H11" s="8">
        <v>96.14</v>
      </c>
      <c r="I11" s="9">
        <f t="shared" si="1"/>
        <v>151132.08000000002</v>
      </c>
    </row>
    <row r="12" spans="2:9" x14ac:dyDescent="0.25">
      <c r="B12" s="5" t="s">
        <v>17</v>
      </c>
      <c r="C12" s="6">
        <f>'[1]3yr Cust'!D12</f>
        <v>33</v>
      </c>
      <c r="E12" s="7">
        <f>'[1]BS Link In'!C38</f>
        <v>50.32</v>
      </c>
      <c r="F12" s="7">
        <f t="shared" si="0"/>
        <v>19926.72</v>
      </c>
      <c r="H12" s="8">
        <v>96.14</v>
      </c>
      <c r="I12" s="9">
        <f t="shared" si="1"/>
        <v>38071.440000000002</v>
      </c>
    </row>
    <row r="13" spans="2:9" x14ac:dyDescent="0.25">
      <c r="B13" s="5" t="s">
        <v>18</v>
      </c>
      <c r="C13" s="6">
        <f>'[1]3yr Cust'!D13</f>
        <v>328</v>
      </c>
      <c r="E13" s="7">
        <f>'[1]BS Link In'!C39</f>
        <v>30</v>
      </c>
      <c r="F13" s="7">
        <f t="shared" si="0"/>
        <v>118080</v>
      </c>
      <c r="H13" s="8">
        <v>96.14</v>
      </c>
      <c r="I13" s="9">
        <f t="shared" si="1"/>
        <v>378407.04000000004</v>
      </c>
    </row>
    <row r="14" spans="2:9" x14ac:dyDescent="0.25">
      <c r="B14" s="5" t="s">
        <v>19</v>
      </c>
      <c r="C14" s="6">
        <f>'[1]3yr Cust'!D14</f>
        <v>351</v>
      </c>
      <c r="E14" s="7">
        <f>'[1]BS Link In'!C40</f>
        <v>35</v>
      </c>
      <c r="F14" s="7">
        <f t="shared" si="0"/>
        <v>147420</v>
      </c>
      <c r="H14" s="8">
        <v>96.14</v>
      </c>
      <c r="I14" s="9">
        <f t="shared" si="1"/>
        <v>404941.68</v>
      </c>
    </row>
    <row r="15" spans="2:9" x14ac:dyDescent="0.25">
      <c r="B15" s="5" t="s">
        <v>20</v>
      </c>
      <c r="C15" s="6">
        <f>'[1]3yr Cust'!D15</f>
        <v>180</v>
      </c>
      <c r="E15" s="7">
        <f>'[1]BS Link In'!C41</f>
        <v>58.16</v>
      </c>
      <c r="F15" s="7">
        <f t="shared" si="0"/>
        <v>125625.59999999999</v>
      </c>
      <c r="H15" s="8">
        <v>96.14</v>
      </c>
      <c r="I15" s="9">
        <f t="shared" si="1"/>
        <v>207662.40000000002</v>
      </c>
    </row>
    <row r="16" spans="2:9" x14ac:dyDescent="0.25">
      <c r="B16" s="5" t="s">
        <v>21</v>
      </c>
      <c r="C16" s="6">
        <f>'[1]3yr Cust'!D16</f>
        <v>69</v>
      </c>
      <c r="E16" s="7">
        <f>'[1]BS Link In'!C42</f>
        <v>34.71</v>
      </c>
      <c r="F16" s="7">
        <f t="shared" si="0"/>
        <v>28739.880000000005</v>
      </c>
      <c r="H16" s="8">
        <v>96.14</v>
      </c>
      <c r="I16" s="9">
        <f t="shared" si="1"/>
        <v>79603.92</v>
      </c>
    </row>
    <row r="17" spans="2:9" x14ac:dyDescent="0.25">
      <c r="B17" s="5" t="s">
        <v>22</v>
      </c>
      <c r="C17" s="6">
        <f>'[1]3yr Cust'!D17</f>
        <v>25</v>
      </c>
      <c r="E17" s="7">
        <f>'[1]BS Link In'!C43</f>
        <v>25</v>
      </c>
      <c r="F17" s="7">
        <f t="shared" si="0"/>
        <v>7500</v>
      </c>
      <c r="H17" s="8">
        <v>96.14</v>
      </c>
      <c r="I17" s="9">
        <f t="shared" si="1"/>
        <v>28842</v>
      </c>
    </row>
    <row r="18" spans="2:9" x14ac:dyDescent="0.25">
      <c r="B18" s="5" t="s">
        <v>23</v>
      </c>
      <c r="C18" s="6">
        <f>'[1]3yr Cust'!D18</f>
        <v>40</v>
      </c>
      <c r="E18" s="7">
        <f>'[1]BS Link In'!C44</f>
        <v>16</v>
      </c>
      <c r="F18" s="7">
        <f t="shared" si="0"/>
        <v>7680</v>
      </c>
      <c r="H18" s="8">
        <v>96.14</v>
      </c>
      <c r="I18" s="9">
        <f t="shared" si="1"/>
        <v>46147.199999999997</v>
      </c>
    </row>
    <row r="19" spans="2:9" x14ac:dyDescent="0.25">
      <c r="B19" s="5" t="s">
        <v>24</v>
      </c>
      <c r="C19" s="6">
        <f>'[1]3yr Cust'!D19</f>
        <v>38</v>
      </c>
      <c r="E19" s="7">
        <f>'[1]BS Link In'!C45</f>
        <v>15</v>
      </c>
      <c r="F19" s="7">
        <f t="shared" si="0"/>
        <v>6840</v>
      </c>
      <c r="H19" s="8">
        <v>96.14</v>
      </c>
      <c r="I19" s="9">
        <f t="shared" si="1"/>
        <v>43839.840000000004</v>
      </c>
    </row>
    <row r="20" spans="2:9" x14ac:dyDescent="0.25">
      <c r="B20" s="5" t="s">
        <v>25</v>
      </c>
      <c r="C20" s="6">
        <f>'[1]3yr Cust'!D20</f>
        <v>52</v>
      </c>
      <c r="E20" s="7">
        <f>'[1]BS Link In'!C46</f>
        <v>25</v>
      </c>
      <c r="F20" s="7">
        <f t="shared" si="0"/>
        <v>15600</v>
      </c>
      <c r="H20" s="8">
        <v>96.14</v>
      </c>
      <c r="I20" s="9">
        <f t="shared" si="1"/>
        <v>59991.360000000001</v>
      </c>
    </row>
    <row r="21" spans="2:9" x14ac:dyDescent="0.25">
      <c r="B21" s="5" t="s">
        <v>26</v>
      </c>
      <c r="C21" s="6">
        <f>'[1]3yr Cust'!D21</f>
        <v>296</v>
      </c>
      <c r="E21" s="7">
        <f>'[1]BS Link In'!C47</f>
        <v>12.5</v>
      </c>
      <c r="F21" s="7">
        <f t="shared" si="0"/>
        <v>44400</v>
      </c>
      <c r="H21" s="8">
        <v>96.14</v>
      </c>
      <c r="I21" s="9">
        <f t="shared" si="1"/>
        <v>341489.27999999997</v>
      </c>
    </row>
    <row r="22" spans="2:9" x14ac:dyDescent="0.25">
      <c r="B22" s="5" t="s">
        <v>27</v>
      </c>
      <c r="C22" s="6">
        <f>'[1]3yr Cust'!D22</f>
        <v>20</v>
      </c>
      <c r="E22" s="7">
        <f>'[1]BS Link In'!C48</f>
        <v>49.66</v>
      </c>
      <c r="F22" s="7">
        <f t="shared" si="0"/>
        <v>11918.4</v>
      </c>
      <c r="H22" s="8">
        <v>96.14</v>
      </c>
      <c r="I22" s="9">
        <f t="shared" si="1"/>
        <v>23073.599999999999</v>
      </c>
    </row>
    <row r="23" spans="2:9" x14ac:dyDescent="0.25">
      <c r="B23" s="5" t="s">
        <v>28</v>
      </c>
      <c r="C23" s="6">
        <f>'[1]3yr Cust'!D23</f>
        <v>42</v>
      </c>
      <c r="E23" s="7">
        <f>'[1]BS Link In'!C49</f>
        <v>27.43</v>
      </c>
      <c r="F23" s="7">
        <f t="shared" si="0"/>
        <v>13824.72</v>
      </c>
      <c r="H23" s="8">
        <v>96.14</v>
      </c>
      <c r="I23" s="9">
        <f t="shared" si="1"/>
        <v>48454.559999999998</v>
      </c>
    </row>
    <row r="24" spans="2:9" x14ac:dyDescent="0.25">
      <c r="B24" s="5" t="s">
        <v>29</v>
      </c>
      <c r="C24" s="6">
        <f>'[1]3yr Cust'!D24</f>
        <v>104</v>
      </c>
      <c r="E24" s="7">
        <f>'[1]BS Link In'!C50</f>
        <v>19.47</v>
      </c>
      <c r="F24" s="7">
        <f t="shared" si="0"/>
        <v>24298.559999999998</v>
      </c>
      <c r="H24" s="8">
        <v>96.14</v>
      </c>
      <c r="I24" s="9">
        <f t="shared" si="1"/>
        <v>119982.72</v>
      </c>
    </row>
    <row r="25" spans="2:9" x14ac:dyDescent="0.25">
      <c r="B25" s="10" t="s">
        <v>30</v>
      </c>
      <c r="C25" s="11">
        <f>SUM(C6:C24)</f>
        <v>2201</v>
      </c>
      <c r="F25" s="12">
        <f>SUM(F6:F24)</f>
        <v>874259.76</v>
      </c>
      <c r="I25" s="12">
        <f>SUM(I6:I24)</f>
        <v>2539249.6800000006</v>
      </c>
    </row>
    <row r="26" spans="2:9" x14ac:dyDescent="0.25">
      <c r="C26" s="3"/>
    </row>
    <row r="27" spans="2:9" x14ac:dyDescent="0.25">
      <c r="B27" s="13" t="s">
        <v>31</v>
      </c>
    </row>
    <row r="28" spans="2:9" x14ac:dyDescent="0.25">
      <c r="B28" s="5" t="s">
        <v>12</v>
      </c>
      <c r="C28" s="6">
        <f>'[1]3yr Cust'!D28</f>
        <v>82</v>
      </c>
      <c r="E28" s="7">
        <f>'[1]BS Link In'!C53</f>
        <v>30.4</v>
      </c>
      <c r="F28" s="7">
        <f t="shared" ref="F28" si="2">E28*C28*12</f>
        <v>29913.599999999999</v>
      </c>
      <c r="H28" s="8">
        <v>72.11</v>
      </c>
      <c r="I28" s="8">
        <f>C28*H28*12</f>
        <v>70956.239999999991</v>
      </c>
    </row>
    <row r="29" spans="2:9" x14ac:dyDescent="0.25">
      <c r="B29" s="14" t="s">
        <v>32</v>
      </c>
      <c r="C29" s="14">
        <f>C28</f>
        <v>82</v>
      </c>
      <c r="F29" s="12">
        <f>SUM(F27:F28)</f>
        <v>29913.599999999999</v>
      </c>
      <c r="I29" s="12">
        <f>SUM(I27:I28)</f>
        <v>70956.239999999991</v>
      </c>
    </row>
    <row r="31" spans="2:9" x14ac:dyDescent="0.25">
      <c r="B31" s="13" t="s">
        <v>33</v>
      </c>
    </row>
    <row r="32" spans="2:9" x14ac:dyDescent="0.25">
      <c r="B32" s="5" t="s">
        <v>19</v>
      </c>
      <c r="C32" s="6">
        <f>'[1]3yr Cust'!D32</f>
        <v>2</v>
      </c>
      <c r="E32" t="str">
        <f>'[1]BS Link In'!C56</f>
        <v>$35.00 per residential equivalent of 12,000 gallons</v>
      </c>
      <c r="F32" s="7">
        <f>35*C32*12</f>
        <v>840</v>
      </c>
      <c r="H32" s="8">
        <v>240.36</v>
      </c>
      <c r="I32" s="9">
        <f>C32*H32*12</f>
        <v>5768.64</v>
      </c>
    </row>
    <row r="33" spans="2:9" x14ac:dyDescent="0.25">
      <c r="B33" s="5" t="s">
        <v>25</v>
      </c>
      <c r="C33" s="6">
        <f>'[1]3yr Cust'!D33</f>
        <v>2</v>
      </c>
      <c r="E33" s="7">
        <f>'[1]BS Link In'!C57</f>
        <v>25</v>
      </c>
      <c r="F33" s="7">
        <f t="shared" ref="F33" si="3">E33*C33*12</f>
        <v>600</v>
      </c>
      <c r="H33" s="8">
        <v>240.36</v>
      </c>
      <c r="I33" s="9">
        <f>C33*H33*12</f>
        <v>5768.64</v>
      </c>
    </row>
    <row r="34" spans="2:9" x14ac:dyDescent="0.25">
      <c r="B34" s="14" t="s">
        <v>39</v>
      </c>
      <c r="C34" s="14">
        <f>SUM(C32:C33)</f>
        <v>4</v>
      </c>
      <c r="F34" s="12">
        <f>SUM(F32:F33)</f>
        <v>1440</v>
      </c>
      <c r="I34" s="12">
        <f>SUM(I32:I33)</f>
        <v>11537.28</v>
      </c>
    </row>
    <row r="36" spans="2:9" x14ac:dyDescent="0.25">
      <c r="B36" s="13" t="s">
        <v>34</v>
      </c>
    </row>
    <row r="37" spans="2:9" x14ac:dyDescent="0.25">
      <c r="B37" s="5" t="s">
        <v>26</v>
      </c>
      <c r="C37" s="6">
        <f>'[1]3yr Cust'!D37</f>
        <v>34</v>
      </c>
      <c r="E37" s="9">
        <f>F37/C37/12</f>
        <v>755.3308823529411</v>
      </c>
      <c r="F37" s="8">
        <f>308175</f>
        <v>308175</v>
      </c>
      <c r="H37" s="8">
        <v>2179.06</v>
      </c>
      <c r="I37" s="8">
        <f>H37*C38*12</f>
        <v>889056.48</v>
      </c>
    </row>
    <row r="38" spans="2:9" x14ac:dyDescent="0.25">
      <c r="B38" s="14" t="s">
        <v>40</v>
      </c>
      <c r="C38" s="14">
        <f>C37</f>
        <v>34</v>
      </c>
      <c r="F38" s="12">
        <f>SUM(F36:F37)</f>
        <v>308175</v>
      </c>
      <c r="I38" s="12">
        <f t="shared" ref="I38" si="4">SUM(I36:I37)</f>
        <v>889056.48</v>
      </c>
    </row>
    <row r="41" spans="2:9" x14ac:dyDescent="0.25">
      <c r="B41" s="2" t="s">
        <v>35</v>
      </c>
    </row>
    <row r="42" spans="2:9" x14ac:dyDescent="0.25">
      <c r="B42" s="4" t="s">
        <v>36</v>
      </c>
      <c r="C42" s="1" t="s">
        <v>1</v>
      </c>
    </row>
    <row r="43" spans="2:9" x14ac:dyDescent="0.25">
      <c r="B43" s="5" t="s">
        <v>37</v>
      </c>
      <c r="C43" s="6">
        <f>'[1]3yr Cust'!D43</f>
        <v>336</v>
      </c>
      <c r="E43" s="7">
        <f>'[1]BS Link In'!C62</f>
        <v>22.79</v>
      </c>
      <c r="F43" s="7">
        <f t="shared" ref="F43" si="5">E43*C43*12</f>
        <v>91889.279999999999</v>
      </c>
      <c r="H43" s="8">
        <v>105.84</v>
      </c>
      <c r="I43" s="9">
        <f>C43*H43*12</f>
        <v>426746.88</v>
      </c>
    </row>
    <row r="44" spans="2:9" x14ac:dyDescent="0.25">
      <c r="B44" s="10" t="s">
        <v>38</v>
      </c>
      <c r="C44" s="14">
        <f>C43</f>
        <v>336</v>
      </c>
      <c r="F44" s="12">
        <f>SUM(F42:F43)</f>
        <v>91889.279999999999</v>
      </c>
      <c r="I44" s="12">
        <f t="shared" ref="I44" si="6">SUM(I42:I43)</f>
        <v>426746.88</v>
      </c>
    </row>
  </sheetData>
  <pageMargins left="0.7" right="0.7" top="0.75" bottom="0.75" header="0.3" footer="0.3"/>
  <customProperties>
    <customPr name="Sheet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279F2-0FE2-421C-BDB4-4CBDF507D0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98914E-10E7-461F-B6D3-84B551B1E5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A2CEC-9577-48DE-80EB-78F3931B8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Silas</dc:creator>
  <cp:lastModifiedBy>Aaron Silas</cp:lastModifiedBy>
  <dcterms:created xsi:type="dcterms:W3CDTF">2021-01-27T15:53:09Z</dcterms:created>
  <dcterms:modified xsi:type="dcterms:W3CDTF">2021-01-28T20:56:13Z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{A44787D4-0540-4523-9961-78E4036D8C6D}">
    <vt:lpwstr>{CBE8B6DB-E229-431F-91E4-0A248854513D}</vt:lpwstr>
  </property>
</Properties>
</file>