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66925"/>
  <xr:revisionPtr revIDLastSave="57" documentId="8_{4F62892B-0201-476E-87C3-D88BFF735C23}" xr6:coauthVersionLast="46" xr6:coauthVersionMax="46" xr10:uidLastSave="{BC5FB235-4E48-49F1-AD6D-65DE83EE8DDE}"/>
  <bookViews>
    <workbookView xWindow="18810" yWindow="-16395" windowWidth="29040" windowHeight="15840" xr2:uid="{E5F880D4-CC71-4A3F-9DC4-1D8D6A2CCB16}"/>
  </bookViews>
  <sheets>
    <sheet name="Rate Analysi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32" i="1" l="1"/>
  <c r="B28" i="1"/>
  <c r="B24" i="1"/>
  <c r="B21" i="1"/>
  <c r="B36" i="1"/>
  <c r="V21" i="1" l="1"/>
  <c r="U21" i="1"/>
  <c r="T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34" i="1"/>
  <c r="C30" i="1"/>
  <c r="C26" i="1"/>
  <c r="C23" i="1"/>
  <c r="D21" i="1" l="1"/>
  <c r="C21" i="1" s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V6" i="1" l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7" i="1"/>
  <c r="B20" i="1" s="1"/>
  <c r="C9" i="1"/>
  <c r="K16" i="1" l="1"/>
  <c r="H16" i="1"/>
  <c r="P16" i="1"/>
  <c r="I16" i="1"/>
  <c r="M16" i="1"/>
  <c r="Q16" i="1"/>
  <c r="U16" i="1"/>
  <c r="O16" i="1"/>
  <c r="S16" i="1"/>
  <c r="L16" i="1"/>
  <c r="T16" i="1"/>
  <c r="R16" i="1"/>
  <c r="V16" i="1"/>
  <c r="N16" i="1"/>
  <c r="J16" i="1"/>
  <c r="G16" i="1"/>
  <c r="F16" i="1"/>
  <c r="E16" i="1"/>
  <c r="D16" i="1"/>
  <c r="C19" i="1"/>
  <c r="C11" i="1"/>
  <c r="J15" i="1" s="1"/>
  <c r="I15" i="1" l="1"/>
  <c r="T15" i="1"/>
  <c r="O14" i="1"/>
  <c r="V14" i="1"/>
  <c r="L15" i="1"/>
  <c r="F14" i="1"/>
  <c r="Q14" i="1"/>
  <c r="D14" i="1"/>
  <c r="R14" i="1"/>
  <c r="Q15" i="1"/>
  <c r="I14" i="1"/>
  <c r="T14" i="1"/>
  <c r="L14" i="1"/>
  <c r="D15" i="1"/>
  <c r="O15" i="1"/>
  <c r="V15" i="1"/>
  <c r="F15" i="1"/>
  <c r="R15" i="1"/>
  <c r="U15" i="1"/>
  <c r="M15" i="1"/>
  <c r="E14" i="1"/>
  <c r="P15" i="1"/>
  <c r="H15" i="1"/>
  <c r="S15" i="1"/>
  <c r="G15" i="1"/>
  <c r="N14" i="1"/>
  <c r="K14" i="1"/>
  <c r="J14" i="1"/>
  <c r="U14" i="1"/>
  <c r="M14" i="1"/>
  <c r="E15" i="1"/>
  <c r="P14" i="1"/>
  <c r="H14" i="1"/>
  <c r="S14" i="1"/>
  <c r="G14" i="1"/>
  <c r="N15" i="1"/>
  <c r="K15" i="1"/>
  <c r="C14" i="1" l="1"/>
  <c r="C6" i="1" l="1"/>
  <c r="C16" i="1" l="1"/>
  <c r="D17" i="1"/>
  <c r="D20" i="1"/>
  <c r="D24" i="1" s="1"/>
  <c r="H17" i="1"/>
  <c r="H20" i="1" s="1"/>
  <c r="M17" i="1"/>
  <c r="M20" i="1"/>
  <c r="M24" i="1" s="1"/>
  <c r="J17" i="1"/>
  <c r="J20" i="1" s="1"/>
  <c r="N17" i="1"/>
  <c r="N20" i="1" s="1"/>
  <c r="V17" i="1"/>
  <c r="V20" i="1"/>
  <c r="G17" i="1"/>
  <c r="G20" i="1" s="1"/>
  <c r="O17" i="1"/>
  <c r="O20" i="1" s="1"/>
  <c r="P17" i="1"/>
  <c r="P20" i="1"/>
  <c r="P24" i="1"/>
  <c r="T17" i="1"/>
  <c r="T20" i="1" s="1"/>
  <c r="I17" i="1"/>
  <c r="I20" i="1"/>
  <c r="Q17" i="1"/>
  <c r="Q20" i="1"/>
  <c r="C15" i="1"/>
  <c r="C17" i="1" s="1"/>
  <c r="C20" i="1" s="1"/>
  <c r="U17" i="1"/>
  <c r="U20" i="1" s="1"/>
  <c r="F17" i="1"/>
  <c r="F20" i="1"/>
  <c r="L17" i="1"/>
  <c r="L20" i="1"/>
  <c r="R17" i="1"/>
  <c r="R20" i="1" s="1"/>
  <c r="E17" i="1"/>
  <c r="E20" i="1" s="1"/>
  <c r="K17" i="1"/>
  <c r="K20" i="1" s="1"/>
  <c r="S17" i="1"/>
  <c r="S20" i="1"/>
  <c r="N24" i="1" l="1"/>
  <c r="G24" i="1"/>
  <c r="K24" i="1"/>
  <c r="F24" i="1"/>
  <c r="I24" i="1"/>
  <c r="U24" i="1"/>
  <c r="Q24" i="1"/>
  <c r="O24" i="1"/>
  <c r="J24" i="1"/>
  <c r="T24" i="1"/>
  <c r="V24" i="1"/>
  <c r="H24" i="1"/>
  <c r="R24" i="1"/>
  <c r="R32" i="1" s="1"/>
  <c r="E24" i="1"/>
  <c r="E28" i="1" s="1"/>
  <c r="S35" i="1"/>
  <c r="S24" i="1" s="1"/>
  <c r="S36" i="1"/>
  <c r="L24" i="1"/>
  <c r="L32" i="1" s="1"/>
</calcChain>
</file>

<file path=xl/sharedStrings.xml><?xml version="1.0" encoding="utf-8"?>
<sst xmlns="http://schemas.openxmlformats.org/spreadsheetml/2006/main" count="56" uniqueCount="51">
  <si>
    <t>Airview</t>
  </si>
  <si>
    <t>Brocklyn</t>
  </si>
  <si>
    <t>Fox Run</t>
  </si>
  <si>
    <t>Golden Acres</t>
  </si>
  <si>
    <t>Great Oaks</t>
  </si>
  <si>
    <t>Kingswood</t>
  </si>
  <si>
    <t>Lake Columbia</t>
  </si>
  <si>
    <t>Longview/Homestead</t>
  </si>
  <si>
    <t>Persimmon Ridge</t>
  </si>
  <si>
    <t>River Bluffs</t>
  </si>
  <si>
    <t>Timberland</t>
  </si>
  <si>
    <t>Arcadia Pines</t>
  </si>
  <si>
    <t>Carriage Park</t>
  </si>
  <si>
    <t>Marshall Ridge</t>
  </si>
  <si>
    <t>Randview</t>
  </si>
  <si>
    <t>Delaplain</t>
  </si>
  <si>
    <t>Herrington Haven</t>
  </si>
  <si>
    <t>Springcrest</t>
  </si>
  <si>
    <t>Woodland Acres</t>
  </si>
  <si>
    <t>Depreciation Expense</t>
  </si>
  <si>
    <t>Rate Base</t>
  </si>
  <si>
    <t>Rate of Return</t>
  </si>
  <si>
    <t>Taxes</t>
  </si>
  <si>
    <t>State Tax</t>
  </si>
  <si>
    <t>Federal Tax</t>
  </si>
  <si>
    <t>Operating Income</t>
  </si>
  <si>
    <t>Total Tax</t>
  </si>
  <si>
    <t>General Taxes</t>
  </si>
  <si>
    <t>Notes</t>
  </si>
  <si>
    <t>Allocated by Rate Base</t>
  </si>
  <si>
    <t>Multi Residential Units</t>
  </si>
  <si>
    <t>Single Residential Units</t>
  </si>
  <si>
    <t>Commercial (Flat) Units</t>
  </si>
  <si>
    <t>Equivalency</t>
  </si>
  <si>
    <t>Total Commercial/Industrial (Metered) Units</t>
  </si>
  <si>
    <t>Commercial/Industrial Revenue</t>
  </si>
  <si>
    <t>Total Single Residential Unit Equivalency</t>
  </si>
  <si>
    <t>Total Units</t>
  </si>
  <si>
    <t>*</t>
  </si>
  <si>
    <t>2019 Revenue</t>
  </si>
  <si>
    <t>Estimated Based on Forecasted Rate Base</t>
  </si>
  <si>
    <t>Total Operating Expense</t>
  </si>
  <si>
    <t>Analysis Total</t>
  </si>
  <si>
    <t>Allocated by Forecasted Expenditures</t>
  </si>
  <si>
    <t>* Delaplain rate calculated by % increase over 2019 revenue as reported in 2019 Annual Report</t>
  </si>
  <si>
    <t>Filed Rev Requirement</t>
  </si>
  <si>
    <t>Proposed Single Residential Rate</t>
  </si>
  <si>
    <t>Proposed Multi Residential Rate</t>
  </si>
  <si>
    <t>Proposed Commercial (Flat) Rate</t>
  </si>
  <si>
    <t>Proposed Commercial/Industrial Rate (per 1,000 gal.)</t>
  </si>
  <si>
    <t>Proposed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</si>
</sst>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0" fontId="0" fillId="0" borderId="0" xfId="1" applyNumberFormat="1" applyFont="1"/>
    <xf numFmtId="165" fontId="0" fillId="0" borderId="0" xfId="0" applyNumberFormat="1"/>
    <xf numFmtId="0" fontId="0" fillId="0" borderId="0" xfId="0" applyFont="1"/>
    <xf numFmtId="165" fontId="2" fillId="0" borderId="0" xfId="0" applyNumberFormat="1" applyFont="1"/>
    <xf numFmtId="0" fontId="3" fillId="0" borderId="0" xfId="0" applyFont="1"/>
    <xf numFmtId="164" fontId="2" fillId="0" borderId="0" xfId="0" applyNumberFormat="1" applyFont="1"/>
    <xf numFmtId="3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664B-CCAE-42A6-9B6D-379987FFE8D1}">
  <dimension ref="A2:W3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24" sqref="L24"/>
    </sheetView>
  </sheetViews>
  <sheetFormatPr defaultRowHeight="14.25" x14ac:dyDescent="0.45"/>
  <cols>
    <col min="1" max="1" width="44.73046875" customWidth="1"/>
    <col min="2" max="3" width="11.59765625" customWidth="1"/>
    <col min="4" max="22" width="10.265625" customWidth="1"/>
    <col min="23" max="23" width="35.796875" bestFit="1" customWidth="1"/>
  </cols>
  <sheetData>
    <row r="2" spans="1:23" ht="28.5" x14ac:dyDescent="0.45">
      <c r="B2" s="5" t="s">
        <v>45</v>
      </c>
      <c r="C2" s="5" t="s">
        <v>42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28</v>
      </c>
    </row>
    <row r="4" spans="1:23" s="3" customFormat="1" x14ac:dyDescent="0.45">
      <c r="A4" s="4" t="s">
        <v>41</v>
      </c>
      <c r="B4" s="9">
        <v>2059242.8603856203</v>
      </c>
      <c r="C4" s="9">
        <f t="shared" ref="C4:C6" si="0">SUM(D4:V4)</f>
        <v>2059243.1503856203</v>
      </c>
      <c r="D4" s="9">
        <v>135800.78861419761</v>
      </c>
      <c r="E4" s="9">
        <v>125332.63464796214</v>
      </c>
      <c r="F4" s="9">
        <v>75470.95949780097</v>
      </c>
      <c r="G4" s="9">
        <v>72404.38357776434</v>
      </c>
      <c r="H4" s="9">
        <v>115573.29522165253</v>
      </c>
      <c r="I4" s="9">
        <v>104975.54563260327</v>
      </c>
      <c r="J4" s="9">
        <v>75103.515864174522</v>
      </c>
      <c r="K4" s="9">
        <v>173158.83942061235</v>
      </c>
      <c r="L4" s="9">
        <v>184316.78961184906</v>
      </c>
      <c r="M4" s="9">
        <v>121524.66626875836</v>
      </c>
      <c r="N4" s="9">
        <v>85031.115069357707</v>
      </c>
      <c r="O4" s="9">
        <v>47614.82512461103</v>
      </c>
      <c r="P4" s="9">
        <v>51813.672494754173</v>
      </c>
      <c r="Q4" s="9">
        <v>50525.528553541611</v>
      </c>
      <c r="R4" s="9">
        <v>58501.005149641256</v>
      </c>
      <c r="S4" s="9">
        <v>369202.21932929853</v>
      </c>
      <c r="T4" s="9">
        <v>58033.045300866375</v>
      </c>
      <c r="U4" s="9">
        <v>62512.956806295209</v>
      </c>
      <c r="V4" s="9">
        <v>92347.364199879215</v>
      </c>
      <c r="W4" s="8" t="s">
        <v>43</v>
      </c>
    </row>
    <row r="5" spans="1:23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s="3" customFormat="1" x14ac:dyDescent="0.45">
      <c r="A6" s="4" t="s">
        <v>19</v>
      </c>
      <c r="B6" s="9">
        <v>264094.66035416664</v>
      </c>
      <c r="C6" s="9">
        <f t="shared" si="0"/>
        <v>264094.67902581301</v>
      </c>
      <c r="D6" s="9">
        <f>$B$6/$B$9*D9</f>
        <v>18601.231298927487</v>
      </c>
      <c r="E6" s="9">
        <f t="shared" ref="E6:V6" si="1">$B$6/$B$9*E9</f>
        <v>29869.790337306458</v>
      </c>
      <c r="F6" s="9">
        <f t="shared" si="1"/>
        <v>11677.657416306109</v>
      </c>
      <c r="G6" s="9">
        <f t="shared" si="1"/>
        <v>10194.3020709091</v>
      </c>
      <c r="H6" s="9">
        <f t="shared" si="1"/>
        <v>9026.4149402063285</v>
      </c>
      <c r="I6" s="9">
        <f t="shared" si="1"/>
        <v>7001.6452165896435</v>
      </c>
      <c r="J6" s="9">
        <f t="shared" si="1"/>
        <v>12134.156793182243</v>
      </c>
      <c r="K6" s="9">
        <f t="shared" si="1"/>
        <v>8498.6114311799429</v>
      </c>
      <c r="L6" s="9">
        <f t="shared" si="1"/>
        <v>11641.039972570503</v>
      </c>
      <c r="M6" s="9">
        <f t="shared" si="1"/>
        <v>6778.2510910379469</v>
      </c>
      <c r="N6" s="9">
        <f t="shared" si="1"/>
        <v>8729.8337181567149</v>
      </c>
      <c r="O6" s="9">
        <f t="shared" si="1"/>
        <v>1720.4750384778954</v>
      </c>
      <c r="P6" s="9">
        <f t="shared" si="1"/>
        <v>3823.2778632842119</v>
      </c>
      <c r="Q6" s="9">
        <f t="shared" si="1"/>
        <v>2485.130611134738</v>
      </c>
      <c r="R6" s="9">
        <f t="shared" si="1"/>
        <v>9806.7077193240038</v>
      </c>
      <c r="S6" s="9">
        <f t="shared" si="1"/>
        <v>75930.298364824455</v>
      </c>
      <c r="T6" s="9">
        <f t="shared" si="1"/>
        <v>10770.173740871625</v>
      </c>
      <c r="U6" s="9">
        <f t="shared" si="1"/>
        <v>6384.8740316846342</v>
      </c>
      <c r="V6" s="9">
        <f t="shared" si="1"/>
        <v>19020.807369838956</v>
      </c>
      <c r="W6" t="s">
        <v>29</v>
      </c>
    </row>
    <row r="7" spans="1:23" x14ac:dyDescent="0.4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x14ac:dyDescent="0.45">
      <c r="A8" s="10" t="s">
        <v>20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3" x14ac:dyDescent="0.45">
      <c r="A9" s="1" t="s">
        <v>20</v>
      </c>
      <c r="B9" s="7">
        <v>6907545.5616325038</v>
      </c>
      <c r="C9" s="7">
        <f t="shared" ref="C9" si="2">SUM(D9:V9)</f>
        <v>6907546.0499999998</v>
      </c>
      <c r="D9" s="7">
        <v>486525.75</v>
      </c>
      <c r="E9" s="7">
        <v>781261.3</v>
      </c>
      <c r="F9" s="7">
        <v>305435.75</v>
      </c>
      <c r="G9" s="7">
        <v>266637.75</v>
      </c>
      <c r="H9" s="7">
        <v>236091</v>
      </c>
      <c r="I9" s="7">
        <v>183132</v>
      </c>
      <c r="J9" s="7">
        <v>317375.75</v>
      </c>
      <c r="K9" s="7">
        <v>222286</v>
      </c>
      <c r="L9" s="7">
        <v>304478</v>
      </c>
      <c r="M9" s="7">
        <v>177289</v>
      </c>
      <c r="N9" s="7">
        <v>228333.75</v>
      </c>
      <c r="O9" s="7">
        <v>45000</v>
      </c>
      <c r="P9" s="7">
        <v>100000</v>
      </c>
      <c r="Q9" s="7">
        <v>65000</v>
      </c>
      <c r="R9" s="7">
        <v>256500</v>
      </c>
      <c r="S9" s="7">
        <v>1986000</v>
      </c>
      <c r="T9" s="7">
        <v>281700</v>
      </c>
      <c r="U9" s="7">
        <v>167000</v>
      </c>
      <c r="V9" s="7">
        <v>497500</v>
      </c>
      <c r="W9" t="s">
        <v>40</v>
      </c>
    </row>
    <row r="10" spans="1:23" x14ac:dyDescent="0.45">
      <c r="A10" s="1" t="s">
        <v>21</v>
      </c>
      <c r="B10" s="6">
        <v>0.1065</v>
      </c>
      <c r="C10" s="6">
        <v>0.1065</v>
      </c>
      <c r="D10" s="6">
        <v>0.1065</v>
      </c>
      <c r="E10" s="6">
        <v>0.1065</v>
      </c>
      <c r="F10" s="6">
        <v>0.1065</v>
      </c>
      <c r="G10" s="6">
        <v>0.1065</v>
      </c>
      <c r="H10" s="6">
        <v>0.1065</v>
      </c>
      <c r="I10" s="6">
        <v>0.1065</v>
      </c>
      <c r="J10" s="6">
        <v>0.1065</v>
      </c>
      <c r="K10" s="6">
        <v>0.1065</v>
      </c>
      <c r="L10" s="6">
        <v>0.1065</v>
      </c>
      <c r="M10" s="6">
        <v>0.1065</v>
      </c>
      <c r="N10" s="6">
        <v>0.1065</v>
      </c>
      <c r="O10" s="6">
        <v>0.1065</v>
      </c>
      <c r="P10" s="6">
        <v>0.1065</v>
      </c>
      <c r="Q10" s="6">
        <v>0.1065</v>
      </c>
      <c r="R10" s="6">
        <v>0.1065</v>
      </c>
      <c r="S10" s="6">
        <v>0.1065</v>
      </c>
      <c r="T10" s="6">
        <v>0.1065</v>
      </c>
      <c r="U10" s="6">
        <v>0.1065</v>
      </c>
      <c r="V10" s="6">
        <v>0.1065</v>
      </c>
    </row>
    <row r="11" spans="1:23" s="3" customFormat="1" x14ac:dyDescent="0.45">
      <c r="A11" s="4" t="s">
        <v>25</v>
      </c>
      <c r="B11" s="9">
        <v>735653.6023138616</v>
      </c>
      <c r="C11" s="9">
        <f t="shared" ref="C11" si="3">SUM(D11:V11)</f>
        <v>735653.65432500001</v>
      </c>
      <c r="D11" s="9">
        <f>D10*D9</f>
        <v>51814.992375000002</v>
      </c>
      <c r="E11" s="9">
        <f t="shared" ref="E11:V11" si="4">E10*E9</f>
        <v>83204.328450000001</v>
      </c>
      <c r="F11" s="9">
        <f t="shared" si="4"/>
        <v>32528.907374999999</v>
      </c>
      <c r="G11" s="9">
        <f t="shared" si="4"/>
        <v>28396.920374999998</v>
      </c>
      <c r="H11" s="9">
        <f t="shared" si="4"/>
        <v>25143.691500000001</v>
      </c>
      <c r="I11" s="9">
        <f t="shared" si="4"/>
        <v>19503.558000000001</v>
      </c>
      <c r="J11" s="9">
        <f t="shared" si="4"/>
        <v>33800.517374999996</v>
      </c>
      <c r="K11" s="9">
        <f t="shared" si="4"/>
        <v>23673.458999999999</v>
      </c>
      <c r="L11" s="9">
        <f t="shared" si="4"/>
        <v>32426.906999999999</v>
      </c>
      <c r="M11" s="9">
        <f t="shared" si="4"/>
        <v>18881.2785</v>
      </c>
      <c r="N11" s="9">
        <f t="shared" si="4"/>
        <v>24317.544374999998</v>
      </c>
      <c r="O11" s="9">
        <f t="shared" si="4"/>
        <v>4792.5</v>
      </c>
      <c r="P11" s="9">
        <f t="shared" si="4"/>
        <v>10650</v>
      </c>
      <c r="Q11" s="9">
        <f t="shared" si="4"/>
        <v>6922.5</v>
      </c>
      <c r="R11" s="9">
        <f t="shared" si="4"/>
        <v>27317.25</v>
      </c>
      <c r="S11" s="9">
        <f t="shared" si="4"/>
        <v>211509</v>
      </c>
      <c r="T11" s="9">
        <f t="shared" si="4"/>
        <v>30001.05</v>
      </c>
      <c r="U11" s="9">
        <f t="shared" si="4"/>
        <v>17785.5</v>
      </c>
      <c r="V11" s="9">
        <f t="shared" si="4"/>
        <v>52983.75</v>
      </c>
    </row>
    <row r="12" spans="1:23" x14ac:dyDescent="0.4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3" x14ac:dyDescent="0.45">
      <c r="A13" s="10" t="s">
        <v>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3" x14ac:dyDescent="0.45">
      <c r="A14" s="1" t="s">
        <v>23</v>
      </c>
      <c r="B14" s="7">
        <v>51187.778135392167</v>
      </c>
      <c r="C14" s="7">
        <f t="shared" ref="C14:C16" si="5">SUM(D14:V14)</f>
        <v>51187.77813539216</v>
      </c>
      <c r="D14" s="7">
        <f t="shared" ref="D14:V14" si="6">$B14*(D11/$C$11)</f>
        <v>3605.357382764792</v>
      </c>
      <c r="E14" s="7">
        <f t="shared" si="6"/>
        <v>5789.469921835419</v>
      </c>
      <c r="F14" s="7">
        <f t="shared" si="6"/>
        <v>2263.4054543316588</v>
      </c>
      <c r="G14" s="7">
        <f t="shared" si="6"/>
        <v>1975.8961997104834</v>
      </c>
      <c r="H14" s="7">
        <f t="shared" si="6"/>
        <v>1749.5321262118653</v>
      </c>
      <c r="I14" s="7">
        <f t="shared" si="6"/>
        <v>1357.083994465826</v>
      </c>
      <c r="J14" s="7">
        <f t="shared" si="6"/>
        <v>2351.8858012613159</v>
      </c>
      <c r="K14" s="7">
        <f t="shared" si="6"/>
        <v>1647.2313565833965</v>
      </c>
      <c r="L14" s="7">
        <f t="shared" si="6"/>
        <v>2256.3081300207814</v>
      </c>
      <c r="M14" s="7">
        <f t="shared" si="6"/>
        <v>1313.7849436190934</v>
      </c>
      <c r="N14" s="7">
        <f t="shared" si="6"/>
        <v>1692.0476897612721</v>
      </c>
      <c r="O14" s="7">
        <f t="shared" si="6"/>
        <v>333.46864420725035</v>
      </c>
      <c r="P14" s="7">
        <f t="shared" si="6"/>
        <v>741.04143157166743</v>
      </c>
      <c r="Q14" s="7">
        <f t="shared" si="6"/>
        <v>481.67693052158381</v>
      </c>
      <c r="R14" s="7">
        <f t="shared" si="6"/>
        <v>1900.7712719813269</v>
      </c>
      <c r="S14" s="7">
        <f t="shared" si="6"/>
        <v>14717.082831013315</v>
      </c>
      <c r="T14" s="7">
        <f t="shared" si="6"/>
        <v>2087.5137127373869</v>
      </c>
      <c r="U14" s="7">
        <f t="shared" si="6"/>
        <v>1237.5391907246847</v>
      </c>
      <c r="V14" s="7">
        <f t="shared" si="6"/>
        <v>3686.6811220690456</v>
      </c>
      <c r="W14" t="s">
        <v>29</v>
      </c>
    </row>
    <row r="15" spans="1:23" x14ac:dyDescent="0.45">
      <c r="A15" s="1" t="s">
        <v>24</v>
      </c>
      <c r="B15" s="7">
        <v>204239.45226225158</v>
      </c>
      <c r="C15" s="7">
        <f t="shared" si="5"/>
        <v>204239.45226225158</v>
      </c>
      <c r="D15" s="7">
        <f>$B15*(D$11/$C$11)</f>
        <v>14385.39127675901</v>
      </c>
      <c r="E15" s="7">
        <f t="shared" ref="E15:V15" si="7">$B15*(E$11/$C$11)</f>
        <v>23100.009588165482</v>
      </c>
      <c r="F15" s="7">
        <f t="shared" si="7"/>
        <v>9030.9973802215918</v>
      </c>
      <c r="G15" s="7">
        <f t="shared" si="7"/>
        <v>7883.8342326272532</v>
      </c>
      <c r="H15" s="7">
        <f t="shared" si="7"/>
        <v>6980.6406175239663</v>
      </c>
      <c r="I15" s="7">
        <f t="shared" si="7"/>
        <v>5414.7709043055393</v>
      </c>
      <c r="J15" s="7">
        <f t="shared" si="7"/>
        <v>9384.0343404328487</v>
      </c>
      <c r="K15" s="7">
        <f t="shared" si="7"/>
        <v>6572.4601120200787</v>
      </c>
      <c r="L15" s="7">
        <f t="shared" si="7"/>
        <v>9002.6790260639427</v>
      </c>
      <c r="M15" s="7">
        <f t="shared" si="7"/>
        <v>5242.0075074450378</v>
      </c>
      <c r="N15" s="7">
        <f t="shared" si="7"/>
        <v>6751.2774718289256</v>
      </c>
      <c r="O15" s="7">
        <f t="shared" si="7"/>
        <v>1330.5413073288626</v>
      </c>
      <c r="P15" s="7">
        <f t="shared" si="7"/>
        <v>2956.7584607308058</v>
      </c>
      <c r="Q15" s="7">
        <f t="shared" si="7"/>
        <v>1921.8929994750235</v>
      </c>
      <c r="R15" s="7">
        <f t="shared" si="7"/>
        <v>7584.0854517745165</v>
      </c>
      <c r="S15" s="7">
        <f t="shared" si="7"/>
        <v>58721.223030113804</v>
      </c>
      <c r="T15" s="7">
        <f t="shared" si="7"/>
        <v>8329.1885838786802</v>
      </c>
      <c r="U15" s="7">
        <f t="shared" si="7"/>
        <v>4937.7866294204459</v>
      </c>
      <c r="V15" s="7">
        <f t="shared" si="7"/>
        <v>14709.873342135759</v>
      </c>
      <c r="W15" t="s">
        <v>29</v>
      </c>
    </row>
    <row r="16" spans="1:23" x14ac:dyDescent="0.45">
      <c r="A16" s="1" t="s">
        <v>27</v>
      </c>
      <c r="B16" s="7">
        <v>17622</v>
      </c>
      <c r="C16" s="7">
        <f t="shared" si="5"/>
        <v>17622.001245885665</v>
      </c>
      <c r="D16" s="7">
        <f t="shared" ref="D16:V16" si="8">$B$16/$B$11*D11</f>
        <v>1241.1871467227438</v>
      </c>
      <c r="E16" s="7">
        <f t="shared" si="8"/>
        <v>1993.0938573999456</v>
      </c>
      <c r="F16" s="7">
        <f t="shared" si="8"/>
        <v>779.20423954872126</v>
      </c>
      <c r="G16" s="7">
        <f t="shared" si="8"/>
        <v>680.22576015981122</v>
      </c>
      <c r="H16" s="7">
        <f t="shared" si="8"/>
        <v>602.29723638865846</v>
      </c>
      <c r="I16" s="7">
        <f t="shared" si="8"/>
        <v>467.19230082607044</v>
      </c>
      <c r="J16" s="7">
        <f t="shared" si="8"/>
        <v>809.66465101074471</v>
      </c>
      <c r="K16" s="7">
        <f t="shared" si="8"/>
        <v>567.07898008771747</v>
      </c>
      <c r="L16" s="7">
        <f t="shared" si="8"/>
        <v>776.7609012675025</v>
      </c>
      <c r="M16" s="7">
        <f t="shared" si="8"/>
        <v>452.28608774628793</v>
      </c>
      <c r="N16" s="7">
        <f t="shared" si="8"/>
        <v>582.50753565048569</v>
      </c>
      <c r="O16" s="7">
        <f t="shared" si="8"/>
        <v>114.8005457111437</v>
      </c>
      <c r="P16" s="7">
        <f t="shared" si="8"/>
        <v>255.11232380254157</v>
      </c>
      <c r="Q16" s="7">
        <f t="shared" si="8"/>
        <v>165.82301047165203</v>
      </c>
      <c r="R16" s="7">
        <f t="shared" si="8"/>
        <v>654.36311055351916</v>
      </c>
      <c r="S16" s="7">
        <f t="shared" si="8"/>
        <v>5066.5307507184752</v>
      </c>
      <c r="T16" s="7">
        <f t="shared" si="8"/>
        <v>718.65141615175958</v>
      </c>
      <c r="U16" s="7">
        <f t="shared" si="8"/>
        <v>426.03758075024439</v>
      </c>
      <c r="V16" s="7">
        <f t="shared" si="8"/>
        <v>1269.1838109176442</v>
      </c>
      <c r="W16" t="s">
        <v>29</v>
      </c>
    </row>
    <row r="17" spans="1:22" s="3" customFormat="1" x14ac:dyDescent="0.45">
      <c r="A17" s="4" t="s">
        <v>26</v>
      </c>
      <c r="B17" s="9">
        <f>SUM(B14:B16)</f>
        <v>273049.23039764375</v>
      </c>
      <c r="C17" s="9">
        <f t="shared" ref="C17:V17" si="9">SUM(C14:C16)</f>
        <v>273049.23164352943</v>
      </c>
      <c r="D17" s="9">
        <f t="shared" si="9"/>
        <v>19231.935806246544</v>
      </c>
      <c r="E17" s="9">
        <f t="shared" si="9"/>
        <v>30882.573367400844</v>
      </c>
      <c r="F17" s="9">
        <f t="shared" si="9"/>
        <v>12073.60707410197</v>
      </c>
      <c r="G17" s="9">
        <f t="shared" si="9"/>
        <v>10539.956192497546</v>
      </c>
      <c r="H17" s="9">
        <f t="shared" si="9"/>
        <v>9332.4699801244897</v>
      </c>
      <c r="I17" s="9">
        <f t="shared" si="9"/>
        <v>7239.0471995974358</v>
      </c>
      <c r="J17" s="9">
        <f t="shared" si="9"/>
        <v>12545.584792704909</v>
      </c>
      <c r="K17" s="9">
        <f t="shared" si="9"/>
        <v>8786.7704486911935</v>
      </c>
      <c r="L17" s="9">
        <f t="shared" si="9"/>
        <v>12035.748057352226</v>
      </c>
      <c r="M17" s="9">
        <f t="shared" si="9"/>
        <v>7008.0785388104196</v>
      </c>
      <c r="N17" s="9">
        <f t="shared" si="9"/>
        <v>9025.832697240683</v>
      </c>
      <c r="O17" s="9">
        <f t="shared" si="9"/>
        <v>1778.8104972472568</v>
      </c>
      <c r="P17" s="9">
        <f t="shared" si="9"/>
        <v>3952.912216105015</v>
      </c>
      <c r="Q17" s="9">
        <f t="shared" si="9"/>
        <v>2569.3929404682594</v>
      </c>
      <c r="R17" s="9">
        <f t="shared" si="9"/>
        <v>10139.219834309362</v>
      </c>
      <c r="S17" s="9">
        <f t="shared" si="9"/>
        <v>78504.836611845603</v>
      </c>
      <c r="T17" s="9">
        <f t="shared" si="9"/>
        <v>11135.353712767826</v>
      </c>
      <c r="U17" s="9">
        <f t="shared" si="9"/>
        <v>6601.363400895375</v>
      </c>
      <c r="V17" s="9">
        <f t="shared" si="9"/>
        <v>19665.73827512245</v>
      </c>
    </row>
    <row r="19" spans="1:22" x14ac:dyDescent="0.45">
      <c r="A19" t="s">
        <v>37</v>
      </c>
      <c r="B19" s="2">
        <v>2321</v>
      </c>
      <c r="C19" s="2">
        <f>SUM(D19:V19)</f>
        <v>2321</v>
      </c>
      <c r="D19" s="2">
        <f>SUM(D23,D26,D30,D34)</f>
        <v>198</v>
      </c>
      <c r="E19" s="2">
        <f t="shared" ref="E19:V19" si="10">SUM(E23,E26,E30,E34)</f>
        <v>154</v>
      </c>
      <c r="F19" s="2">
        <f t="shared" si="10"/>
        <v>35</v>
      </c>
      <c r="G19" s="2">
        <f t="shared" si="10"/>
        <v>29</v>
      </c>
      <c r="H19" s="2">
        <f t="shared" si="10"/>
        <v>158</v>
      </c>
      <c r="I19" s="2">
        <f t="shared" si="10"/>
        <v>131</v>
      </c>
      <c r="J19" s="2">
        <f t="shared" si="10"/>
        <v>33</v>
      </c>
      <c r="K19" s="2">
        <f t="shared" si="10"/>
        <v>328</v>
      </c>
      <c r="L19" s="2">
        <f t="shared" si="10"/>
        <v>353</v>
      </c>
      <c r="M19" s="2">
        <f t="shared" si="10"/>
        <v>180</v>
      </c>
      <c r="N19" s="2">
        <f t="shared" si="10"/>
        <v>69</v>
      </c>
      <c r="O19" s="2">
        <f t="shared" si="10"/>
        <v>25</v>
      </c>
      <c r="P19" s="2">
        <f t="shared" si="10"/>
        <v>40</v>
      </c>
      <c r="Q19" s="2">
        <f t="shared" si="10"/>
        <v>38</v>
      </c>
      <c r="R19" s="2">
        <f t="shared" si="10"/>
        <v>54</v>
      </c>
      <c r="S19" s="2">
        <f t="shared" si="10"/>
        <v>330</v>
      </c>
      <c r="T19" s="2">
        <f t="shared" si="10"/>
        <v>20</v>
      </c>
      <c r="U19" s="2">
        <f t="shared" si="10"/>
        <v>42</v>
      </c>
      <c r="V19" s="2">
        <f t="shared" si="10"/>
        <v>104</v>
      </c>
    </row>
    <row r="20" spans="1:22" s="3" customFormat="1" x14ac:dyDescent="0.45">
      <c r="A20" s="3" t="s">
        <v>50</v>
      </c>
      <c r="B20" s="9">
        <f t="shared" ref="B20:V20" si="11">B4+B6+B11+B17</f>
        <v>3332040.353451292</v>
      </c>
      <c r="C20" s="9">
        <f t="shared" si="11"/>
        <v>3332040.7153799627</v>
      </c>
      <c r="D20" s="9">
        <f t="shared" si="11"/>
        <v>225448.94809437162</v>
      </c>
      <c r="E20" s="9">
        <f t="shared" si="11"/>
        <v>269289.32680266944</v>
      </c>
      <c r="F20" s="9">
        <f t="shared" si="11"/>
        <v>131751.13136320905</v>
      </c>
      <c r="G20" s="9">
        <f t="shared" si="11"/>
        <v>121535.56221617099</v>
      </c>
      <c r="H20" s="9">
        <f t="shared" si="11"/>
        <v>159075.87164198337</v>
      </c>
      <c r="I20" s="9">
        <f t="shared" si="11"/>
        <v>138719.79604879036</v>
      </c>
      <c r="J20" s="9">
        <f t="shared" si="11"/>
        <v>133583.77482506167</v>
      </c>
      <c r="K20" s="9">
        <f t="shared" si="11"/>
        <v>214117.68030048348</v>
      </c>
      <c r="L20" s="9">
        <f t="shared" si="11"/>
        <v>240420.48464177179</v>
      </c>
      <c r="M20" s="9">
        <f t="shared" si="11"/>
        <v>154192.27439860674</v>
      </c>
      <c r="N20" s="9">
        <f t="shared" si="11"/>
        <v>127104.3258597551</v>
      </c>
      <c r="O20" s="9">
        <f t="shared" si="11"/>
        <v>55906.610660336184</v>
      </c>
      <c r="P20" s="9">
        <f t="shared" si="11"/>
        <v>70239.862574143408</v>
      </c>
      <c r="Q20" s="9">
        <f t="shared" si="11"/>
        <v>62502.552105144605</v>
      </c>
      <c r="R20" s="9">
        <f t="shared" si="11"/>
        <v>105764.18270327462</v>
      </c>
      <c r="S20" s="9">
        <f t="shared" si="11"/>
        <v>735146.35430596862</v>
      </c>
      <c r="T20" s="9">
        <f t="shared" si="11"/>
        <v>109939.62275450584</v>
      </c>
      <c r="U20" s="9">
        <f t="shared" si="11"/>
        <v>93284.694238875221</v>
      </c>
      <c r="V20" s="9">
        <f t="shared" si="11"/>
        <v>184017.65984484061</v>
      </c>
    </row>
    <row r="21" spans="1:22" x14ac:dyDescent="0.45">
      <c r="A21" t="s">
        <v>36</v>
      </c>
      <c r="B21" s="2">
        <f>B23+B26*B27+B30*B31</f>
        <v>2272.5</v>
      </c>
      <c r="C21" s="2">
        <f>SUM(D21:V21)+S23</f>
        <v>2272.5</v>
      </c>
      <c r="D21" s="2">
        <f>D23+D26*D27+D30*D31</f>
        <v>198</v>
      </c>
      <c r="E21" s="2">
        <f t="shared" ref="E21:V21" si="12">E23+E26*E27+E30*E31</f>
        <v>133.5</v>
      </c>
      <c r="F21" s="2">
        <f t="shared" si="12"/>
        <v>35</v>
      </c>
      <c r="G21" s="2">
        <f t="shared" si="12"/>
        <v>29</v>
      </c>
      <c r="H21" s="2">
        <f t="shared" si="12"/>
        <v>158</v>
      </c>
      <c r="I21" s="2">
        <f t="shared" si="12"/>
        <v>131</v>
      </c>
      <c r="J21" s="2">
        <f t="shared" si="12"/>
        <v>33</v>
      </c>
      <c r="K21" s="2">
        <f t="shared" si="12"/>
        <v>328</v>
      </c>
      <c r="L21" s="2">
        <f t="shared" si="12"/>
        <v>356</v>
      </c>
      <c r="M21" s="2">
        <f t="shared" si="12"/>
        <v>180</v>
      </c>
      <c r="N21" s="2">
        <f t="shared" si="12"/>
        <v>69</v>
      </c>
      <c r="O21" s="2">
        <f t="shared" si="12"/>
        <v>25</v>
      </c>
      <c r="P21" s="2">
        <f t="shared" si="12"/>
        <v>40</v>
      </c>
      <c r="Q21" s="2">
        <f t="shared" si="12"/>
        <v>38</v>
      </c>
      <c r="R21" s="2">
        <f t="shared" si="12"/>
        <v>57</v>
      </c>
      <c r="S21" s="12" t="s">
        <v>38</v>
      </c>
      <c r="T21" s="2">
        <f t="shared" si="12"/>
        <v>20</v>
      </c>
      <c r="U21" s="2">
        <f t="shared" si="12"/>
        <v>42</v>
      </c>
      <c r="V21" s="2">
        <f t="shared" si="12"/>
        <v>104</v>
      </c>
    </row>
    <row r="23" spans="1:22" x14ac:dyDescent="0.45">
      <c r="A23" t="s">
        <v>31</v>
      </c>
      <c r="B23" s="2">
        <v>2201</v>
      </c>
      <c r="C23" s="2">
        <f>SUM(D23:V23)</f>
        <v>2201</v>
      </c>
      <c r="D23" s="2">
        <v>198</v>
      </c>
      <c r="E23" s="2">
        <v>72</v>
      </c>
      <c r="F23" s="2">
        <v>35</v>
      </c>
      <c r="G23" s="2">
        <v>29</v>
      </c>
      <c r="H23" s="2">
        <v>158</v>
      </c>
      <c r="I23" s="2">
        <v>131</v>
      </c>
      <c r="J23" s="2">
        <v>33</v>
      </c>
      <c r="K23" s="2">
        <v>328</v>
      </c>
      <c r="L23" s="2">
        <v>351</v>
      </c>
      <c r="M23" s="2">
        <v>180</v>
      </c>
      <c r="N23" s="2">
        <v>69</v>
      </c>
      <c r="O23" s="2">
        <v>25</v>
      </c>
      <c r="P23" s="2">
        <v>40</v>
      </c>
      <c r="Q23" s="2">
        <v>38</v>
      </c>
      <c r="R23" s="2">
        <v>52</v>
      </c>
      <c r="S23" s="2">
        <v>296</v>
      </c>
      <c r="T23" s="2">
        <v>20</v>
      </c>
      <c r="U23" s="2">
        <v>42</v>
      </c>
      <c r="V23" s="2">
        <v>104</v>
      </c>
    </row>
    <row r="24" spans="1:22" s="3" customFormat="1" x14ac:dyDescent="0.45">
      <c r="A24" s="3" t="s">
        <v>46</v>
      </c>
      <c r="B24" s="11">
        <f>(B20-B35)/B21/12</f>
        <v>89.584971063226135</v>
      </c>
      <c r="C24" s="11"/>
      <c r="D24" s="11">
        <f t="shared" ref="D24:R24" si="13">D$20/D$21/12</f>
        <v>94.885920915139579</v>
      </c>
      <c r="E24" s="11">
        <f t="shared" si="13"/>
        <v>168.09570961465008</v>
      </c>
      <c r="F24" s="11">
        <f t="shared" si="13"/>
        <v>313.69316991240248</v>
      </c>
      <c r="G24" s="11">
        <f t="shared" si="13"/>
        <v>349.24012131083617</v>
      </c>
      <c r="H24" s="11">
        <f t="shared" si="13"/>
        <v>83.900776182480669</v>
      </c>
      <c r="I24" s="11">
        <f t="shared" si="13"/>
        <v>88.244145069205061</v>
      </c>
      <c r="J24" s="11">
        <f t="shared" si="13"/>
        <v>337.3327647097517</v>
      </c>
      <c r="K24" s="11">
        <f t="shared" si="13"/>
        <v>54.399817149513076</v>
      </c>
      <c r="L24" s="11">
        <f t="shared" si="13"/>
        <v>56.278203333748081</v>
      </c>
      <c r="M24" s="11">
        <f t="shared" si="13"/>
        <v>71.385312221577195</v>
      </c>
      <c r="N24" s="11">
        <f t="shared" si="13"/>
        <v>153.50763992724046</v>
      </c>
      <c r="O24" s="11">
        <f t="shared" si="13"/>
        <v>186.35536886778729</v>
      </c>
      <c r="P24" s="11">
        <f t="shared" si="13"/>
        <v>146.33304702946543</v>
      </c>
      <c r="Q24" s="11">
        <f t="shared" si="13"/>
        <v>137.06700023058028</v>
      </c>
      <c r="R24" s="11">
        <f t="shared" si="13"/>
        <v>154.62599810420267</v>
      </c>
      <c r="S24" s="11">
        <f>(S20-S35)/S23/12</f>
        <v>24.722128058026257</v>
      </c>
      <c r="T24" s="11">
        <f>T20/T21/12</f>
        <v>458.08176147710765</v>
      </c>
      <c r="U24" s="11">
        <f>U20/U21/12</f>
        <v>185.08867904538735</v>
      </c>
      <c r="V24" s="11">
        <f>V20/V21/12</f>
        <v>147.45004795259663</v>
      </c>
    </row>
    <row r="26" spans="1:22" x14ac:dyDescent="0.45">
      <c r="A26" t="s">
        <v>30</v>
      </c>
      <c r="B26">
        <v>82</v>
      </c>
      <c r="C26" s="2">
        <f>SUM(D26:V26)</f>
        <v>82</v>
      </c>
      <c r="E26">
        <v>82</v>
      </c>
    </row>
    <row r="27" spans="1:22" x14ac:dyDescent="0.45">
      <c r="A27" t="s">
        <v>33</v>
      </c>
      <c r="B27">
        <v>0.75</v>
      </c>
      <c r="E27">
        <v>0.75</v>
      </c>
    </row>
    <row r="28" spans="1:22" s="3" customFormat="1" x14ac:dyDescent="0.45">
      <c r="A28" s="3" t="s">
        <v>47</v>
      </c>
      <c r="B28" s="11">
        <f>B$24*B27</f>
        <v>67.188728297419601</v>
      </c>
      <c r="E28" s="11">
        <f>E$24*E27</f>
        <v>126.07178221098755</v>
      </c>
    </row>
    <row r="30" spans="1:22" x14ac:dyDescent="0.45">
      <c r="A30" t="s">
        <v>32</v>
      </c>
      <c r="B30">
        <v>4</v>
      </c>
      <c r="C30" s="2">
        <f>SUM(D30:V30)</f>
        <v>4</v>
      </c>
      <c r="L30">
        <v>2</v>
      </c>
      <c r="R30">
        <v>2</v>
      </c>
    </row>
    <row r="31" spans="1:22" x14ac:dyDescent="0.45">
      <c r="A31" t="s">
        <v>33</v>
      </c>
      <c r="B31">
        <v>2.5</v>
      </c>
      <c r="L31">
        <v>2.5</v>
      </c>
      <c r="R31">
        <v>2.5</v>
      </c>
    </row>
    <row r="32" spans="1:22" s="3" customFormat="1" x14ac:dyDescent="0.45">
      <c r="A32" s="3" t="s">
        <v>48</v>
      </c>
      <c r="B32" s="11">
        <f>B$24*B31</f>
        <v>223.96242765806534</v>
      </c>
      <c r="L32" s="11">
        <f>L$24*L31</f>
        <v>140.6955083343702</v>
      </c>
      <c r="R32" s="11">
        <f>R$24*R31</f>
        <v>386.56499526050663</v>
      </c>
    </row>
    <row r="34" spans="1:19" x14ac:dyDescent="0.45">
      <c r="A34" t="s">
        <v>34</v>
      </c>
      <c r="B34">
        <v>34</v>
      </c>
      <c r="C34" s="2">
        <f>SUM(D34:V34)</f>
        <v>34</v>
      </c>
      <c r="S34">
        <v>34</v>
      </c>
    </row>
    <row r="35" spans="1:19" x14ac:dyDescent="0.45">
      <c r="A35" t="s">
        <v>35</v>
      </c>
      <c r="B35" s="7">
        <v>889058.19255711499</v>
      </c>
      <c r="S35" s="7">
        <f>S20/S39*308175</f>
        <v>647333.35544385936</v>
      </c>
    </row>
    <row r="36" spans="1:19" s="3" customFormat="1" x14ac:dyDescent="0.45">
      <c r="A36" s="3" t="s">
        <v>49</v>
      </c>
      <c r="B36" s="11">
        <f>B35/308175*8.89</f>
        <v>25.646880285009338</v>
      </c>
      <c r="S36" s="11">
        <f>8.89*S20/S39</f>
        <v>18.673784472770048</v>
      </c>
    </row>
    <row r="38" spans="1:19" x14ac:dyDescent="0.45">
      <c r="A38" t="s">
        <v>44</v>
      </c>
    </row>
    <row r="39" spans="1:19" x14ac:dyDescent="0.45">
      <c r="A39" t="s">
        <v>39</v>
      </c>
      <c r="S39" s="7">
        <v>349980</v>
      </c>
    </row>
  </sheetData>
  <pageMargins left="0.7" right="0.7" top="0.75" bottom="0.75" header="0.3" footer="0.3"/>
  <pageSetup orientation="portrait" r:id="rId1"/>
  <customProperties>
    <customPr name="Sheet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8C8DB-A347-4A11-B56C-87FCAF11B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639B7-0945-4A40-81B7-DCABFD66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4A18D-B826-4227-AEB8-8CF2A97B46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2021-01-28T16:52:53Z</dcterms:created>
  <dcterms:modified xsi:type="dcterms:W3CDTF">2021-01-29T16:01:14Z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{4E3784AA-17CF-4E3C-B0AC-5928A051D1CB}</vt:lpwstr>
  </property>
  <property fmtid="{D5CDD505-2E9C-101B-9397-08002B2CF9AE}" pid="3" name="ContentTypeId">
    <vt:lpwstr>0x01010035F955E8F06CBD48B7814246FB9E203E</vt:lpwstr>
  </property>
</Properties>
</file>