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65F5874B-1D36-4D3E-9D24-A8BA56347CFA}" xr6:coauthVersionLast="45" xr6:coauthVersionMax="45" xr10:uidLastSave="{00000000-0000-0000-0000-000000000000}"/>
  <bookViews>
    <workbookView xWindow="-96" yWindow="-96" windowWidth="19392" windowHeight="10392" activeTab="3" xr2:uid="{BBC52077-4129-40DE-878E-9B76E25C0C88}"/>
  </bookViews>
  <sheets>
    <sheet name="Constants LinkIn" sheetId="12" r:id="rId1"/>
    <sheet name="Link Out" sheetId="24" r:id="rId2"/>
    <sheet name="BY Rate Base - Sewer B1" sheetId="8" r:id="rId3"/>
    <sheet name="FY Rate Base - Sewer B1" sheetId="1" r:id="rId4"/>
    <sheet name="UPIS - BY B2" sheetId="2" r:id="rId5"/>
    <sheet name="UPIS - FY B2" sheetId="3" r:id="rId6"/>
    <sheet name="AccDep - BY B3" sheetId="9" r:id="rId7"/>
    <sheet name="AccDep - FY B3" sheetId="11" r:id="rId8"/>
    <sheet name="Dep - BY B3.1" sheetId="13" r:id="rId9"/>
    <sheet name="Dep - FY B3.1" sheetId="14" r:id="rId10"/>
    <sheet name="CWIP - BY B4" sheetId="17" r:id="rId11"/>
    <sheet name="CWIP - FY B4" sheetId="18" r:id="rId12"/>
    <sheet name="WC - BY B5" sheetId="21" r:id="rId13"/>
    <sheet name="WC - FY B5" sheetId="23" r:id="rId14"/>
    <sheet name="CIAC - BY B6" sheetId="25" r:id="rId15"/>
    <sheet name="CIAC - FY B6" sheetId="26" r:id="rId16"/>
    <sheet name="Worksheets&gt;" sheetId="19" r:id="rId17"/>
    <sheet name="CIAC WP" sheetId="20" r:id="rId18"/>
    <sheet name="UPIS LinkIn" sheetId="7" r:id="rId19"/>
    <sheet name="UPIS Detail" sheetId="4" r:id="rId20"/>
    <sheet name="AccDep LinkIn" sheetId="5" r:id="rId21"/>
    <sheet name="Dep LinkIn" sheetId="6" r:id="rId22"/>
    <sheet name="CWIP Detail" sheetId="27" r:id="rId23"/>
  </sheets>
  <externalReferences>
    <externalReference r:id="rId24"/>
    <externalReference r:id="rId25"/>
  </externalReferences>
  <definedNames>
    <definedName name="BY_end">'Constants LinkIn'!$B$5</definedName>
    <definedName name="BY_Start">'Constants LinkIn'!$B$4</definedName>
    <definedName name="FY_End">'Constants LinkIn'!$B$7</definedName>
    <definedName name="FY_Start">'Constants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'AccDep - BY B3'!$A$1:$I$34</definedName>
    <definedName name="_xlnm.Print_Area" localSheetId="7">'AccDep - FY B3'!$A$1:$K$38</definedName>
    <definedName name="_xlnm.Print_Area" localSheetId="2">'BY Rate Base - Sewer B1'!$A$1:$I$30</definedName>
    <definedName name="_xlnm.Print_Area" localSheetId="14">'CIAC - BY B6'!$A$1:$I$16</definedName>
    <definedName name="_xlnm.Print_Area" localSheetId="15">'CIAC - FY B6'!$A$1:$I$16</definedName>
    <definedName name="_xlnm.Print_Area" localSheetId="10">'CWIP - BY B4'!$A$1:$O$33</definedName>
    <definedName name="_xlnm.Print_Area" localSheetId="11">'CWIP - FY B4'!$A$1:$O$29</definedName>
    <definedName name="_xlnm.Print_Area" localSheetId="8">'Dep - BY B3.1'!$A$1:$N$34</definedName>
    <definedName name="_xlnm.Print_Area" localSheetId="9">'Dep - FY B3.1'!$A$1:$N$36</definedName>
    <definedName name="_xlnm.Print_Area" localSheetId="3">'FY Rate Base - Sewer B1'!$A$1:$K$30</definedName>
    <definedName name="_xlnm.Print_Area" localSheetId="4">'UPIS - BY B2'!$A$1:$M$34</definedName>
    <definedName name="_xlnm.Print_Area" localSheetId="5">'UPIS - FY B2'!$A$1:$O$38</definedName>
    <definedName name="_xlnm.Print_Area" localSheetId="12">'WC - BY B5'!$A$1:$J$17</definedName>
    <definedName name="_xlnm.Print_Area" localSheetId="13">'WC - FY B5'!$A$1:$J$17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7" l="1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3" i="27"/>
  <c r="L30" i="17" l="1"/>
  <c r="K30" i="17"/>
  <c r="M31" i="13" l="1"/>
  <c r="M30" i="13"/>
  <c r="M29" i="13"/>
  <c r="M28" i="13"/>
  <c r="M27" i="13"/>
  <c r="M26" i="13"/>
  <c r="C24" i="6"/>
  <c r="M27" i="14"/>
  <c r="M28" i="14"/>
  <c r="M29" i="14"/>
  <c r="M30" i="14"/>
  <c r="M31" i="14"/>
  <c r="M26" i="14"/>
  <c r="I33" i="14"/>
  <c r="J2" i="6"/>
  <c r="K2" i="6" s="1"/>
  <c r="J26" i="2"/>
  <c r="J27" i="2"/>
  <c r="J28" i="2"/>
  <c r="J29" i="2"/>
  <c r="J30" i="2"/>
  <c r="J31" i="2"/>
  <c r="C24" i="7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5" i="6"/>
  <c r="L2" i="6" l="1"/>
  <c r="M2" i="6" s="1"/>
  <c r="P38" i="20" l="1"/>
  <c r="O38" i="20"/>
  <c r="P34" i="20"/>
  <c r="C7" i="24" l="1"/>
  <c r="B7" i="24"/>
  <c r="R11" i="20" l="1"/>
  <c r="R10" i="20"/>
  <c r="R9" i="20"/>
  <c r="R8" i="20"/>
  <c r="R37" i="20"/>
  <c r="R36" i="20"/>
  <c r="R35" i="20"/>
  <c r="R21" i="20"/>
  <c r="R22" i="20"/>
  <c r="R23" i="20"/>
  <c r="R24" i="20"/>
  <c r="R25" i="20"/>
  <c r="O36" i="20"/>
  <c r="O37" i="20"/>
  <c r="O23" i="20"/>
  <c r="O24" i="20"/>
  <c r="G38" i="20"/>
  <c r="J38" i="20"/>
  <c r="Q35" i="20"/>
  <c r="L35" i="20"/>
  <c r="G36" i="20"/>
  <c r="J36" i="20" s="1"/>
  <c r="G37" i="20"/>
  <c r="J37" i="20"/>
  <c r="P24" i="20"/>
  <c r="Q24" i="20" s="1"/>
  <c r="L37" i="20" s="1"/>
  <c r="Q37" i="20" s="1"/>
  <c r="J24" i="20"/>
  <c r="J10" i="20"/>
  <c r="G23" i="20" s="1"/>
  <c r="J23" i="20" s="1"/>
  <c r="N38" i="20"/>
  <c r="I38" i="20"/>
  <c r="H38" i="20"/>
  <c r="P36" i="20"/>
  <c r="P37" i="20"/>
  <c r="P23" i="20"/>
  <c r="N25" i="20"/>
  <c r="I25" i="20"/>
  <c r="H25" i="20"/>
  <c r="H7" i="26"/>
  <c r="A2" i="26"/>
  <c r="A1" i="26"/>
  <c r="H7" i="25"/>
  <c r="A2" i="25"/>
  <c r="A1" i="25"/>
  <c r="G16" i="23" l="1"/>
  <c r="I7" i="23"/>
  <c r="A2" i="23"/>
  <c r="A1" i="23"/>
  <c r="I7" i="21"/>
  <c r="A2" i="21"/>
  <c r="A1" i="21"/>
  <c r="N28" i="18" l="1"/>
  <c r="N14" i="18"/>
  <c r="N15" i="18"/>
  <c r="N16" i="18"/>
  <c r="N13" i="18"/>
  <c r="N7" i="18"/>
  <c r="N7" i="17"/>
  <c r="M7" i="14"/>
  <c r="M7" i="13"/>
  <c r="J7" i="11"/>
  <c r="H7" i="9"/>
  <c r="L7" i="2"/>
  <c r="N7" i="3"/>
  <c r="J8" i="1"/>
  <c r="ER2" i="4" l="1"/>
  <c r="EK2" i="4"/>
  <c r="EL2" i="4"/>
  <c r="EM2" i="4"/>
  <c r="EN2" i="4"/>
  <c r="EO2" i="4" s="1"/>
  <c r="AM2" i="5"/>
  <c r="AF2" i="5"/>
  <c r="AG2" i="5"/>
  <c r="AH2" i="5"/>
  <c r="AI2" i="5"/>
  <c r="AJ2" i="5" s="1"/>
  <c r="AK2" i="5" s="1"/>
  <c r="AL2" i="5" s="1"/>
  <c r="DM2" i="4"/>
  <c r="DN2" i="4"/>
  <c r="DO2" i="4"/>
  <c r="DP2" i="4"/>
  <c r="DQ2" i="4" s="1"/>
  <c r="AL2" i="7"/>
  <c r="AM2" i="7" s="1"/>
  <c r="AF2" i="7"/>
  <c r="AG2" i="7"/>
  <c r="AH2" i="7" s="1"/>
  <c r="EQ2" i="4" l="1"/>
  <c r="EP2" i="4"/>
  <c r="DT2" i="4"/>
  <c r="DS2" i="4"/>
  <c r="DR2" i="4"/>
  <c r="AI2" i="7"/>
  <c r="H8" i="8"/>
  <c r="DU2" i="4" l="1"/>
  <c r="DV2" i="4"/>
  <c r="DW2" i="4"/>
  <c r="AJ2" i="7"/>
  <c r="DX2" i="4" l="1"/>
  <c r="AK2" i="7"/>
  <c r="J8" i="20"/>
  <c r="J9" i="20"/>
  <c r="P10" i="20"/>
  <c r="Q10" i="20" s="1"/>
  <c r="L23" i="20" s="1"/>
  <c r="G11" i="20"/>
  <c r="H11" i="20"/>
  <c r="I11" i="20"/>
  <c r="L11" i="20"/>
  <c r="N11" i="20"/>
  <c r="Q23" i="20" l="1"/>
  <c r="L36" i="20" s="1"/>
  <c r="Q36" i="20" s="1"/>
  <c r="O9" i="20"/>
  <c r="P9" i="20" s="1"/>
  <c r="Q9" i="20" s="1"/>
  <c r="L22" i="20" s="1"/>
  <c r="G22" i="20"/>
  <c r="J22" i="20" s="1"/>
  <c r="O8" i="20"/>
  <c r="G21" i="20"/>
  <c r="J11" i="20"/>
  <c r="DY2" i="4"/>
  <c r="DZ2" i="4"/>
  <c r="EA2" i="4"/>
  <c r="P8" i="20"/>
  <c r="Q8" i="20" s="1"/>
  <c r="L21" i="20" s="1"/>
  <c r="I2" i="7"/>
  <c r="G35" i="20" l="1"/>
  <c r="J35" i="20" s="1"/>
  <c r="O35" i="20" s="1"/>
  <c r="P35" i="20" s="1"/>
  <c r="O22" i="20"/>
  <c r="P22" i="20" s="1"/>
  <c r="Q22" i="20" s="1"/>
  <c r="G25" i="20"/>
  <c r="J21" i="20"/>
  <c r="O11" i="20"/>
  <c r="L25" i="20"/>
  <c r="Q11" i="20"/>
  <c r="EB2" i="4"/>
  <c r="P11" i="20"/>
  <c r="L28" i="18"/>
  <c r="K28" i="18"/>
  <c r="G34" i="20" l="1"/>
  <c r="O21" i="20"/>
  <c r="J25" i="20"/>
  <c r="EC2" i="4"/>
  <c r="ED2" i="4"/>
  <c r="EE2" i="4"/>
  <c r="A2" i="18"/>
  <c r="A1" i="18"/>
  <c r="A2" i="17"/>
  <c r="A1" i="17"/>
  <c r="P21" i="20" l="1"/>
  <c r="O25" i="20"/>
  <c r="J34" i="20"/>
  <c r="EF2" i="4"/>
  <c r="O34" i="20" l="1"/>
  <c r="P25" i="20"/>
  <c r="Q21" i="20"/>
  <c r="EG2" i="4"/>
  <c r="EH2" i="4"/>
  <c r="EI2" i="4"/>
  <c r="A2" i="14"/>
  <c r="A1" i="14"/>
  <c r="A2" i="13"/>
  <c r="A1" i="13"/>
  <c r="B5" i="12"/>
  <c r="B6" i="12"/>
  <c r="B7" i="12"/>
  <c r="A2" i="12"/>
  <c r="B2" i="12"/>
  <c r="A3" i="12"/>
  <c r="B3" i="12"/>
  <c r="A4" i="12"/>
  <c r="B4" i="12"/>
  <c r="A5" i="12"/>
  <c r="A6" i="12"/>
  <c r="A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B1" i="12"/>
  <c r="A1" i="12"/>
  <c r="A2" i="11"/>
  <c r="A1" i="11"/>
  <c r="A2" i="9"/>
  <c r="A1" i="9"/>
  <c r="I27" i="17" l="1"/>
  <c r="I25" i="17"/>
  <c r="I26" i="17"/>
  <c r="I24" i="17"/>
  <c r="I22" i="17"/>
  <c r="J16" i="3" a="1"/>
  <c r="J16" i="3" s="1"/>
  <c r="J24" i="3" a="1"/>
  <c r="J24" i="3" s="1"/>
  <c r="J17" i="3" a="1"/>
  <c r="J17" i="3" s="1"/>
  <c r="J25" i="3" a="1"/>
  <c r="J25" i="3" s="1"/>
  <c r="J18" i="3" a="1"/>
  <c r="J18" i="3" s="1"/>
  <c r="J26" i="3" a="1"/>
  <c r="J26" i="3" s="1"/>
  <c r="J19" i="3" a="1"/>
  <c r="J19" i="3" s="1"/>
  <c r="J27" i="3" a="1"/>
  <c r="J27" i="3" s="1"/>
  <c r="J29" i="3" a="1"/>
  <c r="J29" i="3" s="1"/>
  <c r="J22" i="3" a="1"/>
  <c r="J22" i="3" s="1"/>
  <c r="J20" i="3" a="1"/>
  <c r="J20" i="3" s="1"/>
  <c r="J28" i="3" a="1"/>
  <c r="J28" i="3" s="1"/>
  <c r="J21" i="3" a="1"/>
  <c r="J21" i="3" s="1"/>
  <c r="J30" i="3" a="1"/>
  <c r="J30" i="3" s="1"/>
  <c r="J15" i="3" a="1"/>
  <c r="J15" i="3" s="1"/>
  <c r="J23" i="3" a="1"/>
  <c r="J23" i="3" s="1"/>
  <c r="J31" i="3" a="1"/>
  <c r="J31" i="3" s="1"/>
  <c r="A1" i="2"/>
  <c r="A2" i="3"/>
  <c r="I13" i="17"/>
  <c r="A4" i="23"/>
  <c r="A4" i="26"/>
  <c r="A4" i="25"/>
  <c r="J35" i="3"/>
  <c r="L34" i="20"/>
  <c r="Q25" i="20"/>
  <c r="A4" i="8"/>
  <c r="A4" i="21"/>
  <c r="A4" i="2"/>
  <c r="A4" i="13"/>
  <c r="A4" i="9"/>
  <c r="A4" i="18"/>
  <c r="A4" i="3"/>
  <c r="A4" i="14"/>
  <c r="A4" i="1"/>
  <c r="A4" i="11"/>
  <c r="EJ2" i="4"/>
  <c r="A1" i="3"/>
  <c r="A4" i="17"/>
  <c r="I16" i="17"/>
  <c r="I20" i="17"/>
  <c r="I17" i="17"/>
  <c r="I21" i="17"/>
  <c r="I14" i="17"/>
  <c r="I18" i="17"/>
  <c r="I15" i="17"/>
  <c r="I19" i="17"/>
  <c r="A1" i="8"/>
  <c r="A2" i="8"/>
  <c r="A2" i="2"/>
  <c r="A1" i="1"/>
  <c r="A2" i="1"/>
  <c r="Q34" i="20" l="1"/>
  <c r="L38" i="20"/>
  <c r="R34" i="20" l="1"/>
  <c r="Q38" i="20"/>
  <c r="R38" i="20" s="1"/>
  <c r="D2" i="7"/>
  <c r="E2" i="7" s="1"/>
  <c r="F2" i="7" s="1"/>
  <c r="G2" i="7" s="1"/>
  <c r="H2" i="7" s="1"/>
  <c r="J2" i="7" l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D2" i="5" l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F2" i="6"/>
  <c r="G2" i="6" l="1"/>
  <c r="H2" i="6" s="1"/>
  <c r="I2" i="6" s="1"/>
  <c r="N2" i="6" s="1"/>
  <c r="O2" i="6" l="1"/>
  <c r="P2" i="6" s="1"/>
  <c r="Q2" i="6" s="1"/>
  <c r="R2" i="6" l="1"/>
  <c r="G2" i="4"/>
  <c r="F2" i="4"/>
  <c r="E2" i="4"/>
  <c r="S2" i="6" l="1"/>
  <c r="H2" i="4"/>
  <c r="K2" i="4" s="1"/>
  <c r="I2" i="4"/>
  <c r="L2" i="4" s="1"/>
  <c r="J2" i="4"/>
  <c r="T2" i="6" l="1"/>
  <c r="M2" i="4"/>
  <c r="N2" i="4"/>
  <c r="O2" i="4"/>
  <c r="U2" i="6" l="1"/>
  <c r="P2" i="4"/>
  <c r="R2" i="4"/>
  <c r="V2" i="6" l="1"/>
  <c r="S2" i="4"/>
  <c r="Q2" i="4"/>
  <c r="W2" i="6" l="1"/>
  <c r="T2" i="4"/>
  <c r="X2" i="6" l="1"/>
  <c r="U2" i="4"/>
  <c r="W2" i="4"/>
  <c r="V2" i="4"/>
  <c r="Y2" i="6" l="1"/>
  <c r="X2" i="4"/>
  <c r="Z2" i="6" l="1"/>
  <c r="Y2" i="4"/>
  <c r="AA2" i="4"/>
  <c r="Z2" i="4"/>
  <c r="AA2" i="6" l="1"/>
  <c r="AB2" i="4"/>
  <c r="AB2" i="6" l="1"/>
  <c r="AE2" i="4"/>
  <c r="AD2" i="4"/>
  <c r="AC2" i="4"/>
  <c r="AF2" i="4" s="1"/>
  <c r="AC2" i="6" l="1"/>
  <c r="AH2" i="4"/>
  <c r="AI2" i="4"/>
  <c r="AG2" i="4"/>
  <c r="AJ2" i="4" s="1"/>
  <c r="AD2" i="6" l="1"/>
  <c r="AL2" i="4"/>
  <c r="AM2" i="4"/>
  <c r="AK2" i="4"/>
  <c r="AN2" i="4" s="1"/>
  <c r="AE2" i="6" l="1"/>
  <c r="AQ2" i="4"/>
  <c r="AO2" i="4"/>
  <c r="AR2" i="4" s="1"/>
  <c r="AP2" i="4"/>
  <c r="AF2" i="6" l="1"/>
  <c r="AU2" i="4"/>
  <c r="AS2" i="4"/>
  <c r="AV2" i="4" s="1"/>
  <c r="AT2" i="4"/>
  <c r="AG2" i="6" l="1"/>
  <c r="AY2" i="4"/>
  <c r="AW2" i="4"/>
  <c r="AZ2" i="4" s="1"/>
  <c r="AX2" i="4"/>
  <c r="AH2" i="6" l="1"/>
  <c r="BC2" i="4"/>
  <c r="BA2" i="4"/>
  <c r="BD2" i="4" s="1"/>
  <c r="BB2" i="4"/>
  <c r="AI2" i="6" l="1"/>
  <c r="BG2" i="4"/>
  <c r="BF2" i="4"/>
  <c r="BE2" i="4"/>
  <c r="BH2" i="4" s="1"/>
  <c r="AJ2" i="6" l="1"/>
  <c r="BI2" i="4"/>
  <c r="BL2" i="4" s="1"/>
  <c r="BK2" i="4"/>
  <c r="BJ2" i="4"/>
  <c r="AK2" i="6" l="1"/>
  <c r="BM2" i="4"/>
  <c r="BP2" i="4" s="1"/>
  <c r="BN2" i="4"/>
  <c r="BO2" i="4"/>
  <c r="AL2" i="6" l="1"/>
  <c r="BS2" i="4"/>
  <c r="BQ2" i="4"/>
  <c r="BT2" i="4" s="1"/>
  <c r="BR2" i="4"/>
  <c r="AM2" i="6" l="1"/>
  <c r="BW2" i="4"/>
  <c r="BU2" i="4"/>
  <c r="BX2" i="4" s="1"/>
  <c r="BV2" i="4"/>
  <c r="AN2" i="6" l="1"/>
  <c r="CA2" i="4"/>
  <c r="BY2" i="4"/>
  <c r="CB2" i="4" s="1"/>
  <c r="BZ2" i="4"/>
  <c r="CE2" i="4" l="1"/>
  <c r="CC2" i="4"/>
  <c r="CF2" i="4" s="1"/>
  <c r="CD2" i="4"/>
  <c r="CG2" i="4" l="1"/>
  <c r="CJ2" i="4" s="1"/>
  <c r="CI2" i="4"/>
  <c r="CH2" i="4"/>
  <c r="CK2" i="4" l="1"/>
  <c r="CN2" i="4" s="1"/>
  <c r="CM2" i="4"/>
  <c r="CL2" i="4"/>
  <c r="CQ2" i="4" l="1"/>
  <c r="CO2" i="4"/>
  <c r="CR2" i="4" s="1"/>
  <c r="CP2" i="4"/>
  <c r="CS2" i="4" l="1"/>
  <c r="CV2" i="4" s="1"/>
  <c r="CT2" i="4"/>
  <c r="CU2" i="4"/>
  <c r="CX2" i="4" l="1"/>
  <c r="CY2" i="4"/>
  <c r="CW2" i="4"/>
  <c r="CZ2" i="4" s="1"/>
  <c r="DC2" i="4" l="1"/>
  <c r="DA2" i="4"/>
  <c r="DD2" i="4" s="1"/>
  <c r="DB2" i="4"/>
  <c r="DG2" i="4" l="1"/>
  <c r="DE2" i="4"/>
  <c r="DF2" i="4"/>
  <c r="DH2" i="4" l="1"/>
  <c r="DK2" i="4" l="1"/>
  <c r="DJ2" i="4"/>
  <c r="DI2" i="4"/>
  <c r="DL2" i="4" l="1"/>
  <c r="J14" i="3" l="1" a="1"/>
  <c r="J14" i="3" s="1"/>
  <c r="J15" i="2"/>
  <c r="J20" i="2"/>
  <c r="J22" i="2"/>
  <c r="J16" i="2"/>
  <c r="J21" i="2"/>
  <c r="J24" i="2"/>
  <c r="J14" i="2"/>
  <c r="J17" i="2"/>
  <c r="J25" i="2"/>
  <c r="J18" i="2"/>
  <c r="J19" i="2"/>
  <c r="J23" i="2"/>
  <c r="J33" i="2" l="1"/>
  <c r="J33" i="3"/>
  <c r="J37" i="3" s="1"/>
  <c r="G16" i="21" l="1"/>
  <c r="B19" i="12" l="1"/>
  <c r="E14" i="21" s="1"/>
  <c r="I14" i="21" l="1"/>
  <c r="I16" i="21" s="1"/>
  <c r="H24" i="8" s="1"/>
  <c r="E16" i="21"/>
  <c r="C19" i="12" l="1"/>
  <c r="E14" i="23" s="1"/>
  <c r="E16" i="23" l="1"/>
  <c r="I14" i="23"/>
  <c r="I16" i="23" s="1"/>
  <c r="J24" i="1" s="1"/>
  <c r="H24" i="1" l="1"/>
  <c r="N18" i="17" l="1"/>
  <c r="P23" i="27" l="1"/>
  <c r="D23" i="27" l="1"/>
  <c r="C23" i="27"/>
  <c r="E23" i="27" l="1"/>
  <c r="F23" i="27" l="1"/>
  <c r="G23" i="27" l="1"/>
  <c r="H23" i="27" l="1"/>
  <c r="I23" i="27" l="1"/>
  <c r="J23" i="27" l="1"/>
  <c r="K23" i="27" l="1"/>
  <c r="L23" i="27" l="1"/>
  <c r="M23" i="27" l="1"/>
  <c r="N14" i="17"/>
  <c r="N15" i="17"/>
  <c r="N16" i="17"/>
  <c r="N17" i="17"/>
  <c r="N19" i="17"/>
  <c r="N20" i="17"/>
  <c r="N21" i="17"/>
  <c r="N22" i="17"/>
  <c r="N24" i="17"/>
  <c r="N25" i="17"/>
  <c r="N26" i="17"/>
  <c r="N27" i="17"/>
  <c r="N23" i="17" l="1"/>
  <c r="N13" i="17"/>
  <c r="N30" i="17" s="1"/>
  <c r="N23" i="27"/>
  <c r="O23" i="27" l="1"/>
  <c r="Q23" i="27" l="1"/>
  <c r="R23" i="27" l="1"/>
  <c r="S23" i="27" l="1"/>
  <c r="T23" i="27" l="1"/>
  <c r="U23" i="27" l="1"/>
  <c r="V23" i="27" l="1"/>
  <c r="W23" i="27" l="1"/>
  <c r="X23" i="27" l="1"/>
  <c r="Y23" i="27" l="1"/>
  <c r="Z23" i="27" l="1"/>
  <c r="AA23" i="27" l="1"/>
  <c r="AB23" i="27" l="1"/>
  <c r="AC23" i="27" l="1"/>
  <c r="AG18" i="27"/>
  <c r="AG20" i="27"/>
  <c r="AG3" i="27"/>
  <c r="AG4" i="27"/>
  <c r="AG5" i="27"/>
  <c r="AG9" i="27"/>
  <c r="AG10" i="27"/>
  <c r="AG11" i="27"/>
  <c r="AG6" i="27"/>
  <c r="AG7" i="27"/>
  <c r="AG13" i="27"/>
  <c r="AG8" i="27"/>
  <c r="AG12" i="27"/>
  <c r="AG14" i="27"/>
  <c r="AG15" i="27"/>
  <c r="AG16" i="27"/>
  <c r="AG17" i="27"/>
  <c r="AD23" i="27" l="1"/>
  <c r="AG19" i="27"/>
  <c r="AG21" i="27"/>
  <c r="AE23" i="27" l="1"/>
  <c r="AG23" i="27" s="1"/>
  <c r="F18" i="2" l="1"/>
  <c r="C9" i="7"/>
  <c r="H30" i="9"/>
  <c r="G30" i="13"/>
  <c r="H26" i="9"/>
  <c r="G26" i="13"/>
  <c r="H22" i="9"/>
  <c r="G22" i="13"/>
  <c r="H18" i="9"/>
  <c r="G18" i="13"/>
  <c r="A5" i="26"/>
  <c r="A5" i="21"/>
  <c r="A5" i="14"/>
  <c r="A5" i="11"/>
  <c r="A5" i="17"/>
  <c r="F14" i="26"/>
  <c r="A5" i="25"/>
  <c r="A5" i="13"/>
  <c r="H14" i="25"/>
  <c r="H26" i="8" s="1"/>
  <c r="A5" i="9"/>
  <c r="A5" i="2"/>
  <c r="A5" i="3"/>
  <c r="A5" i="18"/>
  <c r="A5" i="8"/>
  <c r="B5" i="1"/>
  <c r="A5" i="23"/>
  <c r="H22" i="8"/>
  <c r="J22" i="1"/>
  <c r="C16" i="7"/>
  <c r="F25" i="2"/>
  <c r="C8" i="7"/>
  <c r="F17" i="2"/>
  <c r="C15" i="7"/>
  <c r="F24" i="2"/>
  <c r="F16" i="2"/>
  <c r="C7" i="7"/>
  <c r="F26" i="2"/>
  <c r="C17" i="7"/>
  <c r="H29" i="9"/>
  <c r="G29" i="13"/>
  <c r="G25" i="13"/>
  <c r="H25" i="9"/>
  <c r="H21" i="9"/>
  <c r="G21" i="13"/>
  <c r="H17" i="9"/>
  <c r="G17" i="13"/>
  <c r="F31" i="2"/>
  <c r="C22" i="7"/>
  <c r="F23" i="2"/>
  <c r="C14" i="7"/>
  <c r="F15" i="2"/>
  <c r="C6" i="7"/>
  <c r="H14" i="9"/>
  <c r="G14" i="13"/>
  <c r="F30" i="2"/>
  <c r="C21" i="7"/>
  <c r="F22" i="2"/>
  <c r="C13" i="7"/>
  <c r="F14" i="2"/>
  <c r="C5" i="7"/>
  <c r="H28" i="9"/>
  <c r="G28" i="13"/>
  <c r="G24" i="13"/>
  <c r="H24" i="9"/>
  <c r="H20" i="9"/>
  <c r="G20" i="13"/>
  <c r="H16" i="9"/>
  <c r="G16" i="13"/>
  <c r="C20" i="7"/>
  <c r="F29" i="2"/>
  <c r="F21" i="2"/>
  <c r="C12" i="7"/>
  <c r="F28" i="2"/>
  <c r="C19" i="7"/>
  <c r="H19" i="4"/>
  <c r="F20" i="2"/>
  <c r="C11" i="7"/>
  <c r="H31" i="9"/>
  <c r="G31" i="13"/>
  <c r="H27" i="9"/>
  <c r="G27" i="13"/>
  <c r="H23" i="9"/>
  <c r="G23" i="13"/>
  <c r="H19" i="9"/>
  <c r="G19" i="13"/>
  <c r="H15" i="9"/>
  <c r="G15" i="13"/>
  <c r="F27" i="2"/>
  <c r="C18" i="7"/>
  <c r="F19" i="2"/>
  <c r="C10" i="7"/>
  <c r="H24" i="4"/>
  <c r="H29" i="2"/>
  <c r="L29" i="2" s="1"/>
  <c r="H6" i="4"/>
  <c r="H22" i="4"/>
  <c r="H10" i="4"/>
  <c r="H18" i="4"/>
  <c r="H26" i="2"/>
  <c r="L26" i="2" s="1"/>
  <c r="L22" i="4" l="1"/>
  <c r="D22" i="7"/>
  <c r="L6" i="4"/>
  <c r="D6" i="7"/>
  <c r="L18" i="4"/>
  <c r="D18" i="7"/>
  <c r="L10" i="4"/>
  <c r="D10" i="7"/>
  <c r="H17" i="2"/>
  <c r="L17" i="2" s="1"/>
  <c r="H21" i="2"/>
  <c r="L21" i="2" s="1"/>
  <c r="H22" i="2"/>
  <c r="L22" i="2" s="1"/>
  <c r="G33" i="13"/>
  <c r="H24" i="2"/>
  <c r="L24" i="2" s="1"/>
  <c r="H28" i="2"/>
  <c r="L28" i="2" s="1"/>
  <c r="F33" i="2"/>
  <c r="H33" i="9"/>
  <c r="H16" i="8" s="1"/>
  <c r="H15" i="4"/>
  <c r="H18" i="2"/>
  <c r="L18" i="2" s="1"/>
  <c r="F26" i="9"/>
  <c r="F26" i="13"/>
  <c r="J26" i="13" s="1"/>
  <c r="H16" i="2"/>
  <c r="L16" i="2" s="1"/>
  <c r="H31" i="2"/>
  <c r="L31" i="2" s="1"/>
  <c r="H11" i="4"/>
  <c r="H20" i="2"/>
  <c r="L20" i="2" s="1"/>
  <c r="H12" i="4"/>
  <c r="H13" i="4"/>
  <c r="F29" i="13"/>
  <c r="J29" i="13" s="1"/>
  <c r="F29" i="9"/>
  <c r="L19" i="4"/>
  <c r="D19" i="7"/>
  <c r="H23" i="2"/>
  <c r="L23" i="2" s="1"/>
  <c r="H17" i="4"/>
  <c r="H30" i="2"/>
  <c r="L30" i="2" s="1"/>
  <c r="H15" i="2"/>
  <c r="L15" i="2" s="1"/>
  <c r="L24" i="4"/>
  <c r="D24" i="7"/>
  <c r="H8" i="4"/>
  <c r="H9" i="4"/>
  <c r="H27" i="2"/>
  <c r="L27" i="2" s="1"/>
  <c r="H20" i="4"/>
  <c r="H21" i="4"/>
  <c r="H14" i="4"/>
  <c r="H25" i="2"/>
  <c r="L25" i="2" s="1"/>
  <c r="H16" i="4"/>
  <c r="H19" i="2"/>
  <c r="L19" i="2" s="1"/>
  <c r="H5" i="4"/>
  <c r="H14" i="2"/>
  <c r="H35" i="3"/>
  <c r="H7" i="4"/>
  <c r="H14" i="26"/>
  <c r="J26" i="1" s="1"/>
  <c r="H26" i="1"/>
  <c r="L21" i="4" l="1"/>
  <c r="D21" i="7"/>
  <c r="P24" i="4"/>
  <c r="E24" i="7"/>
  <c r="E19" i="7"/>
  <c r="P19" i="4"/>
  <c r="F16" i="13"/>
  <c r="J16" i="13" s="1"/>
  <c r="F16" i="9"/>
  <c r="F28" i="13"/>
  <c r="J28" i="13" s="1"/>
  <c r="F28" i="9"/>
  <c r="H33" i="2"/>
  <c r="L20" i="4"/>
  <c r="D20" i="7"/>
  <c r="F24" i="13"/>
  <c r="J24" i="13" s="1"/>
  <c r="F24" i="9"/>
  <c r="P10" i="4"/>
  <c r="E10" i="7"/>
  <c r="D7" i="7"/>
  <c r="L7" i="4"/>
  <c r="L5" i="4"/>
  <c r="D5" i="7"/>
  <c r="F15" i="13"/>
  <c r="F15" i="9"/>
  <c r="F19" i="9"/>
  <c r="F19" i="13"/>
  <c r="J19" i="13" s="1"/>
  <c r="F30" i="9"/>
  <c r="F30" i="13"/>
  <c r="J30" i="13" s="1"/>
  <c r="L13" i="4"/>
  <c r="D13" i="7"/>
  <c r="F18" i="9"/>
  <c r="F18" i="13"/>
  <c r="J18" i="13" s="1"/>
  <c r="P18" i="4"/>
  <c r="E18" i="7"/>
  <c r="L14" i="4"/>
  <c r="D14" i="7"/>
  <c r="F27" i="9"/>
  <c r="F27" i="13"/>
  <c r="J27" i="13" s="1"/>
  <c r="L17" i="4"/>
  <c r="D17" i="7"/>
  <c r="D12" i="7"/>
  <c r="L12" i="4"/>
  <c r="D15" i="7"/>
  <c r="L15" i="4"/>
  <c r="D16" i="7"/>
  <c r="L16" i="4"/>
  <c r="L9" i="4"/>
  <c r="D9" i="7"/>
  <c r="F20" i="9"/>
  <c r="F20" i="13"/>
  <c r="J20" i="13" s="1"/>
  <c r="F22" i="9"/>
  <c r="F22" i="13"/>
  <c r="J22" i="13" s="1"/>
  <c r="P6" i="4"/>
  <c r="E6" i="7"/>
  <c r="F25" i="13"/>
  <c r="J25" i="13" s="1"/>
  <c r="F25" i="9"/>
  <c r="L8" i="4"/>
  <c r="D8" i="7"/>
  <c r="F23" i="9"/>
  <c r="F23" i="13"/>
  <c r="J23" i="13" s="1"/>
  <c r="D11" i="7"/>
  <c r="L11" i="4"/>
  <c r="L14" i="2"/>
  <c r="F21" i="9"/>
  <c r="F21" i="13"/>
  <c r="J21" i="13" s="1"/>
  <c r="F31" i="13"/>
  <c r="J31" i="13" s="1"/>
  <c r="F31" i="9"/>
  <c r="F17" i="13"/>
  <c r="J17" i="13" s="1"/>
  <c r="F17" i="9"/>
  <c r="P22" i="4"/>
  <c r="E22" i="7"/>
  <c r="P17" i="4" l="1"/>
  <c r="E17" i="7"/>
  <c r="T22" i="4"/>
  <c r="F22" i="7"/>
  <c r="P8" i="4"/>
  <c r="E8" i="7"/>
  <c r="T18" i="4"/>
  <c r="F18" i="7"/>
  <c r="T10" i="4"/>
  <c r="F10" i="7"/>
  <c r="L33" i="2"/>
  <c r="H14" i="8" s="1"/>
  <c r="H19" i="8" s="1"/>
  <c r="H29" i="8" s="1"/>
  <c r="B3" i="24" s="1"/>
  <c r="F14" i="9"/>
  <c r="F33" i="9" s="1"/>
  <c r="F14" i="13"/>
  <c r="F33" i="13" s="1"/>
  <c r="P9" i="4"/>
  <c r="E9" i="7"/>
  <c r="T19" i="4"/>
  <c r="F19" i="7"/>
  <c r="E11" i="7"/>
  <c r="P11" i="4"/>
  <c r="P16" i="4"/>
  <c r="E16" i="7"/>
  <c r="J33" i="13"/>
  <c r="B6" i="24" s="1"/>
  <c r="B8" i="24" s="1"/>
  <c r="P13" i="4"/>
  <c r="E13" i="7"/>
  <c r="E5" i="7"/>
  <c r="P5" i="4"/>
  <c r="P20" i="4"/>
  <c r="E20" i="7"/>
  <c r="T6" i="4"/>
  <c r="F6" i="7"/>
  <c r="P15" i="4"/>
  <c r="E15" i="7"/>
  <c r="P7" i="4"/>
  <c r="E7" i="7"/>
  <c r="F24" i="7"/>
  <c r="T24" i="4"/>
  <c r="P14" i="4"/>
  <c r="E14" i="7"/>
  <c r="P12" i="4"/>
  <c r="E12" i="7"/>
  <c r="P21" i="4"/>
  <c r="E21" i="7"/>
  <c r="F12" i="7" l="1"/>
  <c r="T12" i="4"/>
  <c r="T15" i="4"/>
  <c r="F15" i="7"/>
  <c r="T13" i="4"/>
  <c r="F13" i="7"/>
  <c r="X18" i="4"/>
  <c r="G18" i="7"/>
  <c r="F5" i="7"/>
  <c r="T5" i="4"/>
  <c r="T9" i="4"/>
  <c r="F9" i="7"/>
  <c r="T14" i="4"/>
  <c r="F14" i="7"/>
  <c r="X6" i="4"/>
  <c r="G6" i="7"/>
  <c r="F8" i="7"/>
  <c r="T8" i="4"/>
  <c r="T21" i="4"/>
  <c r="F21" i="7"/>
  <c r="T7" i="4"/>
  <c r="F7" i="7"/>
  <c r="T16" i="4"/>
  <c r="F16" i="7"/>
  <c r="X19" i="4"/>
  <c r="G19" i="7"/>
  <c r="X24" i="4"/>
  <c r="G24" i="7"/>
  <c r="F20" i="7"/>
  <c r="T20" i="4"/>
  <c r="F11" i="7"/>
  <c r="T11" i="4"/>
  <c r="X22" i="4"/>
  <c r="G22" i="7"/>
  <c r="X10" i="4"/>
  <c r="G10" i="7"/>
  <c r="T17" i="4"/>
  <c r="F17" i="7"/>
  <c r="X11" i="4" l="1"/>
  <c r="G11" i="7"/>
  <c r="X16" i="4"/>
  <c r="G16" i="7"/>
  <c r="AB6" i="4"/>
  <c r="H6" i="7"/>
  <c r="AB18" i="4"/>
  <c r="H18" i="7"/>
  <c r="X17" i="4"/>
  <c r="G17" i="7"/>
  <c r="X7" i="4"/>
  <c r="G7" i="7"/>
  <c r="X14" i="4"/>
  <c r="G14" i="7"/>
  <c r="G13" i="7"/>
  <c r="X13" i="4"/>
  <c r="AB22" i="4"/>
  <c r="H22" i="7"/>
  <c r="AB19" i="4"/>
  <c r="H19" i="7"/>
  <c r="AB10" i="4"/>
  <c r="H10" i="7"/>
  <c r="AB24" i="4"/>
  <c r="H24" i="7"/>
  <c r="X21" i="4"/>
  <c r="G21" i="7"/>
  <c r="X9" i="4"/>
  <c r="G9" i="7"/>
  <c r="X15" i="4"/>
  <c r="G15" i="7"/>
  <c r="X20" i="4"/>
  <c r="G20" i="7"/>
  <c r="G8" i="7"/>
  <c r="X8" i="4"/>
  <c r="X5" i="4"/>
  <c r="G5" i="7"/>
  <c r="X12" i="4"/>
  <c r="G12" i="7"/>
  <c r="AB13" i="4" l="1"/>
  <c r="H13" i="7"/>
  <c r="AB20" i="4"/>
  <c r="H20" i="7"/>
  <c r="AF24" i="4"/>
  <c r="I24" i="7"/>
  <c r="AF18" i="4"/>
  <c r="I18" i="7"/>
  <c r="H12" i="7"/>
  <c r="AB12" i="4"/>
  <c r="AB15" i="4"/>
  <c r="H15" i="7"/>
  <c r="AF10" i="4"/>
  <c r="I10" i="7"/>
  <c r="AB14" i="4"/>
  <c r="H14" i="7"/>
  <c r="AF6" i="4"/>
  <c r="I6" i="7"/>
  <c r="AB5" i="4"/>
  <c r="H5" i="7"/>
  <c r="AB9" i="4"/>
  <c r="H9" i="7"/>
  <c r="AF19" i="4"/>
  <c r="I19" i="7"/>
  <c r="AB7" i="4"/>
  <c r="H7" i="7"/>
  <c r="AB16" i="4"/>
  <c r="H16" i="7"/>
  <c r="AB8" i="4"/>
  <c r="H8" i="7"/>
  <c r="AB21" i="4"/>
  <c r="H21" i="7"/>
  <c r="I22" i="7"/>
  <c r="AF22" i="4"/>
  <c r="H17" i="7"/>
  <c r="AB17" i="4"/>
  <c r="AB11" i="4"/>
  <c r="H11" i="7"/>
  <c r="AF21" i="4" l="1"/>
  <c r="I21" i="7"/>
  <c r="AJ19" i="4"/>
  <c r="J19" i="7"/>
  <c r="AF14" i="4"/>
  <c r="I14" i="7"/>
  <c r="AJ18" i="4"/>
  <c r="J18" i="7"/>
  <c r="AF11" i="4"/>
  <c r="I11" i="7"/>
  <c r="AF8" i="4"/>
  <c r="I8" i="7"/>
  <c r="AF9" i="4"/>
  <c r="I9" i="7"/>
  <c r="AJ10" i="4"/>
  <c r="J10" i="7"/>
  <c r="J24" i="7"/>
  <c r="AJ24" i="4"/>
  <c r="AF16" i="4"/>
  <c r="I16" i="7"/>
  <c r="AF5" i="4"/>
  <c r="I5" i="7"/>
  <c r="AF15" i="4"/>
  <c r="I15" i="7"/>
  <c r="AF20" i="4"/>
  <c r="I20" i="7"/>
  <c r="AF17" i="4"/>
  <c r="I17" i="7"/>
  <c r="AJ22" i="4"/>
  <c r="J22" i="7"/>
  <c r="AF12" i="4"/>
  <c r="I12" i="7"/>
  <c r="AF7" i="4"/>
  <c r="I7" i="7"/>
  <c r="AJ6" i="4"/>
  <c r="J6" i="7"/>
  <c r="AF13" i="4"/>
  <c r="I13" i="7"/>
  <c r="AJ12" i="4" l="1"/>
  <c r="J12" i="7"/>
  <c r="AJ15" i="4"/>
  <c r="J15" i="7"/>
  <c r="AN10" i="4"/>
  <c r="K10" i="7"/>
  <c r="AN18" i="4"/>
  <c r="K18" i="7"/>
  <c r="AJ13" i="4"/>
  <c r="J13" i="7"/>
  <c r="AN22" i="4"/>
  <c r="K22" i="7"/>
  <c r="J5" i="7"/>
  <c r="AJ5" i="4"/>
  <c r="AJ9" i="4"/>
  <c r="J9" i="7"/>
  <c r="AJ14" i="4"/>
  <c r="J14" i="7"/>
  <c r="K6" i="7"/>
  <c r="AN6" i="4"/>
  <c r="AJ17" i="4"/>
  <c r="J17" i="7"/>
  <c r="AJ16" i="4"/>
  <c r="J16" i="7"/>
  <c r="J8" i="7"/>
  <c r="AJ8" i="4"/>
  <c r="AN19" i="4"/>
  <c r="K19" i="7"/>
  <c r="AN24" i="4"/>
  <c r="K24" i="7"/>
  <c r="AJ7" i="4"/>
  <c r="J7" i="7"/>
  <c r="AJ20" i="4"/>
  <c r="J20" i="7"/>
  <c r="J11" i="7"/>
  <c r="AJ11" i="4"/>
  <c r="AJ21" i="4"/>
  <c r="J21" i="7"/>
  <c r="AN7" i="4" l="1"/>
  <c r="K7" i="7"/>
  <c r="AN16" i="4"/>
  <c r="K16" i="7"/>
  <c r="AN9" i="4"/>
  <c r="K9" i="7"/>
  <c r="AR18" i="4"/>
  <c r="L18" i="7"/>
  <c r="K5" i="7"/>
  <c r="AN5" i="4"/>
  <c r="AN21" i="4"/>
  <c r="K21" i="7"/>
  <c r="AR24" i="4"/>
  <c r="L24" i="7"/>
  <c r="AN17" i="4"/>
  <c r="K17" i="7"/>
  <c r="AR10" i="4"/>
  <c r="L10" i="7"/>
  <c r="AN11" i="4"/>
  <c r="K11" i="7"/>
  <c r="AR6" i="4"/>
  <c r="L6" i="7"/>
  <c r="AR19" i="4"/>
  <c r="L19" i="7"/>
  <c r="AR22" i="4"/>
  <c r="L22" i="7"/>
  <c r="AN15" i="4"/>
  <c r="K15" i="7"/>
  <c r="AN8" i="4"/>
  <c r="K8" i="7"/>
  <c r="AN20" i="4"/>
  <c r="K20" i="7"/>
  <c r="AN14" i="4"/>
  <c r="K14" i="7"/>
  <c r="AN13" i="4"/>
  <c r="K13" i="7"/>
  <c r="AN12" i="4"/>
  <c r="K12" i="7"/>
  <c r="AR20" i="4" l="1"/>
  <c r="L20" i="7"/>
  <c r="AV19" i="4"/>
  <c r="M19" i="7"/>
  <c r="AR17" i="4"/>
  <c r="L17" i="7"/>
  <c r="AV18" i="4"/>
  <c r="M18" i="7"/>
  <c r="AR12" i="4"/>
  <c r="L12" i="7"/>
  <c r="AR8" i="4"/>
  <c r="L8" i="7"/>
  <c r="AV6" i="4"/>
  <c r="M6" i="7"/>
  <c r="AV24" i="4"/>
  <c r="M24" i="7"/>
  <c r="AR9" i="4"/>
  <c r="L9" i="7"/>
  <c r="AR13" i="4"/>
  <c r="L13" i="7"/>
  <c r="AR15" i="4"/>
  <c r="L15" i="7"/>
  <c r="L11" i="7"/>
  <c r="AR11" i="4"/>
  <c r="L21" i="7"/>
  <c r="AR21" i="4"/>
  <c r="AR16" i="4"/>
  <c r="L16" i="7"/>
  <c r="AR5" i="4"/>
  <c r="L5" i="7"/>
  <c r="AR14" i="4"/>
  <c r="L14" i="7"/>
  <c r="AV22" i="4"/>
  <c r="M22" i="7"/>
  <c r="AV10" i="4"/>
  <c r="M10" i="7"/>
  <c r="AR7" i="4"/>
  <c r="L7" i="7"/>
  <c r="N22" i="7" l="1"/>
  <c r="AZ22" i="4"/>
  <c r="O22" i="7" s="1"/>
  <c r="Q22" i="6" s="1"/>
  <c r="P22" i="5" s="1"/>
  <c r="AV21" i="4"/>
  <c r="M21" i="7"/>
  <c r="AV11" i="4"/>
  <c r="M11" i="7"/>
  <c r="AV14" i="4"/>
  <c r="M14" i="7"/>
  <c r="AZ24" i="4"/>
  <c r="N24" i="7"/>
  <c r="AZ18" i="4"/>
  <c r="O18" i="7" s="1"/>
  <c r="N18" i="7"/>
  <c r="AV7" i="4"/>
  <c r="M7" i="7"/>
  <c r="AV5" i="4"/>
  <c r="M5" i="7"/>
  <c r="AV15" i="4"/>
  <c r="M15" i="7"/>
  <c r="AZ6" i="4"/>
  <c r="O6" i="7" s="1"/>
  <c r="N6" i="7"/>
  <c r="AV17" i="4"/>
  <c r="M17" i="7"/>
  <c r="AZ10" i="4"/>
  <c r="O10" i="7" s="1"/>
  <c r="N10" i="7"/>
  <c r="AV16" i="4"/>
  <c r="M16" i="7"/>
  <c r="M13" i="7"/>
  <c r="AV13" i="4"/>
  <c r="AV8" i="4"/>
  <c r="M8" i="7"/>
  <c r="AZ19" i="4"/>
  <c r="O19" i="7" s="1"/>
  <c r="Q19" i="6" s="1"/>
  <c r="P19" i="5" s="1"/>
  <c r="N19" i="7"/>
  <c r="AV9" i="4"/>
  <c r="M9" i="7"/>
  <c r="AV12" i="4"/>
  <c r="M12" i="7"/>
  <c r="AV20" i="4"/>
  <c r="M20" i="7"/>
  <c r="AZ12" i="4" l="1"/>
  <c r="O12" i="7" s="1"/>
  <c r="N12" i="7"/>
  <c r="AZ5" i="4"/>
  <c r="O5" i="7" s="1"/>
  <c r="N5" i="7"/>
  <c r="AZ14" i="4"/>
  <c r="O14" i="7" s="1"/>
  <c r="N14" i="7"/>
  <c r="AZ20" i="4"/>
  <c r="O20" i="7" s="1"/>
  <c r="N20" i="7"/>
  <c r="N8" i="7"/>
  <c r="AZ8" i="4"/>
  <c r="O8" i="7" s="1"/>
  <c r="AZ17" i="4"/>
  <c r="O17" i="7" s="1"/>
  <c r="N17" i="7"/>
  <c r="AZ7" i="4"/>
  <c r="O7" i="7" s="1"/>
  <c r="N7" i="7"/>
  <c r="AZ11" i="4"/>
  <c r="O11" i="7" s="1"/>
  <c r="N11" i="7"/>
  <c r="AZ13" i="4"/>
  <c r="O13" i="7" s="1"/>
  <c r="N13" i="7"/>
  <c r="AZ21" i="4"/>
  <c r="O21" i="7" s="1"/>
  <c r="N21" i="7"/>
  <c r="AZ9" i="4"/>
  <c r="O9" i="7" s="1"/>
  <c r="N9" i="7"/>
  <c r="AZ16" i="4"/>
  <c r="O16" i="7" s="1"/>
  <c r="N16" i="7"/>
  <c r="AZ15" i="4"/>
  <c r="O15" i="7" s="1"/>
  <c r="N15" i="7"/>
  <c r="BD24" i="4"/>
  <c r="O24" i="7"/>
  <c r="Q24" i="6" s="1"/>
  <c r="P24" i="5" s="1"/>
  <c r="BH24" i="4" l="1"/>
  <c r="P24" i="7"/>
  <c r="R24" i="6" s="1"/>
  <c r="Q24" i="5" s="1"/>
  <c r="BL24" i="4" l="1"/>
  <c r="Q24" i="7"/>
  <c r="BP24" i="4" l="1"/>
  <c r="R24" i="7"/>
  <c r="S24" i="6" s="1"/>
  <c r="R24" i="5" s="1"/>
  <c r="T24" i="6" s="1"/>
  <c r="S24" i="5" s="1"/>
  <c r="BD6" i="4"/>
  <c r="BD21" i="4"/>
  <c r="BD19" i="4"/>
  <c r="BD10" i="4"/>
  <c r="BD9" i="4"/>
  <c r="BD15" i="4"/>
  <c r="BD5" i="4"/>
  <c r="BD14" i="4"/>
  <c r="BD20" i="4"/>
  <c r="BD8" i="4"/>
  <c r="BD12" i="4"/>
  <c r="BD18" i="4"/>
  <c r="BD7" i="4"/>
  <c r="BD17" i="4"/>
  <c r="BD13" i="4"/>
  <c r="BD11" i="4"/>
  <c r="BD22" i="4"/>
  <c r="BD16" i="4"/>
  <c r="H25" i="3"/>
  <c r="H31" i="3"/>
  <c r="H15" i="3"/>
  <c r="H28" i="3"/>
  <c r="H24" i="3"/>
  <c r="H18" i="3"/>
  <c r="H14" i="3"/>
  <c r="H23" i="3"/>
  <c r="H20" i="3"/>
  <c r="H26" i="3"/>
  <c r="H22" i="3" l="1"/>
  <c r="H30" i="3"/>
  <c r="BH18" i="4"/>
  <c r="P18" i="7"/>
  <c r="Q18" i="6" s="1"/>
  <c r="P18" i="5" s="1"/>
  <c r="BH10" i="4"/>
  <c r="P10" i="7"/>
  <c r="Q10" i="6" s="1"/>
  <c r="P10" i="5" s="1"/>
  <c r="BH20" i="4"/>
  <c r="P20" i="7"/>
  <c r="Q20" i="6" s="1"/>
  <c r="P20" i="5" s="1"/>
  <c r="BH7" i="4"/>
  <c r="P7" i="7"/>
  <c r="Q7" i="6" s="1"/>
  <c r="P7" i="5" s="1"/>
  <c r="BH12" i="4"/>
  <c r="P12" i="7"/>
  <c r="Q12" i="6" s="1"/>
  <c r="P12" i="5" s="1"/>
  <c r="BH19" i="4"/>
  <c r="P19" i="7"/>
  <c r="R19" i="6" s="1"/>
  <c r="Q19" i="5" s="1"/>
  <c r="BH21" i="4"/>
  <c r="P21" i="7"/>
  <c r="Q21" i="6" s="1"/>
  <c r="P21" i="5" s="1"/>
  <c r="BH22" i="4"/>
  <c r="P22" i="7"/>
  <c r="R22" i="6" s="1"/>
  <c r="Q22" i="5" s="1"/>
  <c r="BH6" i="4"/>
  <c r="P6" i="7"/>
  <c r="Q6" i="6" s="1"/>
  <c r="P6" i="5" s="1"/>
  <c r="BH11" i="4"/>
  <c r="P11" i="7"/>
  <c r="Q11" i="6" s="1"/>
  <c r="P11" i="5" s="1"/>
  <c r="P14" i="7"/>
  <c r="Q14" i="6" s="1"/>
  <c r="P14" i="5" s="1"/>
  <c r="BH14" i="4"/>
  <c r="BH16" i="4"/>
  <c r="P16" i="7"/>
  <c r="Q16" i="6" s="1"/>
  <c r="P16" i="5" s="1"/>
  <c r="H27" i="3"/>
  <c r="H16" i="3"/>
  <c r="BH13" i="4"/>
  <c r="P13" i="7"/>
  <c r="Q13" i="6" s="1"/>
  <c r="P13" i="5" s="1"/>
  <c r="BH5" i="4"/>
  <c r="P5" i="7"/>
  <c r="Q5" i="6" s="1"/>
  <c r="P5" i="5" s="1"/>
  <c r="P8" i="7"/>
  <c r="Q8" i="6" s="1"/>
  <c r="P8" i="5" s="1"/>
  <c r="BH8" i="4"/>
  <c r="H29" i="3"/>
  <c r="H21" i="3"/>
  <c r="H19" i="3"/>
  <c r="P17" i="7"/>
  <c r="Q17" i="6" s="1"/>
  <c r="P17" i="5" s="1"/>
  <c r="BH17" i="4"/>
  <c r="BH15" i="4"/>
  <c r="P15" i="7"/>
  <c r="Q15" i="6" s="1"/>
  <c r="P15" i="5" s="1"/>
  <c r="H17" i="3"/>
  <c r="P9" i="7"/>
  <c r="Q9" i="6" s="1"/>
  <c r="P9" i="5" s="1"/>
  <c r="BH9" i="4"/>
  <c r="S24" i="7"/>
  <c r="F35" i="3" s="1"/>
  <c r="L35" i="3" s="1"/>
  <c r="BT24" i="4"/>
  <c r="H33" i="3" l="1"/>
  <c r="H37" i="3" s="1"/>
  <c r="BL8" i="4"/>
  <c r="Q8" i="7"/>
  <c r="R8" i="6" s="1"/>
  <c r="Q8" i="5" s="1"/>
  <c r="BL14" i="4"/>
  <c r="Q14" i="7"/>
  <c r="R14" i="6" s="1"/>
  <c r="Q14" i="5" s="1"/>
  <c r="BL17" i="4"/>
  <c r="Q17" i="7"/>
  <c r="R17" i="6" s="1"/>
  <c r="Q17" i="5" s="1"/>
  <c r="BL5" i="4"/>
  <c r="Q5" i="7"/>
  <c r="R5" i="6" s="1"/>
  <c r="Q5" i="5" s="1"/>
  <c r="BL21" i="4"/>
  <c r="Q21" i="7"/>
  <c r="R21" i="6" s="1"/>
  <c r="Q21" i="5" s="1"/>
  <c r="BL20" i="4"/>
  <c r="Q20" i="7"/>
  <c r="R20" i="6" s="1"/>
  <c r="Q20" i="5" s="1"/>
  <c r="F35" i="11"/>
  <c r="F33" i="14"/>
  <c r="J33" i="14" s="1"/>
  <c r="BL13" i="4"/>
  <c r="Q13" i="7"/>
  <c r="R13" i="6" s="1"/>
  <c r="Q13" i="5" s="1"/>
  <c r="Q11" i="7"/>
  <c r="R11" i="6" s="1"/>
  <c r="Q11" i="5" s="1"/>
  <c r="BL11" i="4"/>
  <c r="BL19" i="4"/>
  <c r="Q19" i="7"/>
  <c r="S19" i="6" s="1"/>
  <c r="R19" i="5" s="1"/>
  <c r="Q10" i="7"/>
  <c r="R10" i="6" s="1"/>
  <c r="Q10" i="5" s="1"/>
  <c r="BL10" i="4"/>
  <c r="Q6" i="7"/>
  <c r="R6" i="6" s="1"/>
  <c r="Q6" i="5" s="1"/>
  <c r="BL6" i="4"/>
  <c r="BL12" i="4"/>
  <c r="Q12" i="7"/>
  <c r="R12" i="6" s="1"/>
  <c r="Q12" i="5" s="1"/>
  <c r="BL18" i="4"/>
  <c r="Q18" i="7"/>
  <c r="R18" i="6" s="1"/>
  <c r="Q18" i="5" s="1"/>
  <c r="BL9" i="4"/>
  <c r="Q9" i="7"/>
  <c r="R9" i="6" s="1"/>
  <c r="Q9" i="5" s="1"/>
  <c r="BL16" i="4"/>
  <c r="Q16" i="7"/>
  <c r="R16" i="6" s="1"/>
  <c r="Q16" i="5" s="1"/>
  <c r="BL22" i="4"/>
  <c r="Q22" i="7"/>
  <c r="S22" i="6" s="1"/>
  <c r="R22" i="5" s="1"/>
  <c r="BL7" i="4"/>
  <c r="Q7" i="7"/>
  <c r="R7" i="6" s="1"/>
  <c r="Q7" i="5" s="1"/>
  <c r="BX24" i="4"/>
  <c r="T24" i="7"/>
  <c r="U24" i="6" s="1"/>
  <c r="T24" i="5" s="1"/>
  <c r="BL15" i="4"/>
  <c r="Q15" i="7"/>
  <c r="R15" i="6" s="1"/>
  <c r="Q15" i="5" s="1"/>
  <c r="BP15" i="4" l="1"/>
  <c r="R15" i="7"/>
  <c r="S15" i="6" s="1"/>
  <c r="R15" i="5" s="1"/>
  <c r="BP16" i="4"/>
  <c r="R16" i="7"/>
  <c r="S16" i="6" s="1"/>
  <c r="R16" i="5" s="1"/>
  <c r="BP13" i="4"/>
  <c r="R13" i="7"/>
  <c r="S13" i="6" s="1"/>
  <c r="R13" i="5" s="1"/>
  <c r="BP5" i="4"/>
  <c r="R5" i="7"/>
  <c r="S5" i="6" s="1"/>
  <c r="R5" i="5" s="1"/>
  <c r="BP10" i="4"/>
  <c r="R10" i="7"/>
  <c r="S10" i="6" s="1"/>
  <c r="R10" i="5" s="1"/>
  <c r="T10" i="6" s="1"/>
  <c r="S10" i="5" s="1"/>
  <c r="CB24" i="4"/>
  <c r="U24" i="7"/>
  <c r="V24" i="6" s="1"/>
  <c r="U24" i="5" s="1"/>
  <c r="BP9" i="4"/>
  <c r="R9" i="7"/>
  <c r="S9" i="6" s="1"/>
  <c r="R9" i="5" s="1"/>
  <c r="BP17" i="4"/>
  <c r="R17" i="7"/>
  <c r="S17" i="6" s="1"/>
  <c r="R17" i="5" s="1"/>
  <c r="T17" i="6" s="1"/>
  <c r="S17" i="5" s="1"/>
  <c r="R7" i="7"/>
  <c r="S7" i="6" s="1"/>
  <c r="R7" i="5" s="1"/>
  <c r="BP7" i="4"/>
  <c r="R18" i="7"/>
  <c r="S18" i="6" s="1"/>
  <c r="R18" i="5" s="1"/>
  <c r="BP18" i="4"/>
  <c r="BP19" i="4"/>
  <c r="R19" i="7"/>
  <c r="T19" i="6" s="1"/>
  <c r="S19" i="5" s="1"/>
  <c r="BP20" i="4"/>
  <c r="R20" i="7"/>
  <c r="S20" i="6" s="1"/>
  <c r="R20" i="5" s="1"/>
  <c r="T20" i="6" s="1"/>
  <c r="S20" i="5" s="1"/>
  <c r="BP14" i="4"/>
  <c r="R14" i="7"/>
  <c r="S14" i="6" s="1"/>
  <c r="R14" i="5" s="1"/>
  <c r="T14" i="6" s="1"/>
  <c r="S14" i="5" s="1"/>
  <c r="BP11" i="4"/>
  <c r="R11" i="7"/>
  <c r="S11" i="6" s="1"/>
  <c r="R11" i="5" s="1"/>
  <c r="T11" i="6" s="1"/>
  <c r="S11" i="5" s="1"/>
  <c r="R22" i="7"/>
  <c r="T22" i="6" s="1"/>
  <c r="S22" i="5" s="1"/>
  <c r="BP22" i="4"/>
  <c r="BP12" i="4"/>
  <c r="R12" i="7"/>
  <c r="S12" i="6" s="1"/>
  <c r="R12" i="5" s="1"/>
  <c r="BP21" i="4"/>
  <c r="R21" i="7"/>
  <c r="S21" i="6" s="1"/>
  <c r="R21" i="5" s="1"/>
  <c r="BP8" i="4"/>
  <c r="R8" i="7"/>
  <c r="S8" i="6" s="1"/>
  <c r="R8" i="5" s="1"/>
  <c r="BP6" i="4"/>
  <c r="R6" i="7"/>
  <c r="S6" i="6" s="1"/>
  <c r="R6" i="5" s="1"/>
  <c r="BT21" i="4" l="1"/>
  <c r="S21" i="7"/>
  <c r="F30" i="3" s="1"/>
  <c r="L30" i="3" s="1"/>
  <c r="BT14" i="4"/>
  <c r="S14" i="7"/>
  <c r="F23" i="3" s="1"/>
  <c r="L23" i="3" s="1"/>
  <c r="BT12" i="4"/>
  <c r="S12" i="7"/>
  <c r="F21" i="3" s="1"/>
  <c r="L21" i="3" s="1"/>
  <c r="BT20" i="4"/>
  <c r="S20" i="7"/>
  <c r="F29" i="3" s="1"/>
  <c r="L29" i="3" s="1"/>
  <c r="BT17" i="4"/>
  <c r="S17" i="7"/>
  <c r="F26" i="3" s="1"/>
  <c r="L26" i="3" s="1"/>
  <c r="BT5" i="4"/>
  <c r="S5" i="7"/>
  <c r="F14" i="3" s="1"/>
  <c r="T13" i="6"/>
  <c r="S13" i="5" s="1"/>
  <c r="BT22" i="4"/>
  <c r="S22" i="7"/>
  <c r="F31" i="3" s="1"/>
  <c r="L31" i="3" s="1"/>
  <c r="BT6" i="4"/>
  <c r="S6" i="7"/>
  <c r="F15" i="3" s="1"/>
  <c r="L15" i="3" s="1"/>
  <c r="BT19" i="4"/>
  <c r="S19" i="7"/>
  <c r="F28" i="3" s="1"/>
  <c r="L28" i="3" s="1"/>
  <c r="BT9" i="4"/>
  <c r="S9" i="7"/>
  <c r="F18" i="3" s="1"/>
  <c r="L18" i="3" s="1"/>
  <c r="BT13" i="4"/>
  <c r="S13" i="7"/>
  <c r="F22" i="3" s="1"/>
  <c r="L22" i="3" s="1"/>
  <c r="BT18" i="4"/>
  <c r="S18" i="7"/>
  <c r="F27" i="3" s="1"/>
  <c r="L27" i="3" s="1"/>
  <c r="BT8" i="4"/>
  <c r="S8" i="7"/>
  <c r="F17" i="3" s="1"/>
  <c r="L17" i="3" s="1"/>
  <c r="BT11" i="4"/>
  <c r="S11" i="7"/>
  <c r="F20" i="3" s="1"/>
  <c r="L20" i="3" s="1"/>
  <c r="CF24" i="4"/>
  <c r="V24" i="7"/>
  <c r="W24" i="6" s="1"/>
  <c r="V24" i="5" s="1"/>
  <c r="BT16" i="4"/>
  <c r="S16" i="7"/>
  <c r="F25" i="3" s="1"/>
  <c r="L25" i="3" s="1"/>
  <c r="U14" i="6"/>
  <c r="T14" i="5" s="1"/>
  <c r="BT7" i="4"/>
  <c r="S7" i="7"/>
  <c r="F16" i="3" s="1"/>
  <c r="L16" i="3" s="1"/>
  <c r="T15" i="6"/>
  <c r="S15" i="5" s="1"/>
  <c r="BT10" i="4"/>
  <c r="S10" i="7"/>
  <c r="F19" i="3" s="1"/>
  <c r="L19" i="3" s="1"/>
  <c r="BT15" i="4"/>
  <c r="S15" i="7"/>
  <c r="F24" i="3" s="1"/>
  <c r="L24" i="3" s="1"/>
  <c r="BX15" i="4" l="1"/>
  <c r="T15" i="7"/>
  <c r="U15" i="6" s="1"/>
  <c r="T15" i="5" s="1"/>
  <c r="U13" i="6"/>
  <c r="T13" i="5" s="1"/>
  <c r="U20" i="6"/>
  <c r="T20" i="5" s="1"/>
  <c r="BX7" i="4"/>
  <c r="T7" i="7"/>
  <c r="BX18" i="4"/>
  <c r="T18" i="7"/>
  <c r="F15" i="14"/>
  <c r="F15" i="11"/>
  <c r="BX20" i="4"/>
  <c r="T20" i="7"/>
  <c r="F19" i="11"/>
  <c r="F19" i="14"/>
  <c r="J19" i="14" s="1"/>
  <c r="F18" i="14"/>
  <c r="J18" i="14" s="1"/>
  <c r="F18" i="11"/>
  <c r="T6" i="7"/>
  <c r="BX6" i="4"/>
  <c r="F23" i="14"/>
  <c r="J23" i="14" s="1"/>
  <c r="F23" i="11"/>
  <c r="F29" i="14"/>
  <c r="J29" i="14" s="1"/>
  <c r="F29" i="11"/>
  <c r="F20" i="11"/>
  <c r="F20" i="14"/>
  <c r="J20" i="14" s="1"/>
  <c r="U11" i="6"/>
  <c r="T11" i="5" s="1"/>
  <c r="F33" i="3"/>
  <c r="F37" i="3" s="1"/>
  <c r="L14" i="3"/>
  <c r="BX10" i="4"/>
  <c r="T10" i="7"/>
  <c r="BX11" i="4"/>
  <c r="T11" i="7"/>
  <c r="U19" i="6"/>
  <c r="T19" i="5" s="1"/>
  <c r="T9" i="7"/>
  <c r="BX9" i="4"/>
  <c r="T9" i="6"/>
  <c r="S9" i="5" s="1"/>
  <c r="BX5" i="4"/>
  <c r="T5" i="7"/>
  <c r="F21" i="14"/>
  <c r="J21" i="14" s="1"/>
  <c r="F21" i="11"/>
  <c r="T14" i="7"/>
  <c r="V14" i="6" s="1"/>
  <c r="U14" i="5" s="1"/>
  <c r="BX14" i="4"/>
  <c r="T7" i="6"/>
  <c r="S7" i="5" s="1"/>
  <c r="U7" i="6" s="1"/>
  <c r="T7" i="5" s="1"/>
  <c r="F25" i="11"/>
  <c r="F25" i="14"/>
  <c r="J25" i="14" s="1"/>
  <c r="T16" i="6"/>
  <c r="S16" i="5" s="1"/>
  <c r="U16" i="6" s="1"/>
  <c r="T16" i="5" s="1"/>
  <c r="BX12" i="4"/>
  <c r="T12" i="7"/>
  <c r="F27" i="11"/>
  <c r="F27" i="14"/>
  <c r="J27" i="14" s="1"/>
  <c r="BX16" i="4"/>
  <c r="T16" i="7"/>
  <c r="F17" i="14"/>
  <c r="J17" i="14" s="1"/>
  <c r="F17" i="11"/>
  <c r="T8" i="6"/>
  <c r="S8" i="5" s="1"/>
  <c r="F31" i="14"/>
  <c r="J31" i="14" s="1"/>
  <c r="F31" i="11"/>
  <c r="F26" i="14"/>
  <c r="J26" i="14" s="1"/>
  <c r="F26" i="11"/>
  <c r="U17" i="6"/>
  <c r="T17" i="5" s="1"/>
  <c r="F30" i="14"/>
  <c r="J30" i="14" s="1"/>
  <c r="F30" i="11"/>
  <c r="F28" i="14"/>
  <c r="J28" i="14" s="1"/>
  <c r="F28" i="11"/>
  <c r="U10" i="6"/>
  <c r="T10" i="5" s="1"/>
  <c r="V10" i="6" s="1"/>
  <c r="U10" i="5" s="1"/>
  <c r="BX8" i="4"/>
  <c r="T8" i="7"/>
  <c r="BX19" i="4"/>
  <c r="T19" i="7"/>
  <c r="V19" i="6" s="1"/>
  <c r="U19" i="5" s="1"/>
  <c r="BX22" i="4"/>
  <c r="T22" i="7"/>
  <c r="BX17" i="4"/>
  <c r="T17" i="7"/>
  <c r="T12" i="6"/>
  <c r="S12" i="5" s="1"/>
  <c r="BX21" i="4"/>
  <c r="T21" i="7"/>
  <c r="F16" i="14"/>
  <c r="J16" i="14" s="1"/>
  <c r="F16" i="11"/>
  <c r="T18" i="6"/>
  <c r="S18" i="5" s="1"/>
  <c r="U18" i="6" s="1"/>
  <c r="T18" i="5" s="1"/>
  <c r="T13" i="7"/>
  <c r="BX13" i="4"/>
  <c r="F24" i="14"/>
  <c r="J24" i="14" s="1"/>
  <c r="F24" i="11"/>
  <c r="CJ24" i="4"/>
  <c r="W24" i="7"/>
  <c r="X24" i="6" s="1"/>
  <c r="W24" i="5" s="1"/>
  <c r="F22" i="14"/>
  <c r="J22" i="14" s="1"/>
  <c r="F22" i="11"/>
  <c r="U22" i="6"/>
  <c r="T22" i="5" s="1"/>
  <c r="V22" i="6" s="1"/>
  <c r="U22" i="5" s="1"/>
  <c r="T6" i="6"/>
  <c r="S6" i="5" s="1"/>
  <c r="U6" i="6" s="1"/>
  <c r="T6" i="5" s="1"/>
  <c r="T5" i="6"/>
  <c r="S5" i="5" s="1"/>
  <c r="U5" i="6" s="1"/>
  <c r="T5" i="5" s="1"/>
  <c r="T21" i="6"/>
  <c r="S21" i="5" s="1"/>
  <c r="U21" i="6" s="1"/>
  <c r="T21" i="5" s="1"/>
  <c r="CB19" i="4" l="1"/>
  <c r="U19" i="7"/>
  <c r="W19" i="6" s="1"/>
  <c r="V19" i="5" s="1"/>
  <c r="CB5" i="4"/>
  <c r="U5" i="7"/>
  <c r="U10" i="7"/>
  <c r="CB10" i="4"/>
  <c r="CB7" i="4"/>
  <c r="U7" i="7"/>
  <c r="V7" i="6" s="1"/>
  <c r="U7" i="5" s="1"/>
  <c r="CB16" i="4"/>
  <c r="U16" i="7"/>
  <c r="V16" i="6" s="1"/>
  <c r="U16" i="5" s="1"/>
  <c r="U9" i="7"/>
  <c r="CB9" i="4"/>
  <c r="U6" i="7"/>
  <c r="V6" i="6" s="1"/>
  <c r="U6" i="5" s="1"/>
  <c r="CB6" i="4"/>
  <c r="U21" i="7"/>
  <c r="V21" i="6" s="1"/>
  <c r="U21" i="5" s="1"/>
  <c r="CB21" i="4"/>
  <c r="U9" i="6"/>
  <c r="T9" i="5" s="1"/>
  <c r="V9" i="6" s="1"/>
  <c r="U9" i="5" s="1"/>
  <c r="F14" i="14"/>
  <c r="F35" i="14" s="1"/>
  <c r="L33" i="3"/>
  <c r="L37" i="3" s="1"/>
  <c r="H14" i="1" s="1"/>
  <c r="F14" i="11"/>
  <c r="F33" i="11" s="1"/>
  <c r="F37" i="11" s="1"/>
  <c r="V20" i="6"/>
  <c r="U20" i="5" s="1"/>
  <c r="W10" i="6"/>
  <c r="V10" i="5" s="1"/>
  <c r="CB14" i="4"/>
  <c r="U14" i="7"/>
  <c r="W14" i="6" s="1"/>
  <c r="V14" i="5" s="1"/>
  <c r="CB8" i="4"/>
  <c r="U8" i="7"/>
  <c r="U20" i="7"/>
  <c r="W20" i="6" s="1"/>
  <c r="V20" i="5" s="1"/>
  <c r="CB20" i="4"/>
  <c r="CB17" i="4"/>
  <c r="U17" i="7"/>
  <c r="V17" i="6" s="1"/>
  <c r="U17" i="5" s="1"/>
  <c r="U15" i="7"/>
  <c r="V15" i="6" s="1"/>
  <c r="U15" i="5" s="1"/>
  <c r="CB15" i="4"/>
  <c r="V13" i="6"/>
  <c r="U13" i="5" s="1"/>
  <c r="CB13" i="4"/>
  <c r="U13" i="7"/>
  <c r="U12" i="6"/>
  <c r="T12" i="5" s="1"/>
  <c r="CB22" i="4"/>
  <c r="U22" i="7"/>
  <c r="W22" i="6" s="1"/>
  <c r="V22" i="5" s="1"/>
  <c r="U8" i="6"/>
  <c r="T8" i="5" s="1"/>
  <c r="V8" i="6" s="1"/>
  <c r="U8" i="5" s="1"/>
  <c r="CB12" i="4"/>
  <c r="U12" i="7"/>
  <c r="CB11" i="4"/>
  <c r="U11" i="7"/>
  <c r="V11" i="6" s="1"/>
  <c r="U11" i="5" s="1"/>
  <c r="CB18" i="4"/>
  <c r="U18" i="7"/>
  <c r="V18" i="6" s="1"/>
  <c r="U18" i="5" s="1"/>
  <c r="V5" i="6"/>
  <c r="U5" i="5" s="1"/>
  <c r="CN24" i="4"/>
  <c r="X24" i="7"/>
  <c r="Y24" i="6" s="1"/>
  <c r="X24" i="5" s="1"/>
  <c r="J35" i="14"/>
  <c r="C6" i="24" s="1"/>
  <c r="C8" i="24" s="1"/>
  <c r="Y24" i="7" l="1"/>
  <c r="Z24" i="6" s="1"/>
  <c r="Y24" i="5" s="1"/>
  <c r="CR24" i="4"/>
  <c r="V12" i="6"/>
  <c r="U12" i="5" s="1"/>
  <c r="CF17" i="4"/>
  <c r="V17" i="7"/>
  <c r="W17" i="6" s="1"/>
  <c r="V17" i="5" s="1"/>
  <c r="CF9" i="4"/>
  <c r="V9" i="7"/>
  <c r="W9" i="6" s="1"/>
  <c r="V9" i="5" s="1"/>
  <c r="CF12" i="4"/>
  <c r="V12" i="7"/>
  <c r="W12" i="6" s="1"/>
  <c r="V12" i="5" s="1"/>
  <c r="CF14" i="4"/>
  <c r="V14" i="7"/>
  <c r="CF21" i="4"/>
  <c r="V21" i="7"/>
  <c r="W21" i="6" s="1"/>
  <c r="V21" i="5" s="1"/>
  <c r="W13" i="6"/>
  <c r="V13" i="5" s="1"/>
  <c r="V16" i="7"/>
  <c r="W16" i="6" s="1"/>
  <c r="V16" i="5" s="1"/>
  <c r="CF16" i="4"/>
  <c r="CF13" i="4"/>
  <c r="V13" i="7"/>
  <c r="CF20" i="4"/>
  <c r="V20" i="7"/>
  <c r="X20" i="6" s="1"/>
  <c r="W20" i="5" s="1"/>
  <c r="CF15" i="4"/>
  <c r="V15" i="7"/>
  <c r="W15" i="6" s="1"/>
  <c r="V15" i="5" s="1"/>
  <c r="CF22" i="4"/>
  <c r="V22" i="7"/>
  <c r="X22" i="6" s="1"/>
  <c r="W22" i="5" s="1"/>
  <c r="V6" i="7"/>
  <c r="W6" i="6" s="1"/>
  <c r="V6" i="5" s="1"/>
  <c r="CF6" i="4"/>
  <c r="V7" i="7"/>
  <c r="W7" i="6" s="1"/>
  <c r="V7" i="5" s="1"/>
  <c r="CF7" i="4"/>
  <c r="CF19" i="4"/>
  <c r="V19" i="7"/>
  <c r="X19" i="6" s="1"/>
  <c r="W19" i="5" s="1"/>
  <c r="CF5" i="4"/>
  <c r="V5" i="7"/>
  <c r="W5" i="6" s="1"/>
  <c r="V5" i="5" s="1"/>
  <c r="CF18" i="4"/>
  <c r="V18" i="7"/>
  <c r="W18" i="6" s="1"/>
  <c r="V18" i="5" s="1"/>
  <c r="CF11" i="4"/>
  <c r="V11" i="7"/>
  <c r="W11" i="6" s="1"/>
  <c r="V11" i="5" s="1"/>
  <c r="CF8" i="4"/>
  <c r="V8" i="7"/>
  <c r="W8" i="6" s="1"/>
  <c r="V8" i="5" s="1"/>
  <c r="CF10" i="4"/>
  <c r="V10" i="7"/>
  <c r="X10" i="6" s="1"/>
  <c r="W10" i="5" s="1"/>
  <c r="CJ9" i="4" l="1"/>
  <c r="W9" i="7"/>
  <c r="CJ15" i="4"/>
  <c r="W15" i="7"/>
  <c r="X15" i="6" s="1"/>
  <c r="W15" i="5" s="1"/>
  <c r="CJ10" i="4"/>
  <c r="W10" i="7"/>
  <c r="Y10" i="6" s="1"/>
  <c r="X10" i="5" s="1"/>
  <c r="CJ21" i="4"/>
  <c r="W21" i="7"/>
  <c r="X21" i="6" s="1"/>
  <c r="W21" i="5" s="1"/>
  <c r="CJ17" i="4"/>
  <c r="W17" i="7"/>
  <c r="X17" i="6" s="1"/>
  <c r="W17" i="5" s="1"/>
  <c r="CJ8" i="4"/>
  <c r="W8" i="7"/>
  <c r="X8" i="6" s="1"/>
  <c r="W8" i="5" s="1"/>
  <c r="CJ5" i="4"/>
  <c r="W5" i="7"/>
  <c r="CJ20" i="4"/>
  <c r="W20" i="7"/>
  <c r="Y20" i="6" s="1"/>
  <c r="X20" i="5" s="1"/>
  <c r="CJ14" i="4"/>
  <c r="W14" i="7"/>
  <c r="X14" i="6" s="1"/>
  <c r="W14" i="5" s="1"/>
  <c r="CJ13" i="4"/>
  <c r="W13" i="7"/>
  <c r="X13" i="6" s="1"/>
  <c r="W13" i="5" s="1"/>
  <c r="CV24" i="4"/>
  <c r="Z24" i="7"/>
  <c r="AA24" i="6" s="1"/>
  <c r="Z24" i="5" s="1"/>
  <c r="W18" i="7"/>
  <c r="X18" i="6" s="1"/>
  <c r="W18" i="5" s="1"/>
  <c r="CJ18" i="4"/>
  <c r="W7" i="7"/>
  <c r="X7" i="6" s="1"/>
  <c r="W7" i="5" s="1"/>
  <c r="CJ7" i="4"/>
  <c r="X5" i="6"/>
  <c r="W5" i="5" s="1"/>
  <c r="W6" i="7"/>
  <c r="X6" i="6" s="1"/>
  <c r="W6" i="5" s="1"/>
  <c r="CJ6" i="4"/>
  <c r="CJ11" i="4"/>
  <c r="W11" i="7"/>
  <c r="X11" i="6" s="1"/>
  <c r="W11" i="5" s="1"/>
  <c r="W19" i="7"/>
  <c r="Y19" i="6" s="1"/>
  <c r="X19" i="5" s="1"/>
  <c r="CJ19" i="4"/>
  <c r="W22" i="7"/>
  <c r="Y22" i="6" s="1"/>
  <c r="X22" i="5" s="1"/>
  <c r="CJ22" i="4"/>
  <c r="CJ16" i="4"/>
  <c r="W16" i="7"/>
  <c r="X16" i="6" s="1"/>
  <c r="W16" i="5" s="1"/>
  <c r="CJ12" i="4"/>
  <c r="W12" i="7"/>
  <c r="X12" i="6" s="1"/>
  <c r="W12" i="5" s="1"/>
  <c r="X9" i="6"/>
  <c r="W9" i="5" s="1"/>
  <c r="CN14" i="4" l="1"/>
  <c r="X14" i="7"/>
  <c r="Y14" i="6" s="1"/>
  <c r="X14" i="5" s="1"/>
  <c r="X6" i="7"/>
  <c r="CN6" i="4"/>
  <c r="CN17" i="4"/>
  <c r="X17" i="7"/>
  <c r="Y17" i="6" s="1"/>
  <c r="X17" i="5" s="1"/>
  <c r="CN12" i="4"/>
  <c r="X12" i="7"/>
  <c r="Y12" i="6" s="1"/>
  <c r="X12" i="5" s="1"/>
  <c r="X19" i="7"/>
  <c r="Z19" i="6" s="1"/>
  <c r="Y19" i="5" s="1"/>
  <c r="CN19" i="4"/>
  <c r="CZ24" i="4"/>
  <c r="AA24" i="7"/>
  <c r="AB24" i="6" s="1"/>
  <c r="AA24" i="5" s="1"/>
  <c r="CN20" i="4"/>
  <c r="X20" i="7"/>
  <c r="Z20" i="6" s="1"/>
  <c r="Y20" i="5" s="1"/>
  <c r="CN9" i="4"/>
  <c r="X9" i="7"/>
  <c r="Y5" i="6"/>
  <c r="X5" i="5" s="1"/>
  <c r="CN21" i="4"/>
  <c r="X21" i="7"/>
  <c r="Y21" i="6" s="1"/>
  <c r="X21" i="5" s="1"/>
  <c r="CN7" i="4"/>
  <c r="X7" i="7"/>
  <c r="Y7" i="6" s="1"/>
  <c r="X7" i="5" s="1"/>
  <c r="CN13" i="4"/>
  <c r="X13" i="7"/>
  <c r="Y13" i="6" s="1"/>
  <c r="X13" i="5" s="1"/>
  <c r="CN5" i="4"/>
  <c r="X5" i="7"/>
  <c r="CN16" i="4"/>
  <c r="X16" i="7"/>
  <c r="Y16" i="6" s="1"/>
  <c r="X16" i="5" s="1"/>
  <c r="CN10" i="4"/>
  <c r="X10" i="7"/>
  <c r="Z10" i="6" s="1"/>
  <c r="Y10" i="5" s="1"/>
  <c r="CN18" i="4"/>
  <c r="X18" i="7"/>
  <c r="Y18" i="6" s="1"/>
  <c r="X18" i="5" s="1"/>
  <c r="Y9" i="6"/>
  <c r="X9" i="5" s="1"/>
  <c r="X22" i="7"/>
  <c r="Z22" i="6" s="1"/>
  <c r="Y22" i="5" s="1"/>
  <c r="CN22" i="4"/>
  <c r="X11" i="7"/>
  <c r="Y11" i="6" s="1"/>
  <c r="X11" i="5" s="1"/>
  <c r="CN11" i="4"/>
  <c r="CN8" i="4"/>
  <c r="X8" i="7"/>
  <c r="Y8" i="6" s="1"/>
  <c r="X8" i="5" s="1"/>
  <c r="CN15" i="4"/>
  <c r="X15" i="7"/>
  <c r="Y15" i="6" s="1"/>
  <c r="X15" i="5" s="1"/>
  <c r="CR21" i="4" l="1"/>
  <c r="Y21" i="7"/>
  <c r="Z21" i="6" s="1"/>
  <c r="Y21" i="5" s="1"/>
  <c r="CR19" i="4"/>
  <c r="Y19" i="7"/>
  <c r="AA19" i="6" s="1"/>
  <c r="Z19" i="5" s="1"/>
  <c r="CR18" i="4"/>
  <c r="Y18" i="7"/>
  <c r="Z18" i="6" s="1"/>
  <c r="Y18" i="5" s="1"/>
  <c r="CR5" i="4"/>
  <c r="Y5" i="7"/>
  <c r="DD24" i="4"/>
  <c r="AB24" i="7"/>
  <c r="AC24" i="6" s="1"/>
  <c r="AB24" i="5" s="1"/>
  <c r="CR6" i="4"/>
  <c r="Y6" i="7"/>
  <c r="CR15" i="4"/>
  <c r="Y15" i="7"/>
  <c r="Z15" i="6" s="1"/>
  <c r="Y15" i="5" s="1"/>
  <c r="CR8" i="4"/>
  <c r="Y8" i="7"/>
  <c r="Z8" i="6" s="1"/>
  <c r="Y8" i="5" s="1"/>
  <c r="CR14" i="4"/>
  <c r="Y14" i="7"/>
  <c r="Z14" i="6" s="1"/>
  <c r="Y14" i="5" s="1"/>
  <c r="CR11" i="4"/>
  <c r="Y11" i="7"/>
  <c r="Z11" i="6" s="1"/>
  <c r="Y11" i="5" s="1"/>
  <c r="CR13" i="4"/>
  <c r="Y13" i="7"/>
  <c r="Z13" i="6" s="1"/>
  <c r="Y13" i="5" s="1"/>
  <c r="CR9" i="4"/>
  <c r="Y9" i="7"/>
  <c r="Z9" i="6" s="1"/>
  <c r="Y9" i="5" s="1"/>
  <c r="CR12" i="4"/>
  <c r="Y12" i="7"/>
  <c r="Z12" i="6" s="1"/>
  <c r="Y12" i="5" s="1"/>
  <c r="CR10" i="4"/>
  <c r="Y10" i="7"/>
  <c r="Y6" i="6"/>
  <c r="X6" i="5" s="1"/>
  <c r="Z6" i="6" s="1"/>
  <c r="Y6" i="5" s="1"/>
  <c r="CR22" i="4"/>
  <c r="Y22" i="7"/>
  <c r="AA22" i="6" s="1"/>
  <c r="Z22" i="5" s="1"/>
  <c r="CR20" i="4"/>
  <c r="Y20" i="7"/>
  <c r="AA20" i="6" s="1"/>
  <c r="Z20" i="5" s="1"/>
  <c r="Y16" i="7"/>
  <c r="Z16" i="6" s="1"/>
  <c r="Y16" i="5" s="1"/>
  <c r="CR16" i="4"/>
  <c r="Y7" i="7"/>
  <c r="Z7" i="6" s="1"/>
  <c r="Y7" i="5" s="1"/>
  <c r="CR7" i="4"/>
  <c r="CR17" i="4"/>
  <c r="Y17" i="7"/>
  <c r="Z17" i="6" s="1"/>
  <c r="Y17" i="5" s="1"/>
  <c r="CV12" i="4" l="1"/>
  <c r="Z12" i="7"/>
  <c r="AA12" i="6" s="1"/>
  <c r="Z12" i="5" s="1"/>
  <c r="CV11" i="4"/>
  <c r="Z11" i="7"/>
  <c r="AA11" i="6" s="1"/>
  <c r="Z11" i="5" s="1"/>
  <c r="Z18" i="7"/>
  <c r="AA18" i="6" s="1"/>
  <c r="Z18" i="5" s="1"/>
  <c r="CV18" i="4"/>
  <c r="Z7" i="7"/>
  <c r="AA7" i="6" s="1"/>
  <c r="Z7" i="5" s="1"/>
  <c r="CV7" i="4"/>
  <c r="CV14" i="4"/>
  <c r="Z14" i="7"/>
  <c r="AA14" i="6" s="1"/>
  <c r="Z14" i="5" s="1"/>
  <c r="CV6" i="4"/>
  <c r="Z6" i="7"/>
  <c r="CV9" i="4"/>
  <c r="Z9" i="7"/>
  <c r="AA9" i="6" s="1"/>
  <c r="Z9" i="5" s="1"/>
  <c r="CV17" i="4"/>
  <c r="Z17" i="7"/>
  <c r="AA17" i="6" s="1"/>
  <c r="Z17" i="5" s="1"/>
  <c r="CV22" i="4"/>
  <c r="Z22" i="7"/>
  <c r="AB22" i="6" s="1"/>
  <c r="AA22" i="5" s="1"/>
  <c r="DH24" i="4"/>
  <c r="AC24" i="7"/>
  <c r="AD24" i="6" s="1"/>
  <c r="AC24" i="5" s="1"/>
  <c r="CV19" i="4"/>
  <c r="Z19" i="7"/>
  <c r="AB19" i="6" s="1"/>
  <c r="AA19" i="5" s="1"/>
  <c r="CV16" i="4"/>
  <c r="Z16" i="7"/>
  <c r="AA16" i="6" s="1"/>
  <c r="Z16" i="5" s="1"/>
  <c r="CV10" i="4"/>
  <c r="Z10" i="7"/>
  <c r="AA10" i="6" s="1"/>
  <c r="Z10" i="5" s="1"/>
  <c r="CV13" i="4"/>
  <c r="Z13" i="7"/>
  <c r="AA13" i="6" s="1"/>
  <c r="Z13" i="5" s="1"/>
  <c r="CV8" i="4"/>
  <c r="Z8" i="7"/>
  <c r="AA8" i="6" s="1"/>
  <c r="Z8" i="5" s="1"/>
  <c r="CV20" i="4"/>
  <c r="Z20" i="7"/>
  <c r="AB20" i="6" s="1"/>
  <c r="AA20" i="5" s="1"/>
  <c r="CV5" i="4"/>
  <c r="Z5" i="7"/>
  <c r="CV21" i="4"/>
  <c r="Z21" i="7"/>
  <c r="AA21" i="6" s="1"/>
  <c r="Z21" i="5" s="1"/>
  <c r="CV15" i="4"/>
  <c r="Z15" i="7"/>
  <c r="AA15" i="6" s="1"/>
  <c r="Z15" i="5" s="1"/>
  <c r="Z5" i="6"/>
  <c r="Y5" i="5" s="1"/>
  <c r="AA5" i="6" s="1"/>
  <c r="Z5" i="5" s="1"/>
  <c r="CZ10" i="4" l="1"/>
  <c r="AA10" i="7"/>
  <c r="AB10" i="6" s="1"/>
  <c r="AA10" i="5" s="1"/>
  <c r="CZ6" i="4"/>
  <c r="AA6" i="7"/>
  <c r="AA22" i="7"/>
  <c r="AC22" i="6" s="1"/>
  <c r="AB22" i="5" s="1"/>
  <c r="CZ22" i="4"/>
  <c r="AA16" i="7"/>
  <c r="AB16" i="6" s="1"/>
  <c r="AA16" i="5" s="1"/>
  <c r="CZ16" i="4"/>
  <c r="CZ11" i="4"/>
  <c r="AA11" i="7"/>
  <c r="AB11" i="6" s="1"/>
  <c r="AA11" i="5" s="1"/>
  <c r="AA20" i="7"/>
  <c r="AC20" i="6" s="1"/>
  <c r="AB20" i="5" s="1"/>
  <c r="CZ20" i="4"/>
  <c r="CZ21" i="4"/>
  <c r="AA21" i="7"/>
  <c r="AB21" i="6" s="1"/>
  <c r="AA21" i="5" s="1"/>
  <c r="AA14" i="7"/>
  <c r="AB14" i="6" s="1"/>
  <c r="AA14" i="5" s="1"/>
  <c r="CZ14" i="4"/>
  <c r="CZ18" i="4"/>
  <c r="AA18" i="7"/>
  <c r="AB18" i="6" s="1"/>
  <c r="AA18" i="5" s="1"/>
  <c r="CZ15" i="4"/>
  <c r="AA15" i="7"/>
  <c r="AB15" i="6" s="1"/>
  <c r="AA15" i="5" s="1"/>
  <c r="CZ8" i="4"/>
  <c r="AA8" i="7"/>
  <c r="AB8" i="6" s="1"/>
  <c r="AA8" i="5" s="1"/>
  <c r="CZ19" i="4"/>
  <c r="AA19" i="7"/>
  <c r="AC19" i="6" s="1"/>
  <c r="AB19" i="5" s="1"/>
  <c r="CZ17" i="4"/>
  <c r="AA17" i="7"/>
  <c r="AB17" i="6" s="1"/>
  <c r="AA17" i="5" s="1"/>
  <c r="CZ12" i="4"/>
  <c r="AA12" i="7"/>
  <c r="AB12" i="6" s="1"/>
  <c r="AA12" i="5" s="1"/>
  <c r="CZ7" i="4"/>
  <c r="AA7" i="7"/>
  <c r="AB7" i="6" s="1"/>
  <c r="AA7" i="5" s="1"/>
  <c r="AA6" i="6"/>
  <c r="Z6" i="5" s="1"/>
  <c r="AB6" i="6" s="1"/>
  <c r="AA6" i="5" s="1"/>
  <c r="AA5" i="7"/>
  <c r="AB5" i="6" s="1"/>
  <c r="AA5" i="5" s="1"/>
  <c r="CZ5" i="4"/>
  <c r="AA13" i="7"/>
  <c r="AB13" i="6" s="1"/>
  <c r="AA13" i="5" s="1"/>
  <c r="CZ13" i="4"/>
  <c r="DL24" i="4"/>
  <c r="AD24" i="7"/>
  <c r="AE24" i="6" s="1"/>
  <c r="AD24" i="5" s="1"/>
  <c r="CZ9" i="4"/>
  <c r="AA9" i="7"/>
  <c r="AB9" i="6" s="1"/>
  <c r="AA9" i="5" s="1"/>
  <c r="DD15" i="4" l="1"/>
  <c r="AB15" i="7"/>
  <c r="AC15" i="6" s="1"/>
  <c r="AB15" i="5" s="1"/>
  <c r="DD5" i="4"/>
  <c r="AB5" i="7"/>
  <c r="AC5" i="6" s="1"/>
  <c r="AB5" i="5" s="1"/>
  <c r="DD22" i="4"/>
  <c r="AB22" i="7"/>
  <c r="AD22" i="6" s="1"/>
  <c r="AC22" i="5" s="1"/>
  <c r="DD9" i="4"/>
  <c r="AB9" i="7"/>
  <c r="AC9" i="6" s="1"/>
  <c r="AB9" i="5" s="1"/>
  <c r="DD18" i="4"/>
  <c r="AB18" i="7"/>
  <c r="AC18" i="6" s="1"/>
  <c r="AB18" i="5" s="1"/>
  <c r="DD17" i="4"/>
  <c r="AB17" i="7"/>
  <c r="AC17" i="6" s="1"/>
  <c r="AB17" i="5" s="1"/>
  <c r="DD7" i="4"/>
  <c r="AB7" i="7"/>
  <c r="AC7" i="6" s="1"/>
  <c r="AB7" i="5" s="1"/>
  <c r="DD14" i="4"/>
  <c r="AB14" i="7"/>
  <c r="AC14" i="6" s="1"/>
  <c r="AB14" i="5" s="1"/>
  <c r="AB11" i="7"/>
  <c r="AC11" i="6" s="1"/>
  <c r="AB11" i="5" s="1"/>
  <c r="DD11" i="4"/>
  <c r="DD6" i="4"/>
  <c r="AB6" i="7"/>
  <c r="DD16" i="4"/>
  <c r="AB16" i="7"/>
  <c r="AC16" i="6" s="1"/>
  <c r="AB16" i="5" s="1"/>
  <c r="DD20" i="4"/>
  <c r="AB20" i="7"/>
  <c r="AD20" i="6" s="1"/>
  <c r="AC20" i="5" s="1"/>
  <c r="DD10" i="4"/>
  <c r="AB10" i="7"/>
  <c r="AC10" i="6" s="1"/>
  <c r="AB10" i="5" s="1"/>
  <c r="DD19" i="4"/>
  <c r="AB19" i="7"/>
  <c r="AD19" i="6" s="1"/>
  <c r="AC19" i="5" s="1"/>
  <c r="DP24" i="4"/>
  <c r="AE24" i="7"/>
  <c r="AF24" i="6" s="1"/>
  <c r="AE24" i="5" s="1"/>
  <c r="DD13" i="4"/>
  <c r="AB13" i="7"/>
  <c r="AC13" i="6" s="1"/>
  <c r="AB13" i="5" s="1"/>
  <c r="DD12" i="4"/>
  <c r="AB12" i="7"/>
  <c r="AC12" i="6" s="1"/>
  <c r="AB12" i="5" s="1"/>
  <c r="DD8" i="4"/>
  <c r="AB8" i="7"/>
  <c r="AC8" i="6" s="1"/>
  <c r="AB8" i="5" s="1"/>
  <c r="DD21" i="4"/>
  <c r="AB21" i="7"/>
  <c r="AC21" i="6" s="1"/>
  <c r="AB21" i="5" s="1"/>
  <c r="DH9" i="4" l="1"/>
  <c r="AC9" i="7"/>
  <c r="AD9" i="6" s="1"/>
  <c r="AC9" i="5" s="1"/>
  <c r="G33" i="14"/>
  <c r="H35" i="11"/>
  <c r="DH21" i="4"/>
  <c r="AC21" i="7"/>
  <c r="AD21" i="6" s="1"/>
  <c r="AC21" i="5" s="1"/>
  <c r="DT24" i="4"/>
  <c r="AF24" i="7"/>
  <c r="AG24" i="6" s="1"/>
  <c r="AF24" i="5" s="1"/>
  <c r="DH16" i="4"/>
  <c r="AC16" i="7"/>
  <c r="AD16" i="6" s="1"/>
  <c r="AC16" i="5" s="1"/>
  <c r="DH7" i="4"/>
  <c r="AC7" i="7"/>
  <c r="AD7" i="6" s="1"/>
  <c r="AC7" i="5" s="1"/>
  <c r="DH13" i="4"/>
  <c r="AC13" i="7"/>
  <c r="AD13" i="6" s="1"/>
  <c r="AC13" i="5" s="1"/>
  <c r="DH20" i="4"/>
  <c r="AC20" i="7"/>
  <c r="AE20" i="6" s="1"/>
  <c r="AD20" i="5" s="1"/>
  <c r="AC14" i="7"/>
  <c r="AD14" i="6" s="1"/>
  <c r="AC14" i="5" s="1"/>
  <c r="DH14" i="4"/>
  <c r="DH22" i="4"/>
  <c r="AC22" i="7"/>
  <c r="AE22" i="6" s="1"/>
  <c r="AD22" i="5" s="1"/>
  <c r="DH8" i="4"/>
  <c r="AC8" i="7"/>
  <c r="AD8" i="6" s="1"/>
  <c r="AC8" i="5" s="1"/>
  <c r="DH19" i="4"/>
  <c r="AC19" i="7"/>
  <c r="AE19" i="6" s="1"/>
  <c r="AD19" i="5" s="1"/>
  <c r="DH6" i="4"/>
  <c r="AC6" i="7"/>
  <c r="DH17" i="4"/>
  <c r="AC17" i="7"/>
  <c r="AD17" i="6" s="1"/>
  <c r="AC17" i="5" s="1"/>
  <c r="DH11" i="4"/>
  <c r="AC11" i="7"/>
  <c r="AD11" i="6" s="1"/>
  <c r="AC11" i="5" s="1"/>
  <c r="AC6" i="6"/>
  <c r="AB6" i="5" s="1"/>
  <c r="AD6" i="6" s="1"/>
  <c r="AC6" i="5" s="1"/>
  <c r="DH5" i="4"/>
  <c r="AC5" i="7"/>
  <c r="AD5" i="6" s="1"/>
  <c r="AC5" i="5" s="1"/>
  <c r="DH12" i="4"/>
  <c r="AC12" i="7"/>
  <c r="AD12" i="6" s="1"/>
  <c r="AC12" i="5" s="1"/>
  <c r="DH10" i="4"/>
  <c r="AC10" i="7"/>
  <c r="AD10" i="6" s="1"/>
  <c r="AC10" i="5" s="1"/>
  <c r="AC18" i="7"/>
  <c r="AD18" i="6" s="1"/>
  <c r="AC18" i="5" s="1"/>
  <c r="DH18" i="4"/>
  <c r="AC15" i="7"/>
  <c r="AD15" i="6" s="1"/>
  <c r="AC15" i="5" s="1"/>
  <c r="DH15" i="4"/>
  <c r="DL20" i="4" l="1"/>
  <c r="AD20" i="7"/>
  <c r="AF20" i="6" s="1"/>
  <c r="AE20" i="5" s="1"/>
  <c r="DX24" i="4"/>
  <c r="AG24" i="7"/>
  <c r="AH24" i="6" s="1"/>
  <c r="AG24" i="5" s="1"/>
  <c r="DL15" i="4"/>
  <c r="AD15" i="7"/>
  <c r="AE15" i="6" s="1"/>
  <c r="AD15" i="5" s="1"/>
  <c r="DL18" i="4"/>
  <c r="AD18" i="7"/>
  <c r="AE18" i="6" s="1"/>
  <c r="AD18" i="5" s="1"/>
  <c r="DL19" i="4"/>
  <c r="AD19" i="7"/>
  <c r="AF19" i="6" s="1"/>
  <c r="AE19" i="5" s="1"/>
  <c r="DL11" i="4"/>
  <c r="AD11" i="7"/>
  <c r="AE11" i="6" s="1"/>
  <c r="AD11" i="5" s="1"/>
  <c r="DL8" i="4"/>
  <c r="AD8" i="7"/>
  <c r="AE8" i="6" s="1"/>
  <c r="AD8" i="5" s="1"/>
  <c r="DL10" i="4"/>
  <c r="AD10" i="7"/>
  <c r="AE10" i="6" s="1"/>
  <c r="AD10" i="5" s="1"/>
  <c r="DL13" i="4"/>
  <c r="AD13" i="7"/>
  <c r="AE13" i="6" s="1"/>
  <c r="AD13" i="5" s="1"/>
  <c r="DL21" i="4"/>
  <c r="AD21" i="7"/>
  <c r="AE21" i="6" s="1"/>
  <c r="AD21" i="5" s="1"/>
  <c r="DL17" i="4"/>
  <c r="AD17" i="7"/>
  <c r="AE17" i="6" s="1"/>
  <c r="AD17" i="5" s="1"/>
  <c r="DL22" i="4"/>
  <c r="AD22" i="7"/>
  <c r="AF22" i="6" s="1"/>
  <c r="AE22" i="5" s="1"/>
  <c r="DL12" i="4"/>
  <c r="AD12" i="7"/>
  <c r="AE12" i="6" s="1"/>
  <c r="AD12" i="5" s="1"/>
  <c r="DL7" i="4"/>
  <c r="AD7" i="7"/>
  <c r="AE7" i="6" s="1"/>
  <c r="AD7" i="5" s="1"/>
  <c r="DL6" i="4"/>
  <c r="AD6" i="7"/>
  <c r="DL14" i="4"/>
  <c r="AD14" i="7"/>
  <c r="AE14" i="6" s="1"/>
  <c r="AD14" i="5" s="1"/>
  <c r="DL5" i="4"/>
  <c r="AD5" i="7"/>
  <c r="AE5" i="6" s="1"/>
  <c r="AD5" i="5" s="1"/>
  <c r="DL16" i="4"/>
  <c r="AD16" i="7"/>
  <c r="AE16" i="6" s="1"/>
  <c r="AD16" i="5" s="1"/>
  <c r="DL9" i="4"/>
  <c r="AD9" i="7"/>
  <c r="AE9" i="6" s="1"/>
  <c r="AD9" i="5" s="1"/>
  <c r="DP22" i="4" l="1"/>
  <c r="AE22" i="7"/>
  <c r="AG22" i="6" s="1"/>
  <c r="AF22" i="5" s="1"/>
  <c r="DP10" i="4"/>
  <c r="AE10" i="7"/>
  <c r="AF10" i="6" s="1"/>
  <c r="AE10" i="5" s="1"/>
  <c r="DP18" i="4"/>
  <c r="AE18" i="7"/>
  <c r="AF18" i="6" s="1"/>
  <c r="AE18" i="5" s="1"/>
  <c r="DP9" i="4"/>
  <c r="AE9" i="7"/>
  <c r="AF9" i="6" s="1"/>
  <c r="AE9" i="5" s="1"/>
  <c r="DP6" i="4"/>
  <c r="AE6" i="7"/>
  <c r="G31" i="14"/>
  <c r="H31" i="11"/>
  <c r="DP17" i="4"/>
  <c r="AE17" i="7"/>
  <c r="AF17" i="6" s="1"/>
  <c r="AE17" i="5" s="1"/>
  <c r="DP8" i="4"/>
  <c r="AE8" i="7"/>
  <c r="AF8" i="6" s="1"/>
  <c r="AE8" i="5" s="1"/>
  <c r="DP15" i="4"/>
  <c r="AE15" i="7"/>
  <c r="AF15" i="6" s="1"/>
  <c r="AE15" i="5" s="1"/>
  <c r="DP16" i="4"/>
  <c r="AE16" i="7"/>
  <c r="AF16" i="6" s="1"/>
  <c r="AE16" i="5" s="1"/>
  <c r="DP7" i="4"/>
  <c r="AE7" i="7"/>
  <c r="AF7" i="6" s="1"/>
  <c r="AE7" i="5" s="1"/>
  <c r="AE6" i="6"/>
  <c r="AD6" i="5" s="1"/>
  <c r="AF6" i="6" s="1"/>
  <c r="AE6" i="5" s="1"/>
  <c r="AE21" i="7"/>
  <c r="AF21" i="6" s="1"/>
  <c r="AE21" i="5" s="1"/>
  <c r="DP21" i="4"/>
  <c r="AE11" i="7"/>
  <c r="AF11" i="6" s="1"/>
  <c r="AE11" i="5" s="1"/>
  <c r="DP11" i="4"/>
  <c r="EB24" i="4"/>
  <c r="AH24" i="7"/>
  <c r="AI24" i="6" s="1"/>
  <c r="AH24" i="5" s="1"/>
  <c r="DP14" i="4"/>
  <c r="AE14" i="7"/>
  <c r="AF14" i="6" s="1"/>
  <c r="AE14" i="5" s="1"/>
  <c r="DP5" i="4"/>
  <c r="AE5" i="7"/>
  <c r="AF5" i="6" s="1"/>
  <c r="AE5" i="5" s="1"/>
  <c r="G28" i="14"/>
  <c r="H28" i="11"/>
  <c r="G29" i="14"/>
  <c r="H29" i="11"/>
  <c r="DP12" i="4"/>
  <c r="AE12" i="7"/>
  <c r="AF12" i="6" s="1"/>
  <c r="AE12" i="5" s="1"/>
  <c r="DP13" i="4"/>
  <c r="AE13" i="7"/>
  <c r="AF13" i="6" s="1"/>
  <c r="AE13" i="5" s="1"/>
  <c r="DP19" i="4"/>
  <c r="AE19" i="7"/>
  <c r="AG19" i="6" s="1"/>
  <c r="AF19" i="5" s="1"/>
  <c r="DP20" i="4"/>
  <c r="AE20" i="7"/>
  <c r="AG20" i="6" s="1"/>
  <c r="AF20" i="5" s="1"/>
  <c r="G15" i="14" l="1"/>
  <c r="H15" i="11"/>
  <c r="G23" i="14"/>
  <c r="H23" i="11"/>
  <c r="H26" i="11"/>
  <c r="G26" i="14"/>
  <c r="G27" i="14"/>
  <c r="H27" i="11"/>
  <c r="DT19" i="4"/>
  <c r="AF19" i="7"/>
  <c r="AH19" i="6" s="1"/>
  <c r="AG19" i="5" s="1"/>
  <c r="DT13" i="4"/>
  <c r="AF13" i="7"/>
  <c r="AG13" i="6" s="1"/>
  <c r="AF13" i="5" s="1"/>
  <c r="DT5" i="4"/>
  <c r="AF5" i="7"/>
  <c r="AG5" i="6" s="1"/>
  <c r="AF5" i="5" s="1"/>
  <c r="DT8" i="4"/>
  <c r="AF8" i="7"/>
  <c r="AG8" i="6" s="1"/>
  <c r="AF8" i="5" s="1"/>
  <c r="DT9" i="4"/>
  <c r="AF9" i="7"/>
  <c r="AG9" i="6" s="1"/>
  <c r="AF9" i="5" s="1"/>
  <c r="DT12" i="4"/>
  <c r="AF12" i="7"/>
  <c r="AG12" i="6" s="1"/>
  <c r="AF12" i="5" s="1"/>
  <c r="DT14" i="4"/>
  <c r="AF14" i="7"/>
  <c r="AG14" i="6" s="1"/>
  <c r="AF14" i="5" s="1"/>
  <c r="DT7" i="4"/>
  <c r="AF7" i="7"/>
  <c r="AG7" i="6" s="1"/>
  <c r="AF7" i="5" s="1"/>
  <c r="DT17" i="4"/>
  <c r="AF17" i="7"/>
  <c r="AG17" i="6" s="1"/>
  <c r="AF17" i="5" s="1"/>
  <c r="DT18" i="4"/>
  <c r="AF18" i="7"/>
  <c r="AG18" i="6" s="1"/>
  <c r="AF18" i="5" s="1"/>
  <c r="G16" i="14"/>
  <c r="H16" i="11"/>
  <c r="DT20" i="4"/>
  <c r="AF20" i="7"/>
  <c r="AH20" i="6" s="1"/>
  <c r="AG20" i="5" s="1"/>
  <c r="EF24" i="4"/>
  <c r="AI24" i="7"/>
  <c r="AJ24" i="6" s="1"/>
  <c r="AI24" i="5" s="1"/>
  <c r="H19" i="11"/>
  <c r="G19" i="14"/>
  <c r="G21" i="14"/>
  <c r="H21" i="11"/>
  <c r="G25" i="14"/>
  <c r="H25" i="11"/>
  <c r="DT11" i="4"/>
  <c r="AF11" i="7"/>
  <c r="AG11" i="6" s="1"/>
  <c r="AF11" i="5" s="1"/>
  <c r="DT16" i="4"/>
  <c r="AF16" i="7"/>
  <c r="AG16" i="6" s="1"/>
  <c r="AF16" i="5" s="1"/>
  <c r="DT10" i="4"/>
  <c r="AF10" i="7"/>
  <c r="AG10" i="6" s="1"/>
  <c r="AF10" i="5" s="1"/>
  <c r="G20" i="14"/>
  <c r="H20" i="11"/>
  <c r="H24" i="11"/>
  <c r="G24" i="14"/>
  <c r="G22" i="14"/>
  <c r="H22" i="11"/>
  <c r="G14" i="14"/>
  <c r="H14" i="11"/>
  <c r="DT21" i="4"/>
  <c r="AF21" i="7"/>
  <c r="AG21" i="6" s="1"/>
  <c r="AF21" i="5" s="1"/>
  <c r="DT15" i="4"/>
  <c r="AF15" i="7"/>
  <c r="AG15" i="6" s="1"/>
  <c r="AF15" i="5" s="1"/>
  <c r="DT6" i="4"/>
  <c r="AF6" i="7"/>
  <c r="DT22" i="4"/>
  <c r="AF22" i="7"/>
  <c r="AH22" i="6" s="1"/>
  <c r="AG22" i="5" s="1"/>
  <c r="G30" i="14"/>
  <c r="H30" i="11"/>
  <c r="G17" i="14"/>
  <c r="H17" i="11"/>
  <c r="G18" i="14"/>
  <c r="H18" i="11"/>
  <c r="H33" i="11" l="1"/>
  <c r="H37" i="11" s="1"/>
  <c r="H16" i="1" s="1"/>
  <c r="H19" i="1" s="1"/>
  <c r="H29" i="1" s="1"/>
  <c r="DX20" i="4"/>
  <c r="AG20" i="7"/>
  <c r="AI20" i="6" s="1"/>
  <c r="AH20" i="5" s="1"/>
  <c r="DX7" i="4"/>
  <c r="AG7" i="7"/>
  <c r="AH7" i="6" s="1"/>
  <c r="AG7" i="5" s="1"/>
  <c r="AG8" i="7"/>
  <c r="AH8" i="6" s="1"/>
  <c r="AG8" i="5" s="1"/>
  <c r="DX8" i="4"/>
  <c r="AG21" i="7"/>
  <c r="AH21" i="6" s="1"/>
  <c r="AG21" i="5" s="1"/>
  <c r="DX21" i="4"/>
  <c r="G35" i="14"/>
  <c r="DX10" i="4"/>
  <c r="AG10" i="7"/>
  <c r="AH10" i="6" s="1"/>
  <c r="AG10" i="5" s="1"/>
  <c r="DX14" i="4"/>
  <c r="AG14" i="7"/>
  <c r="AH14" i="6" s="1"/>
  <c r="AG14" i="5" s="1"/>
  <c r="AG5" i="7"/>
  <c r="AH5" i="6" s="1"/>
  <c r="AG5" i="5" s="1"/>
  <c r="DX5" i="4"/>
  <c r="DX15" i="4"/>
  <c r="AG15" i="7"/>
  <c r="AH15" i="6" s="1"/>
  <c r="AG15" i="5" s="1"/>
  <c r="DX22" i="4"/>
  <c r="AG22" i="7"/>
  <c r="AI22" i="6" s="1"/>
  <c r="AH22" i="5" s="1"/>
  <c r="AG6" i="7"/>
  <c r="DX6" i="4"/>
  <c r="DX16" i="4"/>
  <c r="AG16" i="7"/>
  <c r="AH16" i="6" s="1"/>
  <c r="AG16" i="5" s="1"/>
  <c r="DX18" i="4"/>
  <c r="AG18" i="7"/>
  <c r="AH18" i="6" s="1"/>
  <c r="AG18" i="5" s="1"/>
  <c r="DX12" i="4"/>
  <c r="AG12" i="7"/>
  <c r="AH12" i="6" s="1"/>
  <c r="AG12" i="5" s="1"/>
  <c r="AG13" i="7"/>
  <c r="AH13" i="6" s="1"/>
  <c r="AG13" i="5" s="1"/>
  <c r="DX13" i="4"/>
  <c r="AG6" i="6"/>
  <c r="AF6" i="5" s="1"/>
  <c r="AH6" i="6" s="1"/>
  <c r="AG6" i="5" s="1"/>
  <c r="DX11" i="4"/>
  <c r="AG11" i="7"/>
  <c r="AH11" i="6" s="1"/>
  <c r="AG11" i="5" s="1"/>
  <c r="EJ24" i="4"/>
  <c r="AJ24" i="7"/>
  <c r="AK24" i="6" s="1"/>
  <c r="AJ24" i="5" s="1"/>
  <c r="DX17" i="4"/>
  <c r="AG17" i="7"/>
  <c r="AH17" i="6" s="1"/>
  <c r="AG17" i="5" s="1"/>
  <c r="DX9" i="4"/>
  <c r="AG9" i="7"/>
  <c r="AH9" i="6" s="1"/>
  <c r="AG9" i="5" s="1"/>
  <c r="AG19" i="7"/>
  <c r="AI19" i="6" s="1"/>
  <c r="AH19" i="5" s="1"/>
  <c r="DX19" i="4"/>
  <c r="EB9" i="4" l="1"/>
  <c r="AH9" i="7"/>
  <c r="AI9" i="6" s="1"/>
  <c r="AH9" i="5" s="1"/>
  <c r="EB13" i="4"/>
  <c r="AH13" i="7"/>
  <c r="AI13" i="6" s="1"/>
  <c r="AH13" i="5" s="1"/>
  <c r="EB6" i="4"/>
  <c r="AH6" i="7"/>
  <c r="AI6" i="6" s="1"/>
  <c r="AH6" i="5" s="1"/>
  <c r="AH8" i="7"/>
  <c r="AI8" i="6" s="1"/>
  <c r="AH8" i="5" s="1"/>
  <c r="EB8" i="4"/>
  <c r="AH14" i="7"/>
  <c r="AI14" i="6" s="1"/>
  <c r="AH14" i="5" s="1"/>
  <c r="EB14" i="4"/>
  <c r="EB16" i="4"/>
  <c r="AH16" i="7"/>
  <c r="AI16" i="6" s="1"/>
  <c r="AH16" i="5" s="1"/>
  <c r="EB17" i="4"/>
  <c r="AH17" i="7"/>
  <c r="AI17" i="6" s="1"/>
  <c r="AH17" i="5" s="1"/>
  <c r="EB12" i="4"/>
  <c r="AH12" i="7"/>
  <c r="AI12" i="6" s="1"/>
  <c r="AH12" i="5" s="1"/>
  <c r="EB22" i="4"/>
  <c r="AH22" i="7"/>
  <c r="AJ22" i="6" s="1"/>
  <c r="AI22" i="5" s="1"/>
  <c r="AH10" i="7"/>
  <c r="AI10" i="6" s="1"/>
  <c r="AH10" i="5" s="1"/>
  <c r="EB10" i="4"/>
  <c r="EB7" i="4"/>
  <c r="AH7" i="7"/>
  <c r="AI7" i="6" s="1"/>
  <c r="AH7" i="5" s="1"/>
  <c r="EN24" i="4"/>
  <c r="AK24" i="7"/>
  <c r="AL24" i="6" s="1"/>
  <c r="AK24" i="5" s="1"/>
  <c r="EB19" i="4"/>
  <c r="AH19" i="7"/>
  <c r="AJ19" i="6" s="1"/>
  <c r="AI19" i="5" s="1"/>
  <c r="EB18" i="4"/>
  <c r="AH18" i="7"/>
  <c r="AI18" i="6" s="1"/>
  <c r="AH18" i="5" s="1"/>
  <c r="EB15" i="4"/>
  <c r="AH15" i="7"/>
  <c r="AI15" i="6" s="1"/>
  <c r="AH15" i="5" s="1"/>
  <c r="EB20" i="4"/>
  <c r="AH20" i="7"/>
  <c r="AJ20" i="6" s="1"/>
  <c r="AI20" i="5" s="1"/>
  <c r="EB11" i="4"/>
  <c r="AH11" i="7"/>
  <c r="AI11" i="6" s="1"/>
  <c r="AH11" i="5" s="1"/>
  <c r="EB5" i="4"/>
  <c r="AH5" i="7"/>
  <c r="AI5" i="6" s="1"/>
  <c r="AH5" i="5" s="1"/>
  <c r="EB21" i="4"/>
  <c r="AH21" i="7"/>
  <c r="AI21" i="6" s="1"/>
  <c r="AH21" i="5" s="1"/>
  <c r="AI11" i="7" l="1"/>
  <c r="AJ11" i="6" s="1"/>
  <c r="AI11" i="5" s="1"/>
  <c r="EF11" i="4"/>
  <c r="EF19" i="4"/>
  <c r="AI19" i="7"/>
  <c r="AK19" i="6" s="1"/>
  <c r="AJ19" i="5" s="1"/>
  <c r="EF22" i="4"/>
  <c r="AI22" i="7"/>
  <c r="AK22" i="6" s="1"/>
  <c r="AJ22" i="5" s="1"/>
  <c r="EF20" i="4"/>
  <c r="AI20" i="7"/>
  <c r="AK20" i="6" s="1"/>
  <c r="AJ20" i="5" s="1"/>
  <c r="AL24" i="7"/>
  <c r="AM24" i="6" s="1"/>
  <c r="AL24" i="5" s="1"/>
  <c r="ER24" i="4"/>
  <c r="EF12" i="4"/>
  <c r="AI12" i="7"/>
  <c r="AJ12" i="6" s="1"/>
  <c r="AI12" i="5" s="1"/>
  <c r="EF8" i="4"/>
  <c r="AI8" i="7"/>
  <c r="AJ8" i="6" s="1"/>
  <c r="AI8" i="5" s="1"/>
  <c r="EF21" i="4"/>
  <c r="AI21" i="7"/>
  <c r="AJ21" i="6" s="1"/>
  <c r="AI21" i="5" s="1"/>
  <c r="EF15" i="4"/>
  <c r="AI15" i="7"/>
  <c r="AJ15" i="6" s="1"/>
  <c r="AI15" i="5" s="1"/>
  <c r="EF7" i="4"/>
  <c r="AI7" i="7"/>
  <c r="AJ7" i="6" s="1"/>
  <c r="AI7" i="5" s="1"/>
  <c r="EF17" i="4"/>
  <c r="AI17" i="7"/>
  <c r="AJ17" i="6" s="1"/>
  <c r="AI17" i="5" s="1"/>
  <c r="EF10" i="4"/>
  <c r="AI10" i="7"/>
  <c r="AJ10" i="6" s="1"/>
  <c r="AI10" i="5" s="1"/>
  <c r="EF6" i="4"/>
  <c r="AI6" i="7"/>
  <c r="AJ6" i="6" s="1"/>
  <c r="AI6" i="5" s="1"/>
  <c r="EF16" i="4"/>
  <c r="AI16" i="7"/>
  <c r="AJ16" i="6" s="1"/>
  <c r="AI16" i="5" s="1"/>
  <c r="EF14" i="4"/>
  <c r="AI14" i="7"/>
  <c r="AJ14" i="6" s="1"/>
  <c r="AI14" i="5" s="1"/>
  <c r="EF13" i="4"/>
  <c r="AI13" i="7"/>
  <c r="AJ13" i="6" s="1"/>
  <c r="AI13" i="5" s="1"/>
  <c r="EF5" i="4"/>
  <c r="AI5" i="7"/>
  <c r="AJ5" i="6" s="1"/>
  <c r="AI5" i="5" s="1"/>
  <c r="EF18" i="4"/>
  <c r="AI18" i="7"/>
  <c r="AJ18" i="6" s="1"/>
  <c r="AI18" i="5" s="1"/>
  <c r="EF9" i="4"/>
  <c r="AI9" i="7"/>
  <c r="AJ9" i="6" s="1"/>
  <c r="AI9" i="5" s="1"/>
  <c r="EJ5" i="4" l="1"/>
  <c r="AJ5" i="7"/>
  <c r="AK5" i="6" s="1"/>
  <c r="AJ5" i="5" s="1"/>
  <c r="EJ6" i="4"/>
  <c r="AJ6" i="7"/>
  <c r="AK6" i="6" s="1"/>
  <c r="AJ6" i="5" s="1"/>
  <c r="EJ15" i="4"/>
  <c r="AJ15" i="7"/>
  <c r="AK15" i="6" s="1"/>
  <c r="AJ15" i="5" s="1"/>
  <c r="AJ13" i="7"/>
  <c r="AK13" i="6" s="1"/>
  <c r="AJ13" i="5" s="1"/>
  <c r="EJ13" i="4"/>
  <c r="EJ10" i="4"/>
  <c r="AJ10" i="7"/>
  <c r="AK10" i="6" s="1"/>
  <c r="AJ10" i="5" s="1"/>
  <c r="EJ21" i="4"/>
  <c r="AJ21" i="7"/>
  <c r="AK21" i="6" s="1"/>
  <c r="AJ21" i="5" s="1"/>
  <c r="EJ20" i="4"/>
  <c r="AJ20" i="7"/>
  <c r="AL20" i="6" s="1"/>
  <c r="AK20" i="5" s="1"/>
  <c r="EJ9" i="4"/>
  <c r="AJ9" i="7"/>
  <c r="AK9" i="6" s="1"/>
  <c r="AJ9" i="5" s="1"/>
  <c r="EJ14" i="4"/>
  <c r="AJ14" i="7"/>
  <c r="AK14" i="6" s="1"/>
  <c r="AJ14" i="5" s="1"/>
  <c r="EJ17" i="4"/>
  <c r="AJ17" i="7"/>
  <c r="AK17" i="6" s="1"/>
  <c r="AJ17" i="5" s="1"/>
  <c r="EJ8" i="4"/>
  <c r="AJ8" i="7"/>
  <c r="AK8" i="6" s="1"/>
  <c r="AJ8" i="5" s="1"/>
  <c r="EJ22" i="4"/>
  <c r="AJ22" i="7"/>
  <c r="AL22" i="6" s="1"/>
  <c r="AK22" i="5" s="1"/>
  <c r="EJ18" i="4"/>
  <c r="AJ18" i="7"/>
  <c r="AK18" i="6" s="1"/>
  <c r="AJ18" i="5" s="1"/>
  <c r="EJ16" i="4"/>
  <c r="AJ16" i="7"/>
  <c r="AK16" i="6" s="1"/>
  <c r="AJ16" i="5" s="1"/>
  <c r="EJ7" i="4"/>
  <c r="AJ7" i="7"/>
  <c r="AK7" i="6" s="1"/>
  <c r="AJ7" i="5" s="1"/>
  <c r="EJ12" i="4"/>
  <c r="AJ12" i="7"/>
  <c r="AK12" i="6" s="1"/>
  <c r="AJ12" i="5" s="1"/>
  <c r="EJ19" i="4"/>
  <c r="AJ19" i="7"/>
  <c r="AL19" i="6" s="1"/>
  <c r="AK19" i="5" s="1"/>
  <c r="AM24" i="7"/>
  <c r="AN24" i="6" s="1"/>
  <c r="AM24" i="5" s="1"/>
  <c r="J35" i="11" s="1"/>
  <c r="N35" i="3"/>
  <c r="EJ11" i="4"/>
  <c r="AJ11" i="7"/>
  <c r="AK11" i="6" s="1"/>
  <c r="AJ11" i="5" s="1"/>
  <c r="EN13" i="4" l="1"/>
  <c r="AK13" i="7"/>
  <c r="AL13" i="6" s="1"/>
  <c r="AK13" i="5" s="1"/>
  <c r="EN12" i="4"/>
  <c r="AK12" i="7"/>
  <c r="AL12" i="6" s="1"/>
  <c r="AK12" i="5" s="1"/>
  <c r="EN22" i="4"/>
  <c r="AK22" i="7"/>
  <c r="AM22" i="6" s="1"/>
  <c r="AL22" i="5" s="1"/>
  <c r="AK9" i="7"/>
  <c r="AL9" i="6" s="1"/>
  <c r="AK9" i="5" s="1"/>
  <c r="EN9" i="4"/>
  <c r="EN11" i="4"/>
  <c r="AK11" i="7"/>
  <c r="AL11" i="6" s="1"/>
  <c r="AK11" i="5" s="1"/>
  <c r="EN7" i="4"/>
  <c r="AK7" i="7"/>
  <c r="AL7" i="6" s="1"/>
  <c r="AK7" i="5" s="1"/>
  <c r="EN8" i="4"/>
  <c r="AK8" i="7"/>
  <c r="AL8" i="6" s="1"/>
  <c r="AK8" i="5" s="1"/>
  <c r="EN20" i="4"/>
  <c r="AK20" i="7"/>
  <c r="AM20" i="6" s="1"/>
  <c r="AL20" i="5" s="1"/>
  <c r="EN15" i="4"/>
  <c r="AK15" i="7"/>
  <c r="AL15" i="6" s="1"/>
  <c r="AK15" i="5" s="1"/>
  <c r="EN16" i="4"/>
  <c r="AK16" i="7"/>
  <c r="AL16" i="6" s="1"/>
  <c r="AK16" i="5" s="1"/>
  <c r="EN17" i="4"/>
  <c r="AK17" i="7"/>
  <c r="AL17" i="6" s="1"/>
  <c r="AK17" i="5" s="1"/>
  <c r="EN21" i="4"/>
  <c r="AK21" i="7"/>
  <c r="AL21" i="6" s="1"/>
  <c r="AK21" i="5" s="1"/>
  <c r="EN6" i="4"/>
  <c r="AK6" i="7"/>
  <c r="AL6" i="6" s="1"/>
  <c r="AK6" i="5" s="1"/>
  <c r="EN19" i="4"/>
  <c r="AK19" i="7"/>
  <c r="AM19" i="6" s="1"/>
  <c r="AL19" i="5" s="1"/>
  <c r="EN18" i="4"/>
  <c r="AK18" i="7"/>
  <c r="AL18" i="6" s="1"/>
  <c r="AK18" i="5" s="1"/>
  <c r="EN14" i="4"/>
  <c r="AK14" i="7"/>
  <c r="AL14" i="6" s="1"/>
  <c r="AK14" i="5" s="1"/>
  <c r="EN10" i="4"/>
  <c r="AK10" i="7"/>
  <c r="AL10" i="6" s="1"/>
  <c r="AK10" i="5" s="1"/>
  <c r="EN5" i="4"/>
  <c r="AK5" i="7"/>
  <c r="AL5" i="6" s="1"/>
  <c r="AK5" i="5" s="1"/>
  <c r="ER9" i="4" l="1"/>
  <c r="AL9" i="7"/>
  <c r="AM9" i="6" s="1"/>
  <c r="AL9" i="5" s="1"/>
  <c r="AL14" i="7"/>
  <c r="AM14" i="6" s="1"/>
  <c r="AL14" i="5" s="1"/>
  <c r="ER14" i="4"/>
  <c r="ER21" i="4"/>
  <c r="AL21" i="7"/>
  <c r="AM21" i="6" s="1"/>
  <c r="AL21" i="5" s="1"/>
  <c r="ER20" i="4"/>
  <c r="AL20" i="7"/>
  <c r="AN20" i="6" s="1"/>
  <c r="AM20" i="5" s="1"/>
  <c r="J29" i="11" s="1"/>
  <c r="ER18" i="4"/>
  <c r="AL18" i="7"/>
  <c r="AM18" i="6" s="1"/>
  <c r="AL18" i="5" s="1"/>
  <c r="ER17" i="4"/>
  <c r="AL17" i="7"/>
  <c r="AM17" i="6" s="1"/>
  <c r="AL17" i="5" s="1"/>
  <c r="ER8" i="4"/>
  <c r="AL8" i="7"/>
  <c r="AM8" i="6" s="1"/>
  <c r="AL8" i="5" s="1"/>
  <c r="ER22" i="4"/>
  <c r="AL22" i="7"/>
  <c r="AN22" i="6" s="1"/>
  <c r="AM22" i="5" s="1"/>
  <c r="J31" i="11" s="1"/>
  <c r="ER5" i="4"/>
  <c r="AL5" i="7"/>
  <c r="AM5" i="6" s="1"/>
  <c r="AL5" i="5" s="1"/>
  <c r="ER19" i="4"/>
  <c r="AL19" i="7"/>
  <c r="AN19" i="6" s="1"/>
  <c r="AM19" i="5" s="1"/>
  <c r="J28" i="11" s="1"/>
  <c r="AL16" i="7"/>
  <c r="AM16" i="6" s="1"/>
  <c r="AL16" i="5" s="1"/>
  <c r="ER16" i="4"/>
  <c r="ER7" i="4"/>
  <c r="AL7" i="7"/>
  <c r="AM7" i="6" s="1"/>
  <c r="AL7" i="5" s="1"/>
  <c r="ER12" i="4"/>
  <c r="AL12" i="7"/>
  <c r="AM12" i="6" s="1"/>
  <c r="AL12" i="5" s="1"/>
  <c r="ER10" i="4"/>
  <c r="AL10" i="7"/>
  <c r="AM10" i="6" s="1"/>
  <c r="AL10" i="5" s="1"/>
  <c r="ER6" i="4"/>
  <c r="AL6" i="7"/>
  <c r="AM6" i="6" s="1"/>
  <c r="AL6" i="5" s="1"/>
  <c r="ER15" i="4"/>
  <c r="AL15" i="7"/>
  <c r="AM15" i="6" s="1"/>
  <c r="AL15" i="5" s="1"/>
  <c r="ER11" i="4"/>
  <c r="AL11" i="7"/>
  <c r="AM11" i="6" s="1"/>
  <c r="AL11" i="5" s="1"/>
  <c r="AL13" i="7"/>
  <c r="AM13" i="6" s="1"/>
  <c r="AL13" i="5" s="1"/>
  <c r="ER13" i="4"/>
  <c r="AM15" i="7" l="1"/>
  <c r="AN15" i="6" s="1"/>
  <c r="AM15" i="5" s="1"/>
  <c r="J24" i="11" s="1"/>
  <c r="N24" i="3"/>
  <c r="AM7" i="7"/>
  <c r="AN7" i="6" s="1"/>
  <c r="AM7" i="5" s="1"/>
  <c r="J16" i="11" s="1"/>
  <c r="N16" i="3"/>
  <c r="AM22" i="7"/>
  <c r="N31" i="3"/>
  <c r="AM20" i="7"/>
  <c r="N29" i="3"/>
  <c r="AM16" i="7"/>
  <c r="AN16" i="6" s="1"/>
  <c r="AM16" i="5" s="1"/>
  <c r="J25" i="11" s="1"/>
  <c r="N25" i="3"/>
  <c r="AM6" i="7"/>
  <c r="AN6" i="6" s="1"/>
  <c r="AM6" i="5" s="1"/>
  <c r="J15" i="11" s="1"/>
  <c r="N15" i="3"/>
  <c r="AM8" i="7"/>
  <c r="AN8" i="6" s="1"/>
  <c r="AM8" i="5" s="1"/>
  <c r="J17" i="11" s="1"/>
  <c r="N17" i="3"/>
  <c r="AM21" i="7"/>
  <c r="AN21" i="6" s="1"/>
  <c r="AM21" i="5" s="1"/>
  <c r="J30" i="11" s="1"/>
  <c r="N30" i="3"/>
  <c r="AM14" i="7"/>
  <c r="AN14" i="6" s="1"/>
  <c r="AM14" i="5" s="1"/>
  <c r="J23" i="11" s="1"/>
  <c r="N23" i="3"/>
  <c r="AM10" i="7"/>
  <c r="AN10" i="6" s="1"/>
  <c r="AM10" i="5" s="1"/>
  <c r="J19" i="11" s="1"/>
  <c r="N19" i="3"/>
  <c r="AM19" i="7"/>
  <c r="N28" i="3"/>
  <c r="AM17" i="7"/>
  <c r="AN17" i="6" s="1"/>
  <c r="AM17" i="5" s="1"/>
  <c r="J26" i="11" s="1"/>
  <c r="N26" i="3"/>
  <c r="AM13" i="7"/>
  <c r="AN13" i="6" s="1"/>
  <c r="AM13" i="5" s="1"/>
  <c r="J22" i="11" s="1"/>
  <c r="N22" i="3"/>
  <c r="AM11" i="7"/>
  <c r="AN11" i="6" s="1"/>
  <c r="AM11" i="5" s="1"/>
  <c r="J20" i="11" s="1"/>
  <c r="N20" i="3"/>
  <c r="AM12" i="7"/>
  <c r="AN12" i="6" s="1"/>
  <c r="AM12" i="5" s="1"/>
  <c r="J21" i="11" s="1"/>
  <c r="N21" i="3"/>
  <c r="AM5" i="7"/>
  <c r="AN5" i="6" s="1"/>
  <c r="AM5" i="5" s="1"/>
  <c r="J14" i="11" s="1"/>
  <c r="N14" i="3"/>
  <c r="AM18" i="7"/>
  <c r="AN18" i="6" s="1"/>
  <c r="AM18" i="5" s="1"/>
  <c r="J27" i="11" s="1"/>
  <c r="N27" i="3"/>
  <c r="AM9" i="7"/>
  <c r="AN9" i="6" s="1"/>
  <c r="AM9" i="5" s="1"/>
  <c r="J18" i="11" s="1"/>
  <c r="N18" i="3"/>
  <c r="N33" i="3" l="1"/>
  <c r="N37" i="3" s="1"/>
  <c r="J14" i="1" s="1"/>
  <c r="J33" i="11"/>
  <c r="J37" i="11" s="1"/>
  <c r="J16" i="1" s="1"/>
  <c r="J19" i="1" l="1"/>
  <c r="J29" i="1" s="1"/>
  <c r="C3" i="2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<sst xmlns="http://schemas.openxmlformats.org/spreadsheetml/2006/main" count="784" uniqueCount="180">
  <si>
    <t>Line</t>
  </si>
  <si>
    <t>Supporting Reference Schedule</t>
  </si>
  <si>
    <t>End of Period Amount</t>
  </si>
  <si>
    <t>No.</t>
  </si>
  <si>
    <t>Rate Base Component</t>
  </si>
  <si>
    <t>Sewer</t>
  </si>
  <si>
    <t>Utility Plant In Service</t>
  </si>
  <si>
    <t>Accumulated Depreciation</t>
  </si>
  <si>
    <t>Net Utility Plant in Service</t>
  </si>
  <si>
    <t>Construction Work In Progress</t>
  </si>
  <si>
    <t>Working Capital Allowance</t>
  </si>
  <si>
    <t>Contributions in Aid of Construction</t>
  </si>
  <si>
    <t>Jurisdicitional Rate Base</t>
  </si>
  <si>
    <t>13 Mo. Forecasted Period Average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</si>
  <si>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X Base Period _ Forecast Period</t>
    </r>
  </si>
  <si>
    <t>NARUC Acct.</t>
  </si>
  <si>
    <t>Base Period Beginning Balance</t>
  </si>
  <si>
    <t>Additions</t>
  </si>
  <si>
    <t>Retirements</t>
  </si>
  <si>
    <t>Base Period Ending Balance</t>
  </si>
  <si>
    <t>Account Title</t>
  </si>
  <si>
    <t>Land and Land Rights</t>
  </si>
  <si>
    <t>Collection Sewers   Force Mains</t>
  </si>
  <si>
    <t>Collection Sewers   Gravity</t>
  </si>
  <si>
    <t>Electric Sewer Pumping Equip</t>
  </si>
  <si>
    <t>Treatment &amp; Disposal Equipment</t>
  </si>
  <si>
    <t>Plant Sewers</t>
  </si>
  <si>
    <t>Outfall Sewer Lines</t>
  </si>
  <si>
    <t>Communication Equipment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</si>
  <si>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</si>
  <si>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t>Forecast Period Beginning Balance</t>
  </si>
  <si>
    <t>Forecast Period Ending Balance</t>
  </si>
  <si>
    <t>13 Month Average</t>
  </si>
  <si>
    <t>Base Period Plant Investment</t>
  </si>
  <si>
    <t>Accumulated Reserve Balances</t>
  </si>
  <si>
    <t>Forecast Period Plant Investment</t>
  </si>
  <si>
    <t>13 mo. Average</t>
  </si>
  <si>
    <t>Depreciation Accural Rates and Accumulated Balances by Account</t>
  </si>
  <si>
    <t>Plant Investment</t>
  </si>
  <si>
    <t>Accumulated Reserve</t>
  </si>
  <si>
    <t>Current Accrual Rate</t>
  </si>
  <si>
    <t>Calculated Depreciation Expense</t>
  </si>
  <si>
    <t>Net Salvage</t>
  </si>
  <si>
    <t>Average Service Life</t>
  </si>
  <si>
    <t>Total Depreciable Property</t>
  </si>
  <si>
    <t>Consturtion Work in Progress - Percent Complete</t>
  </si>
  <si>
    <t>Date Construction Began</t>
  </si>
  <si>
    <t>Estimated Completion Date</t>
  </si>
  <si>
    <t>% of Elapsed Time</t>
  </si>
  <si>
    <t>Original Budget Estimate</t>
  </si>
  <si>
    <t>Current Budget Estimate</t>
  </si>
  <si>
    <t>Total Estimated Project Expenditures</t>
  </si>
  <si>
    <t>Project Name</t>
  </si>
  <si>
    <t>Service Area/Type</t>
  </si>
  <si>
    <t>Airview - Wastewater</t>
  </si>
  <si>
    <t>Brocklyn - Wastewater</t>
  </si>
  <si>
    <t>Fox Run - Wastewater</t>
  </si>
  <si>
    <t>Kingswood - Wastewater</t>
  </si>
  <si>
    <t>Lake Columbia - Wastewater</t>
  </si>
  <si>
    <t>LH Treatment - Wastewater</t>
  </si>
  <si>
    <t>Golden Acres - Wastewater</t>
  </si>
  <si>
    <t>Great Oaks - Wastewater</t>
  </si>
  <si>
    <t>River Bluffs - Wastewater</t>
  </si>
  <si>
    <t>Timberland - Wastewater</t>
  </si>
  <si>
    <t>Beginning Balance</t>
  </si>
  <si>
    <t>Balance</t>
  </si>
  <si>
    <t>Other</t>
  </si>
  <si>
    <t>Rate</t>
  </si>
  <si>
    <t>Plant Expansion &amp; System Rehabilitation</t>
  </si>
  <si>
    <t>System Rehabilitation</t>
  </si>
  <si>
    <t>Delaplain - Wastewater</t>
  </si>
  <si>
    <t>Herrington Haven - Wastewater</t>
  </si>
  <si>
    <t>SpringCrest - Wastewater</t>
  </si>
  <si>
    <t>Woodland Acres - Wastewater</t>
  </si>
  <si>
    <t>MBBR Addition &amp; System Rehabilitation</t>
  </si>
  <si>
    <t>MBBR Conversion &amp; System Rehabilitation</t>
  </si>
  <si>
    <t>Flow Equalization &amp; Final Plant Rehabilitation</t>
  </si>
  <si>
    <t>Final Plant Rehabilitation</t>
  </si>
  <si>
    <t>Plant Rehabilitation &amp; Flow Equalization</t>
  </si>
  <si>
    <t>Total Plant Replacement With MBBR Plant</t>
  </si>
  <si>
    <t>Plant Rehabilitation With Flow Equalization &amp; Sludge Holding</t>
  </si>
  <si>
    <t>Plant Rehabilitation With Flow Equalization &amp; Sludge Digestor</t>
  </si>
  <si>
    <t>Plant Rehabilitation &amp; Sludge Digestor Replacement</t>
  </si>
  <si>
    <t xml:space="preserve">Plant Rehabilitation With MBBR &amp; New Digestor </t>
  </si>
  <si>
    <t>Plant Rehabilitation</t>
  </si>
  <si>
    <t>FY Beginning</t>
  </si>
  <si>
    <t>Current Date</t>
  </si>
  <si>
    <t>Acct Name</t>
  </si>
  <si>
    <t>Acct #</t>
  </si>
  <si>
    <t>System</t>
  </si>
  <si>
    <t>Current Balance</t>
  </si>
  <si>
    <t>Trans In/Ret</t>
  </si>
  <si>
    <t>1/1/20 Balance</t>
  </si>
  <si>
    <t>Ret</t>
  </si>
  <si>
    <t>1/1/20 Acc Amort</t>
  </si>
  <si>
    <t>Amort %</t>
  </si>
  <si>
    <t>Monthly Amort</t>
  </si>
  <si>
    <t>YTD Amort</t>
  </si>
  <si>
    <t>Period End Acc Amort</t>
  </si>
  <si>
    <t>CIAC-Sewer</t>
  </si>
  <si>
    <t>Tap in Fees</t>
  </si>
  <si>
    <t>CIAC-Water</t>
  </si>
  <si>
    <t>Water</t>
  </si>
  <si>
    <t>Alloc.</t>
  </si>
  <si>
    <t>Class</t>
  </si>
  <si>
    <t>Witness: B. Thies</t>
  </si>
  <si>
    <t>Exhibit 21, Schedule B-1</t>
  </si>
  <si>
    <t>Exhibit 21, Schedule B-2</t>
  </si>
  <si>
    <t>Exhibit 21, Schedule B-3</t>
  </si>
  <si>
    <t>Exhibit 21, Schedule B-3.1</t>
  </si>
  <si>
    <t>Exhibit 21, Schedule B-4</t>
  </si>
  <si>
    <t>Base Year</t>
  </si>
  <si>
    <t>Forecast Year</t>
  </si>
  <si>
    <t>Operating Expense for Working Capital</t>
  </si>
  <si>
    <t>B-2</t>
  </si>
  <si>
    <t>B-3</t>
  </si>
  <si>
    <t>B-4</t>
  </si>
  <si>
    <t>B-5</t>
  </si>
  <si>
    <t>Working Capital</t>
  </si>
  <si>
    <t>Lead Days</t>
  </si>
  <si>
    <t>Dollar Days</t>
  </si>
  <si>
    <t>Operating Expenses</t>
  </si>
  <si>
    <t>Amount</t>
  </si>
  <si>
    <t>Exhibit 21, Schedule B-5</t>
  </si>
  <si>
    <t>Total Working Capital</t>
  </si>
  <si>
    <t>Description</t>
  </si>
  <si>
    <t>Rate Base Summary</t>
  </si>
  <si>
    <t>B-6</t>
  </si>
  <si>
    <t>Rate Base</t>
  </si>
  <si>
    <t>River Bluffs</t>
  </si>
  <si>
    <t>Center Ridge</t>
  </si>
  <si>
    <t>ACQ</t>
  </si>
  <si>
    <t>Acquisitions</t>
  </si>
  <si>
    <t>Acquistions</t>
  </si>
  <si>
    <t>Total General</t>
  </si>
  <si>
    <t>Various</t>
  </si>
  <si>
    <t>Plant in Service by Accounts with Gross Additions, Retirements &amp; Transfers</t>
  </si>
  <si>
    <t>Median Depreciation Rate Used</t>
  </si>
  <si>
    <t>Total Accumulated Depreciation</t>
  </si>
  <si>
    <t>Total Utility Plant in Service</t>
  </si>
  <si>
    <t>Exhibit 21, Schedule B-6</t>
  </si>
  <si>
    <t>Delaplain</t>
  </si>
  <si>
    <t>Bluegrass Water Utility Operating Company CIAC Base Year</t>
  </si>
  <si>
    <t>Bluegrass Water Utility Operating Company CIAC Forecast Year</t>
  </si>
  <si>
    <t>1/1/22 Balance</t>
  </si>
  <si>
    <t>Bluegrass Water Utility Operating Company CIAC Interim Year</t>
  </si>
  <si>
    <t>1/1/21 Balance</t>
  </si>
  <si>
    <t>1/1/21 Acc Amort</t>
  </si>
  <si>
    <t>1/1/22 Acc Amort</t>
  </si>
  <si>
    <t>Total Company</t>
  </si>
  <si>
    <t>Balance Remaining</t>
  </si>
  <si>
    <t>Workpaper</t>
  </si>
  <si>
    <t>Reference</t>
  </si>
  <si>
    <t>CIAC WP</t>
  </si>
  <si>
    <t>Depreciation</t>
  </si>
  <si>
    <t>Annual CIAC Amort</t>
  </si>
  <si>
    <t>Deperciation net of CIAC</t>
  </si>
  <si>
    <t>To Income Statement</t>
  </si>
  <si>
    <t>To Revenue Requirement</t>
  </si>
  <si>
    <t>Budget Code</t>
  </si>
  <si>
    <t>Persimmon Ridge - Wastewater</t>
  </si>
  <si>
    <t>Arcadia Pines - Wastewater</t>
  </si>
  <si>
    <t>Carriage Park - Wastewater</t>
  </si>
  <si>
    <t>Marshall Ridge - Wastewater</t>
  </si>
  <si>
    <t>Randview - Wastewater</t>
  </si>
  <si>
    <t>Misc Intangible</t>
  </si>
  <si>
    <t>Structures &amp; Improvements</t>
  </si>
  <si>
    <t>Services/Other Plant Facilities</t>
  </si>
  <si>
    <t>Flow Meter &amp; Installation</t>
  </si>
  <si>
    <t>Oxidation Lagoon Land</t>
  </si>
  <si>
    <t xml:space="preserve">Office Furn Equip </t>
  </si>
  <si>
    <t>Transportation Equipment</t>
  </si>
  <si>
    <t>Power Operated Equipment</t>
  </si>
  <si>
    <t>System Maintenance</t>
  </si>
  <si>
    <t>Initial System Rehabilition</t>
  </si>
  <si>
    <t>Total</t>
  </si>
  <si>
    <r>
      <rPr>
        <b/>
        <sz val="11"/>
        <color theme="1"/>
        <rFont val="Calibri"/>
        <family val="2"/>
        <scheme val="minor"/>
      </rPr>
      <t xml:space="preserve">Version: _ </t>
    </r>
    <r>
      <rPr>
        <sz val="11"/>
        <color theme="1"/>
        <rFont val="Calibri"/>
        <family val="2"/>
        <scheme val="minor"/>
      </rPr>
      <t>Original X Updated _Revised</t>
    </r>
  </si>
  <si>
    <t>13 mo Average</t>
  </si>
  <si>
    <t>Jurisdictional Rate Base</t>
  </si>
  <si>
    <t>LH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</si>
</sst>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15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41" fontId="2" fillId="2" borderId="0" xfId="0" applyNumberFormat="1" applyFont="1" applyFill="1"/>
    <xf numFmtId="0" fontId="6" fillId="2" borderId="0" xfId="0" applyFont="1" applyFill="1"/>
    <xf numFmtId="41" fontId="0" fillId="2" borderId="2" xfId="0" applyNumberFormat="1" applyFill="1" applyBorder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41" fontId="0" fillId="2" borderId="3" xfId="0" applyNumberFormat="1" applyFill="1" applyBorder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0" fontId="7" fillId="2" borderId="0" xfId="0" applyFont="1" applyFill="1"/>
    <xf numFmtId="10" fontId="2" fillId="2" borderId="0" xfId="1" applyNumberFormat="1" applyFont="1" applyFill="1"/>
    <xf numFmtId="10" fontId="2" fillId="2" borderId="0" xfId="1" applyNumberFormat="1" applyFont="1" applyFill="1" applyBorder="1"/>
    <xf numFmtId="0" fontId="0" fillId="2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9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/>
    <xf numFmtId="41" fontId="9" fillId="2" borderId="0" xfId="0" applyNumberFormat="1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166" fontId="12" fillId="2" borderId="1" xfId="0" applyNumberFormat="1" applyFont="1" applyFill="1" applyBorder="1" applyAlignment="1">
      <alignment horizontal="center"/>
    </xf>
    <xf numFmtId="10" fontId="10" fillId="2" borderId="0" xfId="1" applyNumberFormat="1" applyFont="1" applyFill="1"/>
    <xf numFmtId="0" fontId="0" fillId="2" borderId="0" xfId="0" applyFill="1" applyAlignme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9" fontId="0" fillId="2" borderId="0" xfId="0" applyNumberFormat="1" applyFill="1"/>
    <xf numFmtId="10" fontId="0" fillId="2" borderId="0" xfId="1" applyNumberFormat="1" applyFont="1" applyFill="1"/>
    <xf numFmtId="10" fontId="1" fillId="2" borderId="0" xfId="1" applyNumberFormat="1" applyFont="1" applyFill="1"/>
    <xf numFmtId="0" fontId="8" fillId="2" borderId="3" xfId="0" applyFont="1" applyFill="1" applyBorder="1" applyAlignment="1">
      <alignment horizontal="left" indent="1"/>
    </xf>
    <xf numFmtId="0" fontId="2" fillId="2" borderId="3" xfId="0" applyFont="1" applyFill="1" applyBorder="1"/>
    <xf numFmtId="41" fontId="2" fillId="2" borderId="3" xfId="0" applyNumberFormat="1" applyFont="1" applyFill="1" applyBorder="1"/>
    <xf numFmtId="166" fontId="0" fillId="2" borderId="0" xfId="0" applyNumberFormat="1" applyFill="1"/>
    <xf numFmtId="166" fontId="2" fillId="2" borderId="0" xfId="0" applyNumberFormat="1" applyFont="1" applyFill="1"/>
    <xf numFmtId="167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left"/>
    </xf>
    <xf numFmtId="166" fontId="0" fillId="2" borderId="0" xfId="0" applyNumberFormat="1" applyFont="1" applyFill="1"/>
    <xf numFmtId="0" fontId="13" fillId="0" borderId="0" xfId="0" applyFont="1"/>
    <xf numFmtId="0" fontId="6" fillId="0" borderId="0" xfId="0" applyFont="1"/>
    <xf numFmtId="40" fontId="0" fillId="0" borderId="0" xfId="0" applyNumberFormat="1"/>
    <xf numFmtId="165" fontId="0" fillId="0" borderId="0" xfId="0" applyNumberFormat="1"/>
    <xf numFmtId="43" fontId="0" fillId="0" borderId="0" xfId="2" applyFont="1"/>
    <xf numFmtId="43" fontId="0" fillId="0" borderId="4" xfId="2" applyFont="1" applyBorder="1"/>
    <xf numFmtId="0" fontId="15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5" fontId="0" fillId="0" borderId="0" xfId="0" applyNumberFormat="1"/>
    <xf numFmtId="0" fontId="0" fillId="2" borderId="1" xfId="0" applyFill="1" applyBorder="1" applyAlignment="1">
      <alignment horizontal="center"/>
    </xf>
    <xf numFmtId="5" fontId="0" fillId="2" borderId="0" xfId="0" applyNumberFormat="1" applyFill="1"/>
    <xf numFmtId="0" fontId="8" fillId="2" borderId="3" xfId="0" applyFont="1" applyFill="1" applyBorder="1" applyAlignment="1">
      <alignment horizontal="left"/>
    </xf>
    <xf numFmtId="5" fontId="2" fillId="2" borderId="3" xfId="0" applyNumberFormat="1" applyFont="1" applyFill="1" applyBorder="1"/>
    <xf numFmtId="41" fontId="0" fillId="0" borderId="0" xfId="0" applyNumberFormat="1"/>
    <xf numFmtId="41" fontId="0" fillId="2" borderId="5" xfId="0" applyNumberFormat="1" applyFill="1" applyBorder="1"/>
    <xf numFmtId="0" fontId="0" fillId="2" borderId="5" xfId="0" applyFill="1" applyBorder="1"/>
    <xf numFmtId="0" fontId="8" fillId="2" borderId="5" xfId="0" applyFont="1" applyFill="1" applyBorder="1" applyAlignment="1">
      <alignment horizontal="left" indent="1"/>
    </xf>
    <xf numFmtId="41" fontId="2" fillId="2" borderId="5" xfId="0" applyNumberFormat="1" applyFont="1" applyFill="1" applyBorder="1"/>
    <xf numFmtId="10" fontId="0" fillId="2" borderId="0" xfId="0" applyNumberFormat="1" applyFill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0" fontId="8" fillId="2" borderId="6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2" fillId="2" borderId="5" xfId="0" applyFont="1" applyFill="1" applyBorder="1"/>
    <xf numFmtId="0" fontId="0" fillId="2" borderId="3" xfId="0" applyFill="1" applyBorder="1"/>
    <xf numFmtId="165" fontId="8" fillId="2" borderId="3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5" fontId="0" fillId="2" borderId="0" xfId="0" applyNumberFormat="1" applyFill="1" applyBorder="1"/>
    <xf numFmtId="0" fontId="8" fillId="2" borderId="0" xfId="0" applyFont="1" applyFill="1" applyBorder="1" applyAlignment="1">
      <alignment horizontal="left" indent="1"/>
    </xf>
    <xf numFmtId="43" fontId="0" fillId="0" borderId="0" xfId="0" applyNumberFormat="1"/>
    <xf numFmtId="43" fontId="0" fillId="0" borderId="4" xfId="0" applyNumberFormat="1" applyBorder="1"/>
    <xf numFmtId="0" fontId="0" fillId="2" borderId="0" xfId="0" applyFill="1" applyAlignment="1">
      <alignment horizontal="center"/>
    </xf>
    <xf numFmtId="0" fontId="0" fillId="2" borderId="5" xfId="0" applyFont="1" applyFill="1" applyBorder="1" applyAlignment="1">
      <alignment horizontal="left" indent="1"/>
    </xf>
    <xf numFmtId="165" fontId="2" fillId="2" borderId="3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1" applyNumberFormat="1" applyFont="1" applyFill="1" applyAlignment="1">
      <alignment vertical="center"/>
    </xf>
    <xf numFmtId="166" fontId="16" fillId="2" borderId="1" xfId="0" applyNumberFormat="1" applyFont="1" applyFill="1" applyBorder="1" applyAlignment="1">
      <alignment horizontal="center"/>
    </xf>
    <xf numFmtId="168" fontId="0" fillId="2" borderId="0" xfId="0" applyNumberForma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Normal" xfId="0" builtinId="0"/>
    <cellStyle name="Normal 2" xfId="3" xr:uid="{51CD556D-18C9-4F38-BD3F-AEF3A80FB4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Income%20Statement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A2" t="str">
            <v>Company Name</v>
          </cell>
          <cell r="B2" t="str">
            <v>BLUEGRASS WATER UTILITY OPERATING COMPANY, LLC</v>
          </cell>
        </row>
        <row r="3">
          <cell r="A3" t="str">
            <v>Case</v>
          </cell>
          <cell r="B3" t="str">
            <v>Case No. 2020-00290</v>
          </cell>
        </row>
        <row r="4">
          <cell r="A4" t="str">
            <v>Base Year Start</v>
          </cell>
          <cell r="B4">
            <v>43830</v>
          </cell>
        </row>
        <row r="5">
          <cell r="A5" t="str">
            <v>Base Year End</v>
          </cell>
          <cell r="B5">
            <v>44196</v>
          </cell>
        </row>
        <row r="6">
          <cell r="A6" t="str">
            <v>Forecast Year Begin</v>
          </cell>
          <cell r="B6">
            <v>44316</v>
          </cell>
        </row>
        <row r="7">
          <cell r="A7" t="str">
            <v>Forecast Year End</v>
          </cell>
          <cell r="B7">
            <v>44681</v>
          </cell>
        </row>
        <row r="8">
          <cell r="A8" t="str">
            <v>???</v>
          </cell>
          <cell r="B8" t="str">
            <v>for the 12 Months ended December 31, 2019</v>
          </cell>
        </row>
        <row r="9">
          <cell r="A9" t="str">
            <v>Base Year Period</v>
          </cell>
          <cell r="B9" t="str">
            <v>Base Year for the 12 Months ended December 31, 2020</v>
          </cell>
        </row>
        <row r="10">
          <cell r="A10" t="str">
            <v>BY Adjustment</v>
          </cell>
          <cell r="B10" t="str">
            <v>Base Year Adjustment</v>
          </cell>
        </row>
        <row r="11">
          <cell r="A11" t="str">
            <v>Forecast Year Period</v>
          </cell>
          <cell r="B11" t="str">
            <v>Forecast Year for the 12 Months ended April 30, 2022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/>
      <sheetData sheetId="1"/>
      <sheetData sheetId="2">
        <row r="32">
          <cell r="E32">
            <v>1329592.0699999998</v>
          </cell>
          <cell r="G32">
            <v>2049423.9696547957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3D37-C2A9-4691-8E49-A30C93DE202C}">
  <dimension ref="A1:H24"/>
  <sheetViews>
    <sheetView workbookViewId="0">
      <selection activeCell="F27" sqref="F27"/>
    </sheetView>
  </sheetViews>
  <sheetFormatPr defaultRowHeight="14.4" x14ac:dyDescent="0.55000000000000004"/>
  <cols>
    <col min="1" max="1" width="14" bestFit="1" customWidth="1"/>
    <col min="2" max="2" width="46.41796875" bestFit="1" customWidth="1"/>
    <col min="3" max="3" width="13" customWidth="1"/>
  </cols>
  <sheetData>
    <row r="1" spans="1:8" x14ac:dyDescent="0.55000000000000004">
      <c r="A1" t="str">
        <f>[1]Reference!A1</f>
        <v>Company Name</v>
      </c>
      <c r="B1" t="str">
        <f>[1]Reference!B1</f>
        <v>Bluegrass Water Utility Operating Company, LLC</v>
      </c>
    </row>
    <row r="2" spans="1:8" x14ac:dyDescent="0.55000000000000004">
      <c r="A2" t="str">
        <f>[1]Reference!A2</f>
        <v>Company Name</v>
      </c>
      <c r="B2" t="str">
        <f>[1]Reference!B2</f>
        <v>BLUEGRASS WATER UTILITY OPERATING COMPANY, LLC</v>
      </c>
    </row>
    <row r="3" spans="1:8" x14ac:dyDescent="0.55000000000000004">
      <c r="A3" t="str">
        <f>[1]Reference!A3</f>
        <v>Case</v>
      </c>
      <c r="B3" t="str">
        <f>[1]Reference!B3</f>
        <v>Case No. 2020-00290</v>
      </c>
    </row>
    <row r="4" spans="1:8" x14ac:dyDescent="0.55000000000000004">
      <c r="A4" t="str">
        <f>[1]Reference!A4</f>
        <v>Base Year Start</v>
      </c>
      <c r="B4" s="47">
        <f>[1]Reference!B4</f>
        <v>43830</v>
      </c>
      <c r="C4" s="47"/>
      <c r="D4" s="47"/>
      <c r="E4" s="47"/>
      <c r="F4" s="47"/>
      <c r="G4" s="47"/>
      <c r="H4" s="47"/>
    </row>
    <row r="5" spans="1:8" x14ac:dyDescent="0.55000000000000004">
      <c r="A5" t="str">
        <f>[1]Reference!A5</f>
        <v>Base Year End</v>
      </c>
      <c r="B5" s="47">
        <f>[1]Reference!B5</f>
        <v>44196</v>
      </c>
      <c r="C5" s="47"/>
      <c r="D5" s="47"/>
      <c r="E5" s="47"/>
      <c r="F5" s="47"/>
      <c r="G5" s="47"/>
      <c r="H5" s="47"/>
    </row>
    <row r="6" spans="1:8" x14ac:dyDescent="0.55000000000000004">
      <c r="A6" t="str">
        <f>[1]Reference!A6</f>
        <v>Forecast Year Begin</v>
      </c>
      <c r="B6" s="47">
        <f>[1]Reference!B6</f>
        <v>44316</v>
      </c>
      <c r="C6" s="47"/>
      <c r="D6" s="47"/>
      <c r="E6" s="47"/>
      <c r="F6" s="47"/>
      <c r="G6" s="47"/>
      <c r="H6" s="47"/>
    </row>
    <row r="7" spans="1:8" x14ac:dyDescent="0.55000000000000004">
      <c r="A7" t="str">
        <f>[1]Reference!A7</f>
        <v>Forecast Year End</v>
      </c>
      <c r="B7" s="47">
        <f>[1]Reference!B7</f>
        <v>44681</v>
      </c>
      <c r="C7" s="47"/>
      <c r="D7" s="47"/>
      <c r="E7" s="47"/>
      <c r="F7" s="47"/>
      <c r="G7" s="47"/>
      <c r="H7" s="47"/>
    </row>
    <row r="8" spans="1:8" x14ac:dyDescent="0.55000000000000004">
      <c r="A8" t="str">
        <f>[1]Reference!A8</f>
        <v>???</v>
      </c>
      <c r="B8" t="str">
        <f>[1]Reference!B8</f>
        <v>for the 12 Months ended December 31, 2019</v>
      </c>
    </row>
    <row r="9" spans="1:8" x14ac:dyDescent="0.55000000000000004">
      <c r="A9" t="str">
        <f>[1]Reference!A9</f>
        <v>Base Year Period</v>
      </c>
      <c r="B9" t="str">
        <f>[1]Reference!B9</f>
        <v>Base Year for the 12 Months ended December 31, 2020</v>
      </c>
    </row>
    <row r="10" spans="1:8" x14ac:dyDescent="0.55000000000000004">
      <c r="A10" t="str">
        <f>[1]Reference!A10</f>
        <v>BY Adjustment</v>
      </c>
      <c r="B10" t="str">
        <f>[1]Reference!B10</f>
        <v>Base Year Adjustment</v>
      </c>
    </row>
    <row r="11" spans="1:8" x14ac:dyDescent="0.55000000000000004">
      <c r="A11" t="str">
        <f>[1]Reference!A11</f>
        <v>Forecast Year Period</v>
      </c>
      <c r="B11" t="str">
        <f>[1]Reference!B11</f>
        <v>Forecast Year for the 12 Months ended April 30, 2022</v>
      </c>
    </row>
    <row r="12" spans="1:8" x14ac:dyDescent="0.55000000000000004">
      <c r="A12">
        <f>[1]Reference!A12</f>
        <v>0</v>
      </c>
      <c r="B12">
        <f>[1]Reference!B12</f>
        <v>0</v>
      </c>
    </row>
    <row r="13" spans="1:8" x14ac:dyDescent="0.55000000000000004">
      <c r="A13">
        <f>[1]Reference!A13</f>
        <v>0</v>
      </c>
      <c r="B13">
        <f>[1]Reference!B13</f>
        <v>0</v>
      </c>
    </row>
    <row r="14" spans="1:8" x14ac:dyDescent="0.55000000000000004">
      <c r="A14">
        <f>[1]Reference!A14</f>
        <v>0</v>
      </c>
      <c r="B14">
        <f>[1]Reference!B14</f>
        <v>0</v>
      </c>
    </row>
    <row r="15" spans="1:8" x14ac:dyDescent="0.55000000000000004">
      <c r="A15">
        <f>[1]Reference!A15</f>
        <v>0</v>
      </c>
      <c r="B15">
        <f>[1]Reference!B15</f>
        <v>0</v>
      </c>
    </row>
    <row r="16" spans="1:8" x14ac:dyDescent="0.55000000000000004">
      <c r="A16">
        <f>[1]Reference!A16</f>
        <v>0</v>
      </c>
      <c r="B16">
        <f>[1]Reference!B16</f>
        <v>0</v>
      </c>
    </row>
    <row r="18" spans="1:3" x14ac:dyDescent="0.55000000000000004">
      <c r="B18" t="s">
        <v>111</v>
      </c>
      <c r="C18" t="s">
        <v>112</v>
      </c>
    </row>
    <row r="19" spans="1:3" x14ac:dyDescent="0.55000000000000004">
      <c r="A19" t="s">
        <v>113</v>
      </c>
      <c r="B19" s="79">
        <f>'[2]Inc Statment - SCH C.1'!$E$32</f>
        <v>1329592.0699999998</v>
      </c>
      <c r="C19" s="79">
        <f>'[2]Inc Statment - SCH C.1'!$G$32</f>
        <v>2049423.9696547957</v>
      </c>
    </row>
    <row r="24" spans="1:3" x14ac:dyDescent="0.55000000000000004">
      <c r="A24" t="s">
        <v>89</v>
      </c>
      <c r="B24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C73-3DA8-47E2-8ADD-230672CE6F7D}">
  <dimension ref="A2:D8"/>
  <sheetViews>
    <sheetView workbookViewId="0">
      <selection activeCell="H14" sqref="H14"/>
    </sheetView>
  </sheetViews>
  <sheetFormatPr defaultRowHeight="14.4" x14ac:dyDescent="0.55000000000000004"/>
  <cols>
    <col min="1" max="1" width="23.1015625" bestFit="1" customWidth="1"/>
    <col min="2" max="3" width="9.83984375" bestFit="1" customWidth="1"/>
  </cols>
  <sheetData>
    <row r="2" spans="1:4" x14ac:dyDescent="0.55000000000000004">
      <c r="B2" t="s">
        <v>111</v>
      </c>
      <c r="C2" t="s">
        <v>112</v>
      </c>
    </row>
    <row r="3" spans="1:4" x14ac:dyDescent="0.55000000000000004">
      <c r="A3" t="s">
        <v>128</v>
      </c>
      <c r="B3" s="84">
        <f>'BY Rate Base - Sewer B1'!H29</f>
        <v>416315.66565729171</v>
      </c>
      <c r="C3" s="84">
        <f>'FY Rate Base - Sewer B1'!J29</f>
        <v>373521.5464033981</v>
      </c>
      <c r="D3" t="s">
        <v>158</v>
      </c>
    </row>
    <row r="5" spans="1:4" x14ac:dyDescent="0.55000000000000004">
      <c r="B5" t="s">
        <v>111</v>
      </c>
      <c r="C5" t="s">
        <v>112</v>
      </c>
    </row>
    <row r="6" spans="1:4" x14ac:dyDescent="0.55000000000000004">
      <c r="A6" t="s">
        <v>154</v>
      </c>
      <c r="B6" s="84">
        <f>'Dep - BY B3.1'!J33</f>
        <v>20068.292433333332</v>
      </c>
      <c r="C6" s="84">
        <f>'Dep - FY B3.1'!J35</f>
        <v>19942.735433333335</v>
      </c>
    </row>
    <row r="7" spans="1:4" x14ac:dyDescent="0.55000000000000004">
      <c r="A7" t="s">
        <v>155</v>
      </c>
      <c r="B7" s="84">
        <f>SUM('CIAC WP'!O8:O9)*12</f>
        <v>7051.8690000000006</v>
      </c>
      <c r="C7" s="84">
        <f>SUM('CIAC WP'!O34:O35,'CIAC WP'!O37)*12</f>
        <v>24445.046999999999</v>
      </c>
    </row>
    <row r="8" spans="1:4" x14ac:dyDescent="0.55000000000000004">
      <c r="A8" t="s">
        <v>156</v>
      </c>
      <c r="B8" s="84">
        <f>B6-B7</f>
        <v>13016.423433333332</v>
      </c>
      <c r="C8" s="84">
        <f>C6-C7</f>
        <v>-4502.3115666666636</v>
      </c>
      <c r="D8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8CC-65CF-4041-B27A-986DEE98BD3F}">
  <dimension ref="A1:N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1015625" style="1" customWidth="1"/>
    <col min="14" max="14" width="26" style="2" bestFit="1" customWidth="1"/>
    <col min="15" max="16384" width="9.1015625" style="1"/>
  </cols>
  <sheetData>
    <row r="1" spans="1:14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4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M2" s="3"/>
    </row>
    <row r="3" spans="1:14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46"/>
      <c r="J3" s="46"/>
      <c r="M3" s="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46"/>
      <c r="J4" s="46"/>
      <c r="M4" s="3"/>
    </row>
    <row r="5" spans="1:14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M5" s="3"/>
    </row>
    <row r="6" spans="1:14" x14ac:dyDescent="0.55000000000000004">
      <c r="M6" s="3"/>
    </row>
    <row r="7" spans="1:14" x14ac:dyDescent="0.55000000000000004">
      <c r="H7" s="74" t="s">
        <v>106</v>
      </c>
      <c r="M7" s="3"/>
    </row>
    <row r="8" spans="1:14" x14ac:dyDescent="0.55000000000000004">
      <c r="A8" s="1" t="s">
        <v>14</v>
      </c>
      <c r="H8" s="75" t="e">
        <f ca="1">RIGHT(CELL("filename",$A$1),LEN(CELL("filename",$A$1))-SEARCH("/Work Papers",CELL("filename",$A$1),1))</f>
        <v>#VALUE!</v>
      </c>
      <c r="M8" s="3"/>
    </row>
    <row r="9" spans="1:14" x14ac:dyDescent="0.55000000000000004">
      <c r="A9" s="1" t="s">
        <v>176</v>
      </c>
      <c r="H9" s="76" t="s">
        <v>105</v>
      </c>
      <c r="K9" s="7"/>
      <c r="L9" s="5"/>
      <c r="M9" s="3"/>
      <c r="N9" s="5"/>
    </row>
    <row r="10" spans="1:14" ht="14.7" thickBot="1" x14ac:dyDescent="0.6">
      <c r="B10" s="4"/>
      <c r="C10" s="4"/>
      <c r="D10" s="4"/>
      <c r="E10" s="4"/>
      <c r="F10" s="4"/>
      <c r="G10" s="4"/>
      <c r="H10" s="4"/>
      <c r="L10" s="10"/>
      <c r="M10" s="10"/>
      <c r="N10" s="10"/>
    </row>
    <row r="11" spans="1:14" s="11" customFormat="1" ht="43.2" x14ac:dyDescent="0.55000000000000004">
      <c r="A11" s="1"/>
      <c r="B11" s="5" t="s">
        <v>0</v>
      </c>
      <c r="C11" s="5"/>
      <c r="D11" s="1"/>
      <c r="E11" s="1"/>
      <c r="F11" s="6" t="s">
        <v>1</v>
      </c>
      <c r="G11" s="7"/>
      <c r="H11" s="6" t="s">
        <v>2</v>
      </c>
      <c r="I11" s="7"/>
      <c r="J11" s="5"/>
      <c r="L11" s="13"/>
      <c r="M11" s="13"/>
      <c r="N11" s="14"/>
    </row>
    <row r="12" spans="1:14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J12" s="10"/>
    </row>
    <row r="13" spans="1:14" x14ac:dyDescent="0.55000000000000004">
      <c r="A13" s="11"/>
      <c r="B13" s="64">
        <v>1</v>
      </c>
      <c r="C13" s="11"/>
      <c r="D13" s="12"/>
      <c r="E13" s="11"/>
      <c r="F13" s="13"/>
      <c r="G13" s="11"/>
      <c r="H13" s="13"/>
      <c r="I13" s="11"/>
      <c r="J13" s="13"/>
      <c r="L13" s="17"/>
      <c r="M13" s="17"/>
    </row>
    <row r="14" spans="1:14" x14ac:dyDescent="0.55000000000000004">
      <c r="B14" s="64">
        <v>2</v>
      </c>
      <c r="C14" s="11"/>
      <c r="D14" s="1" t="s">
        <v>6</v>
      </c>
      <c r="F14" s="77" t="s">
        <v>114</v>
      </c>
      <c r="H14" s="17">
        <f>'UPIS - BY B2'!L33</f>
        <v>680132.88</v>
      </c>
      <c r="L14" s="17"/>
      <c r="M14" s="17"/>
    </row>
    <row r="15" spans="1:14" x14ac:dyDescent="0.55000000000000004">
      <c r="B15" s="64">
        <v>3</v>
      </c>
      <c r="C15" s="15"/>
      <c r="D15" s="16"/>
      <c r="F15" s="17"/>
      <c r="H15" s="17"/>
      <c r="J15" s="17"/>
      <c r="L15" s="17"/>
      <c r="M15" s="17"/>
    </row>
    <row r="16" spans="1:14" x14ac:dyDescent="0.55000000000000004">
      <c r="B16" s="64">
        <v>4</v>
      </c>
      <c r="C16" s="15"/>
      <c r="D16" s="1" t="s">
        <v>7</v>
      </c>
      <c r="F16" s="77" t="s">
        <v>115</v>
      </c>
      <c r="H16" s="17">
        <f>-'AccDep - BY B3'!H33</f>
        <v>-302326.13021249999</v>
      </c>
      <c r="J16" s="17"/>
      <c r="L16" s="17"/>
      <c r="M16" s="17"/>
    </row>
    <row r="17" spans="1:13" x14ac:dyDescent="0.55000000000000004">
      <c r="B17" s="64">
        <v>5</v>
      </c>
      <c r="C17" s="15"/>
      <c r="D17" s="20"/>
      <c r="J17" s="17"/>
      <c r="L17" s="19"/>
      <c r="M17" s="19"/>
    </row>
    <row r="18" spans="1:13" x14ac:dyDescent="0.55000000000000004">
      <c r="B18" s="64">
        <v>6</v>
      </c>
      <c r="C18" s="15"/>
      <c r="D18" s="11"/>
      <c r="H18" s="21"/>
      <c r="J18" s="17"/>
    </row>
    <row r="19" spans="1:13" s="2" customFormat="1" x14ac:dyDescent="0.55000000000000004">
      <c r="A19" s="1"/>
      <c r="B19" s="64">
        <v>7</v>
      </c>
      <c r="C19" s="1"/>
      <c r="D19" s="18" t="s">
        <v>8</v>
      </c>
      <c r="E19" s="1"/>
      <c r="F19" s="1"/>
      <c r="G19" s="1"/>
      <c r="H19" s="17">
        <f>SUM(H14,H16)</f>
        <v>377806.74978750001</v>
      </c>
      <c r="I19" s="1"/>
      <c r="J19" s="19"/>
      <c r="K19" s="1"/>
      <c r="L19" s="1"/>
      <c r="M19" s="1"/>
    </row>
    <row r="20" spans="1:13" s="2" customFormat="1" x14ac:dyDescent="0.55000000000000004">
      <c r="A20" s="1"/>
      <c r="B20" s="64">
        <v>8</v>
      </c>
      <c r="C20" s="1"/>
      <c r="D20" s="16"/>
      <c r="E20" s="1"/>
      <c r="F20" s="1"/>
      <c r="G20" s="1"/>
      <c r="H20" s="17"/>
      <c r="I20" s="1"/>
      <c r="J20" s="1"/>
      <c r="K20" s="1"/>
      <c r="L20" s="1"/>
      <c r="M20" s="1"/>
    </row>
    <row r="21" spans="1:13" s="2" customFormat="1" x14ac:dyDescent="0.55000000000000004">
      <c r="A21" s="1"/>
      <c r="B21" s="64">
        <v>9</v>
      </c>
      <c r="C21" s="11"/>
      <c r="D21" s="16"/>
      <c r="E21" s="1"/>
      <c r="F21" s="1"/>
      <c r="G21" s="1"/>
      <c r="H21" s="17"/>
      <c r="I21" s="1"/>
      <c r="J21" s="1"/>
      <c r="K21" s="1"/>
      <c r="L21" s="17"/>
      <c r="M21" s="17"/>
    </row>
    <row r="22" spans="1:13" s="2" customFormat="1" x14ac:dyDescent="0.55000000000000004">
      <c r="A22" s="1"/>
      <c r="B22" s="64">
        <v>10</v>
      </c>
      <c r="C22" s="1"/>
      <c r="D22" s="18" t="s">
        <v>9</v>
      </c>
      <c r="E22" s="1"/>
      <c r="F22" s="77" t="s">
        <v>116</v>
      </c>
      <c r="G22" s="1"/>
      <c r="H22" s="17">
        <f>INDEX('CWIP Detail'!C3:AE21,MATCH('Constants LinkIn'!$B$24,'CWIP Detail'!$A$3:$A$21,0),MATCH(BY_end,'CWIP Detail'!$C$2:$AE$2,0))</f>
        <v>37816.420000000013</v>
      </c>
      <c r="I22" s="1"/>
      <c r="J22" s="1"/>
      <c r="K22" s="1"/>
      <c r="L22" s="17"/>
      <c r="M22" s="17"/>
    </row>
    <row r="23" spans="1:13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7"/>
    </row>
    <row r="24" spans="1:13" s="2" customFormat="1" x14ac:dyDescent="0.55000000000000004">
      <c r="A24" s="1"/>
      <c r="B24" s="64">
        <v>12</v>
      </c>
      <c r="C24" s="15"/>
      <c r="D24" s="18" t="s">
        <v>10</v>
      </c>
      <c r="E24" s="1"/>
      <c r="F24" s="77" t="s">
        <v>117</v>
      </c>
      <c r="G24" s="1"/>
      <c r="H24" s="17">
        <f>'WC - BY B5'!I16/15</f>
        <v>692.49586979166656</v>
      </c>
      <c r="I24" s="1"/>
      <c r="J24" s="17"/>
      <c r="K24" s="1"/>
      <c r="L24" s="17"/>
      <c r="M24" s="17"/>
    </row>
    <row r="25" spans="1:13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7"/>
    </row>
    <row r="26" spans="1:13" s="2" customFormat="1" x14ac:dyDescent="0.55000000000000004">
      <c r="A26" s="1"/>
      <c r="B26" s="64">
        <v>14</v>
      </c>
      <c r="C26" s="15"/>
      <c r="D26" s="18" t="s">
        <v>11</v>
      </c>
      <c r="E26" s="1"/>
      <c r="F26" s="77" t="s">
        <v>127</v>
      </c>
      <c r="G26" s="1"/>
      <c r="H26" s="17">
        <f>-'CIAC - BY B6'!H14</f>
        <v>0</v>
      </c>
      <c r="I26" s="1"/>
      <c r="J26" s="17"/>
      <c r="K26" s="1"/>
      <c r="L26" s="17"/>
      <c r="M26" s="17"/>
    </row>
    <row r="27" spans="1:13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7"/>
      <c r="K27" s="1"/>
      <c r="L27" s="17"/>
      <c r="M27" s="17"/>
    </row>
    <row r="28" spans="1:13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7"/>
    </row>
    <row r="29" spans="1:13" s="2" customFormat="1" ht="14.7" thickBot="1" x14ac:dyDescent="0.6">
      <c r="A29" s="1"/>
      <c r="B29" s="64">
        <v>17</v>
      </c>
      <c r="C29" s="15"/>
      <c r="D29" s="66" t="s">
        <v>12</v>
      </c>
      <c r="E29" s="1"/>
      <c r="F29" s="1"/>
      <c r="G29" s="1"/>
      <c r="H29" s="24">
        <f>H19+SUM(H22,H24,H26)</f>
        <v>416315.66565729171</v>
      </c>
      <c r="I29" s="1"/>
      <c r="J29" s="17"/>
      <c r="K29" s="1"/>
      <c r="L29" s="19"/>
      <c r="M29" s="19"/>
    </row>
    <row r="30" spans="1:13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"/>
      <c r="M30" s="1"/>
    </row>
    <row r="31" spans="1:13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9"/>
      <c r="K31" s="1"/>
      <c r="L31" s="17"/>
      <c r="M31" s="17"/>
    </row>
    <row r="32" spans="1:13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"/>
      <c r="K32" s="1"/>
      <c r="L32" s="17"/>
      <c r="M32" s="17"/>
    </row>
    <row r="33" spans="1:13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7"/>
    </row>
    <row r="34" spans="1:13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7"/>
      <c r="K34" s="1"/>
      <c r="L34" s="17"/>
      <c r="M34" s="17"/>
    </row>
    <row r="35" spans="1:13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7"/>
      <c r="K35" s="1"/>
      <c r="L35" s="17"/>
      <c r="M35" s="17"/>
    </row>
    <row r="36" spans="1:13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7"/>
    </row>
    <row r="37" spans="1:13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7"/>
    </row>
    <row r="38" spans="1:13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7"/>
    </row>
    <row r="39" spans="1:13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7"/>
      <c r="K39" s="1"/>
      <c r="L39" s="17"/>
      <c r="M39" s="17"/>
    </row>
    <row r="40" spans="1:13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7"/>
    </row>
    <row r="41" spans="1:13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7"/>
      <c r="K41" s="1"/>
      <c r="L41" s="19"/>
      <c r="M41" s="19"/>
    </row>
    <row r="42" spans="1:13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7"/>
      <c r="K42" s="1"/>
      <c r="L42" s="1"/>
      <c r="M42" s="1"/>
    </row>
    <row r="43" spans="1:13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9"/>
      <c r="K43" s="1"/>
      <c r="L43" s="17"/>
      <c r="M43" s="17"/>
    </row>
    <row r="44" spans="1:13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7"/>
      <c r="M44" s="17"/>
    </row>
    <row r="45" spans="1:13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7"/>
    </row>
    <row r="46" spans="1:13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7"/>
      <c r="K46" s="1"/>
      <c r="L46" s="1"/>
      <c r="M46" s="1"/>
    </row>
    <row r="47" spans="1:13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7"/>
      <c r="K47" s="1"/>
      <c r="L47" s="17"/>
      <c r="M47" s="17"/>
    </row>
    <row r="48" spans="1:13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7"/>
      <c r="K49" s="1"/>
      <c r="L49" s="1"/>
      <c r="M49" s="1"/>
    </row>
    <row r="50" spans="1:13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1"/>
      <c r="K50" s="1"/>
      <c r="L50" s="17"/>
      <c r="M50" s="17"/>
    </row>
    <row r="51" spans="1:13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7"/>
      <c r="K52" s="1"/>
      <c r="L52" s="17"/>
      <c r="M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7"/>
      <c r="K54" s="1"/>
      <c r="L54" s="19"/>
      <c r="M54" s="19"/>
    </row>
    <row r="55" spans="1:13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9"/>
      <c r="K56" s="1"/>
      <c r="L56" s="19"/>
      <c r="M56" s="19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29"/>
      <c r="M57" s="29"/>
    </row>
    <row r="58" spans="1:13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9"/>
      <c r="K58" s="1"/>
      <c r="L58" s="1"/>
      <c r="M58" s="1"/>
    </row>
    <row r="59" spans="1:13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29"/>
      <c r="K59" s="1"/>
      <c r="L59" s="1"/>
      <c r="M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55000000000000004">
      <c r="B62" s="64"/>
      <c r="C62" s="11"/>
    </row>
  </sheetData>
  <mergeCells count="5">
    <mergeCell ref="A1:H1"/>
    <mergeCell ref="A2:H2"/>
    <mergeCell ref="A5:H5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0D65-84B9-4B2C-9FD6-01AE7F168086}">
  <dimension ref="A1:P63"/>
  <sheetViews>
    <sheetView tabSelected="1" view="pageBreakPreview" zoomScale="115" zoomScaleNormal="110" zoomScaleSheetLayoutView="115" workbookViewId="0">
      <selection activeCell="J22" sqref="J22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O2" s="3"/>
    </row>
    <row r="3" spans="1:16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113"/>
      <c r="J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O4" s="3"/>
    </row>
    <row r="5" spans="1:16" x14ac:dyDescent="0.55000000000000004">
      <c r="B5" s="113" t="str">
        <f>'Constants LinkIn'!B24</f>
        <v>LH Treatment</v>
      </c>
      <c r="C5" s="113"/>
      <c r="D5" s="113"/>
      <c r="E5" s="113"/>
      <c r="F5" s="113"/>
      <c r="G5" s="113"/>
      <c r="H5" s="113"/>
      <c r="I5" s="113"/>
      <c r="J5" s="113"/>
      <c r="O5" s="3"/>
    </row>
    <row r="6" spans="1:16" x14ac:dyDescent="0.55000000000000004">
      <c r="O6" s="3"/>
    </row>
    <row r="7" spans="1:16" x14ac:dyDescent="0.55000000000000004">
      <c r="J7" s="74" t="s">
        <v>106</v>
      </c>
      <c r="O7" s="3"/>
    </row>
    <row r="8" spans="1:16" x14ac:dyDescent="0.55000000000000004">
      <c r="A8" s="1" t="s">
        <v>29</v>
      </c>
      <c r="J8" s="75" t="e">
        <f ca="1">RIGHT(CELL("filename",$A$1),LEN(CELL("filename",$A$1))-SEARCH("/Work Papers",CELL("filename",$A$1),1))</f>
        <v>#VALUE!</v>
      </c>
      <c r="O8" s="3"/>
    </row>
    <row r="9" spans="1:16" x14ac:dyDescent="0.55000000000000004">
      <c r="A9" s="1" t="s">
        <v>176</v>
      </c>
      <c r="J9" s="76" t="s">
        <v>105</v>
      </c>
      <c r="O9" s="3"/>
    </row>
    <row r="10" spans="1:16" ht="14.7" thickBot="1" x14ac:dyDescent="0.6">
      <c r="B10" s="4"/>
      <c r="C10" s="4"/>
      <c r="D10" s="4"/>
      <c r="E10" s="4"/>
      <c r="F10" s="4"/>
      <c r="G10" s="4"/>
      <c r="H10" s="4"/>
      <c r="I10" s="4"/>
      <c r="J10" s="4"/>
      <c r="O10" s="3"/>
    </row>
    <row r="11" spans="1:16" ht="43.2" x14ac:dyDescent="0.55000000000000004">
      <c r="B11" s="5" t="s">
        <v>0</v>
      </c>
      <c r="C11" s="5"/>
      <c r="F11" s="6" t="s">
        <v>1</v>
      </c>
      <c r="G11" s="7"/>
      <c r="H11" s="6" t="s">
        <v>2</v>
      </c>
      <c r="I11" s="7"/>
      <c r="J11" s="6" t="s">
        <v>13</v>
      </c>
      <c r="K11" s="7"/>
      <c r="L11" s="5"/>
      <c r="M11" s="7"/>
      <c r="N11" s="5"/>
      <c r="O11" s="3"/>
      <c r="P11" s="5"/>
    </row>
    <row r="12" spans="1:16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I12" s="4"/>
      <c r="J12" s="9" t="s">
        <v>5</v>
      </c>
      <c r="L12" s="10"/>
      <c r="N12" s="10"/>
      <c r="O12" s="10"/>
      <c r="P12" s="10"/>
    </row>
    <row r="13" spans="1:16" s="11" customFormat="1" x14ac:dyDescent="0.55000000000000004">
      <c r="B13" s="64">
        <v>1</v>
      </c>
      <c r="D13" s="12"/>
      <c r="F13" s="13"/>
      <c r="H13" s="13"/>
      <c r="J13" s="13"/>
      <c r="L13" s="13"/>
      <c r="N13" s="13"/>
      <c r="O13" s="13"/>
      <c r="P13" s="14"/>
    </row>
    <row r="14" spans="1:16" x14ac:dyDescent="0.55000000000000004">
      <c r="B14" s="64">
        <v>2</v>
      </c>
      <c r="C14" s="11"/>
      <c r="D14" s="1" t="s">
        <v>6</v>
      </c>
      <c r="F14" s="104" t="s">
        <v>114</v>
      </c>
      <c r="H14" s="17">
        <f>'UPIS - FY B2'!L37</f>
        <v>679447.02</v>
      </c>
      <c r="J14" s="17">
        <f>'UPIS - FY B2'!N37</f>
        <v>679447.02</v>
      </c>
    </row>
    <row r="15" spans="1:16" x14ac:dyDescent="0.55000000000000004">
      <c r="B15" s="64">
        <v>3</v>
      </c>
      <c r="C15" s="15"/>
      <c r="D15" s="16"/>
      <c r="F15" s="17"/>
      <c r="H15" s="17"/>
      <c r="J15" s="17"/>
      <c r="L15" s="17"/>
      <c r="N15" s="17"/>
      <c r="O15" s="17"/>
    </row>
    <row r="16" spans="1:16" x14ac:dyDescent="0.55000000000000004">
      <c r="B16" s="64">
        <v>4</v>
      </c>
      <c r="C16" s="15"/>
      <c r="D16" s="1" t="s">
        <v>7</v>
      </c>
      <c r="F16" s="104" t="s">
        <v>115</v>
      </c>
      <c r="H16" s="17">
        <f>-'AccDep - FY B3'!H37</f>
        <v>-328705.74112361099</v>
      </c>
      <c r="I16" s="17"/>
      <c r="J16" s="17">
        <f>-'AccDep - FY B3'!J37</f>
        <v>-318734.37340694439</v>
      </c>
      <c r="L16" s="17"/>
      <c r="N16" s="17"/>
      <c r="O16" s="17"/>
    </row>
    <row r="17" spans="1:15" x14ac:dyDescent="0.55000000000000004">
      <c r="B17" s="64">
        <v>5</v>
      </c>
      <c r="C17" s="15"/>
      <c r="D17" s="20"/>
      <c r="L17" s="17"/>
      <c r="N17" s="17"/>
      <c r="O17" s="17"/>
    </row>
    <row r="18" spans="1:15" x14ac:dyDescent="0.55000000000000004">
      <c r="B18" s="64">
        <v>6</v>
      </c>
      <c r="C18" s="15"/>
      <c r="D18" s="11"/>
      <c r="H18" s="21"/>
      <c r="J18" s="21"/>
      <c r="L18" s="17"/>
      <c r="N18" s="17"/>
      <c r="O18" s="17"/>
    </row>
    <row r="19" spans="1:15" x14ac:dyDescent="0.55000000000000004">
      <c r="B19" s="64">
        <v>7</v>
      </c>
      <c r="D19" s="18" t="s">
        <v>8</v>
      </c>
      <c r="H19" s="17">
        <f>SUM(H14,H16)</f>
        <v>350741.27887638903</v>
      </c>
      <c r="J19" s="17">
        <f>SUM(J14,J16)</f>
        <v>360712.64659305563</v>
      </c>
      <c r="L19" s="19"/>
      <c r="N19" s="19"/>
      <c r="O19" s="19"/>
    </row>
    <row r="20" spans="1:15" x14ac:dyDescent="0.55000000000000004">
      <c r="B20" s="64">
        <v>8</v>
      </c>
      <c r="D20" s="16"/>
      <c r="H20" s="17"/>
      <c r="J20" s="17"/>
    </row>
    <row r="21" spans="1:15" x14ac:dyDescent="0.55000000000000004">
      <c r="B21" s="64">
        <v>9</v>
      </c>
      <c r="C21" s="11"/>
      <c r="D21" s="16"/>
      <c r="H21" s="17"/>
      <c r="J21" s="17"/>
    </row>
    <row r="22" spans="1:15" s="2" customFormat="1" x14ac:dyDescent="0.55000000000000004">
      <c r="A22" s="1"/>
      <c r="B22" s="64">
        <v>10</v>
      </c>
      <c r="C22" s="1"/>
      <c r="D22" s="18" t="s">
        <v>9</v>
      </c>
      <c r="E22" s="1"/>
      <c r="F22" s="104" t="s">
        <v>116</v>
      </c>
      <c r="G22" s="1"/>
      <c r="H22" s="17">
        <v>0</v>
      </c>
      <c r="I22" s="1"/>
      <c r="J22" s="17">
        <f>SUMIFS('CWIP Detail'!AG3:AG21,'CWIP Detail'!A3:A21,'Constants LinkIn'!B24)</f>
        <v>0</v>
      </c>
      <c r="K22" s="1"/>
      <c r="L22" s="1"/>
      <c r="M22" s="1"/>
      <c r="N22" s="1"/>
      <c r="O22" s="1"/>
    </row>
    <row r="23" spans="1:15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"/>
      <c r="N23" s="17"/>
      <c r="O23" s="17"/>
    </row>
    <row r="24" spans="1:15" s="2" customFormat="1" x14ac:dyDescent="0.55000000000000004">
      <c r="A24" s="1"/>
      <c r="B24" s="64">
        <v>12</v>
      </c>
      <c r="C24" s="15"/>
      <c r="D24" s="18" t="s">
        <v>10</v>
      </c>
      <c r="E24" s="1"/>
      <c r="F24" s="104" t="s">
        <v>117</v>
      </c>
      <c r="G24" s="1"/>
      <c r="H24" s="17">
        <f>J24</f>
        <v>12808.899810342473</v>
      </c>
      <c r="I24" s="1"/>
      <c r="J24" s="17">
        <f>'WC - FY B5'!I16</f>
        <v>12808.899810342473</v>
      </c>
      <c r="K24" s="1"/>
      <c r="L24" s="17"/>
      <c r="M24" s="1"/>
      <c r="N24" s="17"/>
      <c r="O24" s="17"/>
    </row>
    <row r="25" spans="1:15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x14ac:dyDescent="0.55000000000000004">
      <c r="A26" s="1"/>
      <c r="B26" s="64">
        <v>14</v>
      </c>
      <c r="C26" s="15"/>
      <c r="D26" s="18" t="s">
        <v>11</v>
      </c>
      <c r="E26" s="1"/>
      <c r="F26" s="104" t="s">
        <v>127</v>
      </c>
      <c r="G26" s="1"/>
      <c r="H26" s="17">
        <f>-'CIAC - FY B6'!F14</f>
        <v>0</v>
      </c>
      <c r="I26" s="1"/>
      <c r="J26" s="17">
        <f>-'CIAC - FY B6'!H14</f>
        <v>0</v>
      </c>
      <c r="K26" s="1"/>
      <c r="L26" s="17"/>
      <c r="M26" s="1"/>
      <c r="N26" s="17"/>
      <c r="O26" s="17"/>
    </row>
    <row r="27" spans="1:15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9"/>
      <c r="K27" s="1"/>
      <c r="L27" s="17"/>
      <c r="M27" s="1"/>
      <c r="N27" s="17"/>
      <c r="O27" s="17"/>
    </row>
    <row r="28" spans="1:15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ht="14.7" thickBot="1" x14ac:dyDescent="0.6">
      <c r="A29" s="1"/>
      <c r="B29" s="64">
        <v>17</v>
      </c>
      <c r="C29" s="15"/>
      <c r="D29" s="66" t="s">
        <v>178</v>
      </c>
      <c r="E29" s="1"/>
      <c r="F29" s="1"/>
      <c r="G29" s="1"/>
      <c r="H29" s="24">
        <f>H19+SUM(H22,H24,H26)</f>
        <v>363550.17868673149</v>
      </c>
      <c r="I29" s="1"/>
      <c r="J29" s="24">
        <f>J19+SUM(J22,J24,J26)</f>
        <v>373521.5464033981</v>
      </c>
      <c r="K29" s="1"/>
      <c r="L29" s="17"/>
      <c r="M29" s="1"/>
      <c r="N29" s="17"/>
      <c r="O29" s="17"/>
    </row>
    <row r="30" spans="1:15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7"/>
      <c r="M30" s="1"/>
      <c r="N30" s="17"/>
      <c r="O30" s="17"/>
    </row>
    <row r="31" spans="1:15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7"/>
      <c r="K31" s="1"/>
      <c r="L31" s="19"/>
      <c r="M31" s="1"/>
      <c r="N31" s="19"/>
      <c r="O31" s="19"/>
    </row>
    <row r="32" spans="1:15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7"/>
      <c r="K32" s="1"/>
      <c r="L32" s="1"/>
      <c r="M32" s="1"/>
      <c r="N32" s="1"/>
      <c r="O32" s="1"/>
    </row>
    <row r="33" spans="1:15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9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7"/>
      <c r="K43" s="1"/>
      <c r="L43" s="19"/>
      <c r="M43" s="1"/>
      <c r="N43" s="19"/>
      <c r="O43" s="19"/>
    </row>
    <row r="44" spans="1:15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9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9"/>
      <c r="K49" s="1"/>
      <c r="L49" s="17"/>
      <c r="M49" s="1"/>
      <c r="N49" s="17"/>
      <c r="O49" s="17"/>
    </row>
    <row r="50" spans="1:15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28"/>
      <c r="K50" s="1"/>
      <c r="L50" s="1"/>
      <c r="M50" s="1"/>
      <c r="N50" s="1"/>
      <c r="O50" s="1"/>
    </row>
    <row r="51" spans="1:15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"/>
      <c r="K56" s="1"/>
      <c r="L56" s="19"/>
      <c r="M56" s="1"/>
      <c r="N56" s="19"/>
      <c r="O56" s="19"/>
    </row>
    <row r="57" spans="1:15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"/>
      <c r="K58" s="1"/>
      <c r="L58" s="19"/>
      <c r="M58" s="1"/>
      <c r="N58" s="19"/>
      <c r="O58" s="19"/>
    </row>
    <row r="59" spans="1:15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1"/>
      <c r="K59" s="1"/>
      <c r="L59" s="29"/>
      <c r="M59" s="1"/>
      <c r="N59" s="29"/>
      <c r="O59" s="29"/>
    </row>
    <row r="60" spans="1:15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55000000000000004">
      <c r="A62" s="1"/>
      <c r="B62" s="64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  <customProperties>
    <customPr name="Sheet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D64-DE0D-4105-9D47-B017D8C827F1}">
  <dimension ref="A1:P60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6"/>
      <c r="N3" s="46"/>
      <c r="O3" s="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46"/>
      <c r="N4" s="46"/>
      <c r="O4" s="3"/>
    </row>
    <row r="5" spans="1:16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O5" s="3"/>
    </row>
    <row r="6" spans="1:16" x14ac:dyDescent="0.5500000000000000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74" t="s">
        <v>107</v>
      </c>
      <c r="O6" s="3"/>
    </row>
    <row r="7" spans="1:16" x14ac:dyDescent="0.55000000000000004">
      <c r="A7" s="1" t="s">
        <v>14</v>
      </c>
      <c r="L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L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16</v>
      </c>
      <c r="G10" s="7"/>
      <c r="H10" s="6" t="s">
        <v>17</v>
      </c>
      <c r="I10" s="7"/>
      <c r="J10" s="6" t="s">
        <v>18</v>
      </c>
      <c r="K10" s="7"/>
      <c r="L10" s="6" t="s">
        <v>19</v>
      </c>
      <c r="M10" s="7"/>
      <c r="N10" s="5"/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N11" s="10"/>
      <c r="O11" s="10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13"/>
      <c r="P12" s="14"/>
    </row>
    <row r="13" spans="1:16" x14ac:dyDescent="0.55000000000000004">
      <c r="B13" s="64">
        <v>2</v>
      </c>
      <c r="C13" s="11"/>
      <c r="D13" s="11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'UPIS Detail'!D5</f>
        <v>3700</v>
      </c>
      <c r="H14" s="17">
        <f>SUMIFS('UPIS Detail'!5:5,'UPIS Detail'!$2:$2,"&gt;"&amp;BY_Start,'UPIS Detail'!$2:$2,"&lt;="&amp;BY_end,'UPIS Detail'!$1:$1,H$10)</f>
        <v>0</v>
      </c>
      <c r="J14" s="17">
        <f>SUMIFS('UPIS Detail'!5:5,'UPIS Detail'!$2:$2,"&gt;"&amp;DATE(2019,12,31),'UPIS Detail'!$2:$2,"&lt;="&amp;DATE(2020,12,31),'UPIS Detail'!$1:$1,J$10)</f>
        <v>0</v>
      </c>
      <c r="L14" s="17">
        <f>F14+H14+J14</f>
        <v>3700</v>
      </c>
      <c r="N14" s="17"/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'UPIS Detail'!D6</f>
        <v>20000</v>
      </c>
      <c r="H15" s="17">
        <f>SUMIFS('UPIS Detail'!6:6,'UPIS Detail'!$2:$2,"&gt;"&amp;BY_Start,'UPIS Detail'!$2:$2,"&lt;="&amp;BY_end,'UPIS Detail'!$1:$1,H$10)</f>
        <v>0</v>
      </c>
      <c r="J15" s="17">
        <f>SUMIFS('UPIS Detail'!6:6,'UPIS Detail'!$2:$2,"&gt;"&amp;DATE(2019,12,31),'UPIS Detail'!$2:$2,"&lt;="&amp;DATE(2020,12,31),'UPIS Detail'!$1:$1,J$10)</f>
        <v>0</v>
      </c>
      <c r="L15" s="17">
        <f t="shared" ref="L15:L31" si="0">F15+H15+J15</f>
        <v>20000</v>
      </c>
      <c r="N15" s="17"/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'UPIS Detail'!D7</f>
        <v>1924</v>
      </c>
      <c r="H16" s="17">
        <f>SUMIFS('UPIS Detail'!7:7,'UPIS Detail'!$2:$2,"&gt;"&amp;BY_Start,'UPIS Detail'!$2:$2,"&lt;="&amp;BY_end,'UPIS Detail'!$1:$1,H$10)</f>
        <v>614.62</v>
      </c>
      <c r="J16" s="17">
        <f>SUMIFS('UPIS Detail'!7:7,'UPIS Detail'!$2:$2,"&gt;"&amp;DATE(2019,12,31),'UPIS Detail'!$2:$2,"&lt;="&amp;DATE(2020,12,31),'UPIS Detail'!$1:$1,J$10)</f>
        <v>0</v>
      </c>
      <c r="L16" s="17">
        <f t="shared" si="0"/>
        <v>2538.62</v>
      </c>
      <c r="N16" s="17"/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'UPIS Detail'!D8</f>
        <v>0</v>
      </c>
      <c r="H17" s="17">
        <f>SUMIFS('UPIS Detail'!8:8,'UPIS Detail'!$2:$2,"&gt;"&amp;BY_Start,'UPIS Detail'!$2:$2,"&lt;="&amp;BY_end,'UPIS Detail'!$1:$1,H$10)</f>
        <v>162672.78</v>
      </c>
      <c r="J17" s="17">
        <f>SUMIFS('UPIS Detail'!8:8,'UPIS Detail'!$2:$2,"&gt;"&amp;DATE(2019,12,31),'UPIS Detail'!$2:$2,"&lt;="&amp;DATE(2020,12,31),'UPIS Detail'!$1:$1,J$10)</f>
        <v>0</v>
      </c>
      <c r="L17" s="17">
        <f t="shared" si="0"/>
        <v>162672.78</v>
      </c>
      <c r="N17" s="17"/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'UPIS Detail'!D9</f>
        <v>242051</v>
      </c>
      <c r="H18" s="17">
        <f>SUMIFS('UPIS Detail'!9:9,'UPIS Detail'!$2:$2,"&gt;"&amp;BY_Start,'UPIS Detail'!$2:$2,"&lt;="&amp;BY_end,'UPIS Detail'!$1:$1,H$10)</f>
        <v>18729.43</v>
      </c>
      <c r="J18" s="17">
        <f>SUMIFS('UPIS Detail'!9:9,'UPIS Detail'!$2:$2,"&gt;"&amp;DATE(2019,12,31),'UPIS Detail'!$2:$2,"&lt;="&amp;DATE(2020,12,31),'UPIS Detail'!$1:$1,J$10)</f>
        <v>0</v>
      </c>
      <c r="L18" s="17">
        <f t="shared" si="0"/>
        <v>260780.43</v>
      </c>
      <c r="N18" s="19"/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'UPIS Detail'!D10</f>
        <v>0</v>
      </c>
      <c r="H19" s="17">
        <f>SUMIFS('UPIS Detail'!10:10,'UPIS Detail'!$2:$2,"&gt;"&amp;BY_Start,'UPIS Detail'!$2:$2,"&lt;="&amp;BY_end,'UPIS Detail'!$1:$1,H$10)</f>
        <v>0</v>
      </c>
      <c r="J19" s="17">
        <f>SUMIFS('UPIS Detail'!10:10,'UPIS Detail'!$2:$2,"&gt;"&amp;DATE(2019,12,31),'UPIS Detail'!$2:$2,"&lt;="&amp;DATE(2020,12,31),'UPIS Detail'!$1:$1,J$10)</f>
        <v>0</v>
      </c>
      <c r="L19" s="17">
        <f t="shared" si="0"/>
        <v>0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'UPIS Detail'!D11</f>
        <v>0</v>
      </c>
      <c r="H20" s="17">
        <f>SUMIFS('UPIS Detail'!11:11,'UPIS Detail'!$2:$2,"&gt;"&amp;BY_Start,'UPIS Detail'!$2:$2,"&lt;="&amp;BY_end,'UPIS Detail'!$1:$1,H$10)</f>
        <v>0</v>
      </c>
      <c r="J20" s="17">
        <f>SUMIFS('UPIS Detail'!11:11,'UPIS Detail'!$2:$2,"&gt;"&amp;DATE(2019,12,31),'UPIS Detail'!$2:$2,"&lt;="&amp;DATE(2020,12,31),'UPIS Detail'!$1:$1,J$10)</f>
        <v>0</v>
      </c>
      <c r="L20" s="17">
        <f t="shared" si="0"/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Detail'!D12</f>
        <v>0</v>
      </c>
      <c r="G21" s="1"/>
      <c r="H21" s="17">
        <f>SUMIFS('UPIS Detail'!12:12,'UPIS Detail'!$2:$2,"&gt;"&amp;BY_Start,'UPIS Detail'!$2:$2,"&lt;="&amp;BY_end,'UPIS Detail'!$1:$1,H$10)</f>
        <v>0</v>
      </c>
      <c r="I21" s="1"/>
      <c r="J21" s="17">
        <f>SUMIFS('UPIS Detail'!12:12,'UPIS Detail'!$2:$2,"&gt;"&amp;DATE(2019,12,31),'UPIS Detail'!$2:$2,"&lt;="&amp;DATE(2020,12,31),'UPIS Detail'!$1:$1,J$10)</f>
        <v>0</v>
      </c>
      <c r="K21" s="1"/>
      <c r="L21" s="17">
        <f t="shared" si="0"/>
        <v>0</v>
      </c>
      <c r="M21" s="1"/>
      <c r="N21" s="1"/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Detail'!D13</f>
        <v>1712.8600000000001</v>
      </c>
      <c r="G22" s="1"/>
      <c r="H22" s="17">
        <f>SUMIFS('UPIS Detail'!13:13,'UPIS Detail'!$2:$2,"&gt;"&amp;BY_Start,'UPIS Detail'!$2:$2,"&lt;="&amp;BY_end,'UPIS Detail'!$1:$1,H$10)</f>
        <v>0</v>
      </c>
      <c r="I22" s="1"/>
      <c r="J22" s="17">
        <f>SUMIFS('UPIS Detail'!13:13,'UPIS Detail'!$2:$2,"&gt;"&amp;DATE(2019,12,31),'UPIS Detail'!$2:$2,"&lt;="&amp;DATE(2020,12,31),'UPIS Detail'!$1:$1,J$10)</f>
        <v>0</v>
      </c>
      <c r="K22" s="1"/>
      <c r="L22" s="17">
        <f t="shared" si="0"/>
        <v>1712.8600000000001</v>
      </c>
      <c r="M22" s="1"/>
      <c r="N22" s="17"/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Detail'!D14</f>
        <v>0</v>
      </c>
      <c r="G23" s="1"/>
      <c r="H23" s="17">
        <f>SUMIFS('UPIS Detail'!14:14,'UPIS Detail'!$2:$2,"&gt;"&amp;BY_Start,'UPIS Detail'!$2:$2,"&lt;="&amp;BY_end,'UPIS Detail'!$1:$1,H$10)</f>
        <v>0</v>
      </c>
      <c r="I23" s="1"/>
      <c r="J23" s="17">
        <f>SUMIFS('UPIS Detail'!14:14,'UPIS Detail'!$2:$2,"&gt;"&amp;DATE(2019,12,31),'UPIS Detail'!$2:$2,"&lt;="&amp;DATE(2020,12,31),'UPIS Detail'!$1:$1,J$10)</f>
        <v>0</v>
      </c>
      <c r="K23" s="1"/>
      <c r="L23" s="17">
        <f t="shared" si="0"/>
        <v>0</v>
      </c>
      <c r="M23" s="1"/>
      <c r="N23" s="17"/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Detail'!D15</f>
        <v>205996</v>
      </c>
      <c r="G24" s="1"/>
      <c r="H24" s="17">
        <f>SUMIFS('UPIS Detail'!15:15,'UPIS Detail'!$2:$2,"&gt;"&amp;BY_Start,'UPIS Detail'!$2:$2,"&lt;="&amp;BY_end,'UPIS Detail'!$1:$1,H$10)</f>
        <v>18548.03</v>
      </c>
      <c r="I24" s="1"/>
      <c r="J24" s="17">
        <f>SUMIFS('UPIS Detail'!15:15,'UPIS Detail'!$2:$2,"&gt;"&amp;DATE(2019,12,31),'UPIS Detail'!$2:$2,"&lt;="&amp;DATE(2020,12,31),'UPIS Detail'!$1:$1,J$10)</f>
        <v>0</v>
      </c>
      <c r="K24" s="1"/>
      <c r="L24" s="17">
        <f t="shared" si="0"/>
        <v>224544.03</v>
      </c>
      <c r="M24" s="1"/>
      <c r="N24" s="17"/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Detail'!D16</f>
        <v>0</v>
      </c>
      <c r="G25" s="1"/>
      <c r="H25" s="17">
        <f>SUMIFS('UPIS Detail'!16:16,'UPIS Detail'!$2:$2,"&gt;"&amp;BY_Start,'UPIS Detail'!$2:$2,"&lt;="&amp;BY_end,'UPIS Detail'!$1:$1,H$10)</f>
        <v>0</v>
      </c>
      <c r="I25" s="1"/>
      <c r="J25" s="17">
        <f>SUMIFS('UPIS Detail'!16:16,'UPIS Detail'!$2:$2,"&gt;"&amp;DATE(2019,12,31),'UPIS Detail'!$2:$2,"&lt;="&amp;DATE(2020,12,31),'UPIS Detail'!$1:$1,J$10)</f>
        <v>0</v>
      </c>
      <c r="K25" s="1"/>
      <c r="L25" s="17">
        <f t="shared" si="0"/>
        <v>0</v>
      </c>
      <c r="M25" s="1"/>
      <c r="N25" s="17"/>
      <c r="O25" s="17"/>
    </row>
    <row r="26" spans="1:15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Detail'!D17</f>
        <v>0</v>
      </c>
      <c r="G26" s="1"/>
      <c r="H26" s="17">
        <f>SUMIFS('UPIS Detail'!17:17,'UPIS Detail'!$2:$2,"&gt;"&amp;BY_Start,'UPIS Detail'!$2:$2,"&lt;="&amp;BY_end,'UPIS Detail'!$1:$1,H$10)</f>
        <v>0</v>
      </c>
      <c r="I26" s="1"/>
      <c r="J26" s="17">
        <f>SUMIFS('UPIS Detail'!17:17,'UPIS Detail'!$2:$2,"&gt;"&amp;DATE(2019,12,31),'UPIS Detail'!$2:$2,"&lt;="&amp;DATE(2020,12,31),'UPIS Detail'!$1:$1,J$10)</f>
        <v>0</v>
      </c>
      <c r="K26" s="1"/>
      <c r="L26" s="17">
        <f t="shared" si="0"/>
        <v>0</v>
      </c>
      <c r="M26" s="1"/>
      <c r="N26" s="17"/>
      <c r="O26" s="17"/>
    </row>
    <row r="27" spans="1:15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Detail'!D18</f>
        <v>0</v>
      </c>
      <c r="G27" s="1"/>
      <c r="H27" s="17">
        <f>SUMIFS('UPIS Detail'!18:18,'UPIS Detail'!$2:$2,"&gt;"&amp;BY_Start,'UPIS Detail'!$2:$2,"&lt;="&amp;BY_end,'UPIS Detail'!$1:$1,H$10)</f>
        <v>0</v>
      </c>
      <c r="I27" s="1"/>
      <c r="J27" s="17">
        <f>SUMIFS('UPIS Detail'!18:18,'UPIS Detail'!$2:$2,"&gt;"&amp;DATE(2019,12,31),'UPIS Detail'!$2:$2,"&lt;="&amp;DATE(2020,12,31),'UPIS Detail'!$1:$1,J$10)</f>
        <v>0</v>
      </c>
      <c r="K27" s="1"/>
      <c r="L27" s="17">
        <f t="shared" si="0"/>
        <v>0</v>
      </c>
      <c r="M27" s="1"/>
      <c r="N27" s="17"/>
      <c r="O27" s="17"/>
    </row>
    <row r="28" spans="1:15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Detail'!D19</f>
        <v>0</v>
      </c>
      <c r="G28" s="1"/>
      <c r="H28" s="17">
        <f>SUMIFS('UPIS Detail'!19:19,'UPIS Detail'!$2:$2,"&gt;"&amp;BY_Start,'UPIS Detail'!$2:$2,"&lt;="&amp;BY_end,'UPIS Detail'!$1:$1,H$10)</f>
        <v>0</v>
      </c>
      <c r="I28" s="1"/>
      <c r="J28" s="17">
        <f>SUMIFS('UPIS Detail'!19:19,'UPIS Detail'!$2:$2,"&gt;"&amp;DATE(2019,12,31),'UPIS Detail'!$2:$2,"&lt;="&amp;DATE(2020,12,31),'UPIS Detail'!$1:$1,J$10)</f>
        <v>0</v>
      </c>
      <c r="K28" s="1"/>
      <c r="L28" s="17">
        <f t="shared" si="0"/>
        <v>0</v>
      </c>
      <c r="M28" s="1"/>
      <c r="N28" s="17"/>
      <c r="O28" s="17"/>
    </row>
    <row r="29" spans="1:15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Detail'!D20</f>
        <v>0</v>
      </c>
      <c r="G29" s="1"/>
      <c r="H29" s="17">
        <f>SUMIFS('UPIS Detail'!20:20,'UPIS Detail'!$2:$2,"&gt;"&amp;BY_Start,'UPIS Detail'!$2:$2,"&lt;="&amp;BY_end,'UPIS Detail'!$1:$1,H$10)</f>
        <v>0</v>
      </c>
      <c r="I29" s="1"/>
      <c r="J29" s="17">
        <f>SUMIFS('UPIS Detail'!20:20,'UPIS Detail'!$2:$2,"&gt;"&amp;DATE(2019,12,31),'UPIS Detail'!$2:$2,"&lt;="&amp;DATE(2020,12,31),'UPIS Detail'!$1:$1,J$10)</f>
        <v>0</v>
      </c>
      <c r="K29" s="1"/>
      <c r="L29" s="17">
        <f t="shared" si="0"/>
        <v>0</v>
      </c>
      <c r="M29" s="1"/>
      <c r="N29" s="17"/>
      <c r="O29" s="17"/>
    </row>
    <row r="30" spans="1:15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Detail'!D21</f>
        <v>0</v>
      </c>
      <c r="G30" s="1"/>
      <c r="H30" s="17">
        <f>SUMIFS('UPIS Detail'!21:21,'UPIS Detail'!$2:$2,"&gt;"&amp;BY_Start,'UPIS Detail'!$2:$2,"&lt;="&amp;BY_end,'UPIS Detail'!$1:$1,H$10)</f>
        <v>4184.16</v>
      </c>
      <c r="I30" s="1"/>
      <c r="J30" s="17">
        <f>SUMIFS('UPIS Detail'!21:21,'UPIS Detail'!$2:$2,"&gt;"&amp;DATE(2019,12,31),'UPIS Detail'!$2:$2,"&lt;="&amp;DATE(2020,12,31),'UPIS Detail'!$1:$1,J$10)</f>
        <v>0</v>
      </c>
      <c r="K30" s="1"/>
      <c r="L30" s="17">
        <f t="shared" si="0"/>
        <v>4184.16</v>
      </c>
      <c r="M30" s="1"/>
      <c r="N30" s="17"/>
      <c r="O30" s="19"/>
    </row>
    <row r="31" spans="1:15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Detail'!D22</f>
        <v>0</v>
      </c>
      <c r="G31" s="1"/>
      <c r="H31" s="17">
        <f>SUMIFS('UPIS Detail'!22:22,'UPIS Detail'!$2:$2,"&gt;"&amp;BY_Start,'UPIS Detail'!$2:$2,"&lt;="&amp;BY_end,'UPIS Detail'!$1:$1,H$10)</f>
        <v>0</v>
      </c>
      <c r="I31" s="1"/>
      <c r="J31" s="17">
        <f>SUMIFS('UPIS Detail'!22:22,'UPIS Detail'!$2:$2,"&gt;"&amp;DATE(2019,12,31),'UPIS Detail'!$2:$2,"&lt;="&amp;DATE(2020,12,31),'UPIS Detail'!$1:$1,J$10)</f>
        <v>0</v>
      </c>
      <c r="K31" s="1"/>
      <c r="L31" s="17">
        <f t="shared" si="0"/>
        <v>0</v>
      </c>
      <c r="M31" s="1"/>
      <c r="N31" s="17"/>
      <c r="O31" s="1"/>
    </row>
    <row r="32" spans="1:15" s="2" customFormat="1" x14ac:dyDescent="0.55000000000000004">
      <c r="A32" s="1"/>
      <c r="B32" s="64">
        <v>23</v>
      </c>
      <c r="C32" s="15"/>
      <c r="D32" s="1"/>
      <c r="E32" s="1"/>
      <c r="F32" s="17"/>
      <c r="G32" s="1"/>
      <c r="H32" s="19"/>
      <c r="I32" s="1"/>
      <c r="J32" s="19"/>
      <c r="K32" s="1"/>
      <c r="L32" s="19"/>
      <c r="M32" s="1"/>
      <c r="N32" s="17"/>
      <c r="O32" s="17"/>
    </row>
    <row r="33" spans="1:15" s="2" customFormat="1" ht="14.7" thickBot="1" x14ac:dyDescent="0.6">
      <c r="A33" s="1"/>
      <c r="B33" s="64">
        <v>24</v>
      </c>
      <c r="D33" s="97" t="s">
        <v>139</v>
      </c>
      <c r="E33" s="96"/>
      <c r="F33" s="24">
        <f>SUM(F14:F31)</f>
        <v>475383.86</v>
      </c>
      <c r="G33" s="96"/>
      <c r="H33" s="24">
        <f>SUM(H14:H31)</f>
        <v>204749.02</v>
      </c>
      <c r="I33" s="96"/>
      <c r="J33" s="24">
        <f>SUM(J14:J31)</f>
        <v>0</v>
      </c>
      <c r="K33" s="96"/>
      <c r="L33" s="24">
        <f>SUM(L14:L31)</f>
        <v>680132.88</v>
      </c>
      <c r="M33" s="1"/>
      <c r="N33" s="17"/>
      <c r="O33" s="17"/>
    </row>
    <row r="34" spans="1:15" s="2" customFormat="1" ht="14.7" thickTop="1" x14ac:dyDescent="0.55000000000000004">
      <c r="A34" s="1"/>
      <c r="B34" s="64">
        <v>25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>
        <v>26</v>
      </c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>
        <v>27</v>
      </c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>
        <v>28</v>
      </c>
      <c r="C37" s="2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>
        <v>29</v>
      </c>
      <c r="C38" s="15"/>
      <c r="D38" s="1"/>
      <c r="E38" s="1"/>
      <c r="F38" s="19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>
        <v>30</v>
      </c>
      <c r="C39" s="26"/>
      <c r="D39" s="1"/>
      <c r="E39" s="1"/>
      <c r="F39" s="1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>
        <v>31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9"/>
      <c r="O40" s="19"/>
    </row>
    <row r="41" spans="1:15" s="2" customFormat="1" x14ac:dyDescent="0.55000000000000004">
      <c r="A41" s="1"/>
      <c r="B41" s="64">
        <v>32</v>
      </c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"/>
      <c r="O41" s="1"/>
    </row>
    <row r="42" spans="1:15" s="2" customFormat="1" x14ac:dyDescent="0.55000000000000004">
      <c r="A42" s="1"/>
      <c r="B42" s="64">
        <v>33</v>
      </c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>
        <v>34</v>
      </c>
      <c r="C43" s="26"/>
      <c r="D43" s="1"/>
      <c r="E43" s="1"/>
      <c r="F43" s="1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>
        <v>35</v>
      </c>
      <c r="C44" s="15"/>
      <c r="D44" s="27"/>
      <c r="E44" s="1"/>
      <c r="F44" s="17"/>
      <c r="G44" s="1"/>
      <c r="H44" s="19"/>
      <c r="I44" s="1"/>
      <c r="J44" s="19"/>
      <c r="K44" s="1"/>
      <c r="L44" s="19"/>
      <c r="M44" s="1"/>
      <c r="N44" s="17"/>
      <c r="O44" s="17"/>
    </row>
    <row r="45" spans="1:15" s="2" customFormat="1" x14ac:dyDescent="0.55000000000000004">
      <c r="A45" s="1"/>
      <c r="B45" s="64">
        <v>36</v>
      </c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2" customFormat="1" x14ac:dyDescent="0.55000000000000004">
      <c r="A46" s="1"/>
      <c r="B46" s="64">
        <v>37</v>
      </c>
      <c r="C46" s="26"/>
      <c r="D46" s="1"/>
      <c r="E46" s="1"/>
      <c r="F46" s="1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>
        <v>38</v>
      </c>
      <c r="C47" s="15"/>
      <c r="D47" s="27"/>
      <c r="E47" s="1"/>
      <c r="F47" s="17"/>
      <c r="G47" s="1"/>
      <c r="H47" s="17"/>
      <c r="I47" s="1"/>
      <c r="J47" s="17"/>
      <c r="K47" s="1"/>
      <c r="L47" s="17"/>
      <c r="M47" s="1"/>
      <c r="N47" s="1"/>
      <c r="O47" s="1"/>
    </row>
    <row r="48" spans="1:15" s="2" customFormat="1" x14ac:dyDescent="0.55000000000000004">
      <c r="A48" s="1"/>
      <c r="B48" s="64">
        <v>39</v>
      </c>
      <c r="C48" s="1"/>
      <c r="D48" s="1"/>
      <c r="E48" s="1"/>
      <c r="F48" s="1"/>
      <c r="G48" s="1"/>
      <c r="H48" s="17"/>
      <c r="I48" s="1"/>
      <c r="J48" s="17"/>
      <c r="K48" s="1"/>
      <c r="L48" s="17"/>
      <c r="M48" s="1"/>
      <c r="N48" s="1"/>
      <c r="O48" s="1"/>
    </row>
    <row r="49" spans="1:15" s="2" customFormat="1" x14ac:dyDescent="0.55000000000000004">
      <c r="A49" s="1"/>
      <c r="B49" s="64">
        <v>40</v>
      </c>
      <c r="C49" s="11"/>
      <c r="D49" s="1"/>
      <c r="E49" s="1"/>
      <c r="F49" s="17"/>
      <c r="G49" s="1"/>
      <c r="H49" s="1"/>
      <c r="I49" s="1"/>
      <c r="J49" s="1"/>
      <c r="K49" s="1"/>
      <c r="L49" s="1"/>
      <c r="M49" s="1"/>
      <c r="N49" s="17"/>
      <c r="O49" s="17"/>
    </row>
    <row r="50" spans="1:15" s="2" customFormat="1" x14ac:dyDescent="0.55000000000000004">
      <c r="A50" s="1"/>
      <c r="B50" s="64">
        <v>41</v>
      </c>
      <c r="C50" s="1"/>
      <c r="D50" s="1"/>
      <c r="E50" s="1"/>
      <c r="F50" s="1"/>
      <c r="G50" s="1"/>
      <c r="H50" s="17"/>
      <c r="I50" s="1"/>
      <c r="J50" s="17"/>
      <c r="K50" s="1"/>
      <c r="L50" s="17"/>
      <c r="M50" s="1"/>
      <c r="N50" s="1"/>
      <c r="O50" s="1"/>
    </row>
    <row r="51" spans="1:15" s="2" customFormat="1" x14ac:dyDescent="0.55000000000000004">
      <c r="A51" s="1"/>
      <c r="B51" s="64">
        <v>42</v>
      </c>
      <c r="C51" s="11"/>
      <c r="D51" s="1"/>
      <c r="E51" s="1"/>
      <c r="F51" s="19"/>
      <c r="G51" s="1"/>
      <c r="H51" s="1"/>
      <c r="I51" s="1"/>
      <c r="J51" s="1"/>
      <c r="K51" s="1"/>
      <c r="L51" s="1"/>
      <c r="M51" s="1"/>
      <c r="N51" s="17"/>
      <c r="O51" s="17"/>
    </row>
    <row r="52" spans="1:15" s="2" customFormat="1" x14ac:dyDescent="0.55000000000000004">
      <c r="A52" s="1"/>
      <c r="B52" s="64">
        <v>43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x14ac:dyDescent="0.55000000000000004">
      <c r="A53" s="1"/>
      <c r="B53" s="64">
        <v>44</v>
      </c>
      <c r="C53" s="11"/>
      <c r="D53" s="1"/>
      <c r="E53" s="1"/>
      <c r="F53" s="19"/>
      <c r="G53" s="1"/>
      <c r="H53" s="17"/>
      <c r="I53" s="1"/>
      <c r="J53" s="17"/>
      <c r="K53" s="1"/>
      <c r="L53" s="17"/>
      <c r="M53" s="1"/>
      <c r="N53" s="19"/>
      <c r="O53" s="19"/>
    </row>
    <row r="54" spans="1:15" s="2" customFormat="1" x14ac:dyDescent="0.55000000000000004">
      <c r="A54" s="1"/>
      <c r="B54" s="64">
        <v>45</v>
      </c>
      <c r="C54" s="11"/>
      <c r="D54" s="1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55000000000000004">
      <c r="A55" s="1"/>
      <c r="B55" s="64">
        <v>46</v>
      </c>
      <c r="C55" s="11"/>
      <c r="D55" s="1"/>
      <c r="E55" s="1"/>
      <c r="F55" s="1"/>
      <c r="G55" s="1"/>
      <c r="H55" s="17"/>
      <c r="I55" s="1"/>
      <c r="J55" s="17"/>
      <c r="K55" s="1"/>
      <c r="L55" s="17"/>
      <c r="M55" s="1"/>
      <c r="N55" s="19"/>
      <c r="O55" s="19"/>
    </row>
    <row r="56" spans="1:15" s="2" customFormat="1" x14ac:dyDescent="0.55000000000000004">
      <c r="A56" s="1"/>
      <c r="B56" s="64">
        <v>47</v>
      </c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29"/>
      <c r="O56" s="29"/>
    </row>
    <row r="57" spans="1:15" s="2" customFormat="1" x14ac:dyDescent="0.55000000000000004">
      <c r="A57" s="1"/>
      <c r="B57" s="64">
        <v>48</v>
      </c>
      <c r="C57" s="11"/>
      <c r="D57" s="1"/>
      <c r="E57" s="1"/>
      <c r="F57" s="1"/>
      <c r="G57" s="1"/>
      <c r="H57" s="19"/>
      <c r="I57" s="1"/>
      <c r="J57" s="19"/>
      <c r="K57" s="1"/>
      <c r="L57" s="19"/>
      <c r="M57" s="1"/>
      <c r="N57" s="1"/>
      <c r="O57" s="1"/>
    </row>
    <row r="58" spans="1:15" s="2" customFormat="1" x14ac:dyDescent="0.55000000000000004">
      <c r="A58" s="1"/>
      <c r="B58" s="64">
        <v>49</v>
      </c>
      <c r="C58" s="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>
        <v>50</v>
      </c>
      <c r="C59" s="1"/>
      <c r="D59" s="1"/>
      <c r="E59" s="1"/>
      <c r="F59" s="1"/>
      <c r="G59" s="1"/>
      <c r="H59" s="19"/>
      <c r="I59" s="1"/>
      <c r="J59" s="19"/>
      <c r="K59" s="1"/>
      <c r="L59" s="19"/>
      <c r="M59" s="1"/>
      <c r="N59" s="1"/>
      <c r="O59" s="1"/>
    </row>
    <row r="60" spans="1:15" s="2" customFormat="1" x14ac:dyDescent="0.55000000000000004">
      <c r="A60" s="1"/>
      <c r="B60" s="1"/>
      <c r="C60" s="1"/>
      <c r="D60" s="1"/>
      <c r="E60" s="1"/>
      <c r="F60" s="1"/>
      <c r="G60" s="1"/>
      <c r="H60" s="28"/>
      <c r="I60" s="1"/>
      <c r="J60" s="28"/>
      <c r="K60" s="1"/>
      <c r="L60" s="28"/>
      <c r="M60" s="1"/>
      <c r="N60" s="1"/>
      <c r="O60" s="1"/>
    </row>
  </sheetData>
  <mergeCells count="5">
    <mergeCell ref="A1:L1"/>
    <mergeCell ref="A3:L3"/>
    <mergeCell ref="A5:L5"/>
    <mergeCell ref="A2:L2"/>
    <mergeCell ref="A4:L4"/>
  </mergeCells>
  <pageMargins left="0.7" right="0.7" top="0.75" bottom="0.75" header="0.3" footer="0.3"/>
  <pageSetup scale="8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ED-F2B1-4E93-ADCB-287AD08F51D6}">
  <dimension ref="A1:P68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3"/>
    </row>
    <row r="5" spans="1:16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3"/>
    </row>
    <row r="6" spans="1:16" x14ac:dyDescent="0.55000000000000004">
      <c r="N6" s="74" t="s">
        <v>107</v>
      </c>
      <c r="O6" s="3"/>
    </row>
    <row r="7" spans="1:16" x14ac:dyDescent="0.55000000000000004">
      <c r="A7" s="1" t="s">
        <v>29</v>
      </c>
      <c r="N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N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30</v>
      </c>
      <c r="G10" s="7"/>
      <c r="H10" s="6" t="s">
        <v>17</v>
      </c>
      <c r="I10" s="7"/>
      <c r="J10" s="6" t="s">
        <v>18</v>
      </c>
      <c r="K10" s="7"/>
      <c r="L10" s="6" t="s">
        <v>31</v>
      </c>
      <c r="M10" s="7"/>
      <c r="N10" s="6" t="s">
        <v>32</v>
      </c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M11" s="4"/>
      <c r="N11" s="9" t="s">
        <v>5</v>
      </c>
      <c r="O11" s="3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3"/>
      <c r="P12" s="14"/>
    </row>
    <row r="13" spans="1:16" x14ac:dyDescent="0.55000000000000004">
      <c r="B13" s="64">
        <v>2</v>
      </c>
      <c r="C13" s="11"/>
      <c r="D13" s="11"/>
      <c r="O13" s="3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INDEX('UPIS LinkIn'!$C$5:$AE$25,MATCH('UPIS - FY B2'!$C14,'UPIS LinkIn'!$A$5:$A$25),MATCH(FY_Start,'UPIS LinkIn'!$C$2:$AE$2,0))</f>
        <v>3700</v>
      </c>
      <c r="H14" s="17">
        <f>SUMIFS('UPIS Detail'!5:5,'UPIS Detail'!$2:$2,"&gt;"&amp;FY_Start,'UPIS Detail'!$2:$2,"&lt;="&amp;FY_End,'UPIS Detail'!$1:$1,H$10)</f>
        <v>0</v>
      </c>
      <c r="J14" s="17" cm="1">
        <f t="array" ref="J14">SUMIFS('UPIS Detail'!5:5,'UPIS Detail'!$2:$2,"&gt;"&amp;FY_Start,'UPIS Detail'!$2:$2,"&lt;="&amp;FY_en,'UPIS Detail'!$1:$1,J$10)</f>
        <v>0</v>
      </c>
      <c r="L14" s="17">
        <f>F14+H14+J14</f>
        <v>3700</v>
      </c>
      <c r="N14" s="17">
        <f>AVERAGEIFS('UPIS Detail'!5:5,'UPIS Detail'!$2:$2,"&gt;="&amp;FY_Start,'UPIS Detail'!$2:$2,"&lt;="&amp;FY_End,'UPIS Detail'!$1:$1,"Balance")</f>
        <v>3700</v>
      </c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INDEX('UPIS LinkIn'!$C$5:$AE$25,MATCH('UPIS - FY B2'!$C15,'UPIS LinkIn'!$A$5:$A$25),MATCH(FY_Start,'UPIS LinkIn'!$C$2:$AE$2,0))</f>
        <v>20000</v>
      </c>
      <c r="H15" s="17">
        <f>SUMIFS('UPIS Detail'!6:6,'UPIS Detail'!$2:$2,"&gt;"&amp;FY_Start,'UPIS Detail'!$2:$2,"&lt;="&amp;FY_End,'UPIS Detail'!$1:$1,H$10)</f>
        <v>0</v>
      </c>
      <c r="J15" s="17" cm="1">
        <f t="array" ref="J15">SUMIFS('UPIS Detail'!6:6,'UPIS Detail'!$2:$2,"&gt;"&amp;FY_Start,'UPIS Detail'!$2:$2,"&lt;="&amp;FY_en,'UPIS Detail'!$1:$1,J$10)</f>
        <v>0</v>
      </c>
      <c r="L15" s="17">
        <f t="shared" ref="L15:L31" si="0">F15+H15+J15</f>
        <v>20000</v>
      </c>
      <c r="N15" s="17">
        <f>AVERAGEIFS('UPIS Detail'!6:6,'UPIS Detail'!$2:$2,"&gt;="&amp;FY_Start,'UPIS Detail'!$2:$2,"&lt;="&amp;FY_End,'UPIS Detail'!$1:$1,"Balance")</f>
        <v>20000</v>
      </c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INDEX('UPIS LinkIn'!$C$5:$AE$25,MATCH('UPIS - FY B2'!$C16,'UPIS LinkIn'!$A$5:$A$25),MATCH(FY_Start,'UPIS LinkIn'!$C$2:$AE$2,0))</f>
        <v>2807.72</v>
      </c>
      <c r="H16" s="17">
        <f>SUMIFS('UPIS Detail'!7:7,'UPIS Detail'!$2:$2,"&gt;"&amp;FY_Start,'UPIS Detail'!$2:$2,"&lt;="&amp;FY_End,'UPIS Detail'!$1:$1,H$10)</f>
        <v>0</v>
      </c>
      <c r="J16" s="17" cm="1">
        <f t="array" ref="J16">SUMIFS('UPIS Detail'!7:7,'UPIS Detail'!$2:$2,"&gt;"&amp;FY_Start,'UPIS Detail'!$2:$2,"&lt;="&amp;FY_en,'UPIS Detail'!$1:$1,J$10)</f>
        <v>0</v>
      </c>
      <c r="L16" s="17">
        <f t="shared" si="0"/>
        <v>2807.72</v>
      </c>
      <c r="N16" s="17">
        <f>AVERAGEIFS('UPIS Detail'!7:7,'UPIS Detail'!$2:$2,"&gt;="&amp;FY_Start,'UPIS Detail'!$2:$2,"&lt;="&amp;FY_End,'UPIS Detail'!$1:$1,"Balance")</f>
        <v>2807.7200000000007</v>
      </c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INDEX('UPIS LinkIn'!$C$5:$AE$25,MATCH('UPIS - FY B2'!$C17,'UPIS LinkIn'!$A$5:$A$25),MATCH(FY_Start,'UPIS LinkIn'!$C$2:$AE$2,0))</f>
        <v>162941.88</v>
      </c>
      <c r="H17" s="17">
        <f>SUMIFS('UPIS Detail'!8:8,'UPIS Detail'!$2:$2,"&gt;"&amp;FY_Start,'UPIS Detail'!$2:$2,"&lt;="&amp;FY_End,'UPIS Detail'!$1:$1,H$10)</f>
        <v>0</v>
      </c>
      <c r="J17" s="17" cm="1">
        <f t="array" ref="J17">SUMIFS('UPIS Detail'!8:8,'UPIS Detail'!$2:$2,"&gt;"&amp;FY_Start,'UPIS Detail'!$2:$2,"&lt;="&amp;FY_en,'UPIS Detail'!$1:$1,J$10)</f>
        <v>0</v>
      </c>
      <c r="L17" s="17">
        <f t="shared" si="0"/>
        <v>162941.88</v>
      </c>
      <c r="N17" s="17">
        <f>AVERAGEIFS('UPIS Detail'!8:8,'UPIS Detail'!$2:$2,"&gt;="&amp;FY_Start,'UPIS Detail'!$2:$2,"&lt;="&amp;FY_End,'UPIS Detail'!$1:$1,"Balance")</f>
        <v>162941.87999999995</v>
      </c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INDEX('UPIS LinkIn'!$C$5:$AE$25,MATCH('UPIS - FY B2'!$C18,'UPIS LinkIn'!$A$5:$A$25),MATCH(FY_Start,'UPIS LinkIn'!$C$2:$AE$2,0))</f>
        <v>260959.83</v>
      </c>
      <c r="H18" s="17">
        <f>SUMIFS('UPIS Detail'!9:9,'UPIS Detail'!$2:$2,"&gt;"&amp;FY_Start,'UPIS Detail'!$2:$2,"&lt;="&amp;FY_End,'UPIS Detail'!$1:$1,H$10)</f>
        <v>0</v>
      </c>
      <c r="J18" s="17" cm="1">
        <f t="array" ref="J18">SUMIFS('UPIS Detail'!9:9,'UPIS Detail'!$2:$2,"&gt;"&amp;FY_Start,'UPIS Detail'!$2:$2,"&lt;="&amp;FY_en,'UPIS Detail'!$1:$1,J$10)</f>
        <v>0</v>
      </c>
      <c r="L18" s="17">
        <f t="shared" si="0"/>
        <v>260959.83</v>
      </c>
      <c r="N18" s="17">
        <f>AVERAGEIFS('UPIS Detail'!9:9,'UPIS Detail'!$2:$2,"&gt;="&amp;FY_Start,'UPIS Detail'!$2:$2,"&lt;="&amp;FY_End,'UPIS Detail'!$1:$1,"Balance")</f>
        <v>260959.83000000005</v>
      </c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INDEX('UPIS LinkIn'!$C$5:$AE$25,MATCH('UPIS - FY B2'!$C19,'UPIS LinkIn'!$A$5:$A$25),MATCH(FY_Start,'UPIS LinkIn'!$C$2:$AE$2,0))</f>
        <v>0</v>
      </c>
      <c r="H19" s="17">
        <f>SUMIFS('UPIS Detail'!10:10,'UPIS Detail'!$2:$2,"&gt;"&amp;FY_Start,'UPIS Detail'!$2:$2,"&lt;="&amp;FY_End,'UPIS Detail'!$1:$1,H$10)</f>
        <v>0</v>
      </c>
      <c r="J19" s="17" cm="1">
        <f t="array" ref="J19">SUMIFS('UPIS Detail'!10:10,'UPIS Detail'!$2:$2,"&gt;"&amp;FY_Start,'UPIS Detail'!$2:$2,"&lt;="&amp;FY_en,'UPIS Detail'!$1:$1,J$10)</f>
        <v>0</v>
      </c>
      <c r="L19" s="17">
        <f t="shared" si="0"/>
        <v>0</v>
      </c>
      <c r="N19" s="17">
        <f>AVERAGEIFS('UPIS Detail'!10:10,'UPIS Detail'!$2:$2,"&gt;="&amp;FY_Start,'UPIS Detail'!$2:$2,"&lt;="&amp;FY_End,'UPIS Detail'!$1:$1,"Balance")</f>
        <v>0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INDEX('UPIS LinkIn'!$C$5:$AE$25,MATCH('UPIS - FY B2'!$C20,'UPIS LinkIn'!$A$5:$A$25),MATCH(FY_Start,'UPIS LinkIn'!$C$2:$AE$2,0))</f>
        <v>0</v>
      </c>
      <c r="H20" s="17">
        <f>SUMIFS('UPIS Detail'!11:11,'UPIS Detail'!$2:$2,"&gt;"&amp;FY_Start,'UPIS Detail'!$2:$2,"&lt;="&amp;FY_End,'UPIS Detail'!$1:$1,H$10)</f>
        <v>0</v>
      </c>
      <c r="J20" s="17" cm="1">
        <f t="array" ref="J20">SUMIFS('UPIS Detail'!11:11,'UPIS Detail'!$2:$2,"&gt;"&amp;FY_Start,'UPIS Detail'!$2:$2,"&lt;="&amp;FY_en,'UPIS Detail'!$1:$1,J$10)</f>
        <v>0</v>
      </c>
      <c r="L20" s="17">
        <f t="shared" si="0"/>
        <v>0</v>
      </c>
      <c r="N20" s="17">
        <f>AVERAGEIFS('UPIS Detail'!11:11,'UPIS Detail'!$2:$2,"&gt;="&amp;FY_Start,'UPIS Detail'!$2:$2,"&lt;="&amp;FY_End,'UPIS Detail'!$1:$1,"Balance")</f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INDEX('UPIS LinkIn'!$C$5:$AE$25,MATCH('UPIS - FY B2'!$C21,'UPIS LinkIn'!$A$5:$A$25),MATCH(FY_Start,'UPIS LinkIn'!$C$2:$AE$2,0))</f>
        <v>89.7</v>
      </c>
      <c r="G21" s="1"/>
      <c r="H21" s="17">
        <f>SUMIFS('UPIS Detail'!12:12,'UPIS Detail'!$2:$2,"&gt;"&amp;FY_Start,'UPIS Detail'!$2:$2,"&lt;="&amp;FY_End,'UPIS Detail'!$1:$1,H$10)</f>
        <v>0</v>
      </c>
      <c r="I21" s="1"/>
      <c r="J21" s="17" cm="1">
        <f t="array" ref="J21">SUMIFS('UPIS Detail'!12:12,'UPIS Detail'!$2:$2,"&gt;"&amp;FY_Start,'UPIS Detail'!$2:$2,"&lt;="&amp;FY_en,'UPIS Detail'!$1:$1,J$10)</f>
        <v>0</v>
      </c>
      <c r="K21" s="1"/>
      <c r="L21" s="17">
        <f t="shared" si="0"/>
        <v>89.7</v>
      </c>
      <c r="M21" s="1"/>
      <c r="N21" s="17">
        <f>AVERAGEIFS('UPIS Detail'!12:12,'UPIS Detail'!$2:$2,"&gt;="&amp;FY_Start,'UPIS Detail'!$2:$2,"&lt;="&amp;FY_End,'UPIS Detail'!$1:$1,"Balance")</f>
        <v>89.700000000000031</v>
      </c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INDEX('UPIS LinkIn'!$C$5:$AE$25,MATCH('UPIS - FY B2'!$C22,'UPIS LinkIn'!$A$5:$A$25),MATCH(FY_Start,'UPIS LinkIn'!$C$2:$AE$2,0))</f>
        <v>1712.8600000000001</v>
      </c>
      <c r="G22" s="1"/>
      <c r="H22" s="17">
        <f>SUMIFS('UPIS Detail'!13:13,'UPIS Detail'!$2:$2,"&gt;"&amp;FY_Start,'UPIS Detail'!$2:$2,"&lt;="&amp;FY_End,'UPIS Detail'!$1:$1,H$10)</f>
        <v>0</v>
      </c>
      <c r="I22" s="1"/>
      <c r="J22" s="17" cm="1">
        <f t="array" ref="J22">SUMIFS('UPIS Detail'!13:13,'UPIS Detail'!$2:$2,"&gt;"&amp;FY_Start,'UPIS Detail'!$2:$2,"&lt;="&amp;FY_en,'UPIS Detail'!$1:$1,J$10)</f>
        <v>0</v>
      </c>
      <c r="K22" s="1"/>
      <c r="L22" s="17">
        <f t="shared" si="0"/>
        <v>1712.8600000000001</v>
      </c>
      <c r="M22" s="1"/>
      <c r="N22" s="17">
        <f>AVERAGEIFS('UPIS Detail'!13:13,'UPIS Detail'!$2:$2,"&gt;="&amp;FY_Start,'UPIS Detail'!$2:$2,"&lt;="&amp;FY_End,'UPIS Detail'!$1:$1,"Balance")</f>
        <v>1712.8600000000004</v>
      </c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INDEX('UPIS LinkIn'!$C$5:$AE$25,MATCH('UPIS - FY B2'!$C23,'UPIS LinkIn'!$A$5:$A$25),MATCH(FY_Start,'UPIS LinkIn'!$C$2:$AE$2,0))</f>
        <v>0</v>
      </c>
      <c r="G23" s="1"/>
      <c r="H23" s="17">
        <f>SUMIFS('UPIS Detail'!14:14,'UPIS Detail'!$2:$2,"&gt;"&amp;FY_Start,'UPIS Detail'!$2:$2,"&lt;="&amp;FY_End,'UPIS Detail'!$1:$1,H$10)</f>
        <v>0</v>
      </c>
      <c r="I23" s="1"/>
      <c r="J23" s="17" cm="1">
        <f t="array" ref="J23">SUMIFS('UPIS Detail'!14:14,'UPIS Detail'!$2:$2,"&gt;"&amp;FY_Start,'UPIS Detail'!$2:$2,"&lt;="&amp;FY_en,'UPIS Detail'!$1:$1,J$10)</f>
        <v>0</v>
      </c>
      <c r="K23" s="1"/>
      <c r="L23" s="17">
        <f t="shared" si="0"/>
        <v>0</v>
      </c>
      <c r="M23" s="1"/>
      <c r="N23" s="17">
        <f>AVERAGEIFS('UPIS Detail'!14:14,'UPIS Detail'!$2:$2,"&gt;="&amp;FY_Start,'UPIS Detail'!$2:$2,"&lt;="&amp;FY_End,'UPIS Detail'!$1:$1,"Balance")</f>
        <v>0</v>
      </c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INDEX('UPIS LinkIn'!$C$5:$AE$25,MATCH('UPIS - FY B2'!$C24,'UPIS LinkIn'!$A$5:$A$25),MATCH(FY_Start,'UPIS LinkIn'!$C$2:$AE$2,0))</f>
        <v>226876.23000000004</v>
      </c>
      <c r="G24" s="1"/>
      <c r="H24" s="17">
        <f>SUMIFS('UPIS Detail'!15:15,'UPIS Detail'!$2:$2,"&gt;"&amp;FY_Start,'UPIS Detail'!$2:$2,"&lt;="&amp;FY_End,'UPIS Detail'!$1:$1,H$10)</f>
        <v>0</v>
      </c>
      <c r="I24" s="1"/>
      <c r="J24" s="17" cm="1">
        <f t="array" ref="J24">SUMIFS('UPIS Detail'!15:15,'UPIS Detail'!$2:$2,"&gt;"&amp;FY_Start,'UPIS Detail'!$2:$2,"&lt;="&amp;FY_en,'UPIS Detail'!$1:$1,J$10)</f>
        <v>0</v>
      </c>
      <c r="K24" s="1"/>
      <c r="L24" s="17">
        <f t="shared" si="0"/>
        <v>226876.23000000004</v>
      </c>
      <c r="M24" s="1"/>
      <c r="N24" s="17">
        <f>AVERAGEIFS('UPIS Detail'!15:15,'UPIS Detail'!$2:$2,"&gt;="&amp;FY_Start,'UPIS Detail'!$2:$2,"&lt;="&amp;FY_End,'UPIS Detail'!$1:$1,"Balance")</f>
        <v>226876.23</v>
      </c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INDEX('UPIS LinkIn'!$C$5:$AE$25,MATCH('UPIS - FY B2'!$C25,'UPIS LinkIn'!$A$5:$A$25),MATCH(FY_Start,'UPIS LinkIn'!$C$2:$AE$2,0))</f>
        <v>358.8</v>
      </c>
      <c r="G25" s="1"/>
      <c r="H25" s="17">
        <f>SUMIFS('UPIS Detail'!16:16,'UPIS Detail'!$2:$2,"&gt;"&amp;FY_Start,'UPIS Detail'!$2:$2,"&lt;="&amp;FY_End,'UPIS Detail'!$1:$1,H$10)</f>
        <v>0</v>
      </c>
      <c r="I25" s="1"/>
      <c r="J25" s="17" cm="1">
        <f t="array" ref="J25">SUMIFS('UPIS Detail'!16:16,'UPIS Detail'!$2:$2,"&gt;"&amp;FY_Start,'UPIS Detail'!$2:$2,"&lt;="&amp;FY_en,'UPIS Detail'!$1:$1,J$10)</f>
        <v>0</v>
      </c>
      <c r="K25" s="1"/>
      <c r="L25" s="17">
        <f t="shared" si="0"/>
        <v>358.8</v>
      </c>
      <c r="M25" s="1"/>
      <c r="N25" s="17">
        <f>AVERAGEIFS('UPIS Detail'!16:16,'UPIS Detail'!$2:$2,"&gt;="&amp;FY_Start,'UPIS Detail'!$2:$2,"&lt;="&amp;FY_End,'UPIS Detail'!$1:$1,"Balance")</f>
        <v>358.80000000000013</v>
      </c>
      <c r="O25" s="17"/>
    </row>
    <row r="26" spans="1:15" s="2" customFormat="1" x14ac:dyDescent="0.55000000000000004">
      <c r="A26" s="1"/>
      <c r="B26" s="107">
        <v>15</v>
      </c>
      <c r="C26" s="18">
        <v>375</v>
      </c>
      <c r="D26" s="23" t="s">
        <v>27</v>
      </c>
      <c r="E26" s="1"/>
      <c r="F26" s="17">
        <f>INDEX('UPIS LinkIn'!$C$5:$AE$25,MATCH('UPIS - FY B2'!$C26,'UPIS LinkIn'!$A$5:$A$25),MATCH(FY_Start,'UPIS LinkIn'!$C$2:$AE$2,0))</f>
        <v>0</v>
      </c>
      <c r="G26" s="1"/>
      <c r="H26" s="17">
        <f>SUMIFS('UPIS Detail'!17:17,'UPIS Detail'!$2:$2,"&gt;"&amp;FY_Start,'UPIS Detail'!$2:$2,"&lt;="&amp;FY_End,'UPIS Detail'!$1:$1,H$10)</f>
        <v>0</v>
      </c>
      <c r="I26" s="1"/>
      <c r="J26" s="17" cm="1">
        <f t="array" ref="J26">SUMIFS('UPIS Detail'!17:17,'UPIS Detail'!$2:$2,"&gt;"&amp;FY_Start,'UPIS Detail'!$2:$2,"&lt;="&amp;FY_en,'UPIS Detail'!$1:$1,J$10)</f>
        <v>0</v>
      </c>
      <c r="K26" s="1"/>
      <c r="L26" s="17">
        <f t="shared" si="0"/>
        <v>0</v>
      </c>
      <c r="M26" s="1"/>
      <c r="N26" s="17">
        <f>AVERAGEIFS('UPIS Detail'!17:17,'UPIS Detail'!$2:$2,"&gt;="&amp;FY_Start,'UPIS Detail'!$2:$2,"&lt;="&amp;FY_End,'UPIS Detail'!$1:$1,"Balance")</f>
        <v>0</v>
      </c>
      <c r="O26" s="17"/>
    </row>
    <row r="27" spans="1:15" s="2" customFormat="1" x14ac:dyDescent="0.55000000000000004">
      <c r="A27" s="1"/>
      <c r="B27" s="107">
        <v>16</v>
      </c>
      <c r="C27" s="18">
        <v>391</v>
      </c>
      <c r="D27" s="23" t="s">
        <v>170</v>
      </c>
      <c r="E27" s="1"/>
      <c r="F27" s="17">
        <f>INDEX('UPIS LinkIn'!$C$5:$AE$25,MATCH('UPIS - FY B2'!$C27,'UPIS LinkIn'!$A$5:$A$25),MATCH(FY_Start,'UPIS LinkIn'!$C$2:$AE$2,0))</f>
        <v>17.940000000000001</v>
      </c>
      <c r="G27" s="1"/>
      <c r="H27" s="17">
        <f>SUMIFS('UPIS Detail'!18:18,'UPIS Detail'!$2:$2,"&gt;"&amp;FY_Start,'UPIS Detail'!$2:$2,"&lt;="&amp;FY_End,'UPIS Detail'!$1:$1,H$10)</f>
        <v>0</v>
      </c>
      <c r="I27" s="1"/>
      <c r="J27" s="17" cm="1">
        <f t="array" ref="J27">SUMIFS('UPIS Detail'!18:18,'UPIS Detail'!$2:$2,"&gt;"&amp;FY_Start,'UPIS Detail'!$2:$2,"&lt;="&amp;FY_en,'UPIS Detail'!$1:$1,J$10)</f>
        <v>0</v>
      </c>
      <c r="K27" s="1"/>
      <c r="L27" s="17">
        <f t="shared" si="0"/>
        <v>17.940000000000001</v>
      </c>
      <c r="M27" s="1"/>
      <c r="N27" s="17">
        <f>AVERAGEIFS('UPIS Detail'!18:18,'UPIS Detail'!$2:$2,"&gt;="&amp;FY_Start,'UPIS Detail'!$2:$2,"&lt;="&amp;FY_End,'UPIS Detail'!$1:$1,"Balance")</f>
        <v>17.940000000000001</v>
      </c>
      <c r="O27" s="17"/>
    </row>
    <row r="28" spans="1:15" s="2" customFormat="1" x14ac:dyDescent="0.55000000000000004">
      <c r="A28" s="1"/>
      <c r="B28" s="107">
        <v>17</v>
      </c>
      <c r="C28" s="18">
        <v>391.1</v>
      </c>
      <c r="D28" s="23" t="s">
        <v>170</v>
      </c>
      <c r="E28" s="1"/>
      <c r="F28" s="17">
        <f>INDEX('UPIS LinkIn'!$C$5:$AE$25,MATCH('UPIS - FY B2'!$C28,'UPIS LinkIn'!$A$5:$A$25),MATCH(FY_Start,'UPIS LinkIn'!$C$2:$AE$2,0))</f>
        <v>0</v>
      </c>
      <c r="G28" s="1"/>
      <c r="H28" s="17">
        <f>SUMIFS('UPIS Detail'!19:19,'UPIS Detail'!$2:$2,"&gt;"&amp;FY_Start,'UPIS Detail'!$2:$2,"&lt;="&amp;FY_End,'UPIS Detail'!$1:$1,H$10)</f>
        <v>0</v>
      </c>
      <c r="I28" s="1"/>
      <c r="J28" s="17" cm="1">
        <f t="array" ref="J28">SUMIFS('UPIS Detail'!19:19,'UPIS Detail'!$2:$2,"&gt;"&amp;FY_Start,'UPIS Detail'!$2:$2,"&lt;="&amp;FY_en,'UPIS Detail'!$1:$1,J$10)</f>
        <v>0</v>
      </c>
      <c r="K28" s="1"/>
      <c r="L28" s="17">
        <f t="shared" si="0"/>
        <v>0</v>
      </c>
      <c r="M28" s="1"/>
      <c r="N28" s="17">
        <f>AVERAGEIFS('UPIS Detail'!19:19,'UPIS Detail'!$2:$2,"&gt;="&amp;FY_Start,'UPIS Detail'!$2:$2,"&lt;="&amp;FY_End,'UPIS Detail'!$1:$1,"Balance")</f>
        <v>0</v>
      </c>
      <c r="O28" s="17"/>
    </row>
    <row r="29" spans="1:15" s="2" customFormat="1" x14ac:dyDescent="0.55000000000000004">
      <c r="A29" s="1"/>
      <c r="B29" s="107">
        <v>18</v>
      </c>
      <c r="C29" s="18">
        <v>392</v>
      </c>
      <c r="D29" s="23" t="s">
        <v>171</v>
      </c>
      <c r="E29" s="1"/>
      <c r="F29" s="17">
        <f>INDEX('UPIS LinkIn'!$C$5:$AE$25,MATCH('UPIS - FY B2'!$C29,'UPIS LinkIn'!$A$5:$A$25),MATCH(FY_Start,'UPIS LinkIn'!$C$2:$AE$2,0))</f>
        <v>0</v>
      </c>
      <c r="G29" s="1"/>
      <c r="H29" s="17">
        <f>SUMIFS('UPIS Detail'!20:20,'UPIS Detail'!$2:$2,"&gt;"&amp;FY_Start,'UPIS Detail'!$2:$2,"&lt;="&amp;FY_End,'UPIS Detail'!$1:$1,H$10)</f>
        <v>0</v>
      </c>
      <c r="I29" s="1"/>
      <c r="J29" s="17" cm="1">
        <f t="array" ref="J29">SUMIFS('UPIS Detail'!20:20,'UPIS Detail'!$2:$2,"&gt;"&amp;FY_Start,'UPIS Detail'!$2:$2,"&lt;="&amp;FY_en,'UPIS Detail'!$1:$1,J$10)</f>
        <v>0</v>
      </c>
      <c r="K29" s="1"/>
      <c r="L29" s="17">
        <f t="shared" si="0"/>
        <v>0</v>
      </c>
      <c r="M29" s="1"/>
      <c r="N29" s="17">
        <f>AVERAGEIFS('UPIS Detail'!20:20,'UPIS Detail'!$2:$2,"&gt;="&amp;FY_Start,'UPIS Detail'!$2:$2,"&lt;="&amp;FY_End,'UPIS Detail'!$1:$1,"Balance")</f>
        <v>0</v>
      </c>
      <c r="O29" s="17"/>
    </row>
    <row r="30" spans="1:15" s="2" customFormat="1" x14ac:dyDescent="0.55000000000000004">
      <c r="A30" s="1"/>
      <c r="B30" s="107">
        <v>19</v>
      </c>
      <c r="C30" s="18">
        <v>393</v>
      </c>
      <c r="D30" s="23" t="s">
        <v>28</v>
      </c>
      <c r="E30" s="1"/>
      <c r="F30" s="17">
        <f>INDEX('UPIS LinkIn'!$C$5:$AE$25,MATCH('UPIS - FY B2'!$C30,'UPIS LinkIn'!$A$5:$A$25),MATCH(FY_Start,'UPIS LinkIn'!$C$2:$AE$2,0))</f>
        <v>4255.92</v>
      </c>
      <c r="G30" s="1"/>
      <c r="H30" s="17">
        <f>SUMIFS('UPIS Detail'!21:21,'UPIS Detail'!$2:$2,"&gt;"&amp;FY_Start,'UPIS Detail'!$2:$2,"&lt;="&amp;FY_End,'UPIS Detail'!$1:$1,H$10)</f>
        <v>0</v>
      </c>
      <c r="I30" s="1"/>
      <c r="J30" s="17" cm="1">
        <f t="array" ref="J30">SUMIFS('UPIS Detail'!21:21,'UPIS Detail'!$2:$2,"&gt;"&amp;FY_Start,'UPIS Detail'!$2:$2,"&lt;="&amp;FY_en,'UPIS Detail'!$1:$1,J$10)</f>
        <v>0</v>
      </c>
      <c r="K30" s="1"/>
      <c r="L30" s="17">
        <f t="shared" si="0"/>
        <v>4255.92</v>
      </c>
      <c r="M30" s="1"/>
      <c r="N30" s="17">
        <f>AVERAGEIFS('UPIS Detail'!21:21,'UPIS Detail'!$2:$2,"&gt;="&amp;FY_Start,'UPIS Detail'!$2:$2,"&lt;="&amp;FY_End,'UPIS Detail'!$1:$1,"Balance")</f>
        <v>4255.9199999999992</v>
      </c>
      <c r="O30" s="17"/>
    </row>
    <row r="31" spans="1:15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1"/>
      <c r="F31" s="17">
        <f>INDEX('UPIS LinkIn'!$C$5:$AE$25,MATCH('UPIS - FY B2'!$C31,'UPIS LinkIn'!$A$5:$A$25),MATCH(FY_Start,'UPIS LinkIn'!$C$2:$AE$2,0))</f>
        <v>0</v>
      </c>
      <c r="G31" s="1"/>
      <c r="H31" s="17">
        <f>SUMIFS('UPIS Detail'!22:22,'UPIS Detail'!$2:$2,"&gt;"&amp;FY_Start,'UPIS Detail'!$2:$2,"&lt;="&amp;FY_End,'UPIS Detail'!$1:$1,H$10)</f>
        <v>0</v>
      </c>
      <c r="I31" s="1"/>
      <c r="J31" s="17" cm="1">
        <f t="array" ref="J31">SUMIFS('UPIS Detail'!22:22,'UPIS Detail'!$2:$2,"&gt;"&amp;FY_Start,'UPIS Detail'!$2:$2,"&lt;="&amp;FY_en,'UPIS Detail'!$1:$1,J$10)</f>
        <v>0</v>
      </c>
      <c r="K31" s="1"/>
      <c r="L31" s="17">
        <f t="shared" si="0"/>
        <v>0</v>
      </c>
      <c r="M31" s="1"/>
      <c r="N31" s="17">
        <f>AVERAGEIFS('UPIS Detail'!22:22,'UPIS Detail'!$2:$2,"&gt;="&amp;FY_Start,'UPIS Detail'!$2:$2,"&lt;="&amp;FY_End,'UPIS Detail'!$1:$1,"Balance")</f>
        <v>0</v>
      </c>
      <c r="O31" s="17"/>
    </row>
    <row r="32" spans="1:15" s="2" customFormat="1" x14ac:dyDescent="0.55000000000000004">
      <c r="A32" s="1"/>
      <c r="B32" s="107">
        <v>21</v>
      </c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55000000000000004">
      <c r="A33" s="1"/>
      <c r="B33" s="107">
        <v>22</v>
      </c>
      <c r="C33" s="15"/>
      <c r="D33" s="105" t="s">
        <v>134</v>
      </c>
      <c r="E33" s="86"/>
      <c r="F33" s="85">
        <f>SUM(F14:F31)</f>
        <v>683720.88</v>
      </c>
      <c r="G33" s="86"/>
      <c r="H33" s="85">
        <f>SUM(H14:H25)</f>
        <v>0</v>
      </c>
      <c r="I33" s="86"/>
      <c r="J33" s="85">
        <f>SUM(J14:J25)</f>
        <v>0</v>
      </c>
      <c r="K33" s="86"/>
      <c r="L33" s="85">
        <f>SUM(L14:L25)</f>
        <v>679447.02</v>
      </c>
      <c r="M33" s="86"/>
      <c r="N33" s="85">
        <f>SUM(N14:N25)</f>
        <v>679447.02</v>
      </c>
      <c r="O33" s="17"/>
    </row>
    <row r="34" spans="1:15" s="2" customFormat="1" x14ac:dyDescent="0.55000000000000004">
      <c r="A34" s="1"/>
      <c r="B34" s="107">
        <v>23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107">
        <v>24</v>
      </c>
      <c r="C35" s="15" t="s">
        <v>135</v>
      </c>
      <c r="D35" s="66" t="s">
        <v>132</v>
      </c>
      <c r="E35" s="1"/>
      <c r="F35" s="17">
        <f>INDEX('UPIS LinkIn'!$C$5:$AE$30,MATCH("ACQ",'UPIS LinkIn'!$A$5:$A$30),MATCH(FY_Start,'UPIS LinkIn'!$C$2:$AE$2,0))</f>
        <v>0</v>
      </c>
      <c r="G35" s="1"/>
      <c r="H35" s="17">
        <f>SUMIFS('UPIS Detail'!24:24,'UPIS Detail'!$2:$2,"&gt;"&amp;FY_Start,'UPIS Detail'!$2:$2,"&lt;="&amp;FY_End,'UPIS Detail'!$1:$1,H$10)</f>
        <v>0</v>
      </c>
      <c r="I35" s="17"/>
      <c r="J35" s="17">
        <f>SUMIFS('UPIS Detail'!17:17,'UPIS Detail'!$2:$2,"&gt;"&amp;FY_Start,'UPIS Detail'!$2:$2,"&lt;="&amp;FY_End,'UPIS Detail'!$1:$1,J$10)</f>
        <v>0</v>
      </c>
      <c r="K35" s="17"/>
      <c r="L35" s="17">
        <f t="shared" ref="L35" si="1">F35+H35+J35</f>
        <v>0</v>
      </c>
      <c r="M35" s="17"/>
      <c r="N35" s="17">
        <f>AVERAGEIFS('UPIS Detail'!24:24,'UPIS Detail'!$2:$2,"&gt;="&amp;FY_Start,'UPIS Detail'!$2:$2,"&lt;="&amp;FY_End,'UPIS Detail'!$1:$1,"Balance")</f>
        <v>0</v>
      </c>
      <c r="O35" s="17"/>
    </row>
    <row r="36" spans="1:15" s="2" customFormat="1" x14ac:dyDescent="0.55000000000000004">
      <c r="A36" s="1"/>
      <c r="B36" s="107">
        <v>25</v>
      </c>
      <c r="C36" s="15"/>
      <c r="D36" s="1"/>
      <c r="E36" s="1"/>
      <c r="F36" s="19"/>
      <c r="G36" s="1"/>
      <c r="H36" s="19"/>
      <c r="I36" s="1"/>
      <c r="J36" s="19"/>
      <c r="K36" s="1"/>
      <c r="L36" s="19"/>
      <c r="M36" s="1"/>
      <c r="N36" s="19"/>
      <c r="O36" s="19"/>
    </row>
    <row r="37" spans="1:15" s="2" customFormat="1" ht="14.7" thickBot="1" x14ac:dyDescent="0.6">
      <c r="A37" s="1"/>
      <c r="B37" s="107">
        <v>26</v>
      </c>
      <c r="D37" s="106" t="s">
        <v>139</v>
      </c>
      <c r="E37" s="96"/>
      <c r="F37" s="24">
        <f>F33+F35</f>
        <v>683720.88</v>
      </c>
      <c r="G37" s="96"/>
      <c r="H37" s="24">
        <f>H33+H35</f>
        <v>0</v>
      </c>
      <c r="I37" s="96"/>
      <c r="J37" s="24">
        <f>J33+J35</f>
        <v>0</v>
      </c>
      <c r="K37" s="96"/>
      <c r="L37" s="24">
        <f>L33+L35</f>
        <v>679447.02</v>
      </c>
      <c r="M37" s="96"/>
      <c r="N37" s="24">
        <f>N33+N35</f>
        <v>679447.02</v>
      </c>
      <c r="O37" s="1"/>
    </row>
    <row r="38" spans="1:15" s="2" customFormat="1" ht="14.7" thickTop="1" x14ac:dyDescent="0.55000000000000004">
      <c r="A38" s="1"/>
      <c r="B38" s="107">
        <v>27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107">
        <v>28</v>
      </c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107">
        <v>29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2"/>
      <c r="E43" s="1"/>
      <c r="F43" s="17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/>
      <c r="C44" s="15"/>
      <c r="D44" s="22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55000000000000004">
      <c r="A45" s="1"/>
      <c r="B45" s="64"/>
      <c r="C45" s="15"/>
      <c r="D45" s="22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22"/>
      <c r="E46" s="1"/>
      <c r="F46" s="17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25"/>
      <c r="D47" s="22"/>
      <c r="E47" s="1"/>
      <c r="F47" s="17"/>
      <c r="G47" s="1"/>
      <c r="H47" s="17"/>
      <c r="I47" s="1"/>
      <c r="J47" s="17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15"/>
      <c r="D48" s="1"/>
      <c r="E48" s="1"/>
      <c r="F48" s="19"/>
      <c r="G48" s="1"/>
      <c r="H48" s="19"/>
      <c r="I48" s="1"/>
      <c r="J48" s="19"/>
      <c r="K48" s="1"/>
      <c r="L48" s="19"/>
      <c r="M48" s="1"/>
      <c r="N48" s="19"/>
      <c r="O48" s="19"/>
    </row>
    <row r="49" spans="1:15" s="2" customFormat="1" x14ac:dyDescent="0.55000000000000004">
      <c r="A49" s="1"/>
      <c r="B49" s="64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64"/>
      <c r="C50" s="15"/>
      <c r="D50" s="22"/>
      <c r="E50" s="1"/>
      <c r="F50" s="17"/>
      <c r="G50" s="1"/>
      <c r="H50" s="17"/>
      <c r="I50" s="1"/>
      <c r="J50" s="17"/>
      <c r="K50" s="1"/>
      <c r="L50" s="17"/>
      <c r="M50" s="1"/>
      <c r="N50" s="17"/>
      <c r="O50" s="17"/>
    </row>
    <row r="51" spans="1:15" s="2" customFormat="1" x14ac:dyDescent="0.55000000000000004">
      <c r="A51" s="1"/>
      <c r="B51" s="64"/>
      <c r="C51" s="15"/>
      <c r="D51" s="22"/>
      <c r="E51" s="1"/>
      <c r="F51" s="17"/>
      <c r="G51" s="1"/>
      <c r="H51" s="17"/>
      <c r="I51" s="1"/>
      <c r="J51" s="17"/>
      <c r="K51" s="1"/>
      <c r="L51" s="17"/>
      <c r="M51" s="1"/>
      <c r="N51" s="17"/>
      <c r="O51" s="17"/>
    </row>
    <row r="52" spans="1:15" s="2" customFormat="1" x14ac:dyDescent="0.55000000000000004">
      <c r="A52" s="1"/>
      <c r="B52" s="64"/>
      <c r="C52" s="15"/>
      <c r="D52" s="22"/>
      <c r="E52" s="1"/>
      <c r="F52" s="17"/>
      <c r="G52" s="1"/>
      <c r="H52" s="17"/>
      <c r="I52" s="1"/>
      <c r="J52" s="17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5"/>
      <c r="D54" s="27"/>
      <c r="E54" s="1"/>
      <c r="F54" s="17"/>
      <c r="G54" s="1"/>
      <c r="H54" s="17"/>
      <c r="I54" s="1"/>
      <c r="J54" s="17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x14ac:dyDescent="0.55000000000000004">
      <c r="A57" s="1"/>
      <c r="B57" s="64"/>
      <c r="C57" s="15"/>
      <c r="D57" s="27"/>
      <c r="E57" s="1"/>
      <c r="F57" s="17"/>
      <c r="G57" s="1"/>
      <c r="H57" s="17"/>
      <c r="I57" s="1"/>
      <c r="J57" s="17"/>
      <c r="K57" s="1"/>
      <c r="L57" s="17"/>
      <c r="M57" s="1"/>
      <c r="N57" s="17"/>
      <c r="O57" s="17"/>
    </row>
    <row r="58" spans="1:15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/>
      <c r="C59" s="11"/>
      <c r="D59" s="1"/>
      <c r="E59" s="1"/>
      <c r="F59" s="17"/>
      <c r="G59" s="1"/>
      <c r="H59" s="17"/>
      <c r="I59" s="1"/>
      <c r="J59" s="17"/>
      <c r="K59" s="1"/>
      <c r="L59" s="17"/>
      <c r="M59" s="1"/>
      <c r="N59" s="17"/>
      <c r="O59" s="17"/>
    </row>
    <row r="60" spans="1:15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9"/>
      <c r="G61" s="1"/>
      <c r="H61" s="19"/>
      <c r="I61" s="1"/>
      <c r="J61" s="19"/>
      <c r="K61" s="1"/>
      <c r="L61" s="19"/>
      <c r="M61" s="1"/>
      <c r="N61" s="19"/>
      <c r="O61" s="19"/>
    </row>
    <row r="62" spans="1:15" s="2" customFormat="1" x14ac:dyDescent="0.55000000000000004">
      <c r="A62" s="1"/>
      <c r="B62" s="6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64"/>
      <c r="C63" s="11"/>
      <c r="D63" s="1"/>
      <c r="E63" s="1"/>
      <c r="F63" s="19"/>
      <c r="G63" s="1"/>
      <c r="H63" s="19"/>
      <c r="I63" s="1"/>
      <c r="J63" s="19"/>
      <c r="K63" s="1"/>
      <c r="L63" s="19"/>
      <c r="M63" s="1"/>
      <c r="N63" s="19"/>
      <c r="O63" s="19"/>
    </row>
    <row r="64" spans="1:15" s="2" customFormat="1" x14ac:dyDescent="0.55000000000000004">
      <c r="A64" s="1"/>
      <c r="B64" s="64"/>
      <c r="C64" s="11"/>
      <c r="D64" s="1"/>
      <c r="E64" s="1"/>
      <c r="F64" s="28"/>
      <c r="G64" s="1"/>
      <c r="H64" s="28"/>
      <c r="I64" s="1"/>
      <c r="J64" s="28"/>
      <c r="K64" s="1"/>
      <c r="L64" s="28"/>
      <c r="M64" s="1"/>
      <c r="N64" s="29"/>
      <c r="O64" s="29"/>
    </row>
    <row r="65" spans="1:15" s="2" customFormat="1" x14ac:dyDescent="0.55000000000000004">
      <c r="A65" s="1"/>
      <c r="B65" s="64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" customFormat="1" x14ac:dyDescent="0.55000000000000004">
      <c r="A66" s="1"/>
      <c r="B66" s="64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" customFormat="1" x14ac:dyDescent="0.55000000000000004">
      <c r="A67" s="1"/>
      <c r="B67" s="64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x14ac:dyDescent="0.55000000000000004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mergeCells count="5">
    <mergeCell ref="A4:N4"/>
    <mergeCell ref="A1:N1"/>
    <mergeCell ref="A2:N2"/>
    <mergeCell ref="A3:N3"/>
    <mergeCell ref="A5:N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E64-4B98-4FFB-A19F-B6712CDA2B94}">
  <sheetPr>
    <pageSetUpPr fitToPage="1"/>
  </sheetPr>
  <dimension ref="A1:L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108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33</v>
      </c>
      <c r="G10" s="7"/>
      <c r="H10" s="6" t="s">
        <v>34</v>
      </c>
      <c r="I10" s="7"/>
      <c r="J10" s="5"/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J11" s="10"/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BY B2'!L14</f>
        <v>3700</v>
      </c>
      <c r="H14" s="17">
        <f>'AccDep LinkIn'!O5</f>
        <v>0</v>
      </c>
      <c r="J14" s="17"/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BY B2'!L15</f>
        <v>20000</v>
      </c>
      <c r="H15" s="17">
        <f>'AccDep LinkIn'!O6</f>
        <v>0</v>
      </c>
      <c r="J15" s="17"/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BY B2'!L16</f>
        <v>2538.62</v>
      </c>
      <c r="H16" s="17">
        <f>'AccDep LinkIn'!O7</f>
        <v>1287.3446999999999</v>
      </c>
      <c r="J16" s="17"/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BY B2'!L17</f>
        <v>162672.78</v>
      </c>
      <c r="H17" s="17">
        <f>'AccDep LinkIn'!O8</f>
        <v>2390.0917000000004</v>
      </c>
      <c r="J17" s="17"/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BY B2'!L18</f>
        <v>260780.43</v>
      </c>
      <c r="H18" s="17">
        <f>'AccDep LinkIn'!O9</f>
        <v>157103.75</v>
      </c>
      <c r="J18" s="19"/>
      <c r="K18" s="19"/>
    </row>
    <row r="19" spans="1:11" x14ac:dyDescent="0.55000000000000004">
      <c r="B19" s="64">
        <v>8</v>
      </c>
      <c r="C19" s="18">
        <v>353</v>
      </c>
      <c r="D19" s="23" t="s">
        <v>167</v>
      </c>
      <c r="F19" s="17">
        <f>'UPIS - BY B2'!L19</f>
        <v>0</v>
      </c>
      <c r="H19" s="17">
        <f>'AccDep LinkIn'!O10</f>
        <v>0</v>
      </c>
    </row>
    <row r="20" spans="1:11" x14ac:dyDescent="0.55000000000000004">
      <c r="B20" s="64">
        <v>9</v>
      </c>
      <c r="C20" s="18">
        <v>355</v>
      </c>
      <c r="D20" s="23" t="s">
        <v>168</v>
      </c>
      <c r="F20" s="17">
        <f>'UPIS - BY B2'!L20</f>
        <v>0</v>
      </c>
      <c r="H20" s="17">
        <f>'AccDep LinkIn'!O11</f>
        <v>0</v>
      </c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BY B2'!L21</f>
        <v>0</v>
      </c>
      <c r="G21" s="1"/>
      <c r="H21" s="17">
        <f>'AccDep LinkIn'!O12</f>
        <v>0</v>
      </c>
      <c r="I21" s="1"/>
      <c r="J21" s="1"/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BY B2'!L22</f>
        <v>1712.8600000000001</v>
      </c>
      <c r="G22" s="1"/>
      <c r="H22" s="17">
        <f>'AccDep LinkIn'!O13</f>
        <v>0</v>
      </c>
      <c r="I22" s="1"/>
      <c r="J22" s="17"/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BY B2'!L23</f>
        <v>0</v>
      </c>
      <c r="G23" s="1"/>
      <c r="H23" s="17">
        <f>'AccDep LinkIn'!O14</f>
        <v>0</v>
      </c>
      <c r="I23" s="1"/>
      <c r="J23" s="17"/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BY B2'!L24</f>
        <v>224544.03</v>
      </c>
      <c r="G24" s="1"/>
      <c r="H24" s="17">
        <f>'AccDep LinkIn'!O15</f>
        <v>141335.7358125</v>
      </c>
      <c r="I24" s="1"/>
      <c r="J24" s="17"/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BY B2'!L25</f>
        <v>0</v>
      </c>
      <c r="G25" s="1"/>
      <c r="H25" s="17">
        <f>'AccDep LinkIn'!O16</f>
        <v>0</v>
      </c>
      <c r="I25" s="1"/>
      <c r="J25" s="17"/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BY B2'!L26</f>
        <v>0</v>
      </c>
      <c r="G26" s="1"/>
      <c r="H26" s="17">
        <f>'AccDep LinkIn'!O17</f>
        <v>0</v>
      </c>
      <c r="I26" s="1"/>
      <c r="J26" s="17"/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BY B2'!L27</f>
        <v>0</v>
      </c>
      <c r="G27" s="1"/>
      <c r="H27" s="17">
        <f>'AccDep LinkIn'!O18</f>
        <v>0</v>
      </c>
      <c r="I27" s="1"/>
      <c r="J27" s="17"/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BY B2'!L28</f>
        <v>0</v>
      </c>
      <c r="G28" s="1"/>
      <c r="H28" s="17">
        <f>'AccDep LinkIn'!O19</f>
        <v>0</v>
      </c>
      <c r="I28" s="1"/>
      <c r="J28" s="17"/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BY B2'!L29</f>
        <v>0</v>
      </c>
      <c r="G29" s="1"/>
      <c r="H29" s="17">
        <f>'AccDep LinkIn'!O20</f>
        <v>0</v>
      </c>
      <c r="I29" s="1"/>
      <c r="J29" s="17"/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BY B2'!L30</f>
        <v>4184.16</v>
      </c>
      <c r="G30" s="1"/>
      <c r="H30" s="17">
        <f>'AccDep LinkIn'!O21</f>
        <v>209.20800000000003</v>
      </c>
      <c r="I30" s="1"/>
      <c r="J30" s="19"/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BY B2'!L31</f>
        <v>0</v>
      </c>
      <c r="G31" s="1"/>
      <c r="H31" s="17">
        <f>'AccDep LinkIn'!O22</f>
        <v>0</v>
      </c>
      <c r="I31" s="1"/>
      <c r="J31" s="1"/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9"/>
      <c r="I32" s="1"/>
      <c r="J32" s="17"/>
      <c r="K32" s="17"/>
    </row>
    <row r="33" spans="1:11" s="2" customFormat="1" ht="14.7" thickBot="1" x14ac:dyDescent="0.6">
      <c r="A33" s="1"/>
      <c r="B33" s="64">
        <v>22</v>
      </c>
      <c r="C33" s="15"/>
      <c r="D33" s="57" t="s">
        <v>138</v>
      </c>
      <c r="E33" s="58"/>
      <c r="F33" s="59">
        <f>SUM(F14:F31)</f>
        <v>680132.88</v>
      </c>
      <c r="G33" s="58"/>
      <c r="H33" s="59">
        <f>SUM(H14:H31)</f>
        <v>302326.13021249999</v>
      </c>
      <c r="I33" s="1"/>
      <c r="J33" s="17"/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7"/>
      <c r="I36" s="1"/>
      <c r="J36" s="17"/>
      <c r="K36" s="17"/>
    </row>
    <row r="37" spans="1:11" s="2" customFormat="1" x14ac:dyDescent="0.55000000000000004">
      <c r="A37" s="1"/>
      <c r="B37" s="64">
        <v>26</v>
      </c>
      <c r="C37" s="25"/>
      <c r="D37" s="22"/>
      <c r="E37" s="1"/>
      <c r="F37" s="17"/>
      <c r="G37" s="1"/>
      <c r="H37" s="17"/>
      <c r="I37" s="1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1"/>
      <c r="E38" s="1"/>
      <c r="F38" s="19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26"/>
      <c r="D39" s="1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1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"/>
      <c r="H42" s="17"/>
      <c r="I42" s="1"/>
      <c r="J42" s="19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"/>
      <c r="K43" s="1"/>
    </row>
    <row r="44" spans="1:11" s="2" customFormat="1" x14ac:dyDescent="0.55000000000000004">
      <c r="A44" s="1"/>
      <c r="B44" s="64">
        <v>33</v>
      </c>
      <c r="C44" s="15"/>
      <c r="D44" s="27"/>
      <c r="E44" s="1"/>
      <c r="F44" s="17"/>
      <c r="G44" s="1"/>
      <c r="H44" s="19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1"/>
      <c r="E45" s="1"/>
      <c r="F45" s="1"/>
      <c r="G45" s="1"/>
      <c r="H45" s="1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26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15"/>
      <c r="D47" s="27"/>
      <c r="E47" s="1"/>
      <c r="F47" s="17"/>
      <c r="G47" s="1"/>
      <c r="H47" s="17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55000000000000004">
      <c r="A49" s="1"/>
      <c r="B49" s="64">
        <v>38</v>
      </c>
      <c r="C49" s="11"/>
      <c r="D49" s="1"/>
      <c r="E49" s="1"/>
      <c r="F49" s="17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1"/>
      <c r="D50" s="1"/>
      <c r="E50" s="1"/>
      <c r="F50" s="1"/>
      <c r="G50" s="1"/>
      <c r="H50" s="17"/>
      <c r="I50" s="1"/>
      <c r="J50" s="1"/>
      <c r="K50" s="1"/>
    </row>
    <row r="51" spans="1:11" s="2" customFormat="1" x14ac:dyDescent="0.55000000000000004">
      <c r="A51" s="1"/>
      <c r="B51" s="64">
        <v>40</v>
      </c>
      <c r="C51" s="11"/>
      <c r="D51" s="1"/>
      <c r="E51" s="1"/>
      <c r="F51" s="19"/>
      <c r="G51" s="1"/>
      <c r="H51" s="1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7"/>
      <c r="I53" s="1"/>
      <c r="J53" s="17"/>
      <c r="K53" s="17"/>
    </row>
    <row r="54" spans="1:11" s="2" customFormat="1" x14ac:dyDescent="0.55000000000000004">
      <c r="A54" s="1"/>
      <c r="B54" s="64">
        <v>43</v>
      </c>
      <c r="C54" s="11"/>
      <c r="D54" s="1"/>
      <c r="E54" s="1"/>
      <c r="F54" s="28"/>
      <c r="G54" s="1"/>
      <c r="H54" s="1"/>
      <c r="I54" s="1"/>
      <c r="J54" s="1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"/>
      <c r="G55" s="1"/>
      <c r="H55" s="17"/>
      <c r="I55" s="1"/>
      <c r="J55" s="19"/>
      <c r="K55" s="19"/>
    </row>
    <row r="56" spans="1:11" s="2" customFormat="1" x14ac:dyDescent="0.55000000000000004">
      <c r="A56" s="1"/>
      <c r="B56" s="64">
        <v>45</v>
      </c>
      <c r="C56" s="1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55000000000000004">
      <c r="A58" s="1"/>
      <c r="B58" s="64">
        <v>47</v>
      </c>
      <c r="C58" s="1"/>
      <c r="D58" s="1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64">
        <v>48</v>
      </c>
      <c r="C59" s="1"/>
      <c r="D59" s="1"/>
      <c r="E59" s="1"/>
      <c r="F59" s="1"/>
      <c r="G59" s="1"/>
      <c r="H59" s="19"/>
      <c r="I59" s="1"/>
      <c r="J59" s="1"/>
      <c r="K59" s="1"/>
    </row>
    <row r="60" spans="1:11" s="2" customFormat="1" x14ac:dyDescent="0.55000000000000004">
      <c r="A60" s="1"/>
      <c r="B60" s="64">
        <v>49</v>
      </c>
      <c r="C60" s="1"/>
      <c r="D60" s="1"/>
      <c r="E60" s="1"/>
      <c r="F60" s="1"/>
      <c r="G60" s="1"/>
      <c r="H60" s="28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scale="96" fitToWidth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E8B-7E28-4693-A028-D8BDC8555DC7}">
  <sheetPr>
    <pageSetUpPr fitToPage="1"/>
  </sheetPr>
  <dimension ref="A1:L64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3"/>
    </row>
    <row r="4" spans="1:12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3"/>
    </row>
    <row r="5" spans="1:12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I5" s="113"/>
      <c r="J5" s="113"/>
      <c r="K5" s="3"/>
    </row>
    <row r="6" spans="1:12" x14ac:dyDescent="0.55000000000000004">
      <c r="A6" s="46"/>
      <c r="B6" s="46"/>
      <c r="C6" s="46"/>
      <c r="D6" s="46"/>
      <c r="E6" s="46"/>
      <c r="F6" s="46"/>
      <c r="G6" s="46"/>
      <c r="H6" s="46"/>
      <c r="J6" s="74" t="s">
        <v>108</v>
      </c>
      <c r="K6" s="3"/>
    </row>
    <row r="7" spans="1:12" x14ac:dyDescent="0.55000000000000004">
      <c r="A7" s="1" t="s">
        <v>29</v>
      </c>
      <c r="J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J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35</v>
      </c>
      <c r="G10" s="7"/>
      <c r="H10" s="6" t="s">
        <v>34</v>
      </c>
      <c r="I10" s="7"/>
      <c r="J10" s="6" t="s">
        <v>36</v>
      </c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FY B2'!L14</f>
        <v>3700</v>
      </c>
      <c r="H14" s="17">
        <f>INDEX('AccDep LinkIn'!$C$5:$AE$25,MATCH($C14,'AccDep LinkIn'!$A$5:$A$25,0),MATCH(FY_End,'AccDep LinkIn'!$C$2:$AE$2,0))</f>
        <v>0</v>
      </c>
      <c r="J14" s="17">
        <f>AVERAGEIFS('AccDep LinkIn'!5:5,'AccDep LinkIn'!$2:$2,"&gt;="&amp;FY_Start,'AccDep LinkIn'!$2:$2,"&lt;="&amp;FY_End)</f>
        <v>0</v>
      </c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FY B2'!L15</f>
        <v>20000</v>
      </c>
      <c r="H15" s="17">
        <f>INDEX('AccDep LinkIn'!$C$5:$AE$25,MATCH($C15,'AccDep LinkIn'!$A$5:$A$25,0),MATCH(FY_End,'AccDep LinkIn'!$C$2:$AE$2,0))</f>
        <v>0</v>
      </c>
      <c r="J15" s="17">
        <f>AVERAGEIFS('AccDep LinkIn'!6:6,'AccDep LinkIn'!$2:$2,"&gt;="&amp;FY_Start,'AccDep LinkIn'!$2:$2,"&lt;="&amp;FY_End)</f>
        <v>0</v>
      </c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FY B2'!L16</f>
        <v>2807.72</v>
      </c>
      <c r="H16" s="17">
        <f>INDEX('AccDep LinkIn'!$C$5:$AE$25,MATCH($C16,'AccDep LinkIn'!$A$5:$A$25,0),MATCH(FY_End,'AccDep LinkIn'!$C$2:$AE$2,0))</f>
        <v>1424.6110111111104</v>
      </c>
      <c r="J16" s="17">
        <f>AVERAGEIFS('AccDep LinkIn'!7:7,'AccDep LinkIn'!$2:$2,"&gt;="&amp;FY_Start,'AccDep LinkIn'!$2:$2,"&lt;="&amp;FY_End)</f>
        <v>1373.1361444444442</v>
      </c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FY B2'!L17</f>
        <v>162941.88</v>
      </c>
      <c r="H17" s="17">
        <f>INDEX('AccDep LinkIn'!$C$5:$AE$25,MATCH($C17,'AccDep LinkIn'!$A$5:$A$25,0),MATCH(FY_End,'AccDep LinkIn'!$C$2:$AE$2,0))</f>
        <v>6735.2085000000034</v>
      </c>
      <c r="J17" s="17">
        <f>AVERAGEIFS('AccDep LinkIn'!8:8,'AccDep LinkIn'!$2:$2,"&gt;="&amp;FY_Start,'AccDep LinkIn'!$2:$2,"&lt;="&amp;FY_End)</f>
        <v>5105.789700000003</v>
      </c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FY B2'!L18</f>
        <v>260959.83</v>
      </c>
      <c r="H18" s="17">
        <f>INDEX('AccDep LinkIn'!$C$5:$AE$25,MATCH($C18,'AccDep LinkIn'!$A$5:$A$25,0),MATCH(FY_End,'AccDep LinkIn'!$C$2:$AE$2,0))</f>
        <v>164062.67879999988</v>
      </c>
      <c r="J18" s="17">
        <f>AVERAGEIFS('AccDep LinkIn'!9:9,'AccDep LinkIn'!$2:$2,"&gt;="&amp;FY_Start,'AccDep LinkIn'!$2:$2,"&lt;="&amp;FY_End)</f>
        <v>161453.08049999995</v>
      </c>
      <c r="K18" s="19"/>
    </row>
    <row r="19" spans="1:11" s="2" customFormat="1" x14ac:dyDescent="0.55000000000000004">
      <c r="A19" s="1"/>
      <c r="B19" s="64">
        <v>8</v>
      </c>
      <c r="C19" s="18">
        <v>353</v>
      </c>
      <c r="D19" s="23" t="s">
        <v>167</v>
      </c>
      <c r="E19" s="1"/>
      <c r="F19" s="17">
        <f>'UPIS - FY B2'!L19</f>
        <v>0</v>
      </c>
      <c r="G19" s="1"/>
      <c r="H19" s="17">
        <f>INDEX('AccDep LinkIn'!$C$5:$AE$25,MATCH($C19,'AccDep LinkIn'!$A$5:$A$25,0),MATCH(FY_End,'AccDep LinkIn'!$C$2:$AE$2,0))</f>
        <v>0</v>
      </c>
      <c r="I19" s="1"/>
      <c r="J19" s="17">
        <f>AVERAGEIFS('AccDep LinkIn'!10:10,'AccDep LinkIn'!$2:$2,"&gt;="&amp;FY_Start,'AccDep LinkIn'!$2:$2,"&lt;="&amp;FY_End)</f>
        <v>0</v>
      </c>
      <c r="K19" s="1"/>
    </row>
    <row r="20" spans="1:11" s="2" customFormat="1" x14ac:dyDescent="0.55000000000000004">
      <c r="A20" s="1"/>
      <c r="B20" s="64">
        <v>9</v>
      </c>
      <c r="C20" s="18">
        <v>355</v>
      </c>
      <c r="D20" s="23" t="s">
        <v>168</v>
      </c>
      <c r="E20" s="1"/>
      <c r="F20" s="17">
        <f>'UPIS - FY B2'!L20</f>
        <v>0</v>
      </c>
      <c r="G20" s="1"/>
      <c r="H20" s="17">
        <f>INDEX('AccDep LinkIn'!$C$5:$AE$25,MATCH($C20,'AccDep LinkIn'!$A$5:$A$25,0),MATCH(FY_End,'AccDep LinkIn'!$C$2:$AE$2,0))</f>
        <v>0</v>
      </c>
      <c r="I20" s="1"/>
      <c r="J20" s="17">
        <f>AVERAGEIFS('AccDep LinkIn'!11:11,'AccDep LinkIn'!$2:$2,"&gt;="&amp;FY_Start,'AccDep LinkIn'!$2:$2,"&lt;="&amp;FY_End)</f>
        <v>0</v>
      </c>
      <c r="K20" s="1"/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FY B2'!L21</f>
        <v>89.7</v>
      </c>
      <c r="G21" s="1"/>
      <c r="H21" s="17">
        <f>INDEX('AccDep LinkIn'!$C$5:$AE$25,MATCH($C21,'AccDep LinkIn'!$A$5:$A$25,0),MATCH(FY_End,'AccDep LinkIn'!$C$2:$AE$2,0))</f>
        <v>11.212500000000004</v>
      </c>
      <c r="I21" s="1"/>
      <c r="J21" s="17">
        <f>AVERAGEIFS('AccDep LinkIn'!12:12,'AccDep LinkIn'!$2:$2,"&gt;="&amp;FY_Start,'AccDep LinkIn'!$2:$2,"&lt;="&amp;FY_End)</f>
        <v>6.7275000000000018</v>
      </c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FY B2'!L22</f>
        <v>1712.8600000000001</v>
      </c>
      <c r="G22" s="1"/>
      <c r="H22" s="17">
        <f>INDEX('AccDep LinkIn'!$C$5:$AE$25,MATCH($C22,'AccDep LinkIn'!$A$5:$A$25,0),MATCH(FY_End,'AccDep LinkIn'!$C$2:$AE$2,0))</f>
        <v>0</v>
      </c>
      <c r="I22" s="1"/>
      <c r="J22" s="17">
        <f>AVERAGEIFS('AccDep LinkIn'!13:13,'AccDep LinkIn'!$2:$2,"&gt;="&amp;FY_Start,'AccDep LinkIn'!$2:$2,"&lt;="&amp;FY_End)</f>
        <v>0</v>
      </c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FY B2'!L23</f>
        <v>0</v>
      </c>
      <c r="G23" s="1"/>
      <c r="H23" s="17">
        <f>INDEX('AccDep LinkIn'!$C$5:$AE$25,MATCH($C23,'AccDep LinkIn'!$A$5:$A$25,0),MATCH(FY_End,'AccDep LinkIn'!$C$2:$AE$2,0))</f>
        <v>0</v>
      </c>
      <c r="I23" s="1"/>
      <c r="J23" s="17">
        <f>AVERAGEIFS('AccDep LinkIn'!14:14,'AccDep LinkIn'!$2:$2,"&gt;="&amp;FY_Start,'AccDep LinkIn'!$2:$2,"&lt;="&amp;FY_End)</f>
        <v>0</v>
      </c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FY B2'!L24</f>
        <v>226876.23000000004</v>
      </c>
      <c r="G24" s="1"/>
      <c r="H24" s="17">
        <f>INDEX('AccDep LinkIn'!$C$5:$AE$25,MATCH($C24,'AccDep LinkIn'!$A$5:$A$25,0),MATCH(FY_End,'AccDep LinkIn'!$C$2:$AE$2,0))</f>
        <v>156460.81781249994</v>
      </c>
      <c r="I24" s="1"/>
      <c r="J24" s="17">
        <f>AVERAGEIFS('AccDep LinkIn'!15:15,'AccDep LinkIn'!$2:$2,"&gt;="&amp;FY_Start,'AccDep LinkIn'!$2:$2,"&lt;="&amp;FY_End)</f>
        <v>150788.91206249996</v>
      </c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FY B2'!L25</f>
        <v>358.8</v>
      </c>
      <c r="G25" s="1"/>
      <c r="H25" s="17">
        <f>INDEX('AccDep LinkIn'!$C$5:$AE$25,MATCH($C25,'AccDep LinkIn'!$A$5:$A$25,0),MATCH(FY_End,'AccDep LinkIn'!$C$2:$AE$2,0))</f>
        <v>11.212500000000004</v>
      </c>
      <c r="I25" s="1"/>
      <c r="J25" s="17">
        <f>AVERAGEIFS('AccDep LinkIn'!16:16,'AccDep LinkIn'!$2:$2,"&gt;="&amp;FY_Start,'AccDep LinkIn'!$2:$2,"&lt;="&amp;FY_End)</f>
        <v>6.7275000000000018</v>
      </c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FY B2'!L26</f>
        <v>0</v>
      </c>
      <c r="G26" s="1"/>
      <c r="H26" s="17">
        <f>INDEX('AccDep LinkIn'!$C$5:$AE$25,MATCH($C26,'AccDep LinkIn'!$A$5:$A$25,0),MATCH(FY_End,'AccDep LinkIn'!$C$2:$AE$2,0))</f>
        <v>0</v>
      </c>
      <c r="I26" s="1"/>
      <c r="J26" s="17">
        <f>AVERAGEIFS('AccDep LinkIn'!17:17,'AccDep LinkIn'!$2:$2,"&gt;="&amp;FY_Start,'AccDep LinkIn'!$2:$2,"&lt;="&amp;FY_End)</f>
        <v>0</v>
      </c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FY B2'!L27</f>
        <v>17.940000000000001</v>
      </c>
      <c r="G27" s="1"/>
      <c r="H27" s="17">
        <f>INDEX('AccDep LinkIn'!$C$5:$AE$25,MATCH($C27,'AccDep LinkIn'!$A$5:$A$25,0),MATCH(FY_End,'AccDep LinkIn'!$C$2:$AE$2,0))</f>
        <v>1.1212500000000001</v>
      </c>
      <c r="I27" s="1"/>
      <c r="J27" s="17">
        <f>AVERAGEIFS('AccDep LinkIn'!18:18,'AccDep LinkIn'!$2:$2,"&gt;="&amp;FY_Start,'AccDep LinkIn'!$2:$2,"&lt;="&amp;FY_End)</f>
        <v>0.67275000000000007</v>
      </c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FY B2'!L28</f>
        <v>0</v>
      </c>
      <c r="G28" s="1"/>
      <c r="H28" s="17">
        <f>INDEX('AccDep LinkIn'!$C$5:$AE$25,MATCH($C28,'AccDep LinkIn'!$A$5:$A$25,0),MATCH(FY_End,'AccDep LinkIn'!$C$2:$AE$2,0))</f>
        <v>0</v>
      </c>
      <c r="I28" s="1"/>
      <c r="J28" s="17">
        <f>AVERAGEIFS('AccDep LinkIn'!19:19,'AccDep LinkIn'!$2:$2,"&gt;="&amp;FY_Start,'AccDep LinkIn'!$2:$2,"&lt;="&amp;FY_End)</f>
        <v>0</v>
      </c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FY B2'!L29</f>
        <v>0</v>
      </c>
      <c r="G29" s="1"/>
      <c r="H29" s="17">
        <f>INDEX('AccDep LinkIn'!$C$5:$AE$25,MATCH($C29,'AccDep LinkIn'!$A$5:$A$25,0),MATCH(FY_End,'AccDep LinkIn'!$C$2:$AE$2,0))</f>
        <v>0</v>
      </c>
      <c r="I29" s="1"/>
      <c r="J29" s="17">
        <f>AVERAGEIFS('AccDep LinkIn'!20:20,'AccDep LinkIn'!$2:$2,"&gt;="&amp;FY_Start,'AccDep LinkIn'!$2:$2,"&lt;="&amp;FY_End)</f>
        <v>0</v>
      </c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FY B2'!L30</f>
        <v>4255.92</v>
      </c>
      <c r="G30" s="1"/>
      <c r="H30" s="17">
        <f>INDEX('AccDep LinkIn'!$C$5:$AE$25,MATCH($C30,'AccDep LinkIn'!$A$5:$A$25,0),MATCH(FY_End,'AccDep LinkIn'!$C$2:$AE$2,0))</f>
        <v>587.51200000000006</v>
      </c>
      <c r="I30" s="1"/>
      <c r="J30" s="17">
        <f>AVERAGEIFS('AccDep LinkIn'!21:21,'AccDep LinkIn'!$2:$2,"&gt;="&amp;FY_Start,'AccDep LinkIn'!$2:$2,"&lt;="&amp;FY_End)</f>
        <v>445.64800000000008</v>
      </c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FY B2'!L31</f>
        <v>0</v>
      </c>
      <c r="G31" s="1"/>
      <c r="H31" s="17">
        <f>INDEX('AccDep LinkIn'!$C$5:$AE$25,MATCH($C31,'AccDep LinkIn'!$A$5:$A$25,0),MATCH(FY_End,'AccDep LinkIn'!$C$2:$AE$2,0))</f>
        <v>0</v>
      </c>
      <c r="I31" s="1"/>
      <c r="J31" s="17">
        <f>AVERAGEIFS('AccDep LinkIn'!22:22,'AccDep LinkIn'!$2:$2,"&gt;="&amp;FY_Start,'AccDep LinkIn'!$2:$2,"&lt;="&amp;FY_End)</f>
        <v>0</v>
      </c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55000000000000004">
      <c r="A33" s="1"/>
      <c r="B33" s="64">
        <v>22</v>
      </c>
      <c r="C33" s="15"/>
      <c r="D33" s="87" t="s">
        <v>134</v>
      </c>
      <c r="E33" s="95"/>
      <c r="F33" s="88">
        <f>SUM(F14:F25)</f>
        <v>679447.02</v>
      </c>
      <c r="G33" s="95"/>
      <c r="H33" s="88">
        <f>SUM(H14:H25)</f>
        <v>328705.74112361099</v>
      </c>
      <c r="I33" s="95"/>
      <c r="J33" s="88">
        <f>SUM(J14:J25)</f>
        <v>318734.37340694439</v>
      </c>
      <c r="K33" s="17"/>
    </row>
    <row r="34" spans="1:11" s="2" customFormat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 t="s">
        <v>135</v>
      </c>
      <c r="D35" s="22" t="s">
        <v>133</v>
      </c>
      <c r="E35" s="1"/>
      <c r="F35" s="17">
        <f>'UPIS - FY B2'!L35</f>
        <v>0</v>
      </c>
      <c r="G35" s="1"/>
      <c r="H35" s="17">
        <f>INDEX('AccDep LinkIn'!$C$5:$AE$25,MATCH("ACQ",'AccDep LinkIn'!$A$5:$A$25,0),MATCH(FY_End,'AccDep LinkIn'!$C$2:$AE$2,0))</f>
        <v>0</v>
      </c>
      <c r="I35" s="1"/>
      <c r="J35" s="17">
        <f>AVERAGEIFS('AccDep LinkIn'!24:24,'AccDep LinkIn'!$2:$2,"&gt;="&amp;FY_Start,'AccDep LinkIn'!$2:$2,"&lt;="&amp;FY_End)</f>
        <v>0</v>
      </c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9"/>
      <c r="I36" s="1"/>
      <c r="J36" s="19"/>
      <c r="K36" s="17"/>
    </row>
    <row r="37" spans="1:11" s="2" customFormat="1" ht="14.7" thickBot="1" x14ac:dyDescent="0.6">
      <c r="A37" s="1"/>
      <c r="B37" s="64">
        <v>26</v>
      </c>
      <c r="C37" s="15"/>
      <c r="D37" s="57" t="s">
        <v>138</v>
      </c>
      <c r="E37" s="58"/>
      <c r="F37" s="59">
        <f>F33+F35</f>
        <v>679447.02</v>
      </c>
      <c r="G37" s="58"/>
      <c r="H37" s="59">
        <f>H33+H35</f>
        <v>328705.74112361099</v>
      </c>
      <c r="I37" s="58"/>
      <c r="J37" s="59">
        <f>J33+J35</f>
        <v>318734.37340694439</v>
      </c>
      <c r="K37" s="17"/>
    </row>
    <row r="38" spans="1:11" s="2" customFormat="1" ht="14.7" thickTop="1" x14ac:dyDescent="0.55000000000000004">
      <c r="A38" s="1"/>
      <c r="B38" s="64">
        <v>27</v>
      </c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2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1"/>
      <c r="E42" s="1"/>
      <c r="F42" s="19"/>
      <c r="G42" s="1"/>
      <c r="H42" s="17"/>
      <c r="I42" s="1"/>
      <c r="J42" s="17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7"/>
      <c r="K43" s="1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"/>
      <c r="H44" s="17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22"/>
      <c r="E45" s="1"/>
      <c r="F45" s="17"/>
      <c r="G45" s="1"/>
      <c r="H45" s="17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2"/>
      <c r="E46" s="1"/>
      <c r="F46" s="17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26"/>
      <c r="D47" s="1"/>
      <c r="E47" s="1"/>
      <c r="F47" s="1"/>
      <c r="G47" s="1"/>
      <c r="H47" s="17"/>
      <c r="I47" s="1"/>
      <c r="J47" s="17"/>
      <c r="K47" s="1"/>
    </row>
    <row r="48" spans="1:11" s="2" customFormat="1" x14ac:dyDescent="0.55000000000000004">
      <c r="A48" s="1"/>
      <c r="B48" s="64">
        <v>37</v>
      </c>
      <c r="C48" s="15"/>
      <c r="D48" s="27"/>
      <c r="E48" s="1"/>
      <c r="F48" s="17"/>
      <c r="G48" s="1"/>
      <c r="H48" s="19"/>
      <c r="I48" s="1"/>
      <c r="J48" s="19"/>
      <c r="K48" s="17"/>
    </row>
    <row r="49" spans="1:11" s="2" customFormat="1" x14ac:dyDescent="0.55000000000000004">
      <c r="A49" s="1"/>
      <c r="B49" s="64">
        <v>38</v>
      </c>
      <c r="C49" s="15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26"/>
      <c r="D50" s="1"/>
      <c r="E50" s="1"/>
      <c r="F50" s="1"/>
      <c r="G50" s="1"/>
      <c r="H50" s="17"/>
      <c r="I50" s="1"/>
      <c r="J50" s="17"/>
      <c r="K50" s="1"/>
    </row>
    <row r="51" spans="1:11" s="2" customFormat="1" x14ac:dyDescent="0.55000000000000004">
      <c r="A51" s="1"/>
      <c r="B51" s="64">
        <v>40</v>
      </c>
      <c r="C51" s="15"/>
      <c r="D51" s="27"/>
      <c r="E51" s="1"/>
      <c r="F51" s="17"/>
      <c r="G51" s="1"/>
      <c r="H51" s="17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7"/>
      <c r="I52" s="1"/>
      <c r="J52" s="17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7"/>
      <c r="G53" s="1"/>
      <c r="H53" s="1"/>
      <c r="I53" s="1"/>
      <c r="J53" s="1"/>
      <c r="K53" s="17"/>
    </row>
    <row r="54" spans="1:11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7"/>
      <c r="I54" s="1"/>
      <c r="J54" s="17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9"/>
      <c r="G55" s="1"/>
      <c r="H55" s="1"/>
      <c r="I55" s="1"/>
      <c r="J55" s="1"/>
      <c r="K55" s="19"/>
    </row>
    <row r="56" spans="1:11" s="2" customFormat="1" x14ac:dyDescent="0.55000000000000004">
      <c r="A56" s="1"/>
      <c r="B56" s="64">
        <v>45</v>
      </c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9"/>
      <c r="G57" s="1"/>
      <c r="H57" s="17"/>
      <c r="I57" s="1"/>
      <c r="J57" s="17"/>
      <c r="K57" s="19"/>
    </row>
    <row r="58" spans="1:11" s="2" customFormat="1" x14ac:dyDescent="0.55000000000000004">
      <c r="A58" s="1"/>
      <c r="B58" s="64">
        <v>47</v>
      </c>
      <c r="C58" s="11"/>
      <c r="D58" s="1"/>
      <c r="E58" s="1"/>
      <c r="F58" s="28"/>
      <c r="G58" s="1"/>
      <c r="H58" s="1"/>
      <c r="I58" s="1"/>
      <c r="J58" s="1"/>
      <c r="K58" s="29"/>
    </row>
    <row r="59" spans="1:11" s="2" customFormat="1" x14ac:dyDescent="0.55000000000000004">
      <c r="A59" s="1"/>
      <c r="B59" s="64">
        <v>48</v>
      </c>
      <c r="C59" s="11"/>
      <c r="D59" s="1"/>
      <c r="E59" s="1"/>
      <c r="F59" s="1"/>
      <c r="G59" s="1"/>
      <c r="H59" s="17"/>
      <c r="I59" s="1"/>
      <c r="J59" s="17"/>
      <c r="K59" s="1"/>
    </row>
    <row r="60" spans="1:11" s="2" customFormat="1" x14ac:dyDescent="0.55000000000000004">
      <c r="A60" s="1"/>
      <c r="B60" s="64">
        <v>49</v>
      </c>
      <c r="C60" s="1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1"/>
      <c r="D61" s="1"/>
      <c r="E61" s="1"/>
      <c r="F61" s="1"/>
      <c r="G61" s="1"/>
      <c r="H61" s="19"/>
      <c r="I61" s="1"/>
      <c r="J61" s="19"/>
      <c r="K61" s="1"/>
    </row>
    <row r="62" spans="1:11" s="2" customFormat="1" x14ac:dyDescent="0.55000000000000004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</row>
    <row r="63" spans="1:11" x14ac:dyDescent="0.55000000000000004">
      <c r="H63" s="19"/>
      <c r="J63" s="19"/>
    </row>
    <row r="64" spans="1:11" x14ac:dyDescent="0.55000000000000004">
      <c r="H64" s="28"/>
      <c r="J64" s="29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scale="87" fitToWidth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DDC-3F6E-4C64-BA8D-4C280384AC34}">
  <dimension ref="A1:P66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11.26171875" style="1" customWidth="1"/>
    <col min="14" max="14" width="3.41796875" style="1" customWidth="1"/>
    <col min="15" max="16384" width="9.1015625" style="1"/>
  </cols>
  <sheetData>
    <row r="1" spans="1:16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6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6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46"/>
    </row>
    <row r="5" spans="1:16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6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6" x14ac:dyDescent="0.55000000000000004">
      <c r="A7" s="1" t="s">
        <v>14</v>
      </c>
      <c r="K7" s="3"/>
      <c r="M7" s="75" t="e">
        <f ca="1">RIGHT(CELL("filename",$A$1),LEN(CELL("filename",$A$1))-SEARCH("/Work Papers",CELL("filename",$A$1),1))</f>
        <v>#VALUE!</v>
      </c>
    </row>
    <row r="8" spans="1:16" x14ac:dyDescent="0.55000000000000004">
      <c r="A8" s="1" t="s">
        <v>176</v>
      </c>
      <c r="K8" s="3"/>
      <c r="M8" s="76" t="s">
        <v>105</v>
      </c>
    </row>
    <row r="9" spans="1:16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6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6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6" x14ac:dyDescent="0.55000000000000004">
      <c r="B13" s="64">
        <v>2</v>
      </c>
      <c r="C13" s="11"/>
      <c r="D13" s="11"/>
      <c r="E13" s="50"/>
      <c r="H13" s="50"/>
      <c r="K13" s="50"/>
    </row>
    <row r="14" spans="1:16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BY B2'!L14</f>
        <v>3700</v>
      </c>
      <c r="G14" s="17">
        <f>INDEX('AccDep LinkIn'!$C$5:$AE$25,MATCH($C14,'AccDep LinkIn'!$A$5:$A$25,0),MATCH(BY_end,'AccDep LinkIn'!$C$2:$AE$2,0))</f>
        <v>0</v>
      </c>
      <c r="H14" s="50"/>
      <c r="I14" s="17">
        <v>0</v>
      </c>
      <c r="J14" s="17"/>
      <c r="K14" s="17"/>
      <c r="P14" s="109"/>
    </row>
    <row r="15" spans="1:16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BY B2'!L15</f>
        <v>20000</v>
      </c>
      <c r="G15" s="17">
        <f>INDEX('AccDep LinkIn'!$C$5:$AE$25,MATCH($C15,'AccDep LinkIn'!$A$5:$A$25,0),MATCH(BY_end,'AccDep LinkIn'!$C$2:$AE$2,0))</f>
        <v>0</v>
      </c>
      <c r="I15" s="17">
        <v>0</v>
      </c>
      <c r="J15" s="17"/>
      <c r="K15" s="17"/>
      <c r="P15" s="109"/>
    </row>
    <row r="16" spans="1:16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BY B2'!L16</f>
        <v>2538.62</v>
      </c>
      <c r="G16" s="17">
        <f>INDEX('AccDep LinkIn'!$C$5:$AE$25,MATCH($C16,'AccDep LinkIn'!$A$5:$A$25,0),MATCH(BY_end,'AccDep LinkIn'!$C$2:$AE$2,0))</f>
        <v>1287.3446999999999</v>
      </c>
      <c r="I16" s="55">
        <v>3.6666666666666667E-2</v>
      </c>
      <c r="J16" s="17">
        <f>F16*I16</f>
        <v>93.082733333333323</v>
      </c>
      <c r="K16" s="17"/>
      <c r="L16" s="54">
        <v>-0.1</v>
      </c>
      <c r="M16" s="1">
        <v>30</v>
      </c>
      <c r="P16" s="109"/>
    </row>
    <row r="17" spans="1:16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BY B2'!L17</f>
        <v>162672.78</v>
      </c>
      <c r="G17" s="17">
        <f>INDEX('AccDep LinkIn'!$C$5:$AE$25,MATCH($C17,'AccDep LinkIn'!$A$5:$A$25,0),MATCH(BY_end,'AccDep LinkIn'!$C$2:$AE$2,0))</f>
        <v>2390.0917000000004</v>
      </c>
      <c r="I17" s="55">
        <v>0.02</v>
      </c>
      <c r="J17" s="17">
        <f t="shared" ref="J17:J31" si="0">F17*I17</f>
        <v>3253.4556000000002</v>
      </c>
      <c r="K17" s="17"/>
      <c r="L17" s="54">
        <v>0</v>
      </c>
      <c r="M17" s="1">
        <v>50</v>
      </c>
      <c r="P17" s="109"/>
    </row>
    <row r="18" spans="1:16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BY B2'!L18</f>
        <v>260780.43</v>
      </c>
      <c r="G18" s="17">
        <f>INDEX('AccDep LinkIn'!$C$5:$AE$25,MATCH($C18,'AccDep LinkIn'!$A$5:$A$25,0),MATCH(BY_end,'AccDep LinkIn'!$C$2:$AE$2,0))</f>
        <v>157103.75</v>
      </c>
      <c r="I18" s="55">
        <v>0.02</v>
      </c>
      <c r="J18" s="17">
        <f t="shared" si="0"/>
        <v>5215.6085999999996</v>
      </c>
      <c r="K18" s="19"/>
      <c r="L18" s="54">
        <v>0</v>
      </c>
      <c r="M18" s="1">
        <v>50</v>
      </c>
      <c r="P18" s="109"/>
    </row>
    <row r="19" spans="1:16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BY B2'!L19</f>
        <v>0</v>
      </c>
      <c r="G19" s="17">
        <f>INDEX('AccDep LinkIn'!$C$5:$AE$25,MATCH($C19,'AccDep LinkIn'!$A$5:$A$25,0),MATCH(BY_end,'AccDep LinkIn'!$C$2:$AE$2,0))</f>
        <v>0</v>
      </c>
      <c r="I19" s="55">
        <v>0.02</v>
      </c>
      <c r="J19" s="17">
        <f t="shared" si="0"/>
        <v>0</v>
      </c>
      <c r="L19" s="54">
        <v>0</v>
      </c>
      <c r="M19" s="1">
        <v>10</v>
      </c>
      <c r="P19" s="109"/>
    </row>
    <row r="20" spans="1:16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BY B2'!L20</f>
        <v>0</v>
      </c>
      <c r="G20" s="17">
        <f>INDEX('AccDep LinkIn'!$C$5:$AE$25,MATCH($C20,'AccDep LinkIn'!$A$5:$A$25,0),MATCH(BY_end,'AccDep LinkIn'!$C$2:$AE$2,0))</f>
        <v>0</v>
      </c>
      <c r="I20" s="55">
        <v>3.3000000000000002E-2</v>
      </c>
      <c r="J20" s="17">
        <f t="shared" si="0"/>
        <v>0</v>
      </c>
      <c r="L20" s="54"/>
      <c r="P20" s="109"/>
    </row>
    <row r="21" spans="1:16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BY B2'!L21</f>
        <v>0</v>
      </c>
      <c r="G21" s="17">
        <f>INDEX('AccDep LinkIn'!$C$5:$AE$25,MATCH($C21,'AccDep LinkIn'!$A$5:$A$25,0),MATCH(BY_end,'AccDep LinkIn'!$C$2:$AE$2,0))</f>
        <v>0</v>
      </c>
      <c r="H21" s="1"/>
      <c r="I21" s="55">
        <v>0.1</v>
      </c>
      <c r="J21" s="17">
        <f t="shared" si="0"/>
        <v>0</v>
      </c>
      <c r="K21" s="1"/>
      <c r="L21" s="54">
        <v>-0.1</v>
      </c>
      <c r="M21" s="1">
        <v>22</v>
      </c>
      <c r="P21" s="109"/>
    </row>
    <row r="22" spans="1:16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BY B2'!L22</f>
        <v>1712.8600000000001</v>
      </c>
      <c r="G22" s="17">
        <f>INDEX('AccDep LinkIn'!$C$5:$AE$25,MATCH($C22,'AccDep LinkIn'!$A$5:$A$25,0),MATCH(BY_end,'AccDep LinkIn'!$C$2:$AE$2,0))</f>
        <v>0</v>
      </c>
      <c r="H22" s="1"/>
      <c r="I22" s="55">
        <v>0</v>
      </c>
      <c r="J22" s="17">
        <f t="shared" si="0"/>
        <v>0</v>
      </c>
      <c r="K22" s="17"/>
      <c r="L22" s="54">
        <v>0</v>
      </c>
      <c r="M22" s="1">
        <v>40</v>
      </c>
      <c r="P22" s="109"/>
    </row>
    <row r="23" spans="1:16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BY B2'!L23</f>
        <v>0</v>
      </c>
      <c r="G23" s="17">
        <f>INDEX('AccDep LinkIn'!$C$5:$AE$25,MATCH($C23,'AccDep LinkIn'!$A$5:$A$25,0),MATCH(BY_end,'AccDep LinkIn'!$C$2:$AE$2,0))</f>
        <v>0</v>
      </c>
      <c r="H23" s="1"/>
      <c r="I23" s="55">
        <v>0</v>
      </c>
      <c r="J23" s="17">
        <f t="shared" si="0"/>
        <v>0</v>
      </c>
      <c r="K23" s="17"/>
      <c r="L23" s="54">
        <v>0</v>
      </c>
      <c r="M23" s="1">
        <v>50</v>
      </c>
      <c r="P23" s="109"/>
    </row>
    <row r="24" spans="1:16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BY B2'!L24</f>
        <v>224544.03</v>
      </c>
      <c r="G24" s="17">
        <f>INDEX('AccDep LinkIn'!$C$5:$AE$25,MATCH($C24,'AccDep LinkIn'!$A$5:$A$25,0),MATCH(BY_end,'AccDep LinkIn'!$C$2:$AE$2,0))</f>
        <v>141335.7358125</v>
      </c>
      <c r="H24" s="1"/>
      <c r="I24" s="55">
        <v>0.05</v>
      </c>
      <c r="J24" s="17">
        <f t="shared" si="0"/>
        <v>11227.201500000001</v>
      </c>
      <c r="K24" s="17"/>
      <c r="L24" s="54">
        <v>0</v>
      </c>
      <c r="M24" s="1">
        <v>20</v>
      </c>
      <c r="P24" s="109"/>
    </row>
    <row r="25" spans="1:16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BY B2'!L25</f>
        <v>0</v>
      </c>
      <c r="G25" s="17">
        <f>INDEX('AccDep LinkIn'!$C$5:$AE$25,MATCH($C25,'AccDep LinkIn'!$A$5:$A$25,0),MATCH(BY_end,'AccDep LinkIn'!$C$2:$AE$2,0))</f>
        <v>0</v>
      </c>
      <c r="H25" s="1"/>
      <c r="I25" s="55">
        <v>2.5000000000000001E-2</v>
      </c>
      <c r="J25" s="17">
        <f t="shared" si="0"/>
        <v>0</v>
      </c>
      <c r="K25" s="17"/>
      <c r="L25" s="54">
        <v>0</v>
      </c>
      <c r="M25" s="1">
        <v>15</v>
      </c>
      <c r="P25" s="109"/>
    </row>
    <row r="26" spans="1:16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BY B2'!L26</f>
        <v>0</v>
      </c>
      <c r="G26" s="17">
        <f>INDEX('AccDep LinkIn'!$C$5:$AE$25,MATCH($C26,'AccDep LinkIn'!$A$5:$A$25,0),MATCH(BY_end,'AccDep LinkIn'!$C$2:$AE$2,0))</f>
        <v>0</v>
      </c>
      <c r="H26" s="1"/>
      <c r="I26" s="55">
        <v>0.02</v>
      </c>
      <c r="J26" s="17">
        <f t="shared" si="0"/>
        <v>0</v>
      </c>
      <c r="K26" s="17"/>
      <c r="L26" s="54">
        <v>0</v>
      </c>
      <c r="M26" s="1">
        <f>1/I26</f>
        <v>50</v>
      </c>
      <c r="P26" s="109"/>
    </row>
    <row r="27" spans="1:16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BY B2'!L27</f>
        <v>0</v>
      </c>
      <c r="G27" s="17">
        <f>INDEX('AccDep LinkIn'!$C$5:$AE$25,MATCH($C27,'AccDep LinkIn'!$A$5:$A$25,0),MATCH(BY_end,'AccDep LinkIn'!$C$2:$AE$2,0))</f>
        <v>0</v>
      </c>
      <c r="H27" s="1"/>
      <c r="I27" s="55">
        <v>0.05</v>
      </c>
      <c r="J27" s="17">
        <f t="shared" si="0"/>
        <v>0</v>
      </c>
      <c r="K27" s="17"/>
      <c r="L27" s="54">
        <v>0</v>
      </c>
      <c r="M27" s="1">
        <f t="shared" ref="M27:M31" si="1">1/I27</f>
        <v>20</v>
      </c>
      <c r="P27" s="109"/>
    </row>
    <row r="28" spans="1:16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BY B2'!L28</f>
        <v>0</v>
      </c>
      <c r="G28" s="17">
        <f>INDEX('AccDep LinkIn'!$C$5:$AE$25,MATCH($C28,'AccDep LinkIn'!$A$5:$A$25,0),MATCH(BY_end,'AccDep LinkIn'!$C$2:$AE$2,0))</f>
        <v>0</v>
      </c>
      <c r="H28" s="1"/>
      <c r="I28" s="55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  <c r="P28" s="109"/>
    </row>
    <row r="29" spans="1:16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BY B2'!L29</f>
        <v>0</v>
      </c>
      <c r="G29" s="17">
        <f>INDEX('AccDep LinkIn'!$C$5:$AE$25,MATCH($C29,'AccDep LinkIn'!$A$5:$A$25,0),MATCH(BY_end,'AccDep LinkIn'!$C$2:$AE$2,0))</f>
        <v>0</v>
      </c>
      <c r="H29" s="1"/>
      <c r="I29" s="55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  <c r="P29" s="109"/>
    </row>
    <row r="30" spans="1:16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BY B2'!L30</f>
        <v>4184.16</v>
      </c>
      <c r="G30" s="17">
        <f>INDEX('AccDep LinkIn'!$C$5:$AE$25,MATCH($C30,'AccDep LinkIn'!$A$5:$A$25,0),MATCH(BY_end,'AccDep LinkIn'!$C$2:$AE$2,0))</f>
        <v>209.20800000000003</v>
      </c>
      <c r="H30" s="1"/>
      <c r="I30" s="55">
        <v>6.6666666666666666E-2</v>
      </c>
      <c r="J30" s="17">
        <f t="shared" si="0"/>
        <v>278.94399999999996</v>
      </c>
      <c r="K30" s="17"/>
      <c r="L30" s="54">
        <v>0</v>
      </c>
      <c r="M30" s="1">
        <f t="shared" si="1"/>
        <v>15</v>
      </c>
      <c r="P30" s="109"/>
    </row>
    <row r="31" spans="1:16" s="2" customFormat="1" x14ac:dyDescent="0.55000000000000004">
      <c r="A31" s="1"/>
      <c r="B31" s="64">
        <v>20</v>
      </c>
      <c r="C31" s="18">
        <v>396</v>
      </c>
      <c r="D31" s="23" t="s">
        <v>172</v>
      </c>
      <c r="E31" s="50"/>
      <c r="F31" s="17">
        <f>'UPIS - BY B2'!L31</f>
        <v>0</v>
      </c>
      <c r="G31" s="17">
        <f>INDEX('AccDep LinkIn'!$C$5:$AE$25,MATCH($C31,'AccDep LinkIn'!$A$5:$A$25,0),MATCH(BY_end,'AccDep LinkIn'!$C$2:$AE$2,0))</f>
        <v>0</v>
      </c>
      <c r="H31" s="1"/>
      <c r="I31" s="55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  <c r="P31" s="109"/>
    </row>
    <row r="32" spans="1:16" s="2" customFormat="1" x14ac:dyDescent="0.55000000000000004">
      <c r="A32" s="1"/>
      <c r="B32" s="64">
        <v>21</v>
      </c>
      <c r="C32" s="15"/>
      <c r="D32" s="93"/>
      <c r="E32" s="50"/>
      <c r="F32" s="17"/>
      <c r="G32" s="17"/>
      <c r="H32" s="1"/>
      <c r="I32" s="89"/>
      <c r="J32" s="94"/>
      <c r="K32" s="17"/>
    </row>
    <row r="33" spans="1:11" s="2" customFormat="1" ht="14.7" thickBot="1" x14ac:dyDescent="0.6">
      <c r="A33" s="1"/>
      <c r="B33" s="64">
        <v>22</v>
      </c>
      <c r="C33" s="15"/>
      <c r="D33" s="92" t="s">
        <v>44</v>
      </c>
      <c r="E33" s="53"/>
      <c r="F33" s="91">
        <f>SUM(F14:F31)</f>
        <v>680132.88</v>
      </c>
      <c r="G33" s="91">
        <f>SUM(G14:G31)</f>
        <v>302326.13021249999</v>
      </c>
      <c r="H33" s="11"/>
      <c r="I33" s="19"/>
      <c r="J33" s="91">
        <f>SUM(J14:J31)</f>
        <v>20068.292433333332</v>
      </c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9"/>
      <c r="H34" s="1"/>
      <c r="I34" s="19"/>
      <c r="J34" s="19"/>
      <c r="K34" s="19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"/>
      <c r="I35" s="1"/>
      <c r="J35" s="1"/>
      <c r="K35" s="1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>
        <v>26</v>
      </c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>
        <v>28</v>
      </c>
      <c r="C39" s="2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1"/>
      <c r="E40" s="1"/>
      <c r="F40" s="19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>
        <v>30</v>
      </c>
      <c r="C41" s="26"/>
      <c r="D41" s="1"/>
      <c r="E41" s="1"/>
      <c r="F41" s="1"/>
      <c r="G41" s="17"/>
      <c r="H41" s="1"/>
      <c r="I41" s="17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7"/>
      <c r="H42" s="1"/>
      <c r="I42" s="17"/>
      <c r="J42" s="17"/>
      <c r="K42" s="17"/>
    </row>
    <row r="43" spans="1:11" s="2" customFormat="1" x14ac:dyDescent="0.55000000000000004">
      <c r="A43" s="1"/>
      <c r="B43" s="64">
        <v>32</v>
      </c>
      <c r="C43" s="15"/>
      <c r="D43" s="22"/>
      <c r="E43" s="1"/>
      <c r="F43" s="17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>
        <v>34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7"/>
      <c r="E46" s="1"/>
      <c r="F46" s="17"/>
      <c r="G46" s="19"/>
      <c r="H46" s="1"/>
      <c r="I46" s="19"/>
      <c r="J46" s="19"/>
      <c r="K46" s="19"/>
    </row>
    <row r="47" spans="1:11" s="2" customFormat="1" x14ac:dyDescent="0.55000000000000004">
      <c r="A47" s="1"/>
      <c r="B47" s="64">
        <v>36</v>
      </c>
      <c r="C47" s="15"/>
      <c r="D47" s="1"/>
      <c r="E47" s="1"/>
      <c r="F47" s="1"/>
      <c r="G47" s="1"/>
      <c r="H47" s="1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>
        <v>38</v>
      </c>
      <c r="C49" s="15"/>
      <c r="D49" s="27"/>
      <c r="E49" s="1"/>
      <c r="F49" s="17"/>
      <c r="G49" s="17"/>
      <c r="H49" s="1"/>
      <c r="I49" s="17"/>
      <c r="J49" s="17"/>
      <c r="K49" s="17"/>
    </row>
    <row r="50" spans="1:13" s="2" customFormat="1" x14ac:dyDescent="0.55000000000000004">
      <c r="A50" s="1"/>
      <c r="B50" s="64">
        <v>39</v>
      </c>
      <c r="C50" s="1"/>
      <c r="D50" s="1"/>
      <c r="E50" s="1"/>
      <c r="F50" s="1"/>
      <c r="G50" s="17"/>
      <c r="H50" s="1"/>
      <c r="I50" s="17"/>
      <c r="J50" s="17"/>
      <c r="K50" s="17"/>
    </row>
    <row r="51" spans="1:13" s="2" customFormat="1" x14ac:dyDescent="0.55000000000000004">
      <c r="A51" s="1"/>
      <c r="B51" s="64">
        <v>40</v>
      </c>
      <c r="C51" s="11"/>
      <c r="D51" s="1"/>
      <c r="E51" s="1"/>
      <c r="F51" s="17"/>
      <c r="G51" s="1"/>
      <c r="H51" s="1"/>
      <c r="I51" s="1"/>
      <c r="J51" s="1"/>
      <c r="K51" s="1"/>
    </row>
    <row r="52" spans="1:13" s="2" customFormat="1" x14ac:dyDescent="0.55000000000000004">
      <c r="A52" s="1"/>
      <c r="B52" s="64">
        <v>41</v>
      </c>
      <c r="C52" s="1"/>
      <c r="D52" s="1"/>
      <c r="E52" s="1"/>
      <c r="F52" s="1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"/>
      <c r="I53" s="1"/>
      <c r="J53" s="1"/>
      <c r="K53" s="1"/>
    </row>
    <row r="54" spans="1:13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"/>
      <c r="I54" s="1"/>
      <c r="J54" s="1"/>
      <c r="K54" s="1"/>
    </row>
    <row r="55" spans="1:13" s="2" customFormat="1" x14ac:dyDescent="0.55000000000000004">
      <c r="A55" s="1"/>
      <c r="B55" s="64">
        <v>44</v>
      </c>
      <c r="C55" s="11"/>
      <c r="D55" s="1"/>
      <c r="E55" s="1"/>
      <c r="F55" s="19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>
        <v>45</v>
      </c>
      <c r="C56" s="11"/>
      <c r="D56" s="1"/>
      <c r="E56" s="1"/>
      <c r="F56" s="28"/>
      <c r="G56" s="1"/>
      <c r="H56" s="1"/>
      <c r="I56" s="1"/>
      <c r="J56" s="1"/>
      <c r="K56" s="1"/>
    </row>
    <row r="57" spans="1:13" s="2" customFormat="1" x14ac:dyDescent="0.55000000000000004">
      <c r="A57" s="1"/>
      <c r="B57" s="64">
        <v>46</v>
      </c>
      <c r="C57" s="11"/>
      <c r="D57" s="1"/>
      <c r="E57" s="1"/>
      <c r="F57" s="1"/>
      <c r="G57" s="17"/>
      <c r="H57" s="1"/>
      <c r="I57" s="17"/>
      <c r="J57" s="17"/>
      <c r="K57" s="17"/>
    </row>
    <row r="58" spans="1:13" s="2" customFormat="1" x14ac:dyDescent="0.55000000000000004">
      <c r="A58" s="1"/>
      <c r="B58" s="64">
        <v>47</v>
      </c>
      <c r="C58" s="11"/>
      <c r="D58" s="1"/>
      <c r="E58" s="1"/>
      <c r="F58" s="1"/>
      <c r="G58" s="1"/>
      <c r="H58" s="1"/>
      <c r="I58" s="1"/>
      <c r="J58" s="1"/>
      <c r="K58" s="1"/>
    </row>
    <row r="59" spans="1:13" s="2" customFormat="1" x14ac:dyDescent="0.55000000000000004">
      <c r="A59" s="1"/>
      <c r="B59" s="64">
        <v>48</v>
      </c>
      <c r="C59" s="11"/>
      <c r="D59" s="1"/>
      <c r="E59" s="1"/>
      <c r="F59" s="1"/>
      <c r="G59" s="19"/>
      <c r="H59" s="1"/>
      <c r="I59" s="19"/>
      <c r="J59" s="19"/>
      <c r="K59" s="19"/>
    </row>
    <row r="60" spans="1:13" s="2" customFormat="1" x14ac:dyDescent="0.55000000000000004">
      <c r="A60" s="1"/>
      <c r="B60" s="64">
        <v>49</v>
      </c>
      <c r="C60" s="1"/>
      <c r="D60" s="11"/>
      <c r="E60" s="1"/>
      <c r="F60" s="1"/>
      <c r="G60" s="1"/>
      <c r="H60" s="1"/>
      <c r="I60" s="1"/>
      <c r="J60" s="1"/>
      <c r="K60" s="1"/>
    </row>
    <row r="61" spans="1:13" s="2" customFormat="1" x14ac:dyDescent="0.55000000000000004">
      <c r="A61" s="1"/>
      <c r="B61" s="64">
        <v>50</v>
      </c>
      <c r="C61" s="1"/>
      <c r="D61" s="1"/>
      <c r="E61" s="1"/>
      <c r="F61" s="1"/>
      <c r="G61" s="19"/>
      <c r="H61" s="1"/>
      <c r="I61" s="19"/>
      <c r="J61" s="19"/>
      <c r="K61" s="19"/>
    </row>
    <row r="62" spans="1:13" s="2" customFormat="1" x14ac:dyDescent="0.55000000000000004">
      <c r="A62" s="1"/>
      <c r="B62" s="1"/>
      <c r="C62" s="1"/>
      <c r="D62" s="1"/>
      <c r="E62" s="1"/>
      <c r="F62" s="1"/>
      <c r="G62" s="28"/>
      <c r="H62" s="1"/>
      <c r="I62" s="29"/>
      <c r="J62" s="29"/>
      <c r="K62" s="29"/>
    </row>
    <row r="63" spans="1:13" x14ac:dyDescent="0.55000000000000004">
      <c r="M63" s="2"/>
    </row>
    <row r="64" spans="1:13" x14ac:dyDescent="0.55000000000000004">
      <c r="M64" s="2"/>
    </row>
    <row r="65" spans="13:13" x14ac:dyDescent="0.55000000000000004">
      <c r="M65" s="2"/>
    </row>
    <row r="66" spans="13:13" x14ac:dyDescent="0.55000000000000004">
      <c r="M66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3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8ED-C498-4FE4-9AB1-868FF98493C7}">
  <dimension ref="A1:M69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9.1015625" style="1"/>
    <col min="14" max="14" width="3.83984375" style="1" customWidth="1"/>
    <col min="15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3" x14ac:dyDescent="0.55000000000000004">
      <c r="A7" s="1" t="s">
        <v>29</v>
      </c>
      <c r="K7" s="3"/>
      <c r="M7" s="75" t="e">
        <f ca="1">RIGHT(CELL("filename",$A$1),LEN(CELL("filename",$A$1))-SEARCH("/Work Papers",CELL("filename",$A$1),1))</f>
        <v>#VALUE!</v>
      </c>
    </row>
    <row r="8" spans="1:13" x14ac:dyDescent="0.55000000000000004">
      <c r="A8" s="1" t="s">
        <v>176</v>
      </c>
      <c r="K8" s="3"/>
      <c r="M8" s="76" t="s">
        <v>105</v>
      </c>
    </row>
    <row r="9" spans="1:13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3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3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3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3" x14ac:dyDescent="0.55000000000000004">
      <c r="B13" s="64">
        <v>2</v>
      </c>
      <c r="C13" s="11"/>
      <c r="D13" s="11"/>
      <c r="E13" s="50"/>
      <c r="H13" s="50"/>
      <c r="K13" s="50"/>
    </row>
    <row r="14" spans="1:13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FY B2'!L14</f>
        <v>3700</v>
      </c>
      <c r="G14" s="17">
        <f>INDEX('AccDep LinkIn'!$C$5:$AE$25,MATCH($C14,'AccDep LinkIn'!$A$5:$A$25,0),MATCH(FY_End,'AccDep LinkIn'!$C$2:$AE$2,0))</f>
        <v>0</v>
      </c>
      <c r="H14" s="50"/>
      <c r="I14" s="17">
        <v>0</v>
      </c>
      <c r="J14" s="17"/>
      <c r="K14" s="17"/>
    </row>
    <row r="15" spans="1:13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FY B2'!L15</f>
        <v>20000</v>
      </c>
      <c r="G15" s="17">
        <f>INDEX('AccDep LinkIn'!$C$5:$AE$25,MATCH($C15,'AccDep LinkIn'!$A$5:$A$25,0),MATCH(FY_End,'AccDep LinkIn'!$C$2:$AE$2,0))</f>
        <v>0</v>
      </c>
      <c r="I15" s="17">
        <v>0</v>
      </c>
      <c r="J15" s="17"/>
      <c r="K15" s="17"/>
    </row>
    <row r="16" spans="1:13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FY B2'!L16</f>
        <v>2807.72</v>
      </c>
      <c r="G16" s="17">
        <f>INDEX('AccDep LinkIn'!$C$5:$AE$25,MATCH($C16,'AccDep LinkIn'!$A$5:$A$25,0),MATCH(FY_End,'AccDep LinkIn'!$C$2:$AE$2,0))</f>
        <v>1424.6110111111104</v>
      </c>
      <c r="I16" s="56">
        <v>3.6666666666666667E-2</v>
      </c>
      <c r="J16" s="17">
        <f>F16*I16</f>
        <v>102.94973333333333</v>
      </c>
      <c r="K16" s="17"/>
      <c r="L16" s="54">
        <v>-0.1</v>
      </c>
      <c r="M16" s="1">
        <v>30</v>
      </c>
    </row>
    <row r="17" spans="1:13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FY B2'!L17</f>
        <v>162941.88</v>
      </c>
      <c r="G17" s="17">
        <f>INDEX('AccDep LinkIn'!$C$5:$AE$25,MATCH($C17,'AccDep LinkIn'!$A$5:$A$25,0),MATCH(FY_End,'AccDep LinkIn'!$C$2:$AE$2,0))</f>
        <v>6735.2085000000034</v>
      </c>
      <c r="I17" s="56">
        <v>0.02</v>
      </c>
      <c r="J17" s="17">
        <f t="shared" ref="J17:J31" si="0">F17*I17</f>
        <v>3258.8376000000003</v>
      </c>
      <c r="K17" s="17"/>
      <c r="L17" s="54">
        <v>0</v>
      </c>
      <c r="M17" s="1">
        <v>50</v>
      </c>
    </row>
    <row r="18" spans="1:13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FY B2'!L18</f>
        <v>260959.83</v>
      </c>
      <c r="G18" s="17">
        <f>INDEX('AccDep LinkIn'!$C$5:$AE$25,MATCH($C18,'AccDep LinkIn'!$A$5:$A$25,0),MATCH(FY_End,'AccDep LinkIn'!$C$2:$AE$2,0))</f>
        <v>164062.67879999988</v>
      </c>
      <c r="I18" s="56">
        <v>0.02</v>
      </c>
      <c r="J18" s="17">
        <f t="shared" si="0"/>
        <v>5219.1966000000002</v>
      </c>
      <c r="K18" s="19"/>
      <c r="L18" s="54">
        <v>0</v>
      </c>
      <c r="M18" s="1">
        <v>50</v>
      </c>
    </row>
    <row r="19" spans="1:13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FY B2'!L19</f>
        <v>0</v>
      </c>
      <c r="G19" s="17">
        <f>INDEX('AccDep LinkIn'!$C$5:$AE$25,MATCH($C19,'AccDep LinkIn'!$A$5:$A$25,0),MATCH(FY_End,'AccDep LinkIn'!$C$2:$AE$2,0))</f>
        <v>0</v>
      </c>
      <c r="I19" s="56">
        <v>0.02</v>
      </c>
      <c r="J19" s="17">
        <f t="shared" si="0"/>
        <v>0</v>
      </c>
      <c r="L19" s="54">
        <v>0</v>
      </c>
      <c r="M19" s="1">
        <v>10</v>
      </c>
    </row>
    <row r="20" spans="1:13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FY B2'!L20</f>
        <v>0</v>
      </c>
      <c r="G20" s="17">
        <f>INDEX('AccDep LinkIn'!$C$5:$AE$25,MATCH($C20,'AccDep LinkIn'!$A$5:$A$25,0),MATCH(FY_End,'AccDep LinkIn'!$C$2:$AE$2,0))</f>
        <v>0</v>
      </c>
      <c r="I20" s="56">
        <v>3.3000000000000002E-2</v>
      </c>
      <c r="J20" s="17">
        <f t="shared" si="0"/>
        <v>0</v>
      </c>
      <c r="L20" s="54"/>
    </row>
    <row r="21" spans="1:13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FY B2'!L21</f>
        <v>89.7</v>
      </c>
      <c r="G21" s="17">
        <f>INDEX('AccDep LinkIn'!$C$5:$AE$25,MATCH($C21,'AccDep LinkIn'!$A$5:$A$25,0),MATCH(FY_End,'AccDep LinkIn'!$C$2:$AE$2,0))</f>
        <v>11.212500000000004</v>
      </c>
      <c r="H21" s="1"/>
      <c r="I21" s="56">
        <v>0.1</v>
      </c>
      <c r="J21" s="17">
        <f t="shared" si="0"/>
        <v>8.9700000000000006</v>
      </c>
      <c r="K21" s="1"/>
      <c r="L21" s="54">
        <v>-0.1</v>
      </c>
      <c r="M21" s="1">
        <v>22</v>
      </c>
    </row>
    <row r="22" spans="1:13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FY B2'!L22</f>
        <v>1712.8600000000001</v>
      </c>
      <c r="G22" s="17">
        <f>INDEX('AccDep LinkIn'!$C$5:$AE$25,MATCH($C22,'AccDep LinkIn'!$A$5:$A$25,0),MATCH(FY_End,'AccDep LinkIn'!$C$2:$AE$2,0))</f>
        <v>0</v>
      </c>
      <c r="H22" s="1"/>
      <c r="I22" s="56">
        <v>0</v>
      </c>
      <c r="J22" s="17">
        <f t="shared" si="0"/>
        <v>0</v>
      </c>
      <c r="K22" s="17"/>
      <c r="L22" s="54">
        <v>0</v>
      </c>
      <c r="M22" s="1">
        <v>40</v>
      </c>
    </row>
    <row r="23" spans="1:13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FY B2'!L23</f>
        <v>0</v>
      </c>
      <c r="G23" s="17">
        <f>INDEX('AccDep LinkIn'!$C$5:$AE$25,MATCH($C23,'AccDep LinkIn'!$A$5:$A$25,0),MATCH(FY_End,'AccDep LinkIn'!$C$2:$AE$2,0))</f>
        <v>0</v>
      </c>
      <c r="H23" s="1"/>
      <c r="I23" s="56">
        <v>0</v>
      </c>
      <c r="J23" s="17">
        <f t="shared" si="0"/>
        <v>0</v>
      </c>
      <c r="K23" s="17"/>
      <c r="L23" s="54">
        <v>0</v>
      </c>
      <c r="M23" s="1">
        <v>50</v>
      </c>
    </row>
    <row r="24" spans="1:13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FY B2'!L24</f>
        <v>226876.23000000004</v>
      </c>
      <c r="G24" s="17">
        <f>INDEX('AccDep LinkIn'!$C$5:$AE$25,MATCH($C24,'AccDep LinkIn'!$A$5:$A$25,0),MATCH(FY_End,'AccDep LinkIn'!$C$2:$AE$2,0))</f>
        <v>156460.81781249994</v>
      </c>
      <c r="H24" s="1"/>
      <c r="I24" s="56">
        <v>0.05</v>
      </c>
      <c r="J24" s="17">
        <f t="shared" si="0"/>
        <v>11343.811500000003</v>
      </c>
      <c r="K24" s="17"/>
      <c r="L24" s="54">
        <v>0</v>
      </c>
      <c r="M24" s="1">
        <v>20</v>
      </c>
    </row>
    <row r="25" spans="1:13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FY B2'!L25</f>
        <v>358.8</v>
      </c>
      <c r="G25" s="17">
        <f>INDEX('AccDep LinkIn'!$C$5:$AE$25,MATCH($C25,'AccDep LinkIn'!$A$5:$A$25,0),MATCH(FY_End,'AccDep LinkIn'!$C$2:$AE$2,0))</f>
        <v>11.212500000000004</v>
      </c>
      <c r="H25" s="1"/>
      <c r="I25" s="56">
        <v>2.5000000000000001E-2</v>
      </c>
      <c r="J25" s="17">
        <f t="shared" si="0"/>
        <v>8.9700000000000006</v>
      </c>
      <c r="K25" s="17"/>
      <c r="L25" s="54">
        <v>0</v>
      </c>
      <c r="M25" s="1">
        <v>15</v>
      </c>
    </row>
    <row r="26" spans="1:13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FY B2'!L26</f>
        <v>0</v>
      </c>
      <c r="G26" s="17">
        <f>INDEX('AccDep LinkIn'!$C$5:$AE$25,MATCH($C26,'AccDep LinkIn'!$A$5:$A$25,0),MATCH(FY_End,'AccDep LinkIn'!$C$2:$AE$2,0))</f>
        <v>0</v>
      </c>
      <c r="H26" s="1"/>
      <c r="I26" s="56">
        <v>0.02</v>
      </c>
      <c r="J26" s="17">
        <f t="shared" si="0"/>
        <v>0</v>
      </c>
      <c r="K26" s="17"/>
      <c r="L26" s="54">
        <v>0</v>
      </c>
      <c r="M26" s="1">
        <f>1/I26</f>
        <v>50</v>
      </c>
    </row>
    <row r="27" spans="1:13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FY B2'!L27</f>
        <v>17.940000000000001</v>
      </c>
      <c r="G27" s="17">
        <f>INDEX('AccDep LinkIn'!$C$5:$AE$25,MATCH($C27,'AccDep LinkIn'!$A$5:$A$25,0),MATCH(FY_End,'AccDep LinkIn'!$C$2:$AE$2,0))</f>
        <v>1.1212500000000001</v>
      </c>
      <c r="H27" s="1"/>
      <c r="I27" s="56">
        <v>0.05</v>
      </c>
      <c r="J27" s="17">
        <f t="shared" si="0"/>
        <v>0.89700000000000013</v>
      </c>
      <c r="K27" s="17"/>
      <c r="L27" s="54">
        <v>0</v>
      </c>
      <c r="M27" s="1">
        <f t="shared" ref="M27:M31" si="1">1/I27</f>
        <v>20</v>
      </c>
    </row>
    <row r="28" spans="1:13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FY B2'!L28</f>
        <v>0</v>
      </c>
      <c r="G28" s="17">
        <f>INDEX('AccDep LinkIn'!$C$5:$AE$25,MATCH($C28,'AccDep LinkIn'!$A$5:$A$25,0),MATCH(FY_End,'AccDep LinkIn'!$C$2:$AE$2,0))</f>
        <v>0</v>
      </c>
      <c r="H28" s="1"/>
      <c r="I28" s="56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</row>
    <row r="29" spans="1:13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FY B2'!L29</f>
        <v>0</v>
      </c>
      <c r="G29" s="17">
        <f>INDEX('AccDep LinkIn'!$C$5:$AE$25,MATCH($C29,'AccDep LinkIn'!$A$5:$A$25,0),MATCH(FY_End,'AccDep LinkIn'!$C$2:$AE$2,0))</f>
        <v>0</v>
      </c>
      <c r="H29" s="1"/>
      <c r="I29" s="56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</row>
    <row r="30" spans="1:13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FY B2'!L30</f>
        <v>4255.92</v>
      </c>
      <c r="G30" s="17">
        <f>INDEX('AccDep LinkIn'!$C$5:$AE$25,MATCH($C30,'AccDep LinkIn'!$A$5:$A$25,0),MATCH(FY_End,'AccDep LinkIn'!$C$2:$AE$2,0))</f>
        <v>587.51200000000006</v>
      </c>
      <c r="H30" s="1"/>
      <c r="I30" s="56">
        <v>6.6666666666666666E-2</v>
      </c>
      <c r="J30" s="17">
        <f t="shared" si="0"/>
        <v>283.72800000000001</v>
      </c>
      <c r="K30" s="17"/>
      <c r="L30" s="54">
        <v>0</v>
      </c>
      <c r="M30" s="1">
        <f t="shared" si="1"/>
        <v>15</v>
      </c>
    </row>
    <row r="31" spans="1:13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50"/>
      <c r="F31" s="17">
        <f>'UPIS - FY B2'!L31</f>
        <v>0</v>
      </c>
      <c r="G31" s="17">
        <f>INDEX('AccDep LinkIn'!$C$5:$AE$25,MATCH($C31,'AccDep LinkIn'!$A$5:$A$25,0),MATCH(FY_End,'AccDep LinkIn'!$C$2:$AE$2,0))</f>
        <v>0</v>
      </c>
      <c r="H31" s="1"/>
      <c r="I31" s="56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</row>
    <row r="32" spans="1:13" s="2" customFormat="1" x14ac:dyDescent="0.55000000000000004">
      <c r="A32" s="1"/>
      <c r="B32" s="107">
        <v>21</v>
      </c>
      <c r="C32" s="15"/>
      <c r="D32" s="22"/>
      <c r="E32" s="50"/>
      <c r="F32" s="17"/>
      <c r="G32" s="17"/>
      <c r="H32" s="1"/>
      <c r="I32" s="17"/>
      <c r="J32" s="17"/>
      <c r="K32" s="17"/>
    </row>
    <row r="33" spans="1:12" s="2" customFormat="1" x14ac:dyDescent="0.55000000000000004">
      <c r="A33" s="1"/>
      <c r="B33" s="107">
        <v>22</v>
      </c>
      <c r="C33" s="15" t="s">
        <v>135</v>
      </c>
      <c r="D33" s="22" t="s">
        <v>133</v>
      </c>
      <c r="E33" s="50"/>
      <c r="F33" s="21">
        <f>'UPIS - FY B2'!L35</f>
        <v>0</v>
      </c>
      <c r="G33" s="21">
        <f>INDEX('AccDep LinkIn'!$C$5:$AE$25,MATCH("ACQ",'AccDep LinkIn'!$A$5:$A$25,0),MATCH(FY_End,'AccDep LinkIn'!$C$2:$AE$2,0))</f>
        <v>0</v>
      </c>
      <c r="H33" s="1"/>
      <c r="I33" s="56">
        <f>MEDIAN(I14:I31)</f>
        <v>2.9000000000000001E-2</v>
      </c>
      <c r="J33" s="21">
        <f t="shared" ref="J33" si="2">F33*I33</f>
        <v>0</v>
      </c>
      <c r="K33" s="17"/>
      <c r="L33" s="27" t="s">
        <v>137</v>
      </c>
    </row>
    <row r="34" spans="1:12" s="2" customFormat="1" x14ac:dyDescent="0.55000000000000004">
      <c r="A34" s="1"/>
      <c r="B34" s="107">
        <v>23</v>
      </c>
      <c r="C34" s="15"/>
      <c r="D34" s="93"/>
      <c r="E34" s="50"/>
      <c r="F34" s="17"/>
      <c r="G34" s="17"/>
      <c r="H34" s="1"/>
      <c r="I34" s="89"/>
      <c r="J34" s="94"/>
      <c r="K34" s="17"/>
    </row>
    <row r="35" spans="1:12" s="2" customFormat="1" ht="14.7" thickBot="1" x14ac:dyDescent="0.6">
      <c r="A35" s="1"/>
      <c r="B35" s="107">
        <v>24</v>
      </c>
      <c r="C35" s="15"/>
      <c r="D35" s="92" t="s">
        <v>44</v>
      </c>
      <c r="E35" s="53"/>
      <c r="F35" s="91">
        <f>SUM(F14:F25)</f>
        <v>679447.02</v>
      </c>
      <c r="G35" s="91">
        <f>SUM(G14:G25)</f>
        <v>328705.74112361099</v>
      </c>
      <c r="H35" s="11"/>
      <c r="I35" s="19"/>
      <c r="J35" s="91">
        <f>SUM(J14:J25)</f>
        <v>19942.735433333335</v>
      </c>
      <c r="K35" s="17"/>
    </row>
    <row r="36" spans="1:12" s="2" customFormat="1" ht="14.7" thickTop="1" x14ac:dyDescent="0.55000000000000004">
      <c r="A36" s="1"/>
      <c r="B36" s="107">
        <v>25</v>
      </c>
      <c r="C36" s="15"/>
      <c r="D36" s="22"/>
      <c r="E36" s="50"/>
      <c r="F36" s="17"/>
      <c r="G36" s="17"/>
      <c r="H36" s="1"/>
      <c r="I36" s="17"/>
      <c r="J36" s="17"/>
      <c r="K36" s="17"/>
    </row>
    <row r="37" spans="1:12" s="2" customFormat="1" x14ac:dyDescent="0.55000000000000004">
      <c r="A37" s="1"/>
      <c r="B37" s="107">
        <v>26</v>
      </c>
      <c r="C37" s="15"/>
      <c r="D37" s="22"/>
      <c r="E37" s="1"/>
      <c r="F37" s="17"/>
      <c r="G37" s="19"/>
      <c r="H37" s="1"/>
      <c r="I37" s="19"/>
      <c r="J37" s="19"/>
      <c r="K37" s="19"/>
    </row>
    <row r="38" spans="1:12" s="2" customFormat="1" x14ac:dyDescent="0.55000000000000004">
      <c r="A38" s="1"/>
      <c r="B38" s="107">
        <v>27</v>
      </c>
      <c r="C38" s="15"/>
      <c r="D38" s="22"/>
      <c r="E38" s="1"/>
      <c r="F38" s="17"/>
      <c r="G38" s="1"/>
      <c r="H38" s="1"/>
      <c r="I38" s="1"/>
      <c r="J38" s="1"/>
      <c r="K38" s="1"/>
    </row>
    <row r="39" spans="1:12" s="2" customFormat="1" x14ac:dyDescent="0.55000000000000004">
      <c r="A39" s="1"/>
      <c r="B39" s="107">
        <v>28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2" s="2" customFormat="1" x14ac:dyDescent="0.55000000000000004">
      <c r="A40" s="1"/>
      <c r="B40" s="64"/>
      <c r="C40" s="15"/>
      <c r="D40" s="22"/>
      <c r="E40" s="1"/>
      <c r="F40" s="17"/>
      <c r="G40" s="17"/>
      <c r="H40" s="1"/>
      <c r="I40" s="17"/>
      <c r="J40" s="17"/>
      <c r="K40" s="17"/>
    </row>
    <row r="41" spans="1:12" s="2" customFormat="1" x14ac:dyDescent="0.55000000000000004">
      <c r="A41" s="1"/>
      <c r="B41" s="64"/>
      <c r="C41" s="15"/>
      <c r="D41" s="22"/>
      <c r="E41" s="1"/>
      <c r="F41" s="17"/>
      <c r="G41" s="17"/>
      <c r="H41" s="1"/>
      <c r="I41" s="17"/>
      <c r="J41" s="17"/>
      <c r="K41" s="17"/>
    </row>
    <row r="42" spans="1:12" s="2" customFormat="1" x14ac:dyDescent="0.55000000000000004">
      <c r="A42" s="1"/>
      <c r="B42" s="64"/>
      <c r="C42" s="25"/>
      <c r="D42" s="22"/>
      <c r="E42" s="1"/>
      <c r="F42" s="17"/>
      <c r="G42" s="17"/>
      <c r="H42" s="1"/>
      <c r="I42" s="17"/>
      <c r="J42" s="17"/>
      <c r="K42" s="17"/>
    </row>
    <row r="43" spans="1:12" s="2" customFormat="1" x14ac:dyDescent="0.55000000000000004">
      <c r="A43" s="1"/>
      <c r="B43" s="64"/>
      <c r="C43" s="15"/>
      <c r="D43" s="1"/>
      <c r="E43" s="1"/>
      <c r="F43" s="19"/>
      <c r="G43" s="17"/>
      <c r="H43" s="1"/>
      <c r="I43" s="17"/>
      <c r="J43" s="17"/>
      <c r="K43" s="17"/>
    </row>
    <row r="44" spans="1:12" s="2" customFormat="1" x14ac:dyDescent="0.55000000000000004">
      <c r="A44" s="1"/>
      <c r="B44" s="64"/>
      <c r="C44" s="26"/>
      <c r="D44" s="1"/>
      <c r="E44" s="1"/>
      <c r="F44" s="1"/>
      <c r="G44" s="17"/>
      <c r="H44" s="1"/>
      <c r="I44" s="17"/>
      <c r="J44" s="17"/>
      <c r="K44" s="17"/>
    </row>
    <row r="45" spans="1:12" s="2" customFormat="1" x14ac:dyDescent="0.55000000000000004">
      <c r="A45" s="1"/>
      <c r="B45" s="64"/>
      <c r="C45" s="15"/>
      <c r="D45" s="22"/>
      <c r="E45" s="1"/>
      <c r="F45" s="17"/>
      <c r="G45" s="17"/>
      <c r="H45" s="1"/>
      <c r="I45" s="17"/>
      <c r="J45" s="17"/>
      <c r="K45" s="17"/>
    </row>
    <row r="46" spans="1:12" s="2" customFormat="1" x14ac:dyDescent="0.55000000000000004">
      <c r="A46" s="1"/>
      <c r="B46" s="64"/>
      <c r="C46" s="15"/>
      <c r="D46" s="22"/>
      <c r="E46" s="1"/>
      <c r="F46" s="17"/>
      <c r="G46" s="17"/>
      <c r="H46" s="1"/>
      <c r="I46" s="17"/>
      <c r="J46" s="17"/>
      <c r="K46" s="17"/>
    </row>
    <row r="47" spans="1:12" s="2" customFormat="1" x14ac:dyDescent="0.55000000000000004">
      <c r="A47" s="1"/>
      <c r="B47" s="64"/>
      <c r="C47" s="15"/>
      <c r="D47" s="22"/>
      <c r="E47" s="1"/>
      <c r="F47" s="17"/>
      <c r="G47" s="17"/>
      <c r="H47" s="1"/>
      <c r="I47" s="17"/>
      <c r="J47" s="17"/>
      <c r="K47" s="17"/>
    </row>
    <row r="48" spans="1:12" s="2" customFormat="1" x14ac:dyDescent="0.55000000000000004">
      <c r="A48" s="1"/>
      <c r="B48" s="64"/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/>
      <c r="C49" s="15"/>
      <c r="D49" s="27"/>
      <c r="E49" s="1"/>
      <c r="F49" s="17"/>
      <c r="G49" s="19"/>
      <c r="H49" s="1"/>
      <c r="I49" s="19"/>
      <c r="J49" s="19"/>
      <c r="K49" s="19"/>
    </row>
    <row r="50" spans="1:13" s="2" customFormat="1" x14ac:dyDescent="0.55000000000000004">
      <c r="A50" s="1"/>
      <c r="B50" s="64"/>
      <c r="C50" s="15"/>
      <c r="D50" s="1"/>
      <c r="E50" s="1"/>
      <c r="F50" s="1"/>
      <c r="G50" s="1"/>
      <c r="H50" s="1"/>
      <c r="I50" s="1"/>
      <c r="J50" s="1"/>
      <c r="K50" s="1"/>
    </row>
    <row r="51" spans="1:13" s="2" customFormat="1" x14ac:dyDescent="0.55000000000000004">
      <c r="A51" s="1"/>
      <c r="B51" s="64"/>
      <c r="C51" s="26"/>
      <c r="D51" s="1"/>
      <c r="E51" s="1"/>
      <c r="F51" s="1"/>
      <c r="G51" s="17"/>
      <c r="H51" s="1"/>
      <c r="I51" s="17"/>
      <c r="J51" s="17"/>
      <c r="K51" s="17"/>
    </row>
    <row r="52" spans="1:13" s="2" customFormat="1" x14ac:dyDescent="0.55000000000000004">
      <c r="A52" s="1"/>
      <c r="B52" s="64"/>
      <c r="C52" s="15"/>
      <c r="D52" s="27"/>
      <c r="E52" s="1"/>
      <c r="F52" s="17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7"/>
      <c r="H53" s="1"/>
      <c r="I53" s="17"/>
      <c r="J53" s="17"/>
      <c r="K53" s="17"/>
    </row>
    <row r="54" spans="1:13" s="2" customFormat="1" x14ac:dyDescent="0.55000000000000004">
      <c r="A54" s="1"/>
      <c r="B54" s="64"/>
      <c r="C54" s="11"/>
      <c r="D54" s="1"/>
      <c r="E54" s="1"/>
      <c r="F54" s="17"/>
      <c r="G54" s="1"/>
      <c r="H54" s="1"/>
      <c r="I54" s="1"/>
      <c r="J54" s="1"/>
      <c r="K54" s="1"/>
    </row>
    <row r="55" spans="1:13" s="2" customFormat="1" x14ac:dyDescent="0.55000000000000004">
      <c r="A55" s="1"/>
      <c r="B55" s="64"/>
      <c r="C55" s="1"/>
      <c r="D55" s="1"/>
      <c r="E55" s="1"/>
      <c r="F55" s="1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/>
      <c r="C56" s="11"/>
      <c r="D56" s="1"/>
      <c r="E56" s="1"/>
      <c r="F56" s="19"/>
      <c r="G56" s="1"/>
      <c r="H56" s="1"/>
      <c r="I56" s="1"/>
      <c r="J56" s="1"/>
      <c r="K56" s="1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</row>
    <row r="58" spans="1:13" s="2" customFormat="1" x14ac:dyDescent="0.55000000000000004">
      <c r="A58" s="1"/>
      <c r="B58" s="64"/>
      <c r="C58" s="11"/>
      <c r="D58" s="1"/>
      <c r="E58" s="1"/>
      <c r="F58" s="19"/>
      <c r="G58" s="17"/>
      <c r="H58" s="1"/>
      <c r="I58" s="17"/>
      <c r="J58" s="17"/>
      <c r="K58" s="17"/>
    </row>
    <row r="59" spans="1:13" s="2" customFormat="1" x14ac:dyDescent="0.55000000000000004">
      <c r="A59" s="1"/>
      <c r="B59" s="64"/>
      <c r="C59" s="11"/>
      <c r="D59" s="1"/>
      <c r="E59" s="1"/>
      <c r="F59" s="28"/>
      <c r="G59" s="1"/>
      <c r="H59" s="1"/>
      <c r="I59" s="1"/>
      <c r="J59" s="1"/>
      <c r="K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7"/>
      <c r="H60" s="1"/>
      <c r="I60" s="17"/>
      <c r="J60" s="17"/>
      <c r="K60" s="17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</row>
    <row r="62" spans="1:13" s="2" customFormat="1" x14ac:dyDescent="0.55000000000000004">
      <c r="A62" s="1"/>
      <c r="B62" s="1"/>
      <c r="C62" s="11"/>
      <c r="D62" s="1"/>
      <c r="E62" s="1"/>
      <c r="F62" s="1"/>
      <c r="G62" s="19"/>
      <c r="H62" s="1"/>
      <c r="I62" s="19"/>
      <c r="J62" s="19"/>
      <c r="K62" s="19"/>
    </row>
    <row r="63" spans="1:13" x14ac:dyDescent="0.55000000000000004">
      <c r="D63" s="11"/>
      <c r="M63" s="2"/>
    </row>
    <row r="64" spans="1:13" x14ac:dyDescent="0.55000000000000004">
      <c r="G64" s="19"/>
      <c r="I64" s="19"/>
      <c r="J64" s="19"/>
      <c r="K64" s="19"/>
      <c r="M64" s="2"/>
    </row>
    <row r="65" spans="7:13" x14ac:dyDescent="0.55000000000000004">
      <c r="G65" s="28"/>
      <c r="I65" s="29"/>
      <c r="J65" s="29"/>
      <c r="K65" s="29"/>
      <c r="M65" s="2"/>
    </row>
    <row r="66" spans="7:13" x14ac:dyDescent="0.55000000000000004">
      <c r="M66" s="2"/>
    </row>
    <row r="67" spans="7:13" x14ac:dyDescent="0.55000000000000004">
      <c r="M67" s="2"/>
    </row>
    <row r="68" spans="7:13" x14ac:dyDescent="0.55000000000000004">
      <c r="M68" s="2"/>
    </row>
    <row r="69" spans="7:13" x14ac:dyDescent="0.55000000000000004">
      <c r="M69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3B3-A455-4204-BB18-8CFF69CB1932}">
  <dimension ref="A1:N65"/>
  <sheetViews>
    <sheetView view="pageBreakPreview" zoomScale="115" zoomScaleNormal="110" zoomScaleSheetLayoutView="11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0.578125" style="1" bestFit="1" customWidth="1"/>
    <col min="4" max="4" width="23.734375" style="1" customWidth="1"/>
    <col min="5" max="5" width="2.83984375" style="1" customWidth="1"/>
    <col min="6" max="7" width="13.578125" style="1" customWidth="1"/>
    <col min="8" max="8" width="2.83984375" style="1" customWidth="1"/>
    <col min="9" max="9" width="13.578125" style="1" customWidth="1"/>
    <col min="10" max="10" width="2.83984375" style="1" customWidth="1"/>
    <col min="11" max="11" width="13.578125" style="1" customWidth="1"/>
    <col min="12" max="12" width="13.578125" style="2" customWidth="1"/>
    <col min="13" max="13" width="2.83984375" style="2" customWidth="1"/>
    <col min="14" max="14" width="13.578125" style="1" customWidth="1"/>
    <col min="15" max="15" width="2.73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14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1" t="s">
        <v>78</v>
      </c>
      <c r="D13" s="18" t="s">
        <v>54</v>
      </c>
      <c r="E13" s="50"/>
      <c r="F13" s="60">
        <v>44104.333333333336</v>
      </c>
      <c r="G13" s="60">
        <v>44469</v>
      </c>
      <c r="H13" s="50"/>
      <c r="I13" s="62">
        <f t="shared" ref="I13:I22" si="0">(BY_end-F13)/(G13-F13)</f>
        <v>0.25137111517366961</v>
      </c>
      <c r="J13" s="17"/>
      <c r="K13" s="17">
        <v>230000</v>
      </c>
      <c r="L13" s="17">
        <v>230000</v>
      </c>
      <c r="N13" s="63">
        <f>INDEX('CWIP Detail'!$C$3:$AO$17,MATCH(D13,'CWIP Detail'!$B$3:$B$17,0),MATCH(BY_end,'CWIP Detail'!$C$2:$AO$2,0))</f>
        <v>52220.160000000033</v>
      </c>
    </row>
    <row r="14" spans="1:14" x14ac:dyDescent="0.55000000000000004">
      <c r="B14" s="64">
        <v>3</v>
      </c>
      <c r="C14" s="1" t="s">
        <v>79</v>
      </c>
      <c r="D14" s="18" t="s">
        <v>55</v>
      </c>
      <c r="E14" s="50"/>
      <c r="F14" s="60">
        <v>44104.333333333336</v>
      </c>
      <c r="G14" s="60">
        <v>44561</v>
      </c>
      <c r="I14" s="62">
        <f t="shared" si="0"/>
        <v>0.20072992700729503</v>
      </c>
      <c r="J14" s="17"/>
      <c r="K14" s="17">
        <v>650000</v>
      </c>
      <c r="L14" s="17">
        <v>650000</v>
      </c>
      <c r="N14" s="63">
        <f>INDEX('CWIP Detail'!$C$3:$AO$17,MATCH(D14,'CWIP Detail'!$B$3:$B$17,0),MATCH(BY_end,'CWIP Detail'!$C$2:$AO$2,0))</f>
        <v>74297.810000000056</v>
      </c>
    </row>
    <row r="15" spans="1:14" x14ac:dyDescent="0.55000000000000004">
      <c r="B15" s="64">
        <v>4</v>
      </c>
      <c r="C15" s="1" t="s">
        <v>80</v>
      </c>
      <c r="D15" s="18" t="s">
        <v>56</v>
      </c>
      <c r="E15" s="50"/>
      <c r="F15" s="60">
        <v>44104.333333333336</v>
      </c>
      <c r="G15" s="60">
        <v>44469</v>
      </c>
      <c r="I15" s="62">
        <f t="shared" si="0"/>
        <v>0.25137111517366961</v>
      </c>
      <c r="J15" s="17"/>
      <c r="K15" s="17">
        <v>105000</v>
      </c>
      <c r="L15" s="17">
        <v>105000</v>
      </c>
      <c r="M15" s="54"/>
      <c r="N15" s="63">
        <f>INDEX('CWIP Detail'!$C$3:$AO$17,MATCH(D15,'CWIP Detail'!$B$3:$B$17,0),MATCH(BY_end,'CWIP Detail'!$C$2:$AO$2,0))</f>
        <v>85411.75999999998</v>
      </c>
    </row>
    <row r="16" spans="1:14" x14ac:dyDescent="0.55000000000000004">
      <c r="B16" s="64">
        <v>5</v>
      </c>
      <c r="C16" s="18" t="s">
        <v>77</v>
      </c>
      <c r="D16" s="18" t="s">
        <v>57</v>
      </c>
      <c r="E16" s="50"/>
      <c r="F16" s="60">
        <v>44104.333333333336</v>
      </c>
      <c r="G16" s="60">
        <v>44469</v>
      </c>
      <c r="I16" s="62">
        <f t="shared" si="0"/>
        <v>0.25137111517366961</v>
      </c>
      <c r="J16" s="17"/>
      <c r="K16" s="17">
        <v>15000</v>
      </c>
      <c r="L16" s="17">
        <v>15000</v>
      </c>
      <c r="M16" s="54"/>
      <c r="N16" s="63">
        <f>INDEX('CWIP Detail'!$C$3:$AO$17,MATCH(D16,'CWIP Detail'!$B$3:$B$17,0),MATCH(BY_end,'CWIP Detail'!$C$2:$AO$2,0))</f>
        <v>20786.179999999993</v>
      </c>
    </row>
    <row r="17" spans="1:14" x14ac:dyDescent="0.55000000000000004">
      <c r="B17" s="64">
        <v>6</v>
      </c>
      <c r="C17" s="18" t="s">
        <v>76</v>
      </c>
      <c r="D17" s="18" t="s">
        <v>58</v>
      </c>
      <c r="E17" s="50"/>
      <c r="F17" s="60">
        <v>44104.333333333336</v>
      </c>
      <c r="G17" s="60">
        <v>44469</v>
      </c>
      <c r="I17" s="62">
        <f t="shared" si="0"/>
        <v>0.25137111517366961</v>
      </c>
      <c r="J17" s="19"/>
      <c r="K17" s="17">
        <v>155000</v>
      </c>
      <c r="L17" s="17">
        <v>155000</v>
      </c>
      <c r="M17" s="54"/>
      <c r="N17" s="63">
        <f>INDEX('CWIP Detail'!$C$3:$AO$17,MATCH(D17,'CWIP Detail'!$B$3:$B$17,0),MATCH(BY_end,'CWIP Detail'!$C$2:$AO$2,0))</f>
        <v>20427.099999999977</v>
      </c>
    </row>
    <row r="18" spans="1:14" x14ac:dyDescent="0.55000000000000004">
      <c r="B18" s="64">
        <v>7</v>
      </c>
      <c r="C18" s="18" t="s">
        <v>77</v>
      </c>
      <c r="D18" s="18" t="s">
        <v>59</v>
      </c>
      <c r="E18" s="50"/>
      <c r="F18" s="60">
        <v>44104.333333333336</v>
      </c>
      <c r="G18" s="60">
        <v>44208.70833332176</v>
      </c>
      <c r="I18" s="62">
        <f t="shared" si="0"/>
        <v>0.87824351307143311</v>
      </c>
      <c r="K18" s="17">
        <v>36500</v>
      </c>
      <c r="L18" s="17">
        <v>36500</v>
      </c>
      <c r="M18" s="54"/>
      <c r="N18" s="63">
        <f>INDEX('CWIP Detail'!$C$3:$AO$17,MATCH(D18,'CWIP Detail'!$B$3:$B$17,0),MATCH(BY_end,'CWIP Detail'!$C$2:$AO$2,0))</f>
        <v>37816.420000000013</v>
      </c>
    </row>
    <row r="19" spans="1:14" x14ac:dyDescent="0.55000000000000004">
      <c r="B19" s="64">
        <v>8</v>
      </c>
      <c r="C19" s="1" t="s">
        <v>81</v>
      </c>
      <c r="D19" s="18" t="s">
        <v>60</v>
      </c>
      <c r="E19" s="50"/>
      <c r="F19" s="60">
        <v>44104.333333333336</v>
      </c>
      <c r="G19" s="60">
        <v>44469</v>
      </c>
      <c r="I19" s="62">
        <f t="shared" si="0"/>
        <v>0.25137111517366961</v>
      </c>
      <c r="K19" s="17">
        <v>136500</v>
      </c>
      <c r="L19" s="17">
        <v>136500</v>
      </c>
      <c r="M19" s="54"/>
      <c r="N19" s="63">
        <f>INDEX('CWIP Detail'!$C$3:$AO$17,MATCH(D19,'CWIP Detail'!$B$3:$B$17,0),MATCH(BY_end,'CWIP Detail'!$C$2:$AO$2,0))</f>
        <v>51451.209999999992</v>
      </c>
    </row>
    <row r="20" spans="1:14" x14ac:dyDescent="0.55000000000000004">
      <c r="B20" s="64">
        <v>9</v>
      </c>
      <c r="C20" s="1" t="s">
        <v>82</v>
      </c>
      <c r="D20" s="18" t="s">
        <v>61</v>
      </c>
      <c r="E20" s="50"/>
      <c r="F20" s="60">
        <v>44104.333333333336</v>
      </c>
      <c r="G20" s="60">
        <v>44469</v>
      </c>
      <c r="I20" s="62">
        <f t="shared" si="0"/>
        <v>0.25137111517366961</v>
      </c>
      <c r="K20" s="17">
        <v>46000</v>
      </c>
      <c r="L20" s="17">
        <v>46000</v>
      </c>
      <c r="M20" s="54"/>
      <c r="N20" s="63">
        <f>INDEX('CWIP Detail'!$C$3:$AO$17,MATCH(D20,'CWIP Detail'!$B$3:$B$17,0),MATCH(BY_end,'CWIP Detail'!$C$2:$AO$2,0))</f>
        <v>31112.659999999974</v>
      </c>
    </row>
    <row r="21" spans="1:14" s="2" customFormat="1" x14ac:dyDescent="0.55000000000000004">
      <c r="A21" s="1"/>
      <c r="B21" s="64">
        <v>10</v>
      </c>
      <c r="C21" s="18" t="s">
        <v>84</v>
      </c>
      <c r="D21" s="18" t="s">
        <v>62</v>
      </c>
      <c r="E21" s="50"/>
      <c r="F21" s="60">
        <v>43952.333333333336</v>
      </c>
      <c r="G21" s="60">
        <v>44469</v>
      </c>
      <c r="H21" s="1"/>
      <c r="I21" s="62">
        <f t="shared" si="0"/>
        <v>0.47161290322580396</v>
      </c>
      <c r="J21" s="17"/>
      <c r="K21" s="17">
        <v>145500</v>
      </c>
      <c r="L21" s="17">
        <v>145500</v>
      </c>
      <c r="M21" s="54"/>
      <c r="N21" s="63">
        <f>INDEX('CWIP Detail'!$C$3:$AO$17,MATCH(D21,'CWIP Detail'!$B$3:$B$17,0),MATCH(BY_end,'CWIP Detail'!$C$2:$AO$2,0))</f>
        <v>307829.55999999982</v>
      </c>
    </row>
    <row r="22" spans="1:14" s="2" customFormat="1" x14ac:dyDescent="0.55000000000000004">
      <c r="A22" s="1"/>
      <c r="B22" s="64">
        <v>11</v>
      </c>
      <c r="C22" s="18" t="s">
        <v>83</v>
      </c>
      <c r="D22" s="18" t="s">
        <v>63</v>
      </c>
      <c r="E22" s="50"/>
      <c r="F22" s="60">
        <v>44104.333333333336</v>
      </c>
      <c r="G22" s="60">
        <v>44469</v>
      </c>
      <c r="H22" s="1"/>
      <c r="I22" s="62">
        <f t="shared" si="0"/>
        <v>0.25137111517366961</v>
      </c>
      <c r="J22" s="17"/>
      <c r="K22" s="17">
        <v>205000</v>
      </c>
      <c r="L22" s="17">
        <v>205000</v>
      </c>
      <c r="M22" s="54"/>
      <c r="N22" s="63">
        <f>INDEX('CWIP Detail'!$C$3:$AO$17,MATCH(D22,'CWIP Detail'!$B$3:$B$17,0),MATCH(BY_end,'CWIP Detail'!$C$2:$AO$2,0))</f>
        <v>196842.41</v>
      </c>
    </row>
    <row r="23" spans="1:14" s="2" customFormat="1" x14ac:dyDescent="0.55000000000000004">
      <c r="A23" s="1"/>
      <c r="B23" s="108">
        <v>12</v>
      </c>
      <c r="C23" s="18" t="s">
        <v>173</v>
      </c>
      <c r="D23" s="18" t="s">
        <v>160</v>
      </c>
      <c r="E23" s="50"/>
      <c r="F23" s="60">
        <v>44104.333333333336</v>
      </c>
      <c r="G23" s="60">
        <v>44286</v>
      </c>
      <c r="H23" s="1"/>
      <c r="I23" s="62">
        <v>0</v>
      </c>
      <c r="J23" s="17"/>
      <c r="K23" s="17">
        <v>0</v>
      </c>
      <c r="L23" s="17">
        <v>0</v>
      </c>
      <c r="M23" s="54"/>
      <c r="N23" s="63">
        <f>INDEX('CWIP Detail'!$C$3:$AO$17,MATCH(D23,'CWIP Detail'!$B$3:$B$17,0),MATCH(BY_end,'CWIP Detail'!$C$2:$AO$2,0))</f>
        <v>124391.98999999987</v>
      </c>
    </row>
    <row r="24" spans="1:14" s="2" customFormat="1" x14ac:dyDescent="0.55000000000000004">
      <c r="A24" s="1"/>
      <c r="B24" s="108">
        <v>13</v>
      </c>
      <c r="C24" s="30" t="s">
        <v>174</v>
      </c>
      <c r="D24" s="30" t="s">
        <v>161</v>
      </c>
      <c r="E24" s="50"/>
      <c r="F24" s="60">
        <v>44165</v>
      </c>
      <c r="G24" s="60">
        <v>44469</v>
      </c>
      <c r="H24" s="1"/>
      <c r="I24" s="62">
        <f>(BY_end-F24)/(G24-F24)</f>
        <v>0.10197368421052631</v>
      </c>
      <c r="J24" s="17"/>
      <c r="K24" s="17">
        <v>45000</v>
      </c>
      <c r="L24" s="17">
        <v>45000</v>
      </c>
      <c r="M24" s="54"/>
      <c r="N24" s="63">
        <f>INDEX('CWIP Detail'!$C$3:$AO$17,MATCH(D24,'CWIP Detail'!$B$3:$B$17,0),MATCH(BY_end,'CWIP Detail'!$C$2:$AO$2,0))</f>
        <v>15627.91</v>
      </c>
    </row>
    <row r="25" spans="1:14" s="2" customFormat="1" x14ac:dyDescent="0.55000000000000004">
      <c r="A25" s="1"/>
      <c r="B25" s="108">
        <v>14</v>
      </c>
      <c r="C25" s="30" t="s">
        <v>174</v>
      </c>
      <c r="D25" s="18" t="s">
        <v>162</v>
      </c>
      <c r="E25" s="50"/>
      <c r="F25" s="60">
        <v>44165</v>
      </c>
      <c r="G25" s="60">
        <v>44469</v>
      </c>
      <c r="H25" s="1"/>
      <c r="I25" s="62">
        <f>(BY_end-F25)/(G25-F25)</f>
        <v>0.10197368421052631</v>
      </c>
      <c r="J25" s="17"/>
      <c r="K25" s="17">
        <v>100000</v>
      </c>
      <c r="L25" s="17">
        <v>100000</v>
      </c>
      <c r="M25" s="54"/>
      <c r="N25" s="63">
        <f>INDEX('CWIP Detail'!$C$3:$AO$17,MATCH(D25,'CWIP Detail'!$B$3:$B$17,0),MATCH(BY_end,'CWIP Detail'!$C$2:$AO$2,0))</f>
        <v>11311.79</v>
      </c>
    </row>
    <row r="26" spans="1:14" s="2" customFormat="1" x14ac:dyDescent="0.55000000000000004">
      <c r="A26" s="1"/>
      <c r="B26" s="108">
        <v>15</v>
      </c>
      <c r="C26" s="30" t="s">
        <v>174</v>
      </c>
      <c r="D26" s="18" t="s">
        <v>163</v>
      </c>
      <c r="E26" s="50"/>
      <c r="F26" s="60">
        <v>44165</v>
      </c>
      <c r="G26" s="60">
        <v>44469</v>
      </c>
      <c r="H26" s="1"/>
      <c r="I26" s="62">
        <f>(BY_end-F26)/(G26-F26)</f>
        <v>0.10197368421052631</v>
      </c>
      <c r="J26" s="17"/>
      <c r="K26" s="17">
        <v>65000</v>
      </c>
      <c r="L26" s="17">
        <v>65000</v>
      </c>
      <c r="N26" s="63">
        <f>INDEX('CWIP Detail'!$C$3:$AO$17,MATCH(D26,'CWIP Detail'!$B$3:$B$17,0),MATCH(BY_end,'CWIP Detail'!$C$2:$AO$2,0))</f>
        <v>10538.35</v>
      </c>
    </row>
    <row r="27" spans="1:14" s="2" customFormat="1" x14ac:dyDescent="0.55000000000000004">
      <c r="A27" s="1"/>
      <c r="B27" s="108">
        <v>16</v>
      </c>
      <c r="C27" s="30" t="s">
        <v>174</v>
      </c>
      <c r="D27" s="18" t="s">
        <v>164</v>
      </c>
      <c r="E27" s="50"/>
      <c r="F27" s="60">
        <v>44165</v>
      </c>
      <c r="G27" s="60">
        <v>44469</v>
      </c>
      <c r="H27" s="1"/>
      <c r="I27" s="62">
        <f>(BY_end-F27)/(G27-F27)</f>
        <v>0.10197368421052631</v>
      </c>
      <c r="J27" s="17"/>
      <c r="K27" s="17">
        <v>256500</v>
      </c>
      <c r="L27" s="17">
        <v>256500</v>
      </c>
      <c r="N27" s="63">
        <f>INDEX('CWIP Detail'!$C$3:$AO$17,MATCH(D27,'CWIP Detail'!$B$3:$B$17,0),MATCH(BY_end,'CWIP Detail'!$C$2:$AO$2,0))</f>
        <v>17626.519999999997</v>
      </c>
    </row>
    <row r="28" spans="1:14" s="2" customFormat="1" x14ac:dyDescent="0.55000000000000004">
      <c r="A28" s="1"/>
      <c r="B28" s="108">
        <v>17</v>
      </c>
      <c r="C28" s="18"/>
      <c r="D28" s="66"/>
      <c r="E28" s="50"/>
      <c r="F28" s="60"/>
      <c r="G28" s="60"/>
      <c r="H28" s="1"/>
      <c r="I28" s="62"/>
      <c r="J28" s="17"/>
      <c r="K28" s="17"/>
      <c r="L28" s="17"/>
      <c r="N28" s="63"/>
    </row>
    <row r="29" spans="1:14" s="2" customFormat="1" x14ac:dyDescent="0.55000000000000004">
      <c r="A29" s="1"/>
      <c r="B29" s="108">
        <v>18</v>
      </c>
      <c r="C29" s="18"/>
      <c r="D29" s="66"/>
      <c r="E29" s="50"/>
      <c r="F29" s="60"/>
      <c r="G29" s="60"/>
      <c r="H29" s="1"/>
      <c r="I29" s="62"/>
      <c r="J29" s="17"/>
      <c r="K29" s="17"/>
      <c r="L29" s="17"/>
      <c r="N29" s="63"/>
    </row>
    <row r="30" spans="1:14" s="2" customFormat="1" ht="14.7" thickBot="1" x14ac:dyDescent="0.6">
      <c r="A30" s="1"/>
      <c r="B30" s="108">
        <v>19</v>
      </c>
      <c r="C30" s="18"/>
      <c r="D30" s="18"/>
      <c r="E30" s="50"/>
      <c r="F30" s="60"/>
      <c r="G30" s="60"/>
      <c r="H30" s="1"/>
      <c r="I30" s="62"/>
      <c r="J30" s="17"/>
      <c r="K30" s="24">
        <f>SUM(K13:K27)</f>
        <v>2191000</v>
      </c>
      <c r="L30" s="24">
        <f>SUM(L13:L27)</f>
        <v>2191000</v>
      </c>
      <c r="N30" s="24">
        <f>SUM(N13:N22)</f>
        <v>878195.2699999999</v>
      </c>
    </row>
    <row r="31" spans="1:14" s="2" customFormat="1" ht="14.7" thickTop="1" x14ac:dyDescent="0.55000000000000004">
      <c r="A31" s="1"/>
      <c r="B31" s="108">
        <v>20</v>
      </c>
      <c r="C31" s="18"/>
      <c r="D31" s="18"/>
      <c r="E31" s="1"/>
      <c r="F31" s="60"/>
      <c r="G31" s="61"/>
      <c r="H31" s="1"/>
      <c r="I31" s="62"/>
      <c r="J31" s="19"/>
      <c r="K31" s="17"/>
      <c r="L31" s="17"/>
      <c r="N31" s="63"/>
    </row>
    <row r="32" spans="1:14" s="2" customFormat="1" x14ac:dyDescent="0.55000000000000004">
      <c r="A32" s="1"/>
      <c r="B32" s="64">
        <v>18</v>
      </c>
      <c r="C32" s="18"/>
      <c r="D32" s="18"/>
      <c r="E32" s="1"/>
      <c r="F32" s="60"/>
      <c r="G32" s="60"/>
      <c r="H32" s="1"/>
      <c r="I32" s="62"/>
      <c r="J32" s="1"/>
      <c r="K32" s="17"/>
      <c r="L32" s="17"/>
      <c r="N32" s="63"/>
    </row>
    <row r="33" spans="1:14" s="2" customFormat="1" x14ac:dyDescent="0.55000000000000004">
      <c r="A33" s="1"/>
      <c r="B33" s="64">
        <v>19</v>
      </c>
      <c r="C33" s="18"/>
      <c r="D33" s="18"/>
      <c r="E33" s="1"/>
      <c r="F33" s="60"/>
      <c r="G33" s="60"/>
      <c r="H33" s="1"/>
      <c r="I33" s="62"/>
      <c r="J33" s="17"/>
      <c r="K33" s="17"/>
      <c r="L33" s="17"/>
      <c r="N33" s="63"/>
    </row>
    <row r="34" spans="1:14" s="2" customFormat="1" x14ac:dyDescent="0.55000000000000004">
      <c r="A34" s="1"/>
      <c r="B34" s="64">
        <v>20</v>
      </c>
      <c r="C34" s="18"/>
      <c r="D34" s="18"/>
      <c r="E34" s="1"/>
      <c r="F34" s="17"/>
      <c r="G34" s="17"/>
      <c r="H34" s="1"/>
      <c r="I34" s="17"/>
      <c r="J34" s="17"/>
      <c r="K34" s="17"/>
    </row>
    <row r="35" spans="1:14" s="2" customFormat="1" x14ac:dyDescent="0.55000000000000004">
      <c r="A35" s="1"/>
      <c r="B35" s="64">
        <v>21</v>
      </c>
      <c r="C35" s="18"/>
      <c r="D35" s="18"/>
      <c r="E35" s="1"/>
      <c r="F35" s="17"/>
      <c r="G35" s="17"/>
      <c r="H35" s="1"/>
      <c r="I35" s="17"/>
      <c r="J35" s="17"/>
      <c r="K35" s="17"/>
    </row>
    <row r="36" spans="1:14" s="2" customFormat="1" x14ac:dyDescent="0.55000000000000004">
      <c r="A36" s="1"/>
      <c r="B36" s="64">
        <v>22</v>
      </c>
      <c r="C36" s="18"/>
      <c r="D36" s="18"/>
      <c r="E36" s="1"/>
      <c r="F36" s="17"/>
      <c r="G36" s="17"/>
      <c r="H36" s="1"/>
      <c r="I36" s="17"/>
      <c r="J36" s="17"/>
      <c r="K36" s="17"/>
    </row>
    <row r="37" spans="1:14" s="2" customFormat="1" x14ac:dyDescent="0.55000000000000004">
      <c r="A37" s="1"/>
      <c r="B37" s="64">
        <v>23</v>
      </c>
      <c r="C37" s="18"/>
      <c r="D37" s="18"/>
      <c r="E37" s="1"/>
      <c r="F37" s="19"/>
      <c r="G37" s="17"/>
      <c r="H37" s="1"/>
      <c r="I37" s="17"/>
      <c r="J37" s="17"/>
      <c r="K37" s="17"/>
    </row>
    <row r="38" spans="1:14" s="2" customFormat="1" x14ac:dyDescent="0.55000000000000004">
      <c r="A38" s="1"/>
      <c r="B38" s="64">
        <v>24</v>
      </c>
      <c r="C38" s="26"/>
      <c r="D38" s="1"/>
      <c r="E38" s="1"/>
      <c r="F38" s="1"/>
      <c r="G38" s="17"/>
      <c r="H38" s="1"/>
      <c r="I38" s="17"/>
      <c r="J38" s="17"/>
      <c r="K38" s="17"/>
    </row>
    <row r="39" spans="1:14" s="2" customFormat="1" x14ac:dyDescent="0.55000000000000004">
      <c r="A39" s="1"/>
      <c r="B39" s="64">
        <v>25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4" s="2" customFormat="1" x14ac:dyDescent="0.55000000000000004">
      <c r="A40" s="1"/>
      <c r="B40" s="64">
        <v>26</v>
      </c>
      <c r="C40" s="15"/>
      <c r="D40" s="22"/>
      <c r="E40" s="1"/>
      <c r="F40" s="17"/>
      <c r="G40" s="17"/>
      <c r="H40" s="1"/>
      <c r="I40" s="17"/>
      <c r="J40" s="17"/>
      <c r="K40" s="17"/>
    </row>
    <row r="41" spans="1:14" s="2" customFormat="1" x14ac:dyDescent="0.55000000000000004">
      <c r="A41" s="1"/>
      <c r="B41" s="64">
        <v>27</v>
      </c>
      <c r="C41" s="15"/>
      <c r="D41" s="22"/>
      <c r="E41" s="1"/>
      <c r="F41" s="17"/>
      <c r="G41" s="17"/>
      <c r="H41" s="1"/>
      <c r="I41" s="17"/>
      <c r="J41" s="17"/>
      <c r="K41" s="17"/>
    </row>
    <row r="42" spans="1:14" s="2" customFormat="1" x14ac:dyDescent="0.55000000000000004">
      <c r="A42" s="1"/>
      <c r="B42" s="64">
        <v>28</v>
      </c>
      <c r="C42" s="26"/>
      <c r="D42" s="1"/>
      <c r="E42" s="1"/>
      <c r="F42" s="1"/>
      <c r="G42" s="17"/>
      <c r="H42" s="1"/>
      <c r="I42" s="17"/>
      <c r="J42" s="17"/>
      <c r="K42" s="17"/>
    </row>
    <row r="43" spans="1:14" s="2" customFormat="1" x14ac:dyDescent="0.55000000000000004">
      <c r="A43" s="1"/>
      <c r="B43" s="64">
        <v>29</v>
      </c>
      <c r="C43" s="15"/>
      <c r="D43" s="27"/>
      <c r="E43" s="1"/>
      <c r="F43" s="17"/>
      <c r="G43" s="19"/>
      <c r="H43" s="1"/>
      <c r="I43" s="19"/>
      <c r="J43" s="19"/>
      <c r="K43" s="19"/>
    </row>
    <row r="44" spans="1:14" s="2" customFormat="1" x14ac:dyDescent="0.55000000000000004">
      <c r="A44" s="1"/>
      <c r="B44" s="64">
        <v>30</v>
      </c>
      <c r="C44" s="15"/>
      <c r="D44" s="1"/>
      <c r="E44" s="1"/>
      <c r="F44" s="1"/>
      <c r="G44" s="1"/>
      <c r="H44" s="1"/>
      <c r="I44" s="1"/>
      <c r="J44" s="1"/>
      <c r="K44" s="1"/>
    </row>
    <row r="45" spans="1:14" s="2" customFormat="1" x14ac:dyDescent="0.55000000000000004">
      <c r="A45" s="1"/>
      <c r="B45" s="64">
        <v>31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4" s="2" customFormat="1" x14ac:dyDescent="0.55000000000000004">
      <c r="A46" s="1"/>
      <c r="B46" s="64">
        <v>32</v>
      </c>
      <c r="C46" s="15"/>
      <c r="D46" s="27"/>
      <c r="E46" s="1"/>
      <c r="F46" s="17"/>
      <c r="G46" s="17"/>
      <c r="H46" s="1"/>
      <c r="I46" s="17"/>
      <c r="J46" s="17"/>
      <c r="K46" s="17"/>
    </row>
    <row r="47" spans="1:14" s="2" customFormat="1" x14ac:dyDescent="0.55000000000000004">
      <c r="A47" s="1"/>
      <c r="B47" s="64">
        <v>33</v>
      </c>
      <c r="C47" s="1"/>
      <c r="D47" s="1"/>
      <c r="E47" s="1"/>
      <c r="F47" s="1"/>
      <c r="G47" s="17"/>
      <c r="H47" s="1"/>
      <c r="I47" s="17"/>
      <c r="J47" s="17"/>
      <c r="K47" s="17"/>
    </row>
    <row r="48" spans="1:14" s="2" customFormat="1" x14ac:dyDescent="0.55000000000000004">
      <c r="A48" s="1"/>
      <c r="B48" s="64">
        <v>34</v>
      </c>
      <c r="C48" s="11"/>
      <c r="D48" s="1"/>
      <c r="E48" s="1"/>
      <c r="F48" s="17"/>
      <c r="G48" s="1"/>
      <c r="H48" s="1"/>
      <c r="I48" s="1"/>
      <c r="J48" s="1"/>
      <c r="K48" s="1"/>
    </row>
    <row r="49" spans="1:14" s="2" customFormat="1" x14ac:dyDescent="0.55000000000000004">
      <c r="A49" s="1"/>
      <c r="B49" s="64">
        <v>35</v>
      </c>
      <c r="C49" s="1"/>
      <c r="D49" s="1"/>
      <c r="E49" s="1"/>
      <c r="F49" s="1"/>
      <c r="G49" s="17"/>
      <c r="H49" s="1"/>
      <c r="I49" s="17"/>
      <c r="J49" s="17"/>
      <c r="K49" s="17"/>
    </row>
    <row r="50" spans="1:14" s="2" customFormat="1" x14ac:dyDescent="0.55000000000000004">
      <c r="A50" s="1"/>
      <c r="B50" s="64">
        <v>36</v>
      </c>
      <c r="C50" s="11"/>
      <c r="D50" s="1"/>
      <c r="E50" s="1"/>
      <c r="F50" s="19"/>
      <c r="G50" s="1"/>
      <c r="H50" s="1"/>
      <c r="I50" s="1"/>
      <c r="J50" s="1"/>
      <c r="K50" s="1"/>
    </row>
    <row r="51" spans="1:14" s="2" customFormat="1" x14ac:dyDescent="0.55000000000000004">
      <c r="A51" s="1"/>
      <c r="B51" s="64">
        <v>37</v>
      </c>
      <c r="C51" s="1"/>
      <c r="D51" s="1"/>
      <c r="E51" s="1"/>
      <c r="F51" s="1"/>
      <c r="G51" s="1"/>
      <c r="H51" s="1"/>
      <c r="I51" s="1"/>
      <c r="J51" s="1"/>
      <c r="K51" s="1"/>
    </row>
    <row r="52" spans="1:14" s="2" customFormat="1" x14ac:dyDescent="0.55000000000000004">
      <c r="A52" s="1"/>
      <c r="B52" s="64">
        <v>38</v>
      </c>
      <c r="C52" s="11"/>
      <c r="D52" s="1"/>
      <c r="E52" s="1"/>
      <c r="F52" s="19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>
        <v>39</v>
      </c>
      <c r="C53" s="11"/>
      <c r="D53" s="1"/>
      <c r="E53" s="1"/>
      <c r="F53" s="28"/>
      <c r="G53" s="1"/>
      <c r="H53" s="1"/>
      <c r="I53" s="1"/>
      <c r="J53" s="1"/>
      <c r="K53" s="1"/>
    </row>
    <row r="54" spans="1:14" s="2" customFormat="1" x14ac:dyDescent="0.55000000000000004">
      <c r="A54" s="1"/>
      <c r="B54" s="64">
        <v>40</v>
      </c>
      <c r="C54" s="11"/>
      <c r="D54" s="1"/>
      <c r="E54" s="1"/>
      <c r="F54" s="1"/>
      <c r="G54" s="17"/>
      <c r="H54" s="1"/>
      <c r="I54" s="17"/>
      <c r="J54" s="17"/>
      <c r="K54" s="17"/>
    </row>
    <row r="55" spans="1:14" s="2" customFormat="1" x14ac:dyDescent="0.55000000000000004">
      <c r="A55" s="1"/>
      <c r="B55" s="64">
        <v>41</v>
      </c>
      <c r="C55" s="11"/>
      <c r="D55" s="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>
        <v>42</v>
      </c>
      <c r="C56" s="1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>
        <v>43</v>
      </c>
      <c r="C57" s="1"/>
      <c r="D57" s="11"/>
      <c r="E57" s="1"/>
      <c r="F57" s="1"/>
      <c r="G57" s="1"/>
      <c r="H57" s="1"/>
      <c r="I57" s="1"/>
      <c r="J57" s="1"/>
      <c r="K57" s="1"/>
    </row>
    <row r="58" spans="1:14" s="2" customFormat="1" x14ac:dyDescent="0.55000000000000004">
      <c r="A58" s="1"/>
      <c r="B58" s="64">
        <v>44</v>
      </c>
      <c r="C58" s="1"/>
      <c r="D58" s="1"/>
      <c r="E58" s="1"/>
      <c r="F58" s="1"/>
      <c r="G58" s="19"/>
      <c r="H58" s="1"/>
      <c r="I58" s="19"/>
      <c r="J58" s="19"/>
      <c r="K58" s="19"/>
    </row>
    <row r="59" spans="1:14" s="2" customFormat="1" x14ac:dyDescent="0.55000000000000004">
      <c r="A59" s="1"/>
      <c r="B59" s="64">
        <v>45</v>
      </c>
      <c r="C59" s="1"/>
      <c r="D59" s="1"/>
      <c r="E59" s="1"/>
      <c r="F59" s="1"/>
      <c r="G59" s="28"/>
      <c r="H59" s="1"/>
      <c r="I59" s="29"/>
      <c r="J59" s="29"/>
      <c r="K59" s="29"/>
    </row>
    <row r="60" spans="1:14" s="2" customFormat="1" x14ac:dyDescent="0.55000000000000004">
      <c r="A60" s="1"/>
      <c r="B60" s="64">
        <v>46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>
        <v>47</v>
      </c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64">
        <v>48</v>
      </c>
      <c r="C62" s="1"/>
      <c r="D62" s="1"/>
      <c r="E62" s="1"/>
      <c r="F62" s="1"/>
      <c r="G62" s="1"/>
      <c r="H62" s="1"/>
      <c r="I62" s="1"/>
      <c r="J62" s="1"/>
      <c r="K62" s="1"/>
    </row>
    <row r="63" spans="1:14" s="2" customFormat="1" x14ac:dyDescent="0.55000000000000004">
      <c r="A63" s="1"/>
      <c r="B63" s="64">
        <v>49</v>
      </c>
      <c r="C63" s="1"/>
      <c r="D63" s="1"/>
      <c r="E63" s="1"/>
      <c r="F63" s="1"/>
      <c r="G63" s="1"/>
      <c r="H63" s="1"/>
      <c r="I63" s="1"/>
      <c r="J63" s="1"/>
      <c r="K63" s="1"/>
    </row>
    <row r="64" spans="1:14" s="2" customFormat="1" x14ac:dyDescent="0.55000000000000004">
      <c r="A64" s="1"/>
      <c r="B64" s="64">
        <v>50</v>
      </c>
      <c r="C64" s="1"/>
      <c r="D64" s="1"/>
      <c r="E64" s="1"/>
      <c r="F64" s="1"/>
      <c r="G64" s="1"/>
      <c r="H64" s="1"/>
      <c r="I64" s="1"/>
      <c r="J64" s="1"/>
      <c r="K64" s="1"/>
      <c r="N64" s="1"/>
    </row>
    <row r="65" spans="1:14" s="2" customForma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</row>
  </sheetData>
  <mergeCells count="6">
    <mergeCell ref="A6:G6"/>
    <mergeCell ref="A4:N4"/>
    <mergeCell ref="A1:N1"/>
    <mergeCell ref="A2:N2"/>
    <mergeCell ref="A3:N3"/>
    <mergeCell ref="A5:N5"/>
  </mergeCells>
  <pageMargins left="0.7" right="0.7" top="0.75" bottom="0.75" header="0.3" footer="0.3"/>
  <pageSetup scale="68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75B0-B57E-4BFB-9BA1-0BE7329B6E33}">
  <dimension ref="A1:N62"/>
  <sheetViews>
    <sheetView view="pageBreakPreview" zoomScale="85" zoomScaleNormal="110" zoomScaleSheetLayoutView="8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35" style="1" bestFit="1" customWidth="1"/>
    <col min="4" max="4" width="26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9" width="14" style="1" customWidth="1"/>
    <col min="10" max="10" width="3.10156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5" width="2.8398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4" t="str">
        <f>'Constants LinkIn'!B11</f>
        <v>Forecast Year for the 12 Months ended April 30, 2022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29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30" t="s">
        <v>68</v>
      </c>
      <c r="D13" s="30" t="s">
        <v>70</v>
      </c>
      <c r="E13" s="65"/>
      <c r="F13" s="67">
        <v>44255</v>
      </c>
      <c r="G13" s="60">
        <v>44680</v>
      </c>
      <c r="H13" s="50"/>
      <c r="I13" s="62">
        <v>1</v>
      </c>
      <c r="J13" s="50"/>
      <c r="K13" s="17">
        <v>897000</v>
      </c>
      <c r="L13" s="17">
        <v>897000</v>
      </c>
      <c r="N13" s="63">
        <f>L13*I13</f>
        <v>897000</v>
      </c>
    </row>
    <row r="14" spans="1:14" x14ac:dyDescent="0.55000000000000004">
      <c r="B14" s="64">
        <v>3</v>
      </c>
      <c r="C14" s="18" t="s">
        <v>74</v>
      </c>
      <c r="D14" s="66" t="s">
        <v>71</v>
      </c>
      <c r="E14" s="65"/>
      <c r="F14" s="67">
        <v>44255</v>
      </c>
      <c r="G14" s="60">
        <v>44680</v>
      </c>
      <c r="H14" s="50"/>
      <c r="I14" s="62">
        <v>1</v>
      </c>
      <c r="J14" s="17"/>
      <c r="K14" s="17">
        <v>172200</v>
      </c>
      <c r="L14" s="17">
        <v>172200</v>
      </c>
      <c r="N14" s="63">
        <f t="shared" ref="N14:N16" si="0">L14*I14</f>
        <v>172200</v>
      </c>
    </row>
    <row r="15" spans="1:14" x14ac:dyDescent="0.55000000000000004">
      <c r="B15" s="64">
        <v>4</v>
      </c>
      <c r="C15" s="18" t="s">
        <v>69</v>
      </c>
      <c r="D15" s="66" t="s">
        <v>72</v>
      </c>
      <c r="E15" s="65"/>
      <c r="F15" s="67">
        <v>44255</v>
      </c>
      <c r="G15" s="60">
        <v>44680</v>
      </c>
      <c r="I15" s="62">
        <v>1</v>
      </c>
      <c r="J15" s="17"/>
      <c r="K15" s="17">
        <v>76000</v>
      </c>
      <c r="L15" s="17">
        <v>76000</v>
      </c>
      <c r="N15" s="63">
        <f t="shared" si="0"/>
        <v>76000</v>
      </c>
    </row>
    <row r="16" spans="1:14" x14ac:dyDescent="0.55000000000000004">
      <c r="B16" s="64">
        <v>5</v>
      </c>
      <c r="C16" s="18" t="s">
        <v>75</v>
      </c>
      <c r="D16" s="66" t="s">
        <v>73</v>
      </c>
      <c r="E16" s="65"/>
      <c r="F16" s="67">
        <v>44286</v>
      </c>
      <c r="G16" s="60">
        <v>44680</v>
      </c>
      <c r="I16" s="62">
        <v>1</v>
      </c>
      <c r="J16" s="17"/>
      <c r="K16" s="17">
        <v>375500</v>
      </c>
      <c r="L16" s="17">
        <v>375500</v>
      </c>
      <c r="M16" s="54"/>
      <c r="N16" s="63">
        <f t="shared" si="0"/>
        <v>375500</v>
      </c>
    </row>
    <row r="17" spans="1:14" x14ac:dyDescent="0.55000000000000004">
      <c r="B17" s="64">
        <v>6</v>
      </c>
      <c r="C17" s="18"/>
      <c r="D17" s="18"/>
      <c r="E17" s="50"/>
      <c r="F17" s="60"/>
      <c r="G17" s="60"/>
      <c r="I17" s="62"/>
      <c r="J17" s="17"/>
      <c r="K17" s="17"/>
      <c r="L17" s="17"/>
      <c r="M17" s="54"/>
      <c r="N17" s="63"/>
    </row>
    <row r="18" spans="1:14" x14ac:dyDescent="0.55000000000000004">
      <c r="B18" s="64">
        <v>7</v>
      </c>
      <c r="C18" s="18"/>
      <c r="D18" s="18"/>
      <c r="E18" s="50"/>
      <c r="F18" s="60"/>
      <c r="G18" s="60"/>
      <c r="I18" s="62"/>
      <c r="J18" s="19"/>
      <c r="K18" s="17"/>
      <c r="L18" s="17"/>
      <c r="M18" s="54"/>
      <c r="N18" s="63"/>
    </row>
    <row r="19" spans="1:14" x14ac:dyDescent="0.55000000000000004">
      <c r="B19" s="64">
        <v>8</v>
      </c>
      <c r="C19" s="18"/>
      <c r="D19" s="18"/>
      <c r="E19" s="50"/>
      <c r="F19" s="60"/>
      <c r="G19" s="60"/>
      <c r="I19" s="62"/>
      <c r="K19" s="17"/>
      <c r="L19" s="17"/>
      <c r="M19" s="54"/>
      <c r="N19" s="63"/>
    </row>
    <row r="20" spans="1:14" x14ac:dyDescent="0.55000000000000004">
      <c r="B20" s="64">
        <v>9</v>
      </c>
      <c r="C20" s="18"/>
      <c r="D20" s="18"/>
      <c r="E20" s="50"/>
      <c r="F20" s="60"/>
      <c r="G20" s="60"/>
      <c r="I20" s="62"/>
      <c r="K20" s="17"/>
      <c r="L20" s="17"/>
      <c r="M20" s="54"/>
      <c r="N20" s="63"/>
    </row>
    <row r="21" spans="1:14" s="2" customFormat="1" x14ac:dyDescent="0.55000000000000004">
      <c r="A21" s="1"/>
      <c r="B21" s="64">
        <v>10</v>
      </c>
      <c r="C21" s="18"/>
      <c r="D21" s="18"/>
      <c r="E21" s="50"/>
      <c r="F21" s="60"/>
      <c r="G21" s="60"/>
      <c r="H21" s="1"/>
      <c r="I21" s="62"/>
      <c r="J21" s="1"/>
      <c r="K21" s="17"/>
      <c r="L21" s="17"/>
      <c r="M21" s="54"/>
      <c r="N21" s="63"/>
    </row>
    <row r="22" spans="1:14" s="2" customFormat="1" x14ac:dyDescent="0.55000000000000004">
      <c r="A22" s="1"/>
      <c r="B22" s="64">
        <v>11</v>
      </c>
      <c r="C22" s="18"/>
      <c r="D22" s="18"/>
      <c r="E22" s="50"/>
      <c r="F22" s="60"/>
      <c r="G22" s="60"/>
      <c r="H22" s="1"/>
      <c r="I22" s="62"/>
      <c r="J22" s="17"/>
      <c r="K22" s="17"/>
      <c r="L22" s="17"/>
      <c r="M22" s="54"/>
      <c r="N22" s="63"/>
    </row>
    <row r="23" spans="1:14" s="2" customFormat="1" x14ac:dyDescent="0.55000000000000004">
      <c r="A23" s="1"/>
      <c r="B23" s="64">
        <v>12</v>
      </c>
      <c r="C23" s="18"/>
      <c r="D23" s="18"/>
      <c r="E23" s="50"/>
      <c r="F23" s="60"/>
      <c r="G23" s="60"/>
      <c r="H23" s="1"/>
      <c r="I23" s="62"/>
      <c r="J23" s="17"/>
      <c r="K23" s="17"/>
      <c r="L23" s="17"/>
      <c r="M23" s="54"/>
      <c r="N23" s="63"/>
    </row>
    <row r="24" spans="1:14" s="2" customFormat="1" x14ac:dyDescent="0.55000000000000004">
      <c r="A24" s="1"/>
      <c r="B24" s="64">
        <v>13</v>
      </c>
      <c r="C24" s="18"/>
      <c r="D24" s="18"/>
      <c r="E24" s="50"/>
      <c r="F24" s="60"/>
      <c r="G24" s="60"/>
      <c r="H24" s="1"/>
      <c r="I24" s="62"/>
      <c r="J24" s="17"/>
      <c r="K24" s="17"/>
      <c r="L24" s="17"/>
      <c r="M24" s="54"/>
      <c r="N24" s="63"/>
    </row>
    <row r="25" spans="1:14" s="2" customFormat="1" x14ac:dyDescent="0.55000000000000004">
      <c r="A25" s="1"/>
      <c r="B25" s="64">
        <v>14</v>
      </c>
      <c r="C25" s="18"/>
      <c r="D25" s="18"/>
      <c r="E25" s="50"/>
      <c r="F25" s="60"/>
      <c r="G25" s="60"/>
      <c r="H25" s="1"/>
      <c r="I25" s="62"/>
      <c r="J25" s="17"/>
      <c r="K25" s="17"/>
      <c r="L25" s="17"/>
      <c r="M25" s="54"/>
      <c r="N25" s="63"/>
    </row>
    <row r="26" spans="1:14" s="2" customFormat="1" x14ac:dyDescent="0.55000000000000004">
      <c r="A26" s="1"/>
      <c r="B26" s="64">
        <v>15</v>
      </c>
      <c r="C26" s="18"/>
      <c r="D26" s="18"/>
      <c r="E26" s="50"/>
      <c r="F26" s="60"/>
      <c r="G26" s="60"/>
      <c r="H26" s="1"/>
      <c r="I26" s="62"/>
      <c r="J26" s="17"/>
      <c r="K26" s="17"/>
      <c r="L26" s="17"/>
      <c r="N26" s="63"/>
    </row>
    <row r="27" spans="1:14" s="2" customFormat="1" x14ac:dyDescent="0.55000000000000004">
      <c r="A27" s="1"/>
      <c r="B27" s="64">
        <v>16</v>
      </c>
      <c r="C27" s="18"/>
      <c r="D27" s="18"/>
      <c r="E27" s="50"/>
      <c r="F27" s="60"/>
      <c r="G27" s="60"/>
      <c r="H27" s="1"/>
      <c r="I27" s="62"/>
      <c r="J27" s="17"/>
      <c r="K27" s="17"/>
      <c r="L27" s="17"/>
      <c r="N27" s="63"/>
    </row>
    <row r="28" spans="1:14" s="2" customFormat="1" ht="14.7" thickBot="1" x14ac:dyDescent="0.6">
      <c r="A28" s="1"/>
      <c r="B28" s="64">
        <v>17</v>
      </c>
      <c r="C28" s="18"/>
      <c r="D28" s="18"/>
      <c r="E28" s="50"/>
      <c r="F28" s="60"/>
      <c r="G28" s="60"/>
      <c r="H28" s="1"/>
      <c r="I28" s="62"/>
      <c r="J28" s="17"/>
      <c r="K28" s="24">
        <f>SUM(K13:K22)</f>
        <v>1520700</v>
      </c>
      <c r="L28" s="24">
        <f>SUM(L13:L22)</f>
        <v>1520700</v>
      </c>
      <c r="N28" s="24">
        <f>SUM(N13:N22)</f>
        <v>1520700</v>
      </c>
    </row>
    <row r="29" spans="1:14" s="2" customFormat="1" ht="14.7" thickTop="1" x14ac:dyDescent="0.55000000000000004">
      <c r="A29" s="1"/>
      <c r="B29" s="64">
        <v>18</v>
      </c>
      <c r="C29" s="18"/>
      <c r="D29" s="18"/>
      <c r="E29" s="1"/>
      <c r="F29" s="60"/>
      <c r="G29" s="61"/>
      <c r="H29" s="1"/>
      <c r="I29" s="62"/>
      <c r="J29" s="19"/>
      <c r="K29" s="17"/>
      <c r="L29" s="17"/>
      <c r="N29" s="63"/>
    </row>
    <row r="30" spans="1:14" s="2" customFormat="1" x14ac:dyDescent="0.55000000000000004">
      <c r="A30" s="1"/>
      <c r="B30" s="64">
        <v>19</v>
      </c>
      <c r="C30" s="18"/>
      <c r="D30" s="18"/>
      <c r="E30" s="1"/>
      <c r="F30" s="60"/>
      <c r="G30" s="60"/>
      <c r="H30" s="1"/>
      <c r="I30" s="62"/>
      <c r="J30" s="1"/>
      <c r="K30" s="17"/>
      <c r="L30" s="17"/>
      <c r="N30" s="63"/>
    </row>
    <row r="31" spans="1:14" s="2" customFormat="1" x14ac:dyDescent="0.55000000000000004">
      <c r="A31" s="1"/>
      <c r="B31" s="64">
        <v>20</v>
      </c>
      <c r="C31" s="18"/>
      <c r="D31" s="18"/>
      <c r="E31" s="1"/>
      <c r="F31" s="60"/>
      <c r="G31" s="60"/>
      <c r="H31" s="1"/>
      <c r="I31" s="62"/>
      <c r="J31" s="17"/>
      <c r="K31" s="17"/>
      <c r="L31" s="17"/>
      <c r="N31" s="63"/>
    </row>
    <row r="32" spans="1:14" s="2" customFormat="1" x14ac:dyDescent="0.55000000000000004">
      <c r="A32" s="1"/>
      <c r="B32" s="64">
        <v>21</v>
      </c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64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64"/>
      <c r="C34" s="18"/>
      <c r="D34" s="18"/>
      <c r="E34" s="1"/>
      <c r="F34" s="17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64"/>
      <c r="C35" s="18"/>
      <c r="D35" s="18"/>
      <c r="E35" s="1"/>
      <c r="F35" s="19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64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55000000000000004">
      <c r="A42" s="1"/>
      <c r="B42" s="64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64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64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55000000000000004">
      <c r="A48" s="1"/>
      <c r="B48" s="64"/>
      <c r="C48" s="11"/>
      <c r="D48" s="1"/>
      <c r="E48" s="1"/>
      <c r="F48" s="19"/>
      <c r="G48" s="1"/>
      <c r="H48" s="1"/>
      <c r="I48" s="1"/>
      <c r="J48" s="1"/>
      <c r="K48" s="1"/>
    </row>
    <row r="49" spans="1:14" s="2" customFormat="1" x14ac:dyDescent="0.55000000000000004">
      <c r="A49" s="1"/>
      <c r="B49" s="64"/>
      <c r="C49" s="1"/>
      <c r="D49" s="1"/>
      <c r="E49" s="1"/>
      <c r="F49" s="1"/>
      <c r="G49" s="1"/>
      <c r="H49" s="1"/>
      <c r="I49" s="1"/>
      <c r="J49" s="1"/>
      <c r="K49" s="1"/>
    </row>
    <row r="50" spans="1:14" s="2" customFormat="1" x14ac:dyDescent="0.55000000000000004">
      <c r="A50" s="1"/>
      <c r="B50" s="64"/>
      <c r="C50" s="11"/>
      <c r="D50" s="1"/>
      <c r="E50" s="1"/>
      <c r="F50" s="19"/>
      <c r="G50" s="17"/>
      <c r="H50" s="1"/>
      <c r="I50" s="17"/>
      <c r="J50" s="17"/>
      <c r="K50" s="17"/>
    </row>
    <row r="51" spans="1:14" s="2" customFormat="1" x14ac:dyDescent="0.55000000000000004">
      <c r="A51" s="1"/>
      <c r="B51" s="64"/>
      <c r="C51" s="11"/>
      <c r="D51" s="1"/>
      <c r="E51" s="1"/>
      <c r="F51" s="28"/>
      <c r="G51" s="1"/>
      <c r="H51" s="1"/>
      <c r="I51" s="1"/>
      <c r="J51" s="1"/>
      <c r="K51" s="1"/>
    </row>
    <row r="52" spans="1:14" s="2" customFormat="1" x14ac:dyDescent="0.55000000000000004">
      <c r="A52" s="1"/>
      <c r="B52" s="64"/>
      <c r="C52" s="11"/>
      <c r="D52" s="1"/>
      <c r="E52" s="1"/>
      <c r="F52" s="1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/>
      <c r="C53" s="11"/>
      <c r="D53" s="1"/>
      <c r="E53" s="1"/>
      <c r="F53" s="1"/>
      <c r="G53" s="1"/>
      <c r="H53" s="1"/>
      <c r="I53" s="1"/>
      <c r="J53" s="1"/>
      <c r="K53" s="1"/>
    </row>
    <row r="54" spans="1:14" s="2" customFormat="1" x14ac:dyDescent="0.55000000000000004">
      <c r="A54" s="1"/>
      <c r="B54" s="64"/>
      <c r="C54" s="11"/>
      <c r="D54" s="1"/>
      <c r="E54" s="1"/>
      <c r="F54" s="1"/>
      <c r="G54" s="19"/>
      <c r="H54" s="1"/>
      <c r="I54" s="19"/>
      <c r="J54" s="19"/>
      <c r="K54" s="19"/>
    </row>
    <row r="55" spans="1:14" s="2" customFormat="1" x14ac:dyDescent="0.55000000000000004">
      <c r="A55" s="1"/>
      <c r="B55" s="64"/>
      <c r="C55" s="1"/>
      <c r="D55" s="1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/>
      <c r="C56" s="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/>
      <c r="C57" s="1"/>
      <c r="D57" s="1"/>
      <c r="E57" s="1"/>
      <c r="F57" s="1"/>
      <c r="G57" s="28"/>
      <c r="H57" s="1"/>
      <c r="I57" s="29"/>
      <c r="J57" s="29"/>
      <c r="K57" s="29"/>
    </row>
    <row r="58" spans="1:14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55000000000000004">
      <c r="A59" s="1"/>
      <c r="B59" s="64"/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/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</row>
  </sheetData>
  <mergeCells count="6">
    <mergeCell ref="A1:N1"/>
    <mergeCell ref="A2:N2"/>
    <mergeCell ref="A3:N3"/>
    <mergeCell ref="A4:N4"/>
    <mergeCell ref="A6:G6"/>
    <mergeCell ref="A5:N5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D785-2FFB-4112-A2E2-0B3ED0DCBA56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4" style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14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LinkIn'!B19/16</f>
        <v>83099.50437499999</v>
      </c>
      <c r="G14" s="17">
        <v>45</v>
      </c>
      <c r="I14" s="81">
        <f>G14/360*E14</f>
        <v>10387.438046874999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83099.50437499999</v>
      </c>
      <c r="F16" s="58"/>
      <c r="G16" s="59">
        <f>SUM(G14:G14)</f>
        <v>45</v>
      </c>
      <c r="H16" s="58"/>
      <c r="I16" s="83">
        <f>SUM(I14:I14)</f>
        <v>10387.438046874999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0CED-3BD2-40FC-A138-070B2DBC8871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0.83984375" style="1" bestFit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29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LinkIn'!C19/20</f>
        <v>102471.19848273978</v>
      </c>
      <c r="G14" s="17">
        <v>45</v>
      </c>
      <c r="I14" s="81">
        <f>G14/360*E14</f>
        <v>12808.899810342473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102471.19848273978</v>
      </c>
      <c r="F16" s="58"/>
      <c r="G16" s="59">
        <f>SUM(G14:G14)</f>
        <v>45</v>
      </c>
      <c r="H16" s="58"/>
      <c r="I16" s="83">
        <f>SUM(I14:I14)</f>
        <v>12808.899810342473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5A6-FC5C-4BA2-ABD3-9B14A3C72DB8}">
  <dimension ref="A1:L62"/>
  <sheetViews>
    <sheetView view="pageBreakPreview" zoomScale="160" zoomScaleNormal="110" zoomScaleSheetLayoutView="160" workbookViewId="0">
      <selection activeCell="A5" sqref="A5:H5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37.41796875" style="1" customWidth="1"/>
    <col min="5" max="5" width="3.1015625" style="1" customWidth="1"/>
    <col min="6" max="6" width="14.417968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140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28.8" x14ac:dyDescent="0.55000000000000004">
      <c r="B10" s="5" t="s">
        <v>0</v>
      </c>
      <c r="C10" s="5" t="s">
        <v>15</v>
      </c>
      <c r="F10" s="78" t="s">
        <v>151</v>
      </c>
      <c r="H10" s="6" t="s">
        <v>149</v>
      </c>
      <c r="I10" s="3"/>
      <c r="J10" s="5"/>
      <c r="L10" s="1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80" t="s">
        <v>152</v>
      </c>
      <c r="G11" s="4"/>
      <c r="H11" s="9" t="s">
        <v>5</v>
      </c>
      <c r="I11" s="10"/>
      <c r="J11" s="10"/>
      <c r="L11" s="1"/>
    </row>
    <row r="12" spans="1:12" s="11" customFormat="1" x14ac:dyDescent="0.55000000000000004">
      <c r="B12" s="78">
        <v>1</v>
      </c>
      <c r="D12" s="12"/>
      <c r="F12" s="3"/>
      <c r="H12" s="13"/>
      <c r="I12" s="13"/>
      <c r="J12" s="14"/>
    </row>
    <row r="13" spans="1:12" x14ac:dyDescent="0.55000000000000004">
      <c r="B13" s="78">
        <v>2</v>
      </c>
      <c r="C13" s="11"/>
      <c r="D13" s="11"/>
      <c r="F13" s="78"/>
      <c r="J13" s="2"/>
      <c r="L13" s="1"/>
    </row>
    <row r="14" spans="1:12" x14ac:dyDescent="0.55000000000000004">
      <c r="B14" s="78">
        <v>3</v>
      </c>
      <c r="C14" s="18">
        <v>271</v>
      </c>
      <c r="D14" s="18" t="s">
        <v>11</v>
      </c>
      <c r="F14" s="78" t="s">
        <v>153</v>
      </c>
      <c r="H14" s="17">
        <f>SUMIFS('CIAC WP'!R8:R10,'CIAC WP'!C8:C10,"Sewer",'CIAC WP'!$E$8:$E$10,'Constants LinkIn'!B24)</f>
        <v>0</v>
      </c>
      <c r="I14" s="17"/>
      <c r="J14" s="2"/>
      <c r="L14" s="1"/>
    </row>
    <row r="15" spans="1:12" x14ac:dyDescent="0.55000000000000004">
      <c r="B15" s="78">
        <v>4</v>
      </c>
      <c r="C15" s="98"/>
      <c r="D15" s="98"/>
      <c r="E15" s="50"/>
      <c r="F15" s="50"/>
      <c r="G15" s="50"/>
      <c r="H15" s="94"/>
      <c r="I15" s="17"/>
      <c r="J15" s="2"/>
      <c r="L15" s="1"/>
    </row>
    <row r="16" spans="1:12" x14ac:dyDescent="0.55000000000000004">
      <c r="B16" s="78">
        <v>5</v>
      </c>
      <c r="C16" s="98"/>
      <c r="D16" s="98"/>
      <c r="E16" s="50"/>
      <c r="F16" s="50"/>
      <c r="G16" s="50"/>
      <c r="H16" s="94"/>
      <c r="I16" s="17"/>
      <c r="J16" s="2"/>
      <c r="L16" s="1"/>
    </row>
    <row r="17" spans="1:11" x14ac:dyDescent="0.55000000000000004">
      <c r="B17" s="78"/>
      <c r="C17" s="18"/>
      <c r="D17" s="18"/>
      <c r="H17" s="17"/>
      <c r="J17" s="17"/>
      <c r="K17" s="17"/>
    </row>
    <row r="18" spans="1:11" x14ac:dyDescent="0.55000000000000004">
      <c r="B18" s="78"/>
      <c r="C18" s="18"/>
      <c r="D18" s="23"/>
      <c r="H18" s="17"/>
      <c r="J18" s="19"/>
      <c r="K18" s="19"/>
    </row>
    <row r="19" spans="1:11" x14ac:dyDescent="0.55000000000000004">
      <c r="B19" s="78"/>
      <c r="C19" s="18"/>
      <c r="D19" s="23"/>
      <c r="H19" s="17"/>
    </row>
    <row r="20" spans="1:11" x14ac:dyDescent="0.55000000000000004">
      <c r="B20" s="78"/>
      <c r="C20" s="18"/>
      <c r="D20" s="23"/>
      <c r="H20" s="17"/>
    </row>
    <row r="21" spans="1:11" s="2" customFormat="1" x14ac:dyDescent="0.55000000000000004">
      <c r="A21" s="1"/>
      <c r="B21" s="78"/>
      <c r="C21" s="18"/>
      <c r="D21" s="23"/>
      <c r="E21" s="1"/>
      <c r="F21" s="1"/>
      <c r="G21" s="1"/>
      <c r="H21" s="17"/>
      <c r="I21" s="1"/>
      <c r="J21" s="1"/>
      <c r="K21" s="1"/>
    </row>
    <row r="22" spans="1:11" s="2" customFormat="1" x14ac:dyDescent="0.55000000000000004">
      <c r="A22" s="1"/>
      <c r="B22" s="78"/>
      <c r="C22" s="98"/>
      <c r="D22" s="99"/>
      <c r="E22" s="50"/>
      <c r="F22" s="50"/>
      <c r="G22" s="50"/>
      <c r="H22" s="94"/>
      <c r="I22" s="50"/>
      <c r="J22" s="94"/>
      <c r="K22" s="17"/>
    </row>
    <row r="23" spans="1:11" s="2" customFormat="1" x14ac:dyDescent="0.55000000000000004">
      <c r="A23" s="1"/>
      <c r="B23" s="78"/>
      <c r="C23" s="98"/>
      <c r="D23" s="99"/>
      <c r="E23" s="50"/>
      <c r="F23" s="50"/>
      <c r="G23" s="50"/>
      <c r="H23" s="94"/>
      <c r="I23" s="50"/>
      <c r="J23" s="94"/>
      <c r="K23" s="17"/>
    </row>
    <row r="24" spans="1:11" s="2" customFormat="1" x14ac:dyDescent="0.55000000000000004">
      <c r="A24" s="1"/>
      <c r="B24" s="78"/>
      <c r="C24" s="98"/>
      <c r="D24" s="99"/>
      <c r="E24" s="50"/>
      <c r="F24" s="50"/>
      <c r="G24" s="50"/>
      <c r="H24" s="94"/>
      <c r="I24" s="50"/>
      <c r="J24" s="94"/>
      <c r="K24" s="17"/>
    </row>
    <row r="25" spans="1:11" s="2" customFormat="1" x14ac:dyDescent="0.55000000000000004">
      <c r="A25" s="1"/>
      <c r="B25" s="78"/>
      <c r="C25" s="98"/>
      <c r="D25" s="99"/>
      <c r="E25" s="50"/>
      <c r="F25" s="50"/>
      <c r="G25" s="50"/>
      <c r="H25" s="94"/>
      <c r="I25" s="50"/>
      <c r="J25" s="94"/>
      <c r="K25" s="17"/>
    </row>
    <row r="26" spans="1:11" s="2" customFormat="1" x14ac:dyDescent="0.55000000000000004">
      <c r="A26" s="1"/>
      <c r="B26" s="78"/>
      <c r="C26" s="100"/>
      <c r="D26" s="93"/>
      <c r="E26" s="50"/>
      <c r="F26" s="50"/>
      <c r="G26" s="50"/>
      <c r="H26" s="94"/>
      <c r="I26" s="50"/>
      <c r="J26" s="94"/>
      <c r="K26" s="17"/>
    </row>
    <row r="27" spans="1:11" s="2" customFormat="1" x14ac:dyDescent="0.55000000000000004">
      <c r="A27" s="1"/>
      <c r="B27" s="78"/>
      <c r="C27" s="100"/>
      <c r="D27" s="101"/>
      <c r="E27" s="53"/>
      <c r="F27" s="53"/>
      <c r="G27" s="53"/>
      <c r="H27" s="90"/>
      <c r="I27" s="50"/>
      <c r="J27" s="94"/>
      <c r="K27" s="17"/>
    </row>
    <row r="28" spans="1:11" s="2" customFormat="1" x14ac:dyDescent="0.55000000000000004">
      <c r="A28" s="1"/>
      <c r="B28" s="78"/>
      <c r="C28" s="100"/>
      <c r="D28" s="93"/>
      <c r="E28" s="50"/>
      <c r="F28" s="50"/>
      <c r="G28" s="50"/>
      <c r="H28" s="94"/>
      <c r="I28" s="50"/>
      <c r="J28" s="94"/>
      <c r="K28" s="17"/>
    </row>
    <row r="29" spans="1:11" s="2" customFormat="1" x14ac:dyDescent="0.55000000000000004">
      <c r="A29" s="1"/>
      <c r="B29" s="78"/>
      <c r="C29" s="100"/>
      <c r="D29" s="93"/>
      <c r="E29" s="50"/>
      <c r="F29" s="50"/>
      <c r="G29" s="50"/>
      <c r="H29" s="94"/>
      <c r="I29" s="50"/>
      <c r="J29" s="94"/>
      <c r="K29" s="17"/>
    </row>
    <row r="30" spans="1:11" s="2" customFormat="1" x14ac:dyDescent="0.55000000000000004">
      <c r="A30" s="1"/>
      <c r="B30" s="78"/>
      <c r="C30" s="100"/>
      <c r="D30" s="93"/>
      <c r="E30" s="50"/>
      <c r="F30" s="50"/>
      <c r="G30" s="50"/>
      <c r="H30" s="94"/>
      <c r="I30" s="50"/>
      <c r="J30" s="90"/>
      <c r="K30" s="19"/>
    </row>
    <row r="31" spans="1:11" s="2" customFormat="1" x14ac:dyDescent="0.55000000000000004">
      <c r="A31" s="1"/>
      <c r="B31" s="78"/>
      <c r="C31" s="100"/>
      <c r="D31" s="101"/>
      <c r="E31" s="53"/>
      <c r="F31" s="53"/>
      <c r="G31" s="53"/>
      <c r="H31" s="90"/>
      <c r="I31" s="50"/>
      <c r="J31" s="50"/>
      <c r="K31" s="1"/>
    </row>
    <row r="32" spans="1:11" s="2" customFormat="1" x14ac:dyDescent="0.55000000000000004">
      <c r="A32" s="1"/>
      <c r="B32" s="78"/>
      <c r="C32" s="100"/>
      <c r="D32" s="93"/>
      <c r="E32" s="50"/>
      <c r="F32" s="50"/>
      <c r="G32" s="50"/>
      <c r="H32" s="94"/>
      <c r="I32" s="50"/>
      <c r="J32" s="94"/>
      <c r="K32" s="17"/>
    </row>
    <row r="33" spans="1:11" s="2" customFormat="1" x14ac:dyDescent="0.55000000000000004">
      <c r="A33" s="1"/>
      <c r="B33" s="78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55000000000000004">
      <c r="A34" s="1"/>
      <c r="B34" s="78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55000000000000004">
      <c r="A35" s="1"/>
      <c r="B35" s="78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55000000000000004">
      <c r="A36" s="1"/>
      <c r="B36" s="78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55000000000000004">
      <c r="A37" s="1"/>
      <c r="B37" s="78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55000000000000004">
      <c r="A38" s="1"/>
      <c r="B38" s="78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55000000000000004">
      <c r="A39" s="1"/>
      <c r="B39" s="78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78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78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55000000000000004">
      <c r="A42" s="1"/>
      <c r="B42" s="78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78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55000000000000004">
      <c r="A45" s="1"/>
      <c r="B45" s="78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78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55000000000000004">
      <c r="A47" s="1"/>
      <c r="B47" s="78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55000000000000004">
      <c r="A48" s="1"/>
      <c r="B48" s="78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55000000000000004">
      <c r="A49" s="1"/>
      <c r="B49" s="78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78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55000000000000004">
      <c r="A52" s="1"/>
      <c r="B52" s="78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55000000000000004">
      <c r="A53" s="1"/>
      <c r="B53" s="78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78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78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55000000000000004">
      <c r="A58" s="1"/>
      <c r="B58" s="78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53E3-C0F6-4846-8021-3E5A649EA561}">
  <dimension ref="A1:J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1015625" style="1" customWidth="1"/>
    <col min="10" max="10" width="26" style="2" bestFit="1" customWidth="1"/>
    <col min="11" max="16384" width="9.1015625" style="1"/>
  </cols>
  <sheetData>
    <row r="1" spans="1:10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0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3"/>
    </row>
    <row r="3" spans="1:10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I3" s="3"/>
    </row>
    <row r="4" spans="1:10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3"/>
    </row>
    <row r="5" spans="1:10" x14ac:dyDescent="0.55000000000000004">
      <c r="A5" s="113" t="str">
        <f>'Constants LinkIn'!B24</f>
        <v>LH Treatment</v>
      </c>
      <c r="B5" s="113"/>
      <c r="C5" s="113"/>
      <c r="D5" s="113"/>
      <c r="E5" s="113"/>
      <c r="F5" s="113"/>
      <c r="G5" s="113"/>
      <c r="H5" s="113"/>
      <c r="I5" s="3"/>
    </row>
    <row r="6" spans="1:10" x14ac:dyDescent="0.55000000000000004">
      <c r="A6" s="46"/>
      <c r="B6" s="46"/>
      <c r="C6" s="46"/>
      <c r="D6" s="46"/>
      <c r="E6" s="46"/>
      <c r="F6" s="46"/>
      <c r="G6" s="46"/>
      <c r="H6" s="74" t="s">
        <v>140</v>
      </c>
      <c r="I6" s="3"/>
    </row>
    <row r="7" spans="1:10" x14ac:dyDescent="0.55000000000000004">
      <c r="A7" s="1" t="s">
        <v>29</v>
      </c>
      <c r="H7" s="75" t="e">
        <f ca="1">RIGHT(CELL("filename",$A$1),LEN(CELL("filename",$A$1))-SEARCH("/Work Papers",CELL("filename",$A$1),1))</f>
        <v>#VALUE!</v>
      </c>
      <c r="I7" s="3"/>
    </row>
    <row r="8" spans="1:10" x14ac:dyDescent="0.55000000000000004">
      <c r="A8" s="1" t="s">
        <v>176</v>
      </c>
      <c r="H8" s="76" t="s">
        <v>105</v>
      </c>
      <c r="I8" s="3"/>
    </row>
    <row r="9" spans="1:10" ht="14.7" thickBot="1" x14ac:dyDescent="0.6">
      <c r="B9" s="4"/>
      <c r="C9" s="4"/>
      <c r="D9" s="4"/>
      <c r="E9" s="4"/>
      <c r="F9" s="4"/>
      <c r="G9" s="4"/>
      <c r="H9" s="4"/>
      <c r="I9" s="3"/>
    </row>
    <row r="10" spans="1:10" ht="28.8" x14ac:dyDescent="0.55000000000000004">
      <c r="B10" s="5" t="s">
        <v>0</v>
      </c>
      <c r="C10" s="5" t="s">
        <v>15</v>
      </c>
      <c r="F10" s="6" t="s">
        <v>149</v>
      </c>
      <c r="G10" s="7"/>
      <c r="H10" s="6" t="s">
        <v>36</v>
      </c>
      <c r="I10" s="3"/>
      <c r="J10" s="5"/>
    </row>
    <row r="11" spans="1:10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10"/>
      <c r="J11" s="10"/>
    </row>
    <row r="12" spans="1:10" s="11" customFormat="1" x14ac:dyDescent="0.55000000000000004">
      <c r="B12" s="78">
        <v>1</v>
      </c>
      <c r="D12" s="12"/>
      <c r="F12" s="13"/>
      <c r="H12" s="13"/>
      <c r="I12" s="13"/>
      <c r="J12" s="14"/>
    </row>
    <row r="13" spans="1:10" x14ac:dyDescent="0.55000000000000004">
      <c r="B13" s="78">
        <v>2</v>
      </c>
      <c r="C13" s="11"/>
      <c r="D13" s="11"/>
    </row>
    <row r="14" spans="1:10" x14ac:dyDescent="0.55000000000000004">
      <c r="B14" s="78">
        <v>3</v>
      </c>
      <c r="C14" s="18">
        <v>271</v>
      </c>
      <c r="D14" s="18" t="s">
        <v>11</v>
      </c>
      <c r="F14" s="17">
        <f>SUMIFS('CIAC WP'!$R$34:$R$37,'CIAC WP'!$C$34:$C$37,"sewer",'CIAC WP'!$E$34:$E$37,'Constants LinkIn'!B24)</f>
        <v>0</v>
      </c>
      <c r="H14" s="17">
        <f>F14+SUMIFS('CIAC WP'!O34:O37,'CIAC WP'!C34:C37,"sewer",'CIAC WP'!$E$34:$E$37,'Constants LinkIn'!B24)*6.5</f>
        <v>0</v>
      </c>
      <c r="I14" s="17"/>
    </row>
    <row r="15" spans="1:10" x14ac:dyDescent="0.55000000000000004">
      <c r="B15" s="78">
        <v>4</v>
      </c>
      <c r="C15" s="98"/>
      <c r="D15" s="98"/>
      <c r="E15" s="50"/>
      <c r="F15" s="94"/>
      <c r="G15" s="50"/>
      <c r="H15" s="94"/>
      <c r="I15" s="17"/>
    </row>
    <row r="16" spans="1:10" x14ac:dyDescent="0.55000000000000004">
      <c r="B16" s="78">
        <v>5</v>
      </c>
      <c r="C16" s="98"/>
      <c r="D16" s="98"/>
      <c r="E16" s="50"/>
      <c r="F16" s="94"/>
      <c r="G16" s="50"/>
      <c r="H16" s="94"/>
      <c r="I16" s="17"/>
    </row>
    <row r="17" spans="1:9" x14ac:dyDescent="0.55000000000000004">
      <c r="B17" s="78"/>
      <c r="C17" s="98"/>
      <c r="D17" s="98"/>
      <c r="E17" s="50"/>
      <c r="F17" s="94"/>
      <c r="G17" s="50"/>
      <c r="H17" s="94"/>
      <c r="I17" s="17"/>
    </row>
    <row r="18" spans="1:9" x14ac:dyDescent="0.55000000000000004">
      <c r="B18" s="78"/>
      <c r="C18" s="98"/>
      <c r="D18" s="99"/>
      <c r="E18" s="50"/>
      <c r="F18" s="94"/>
      <c r="G18" s="50"/>
      <c r="H18" s="94"/>
      <c r="I18" s="19"/>
    </row>
    <row r="19" spans="1:9" s="2" customFormat="1" x14ac:dyDescent="0.55000000000000004">
      <c r="A19" s="1"/>
      <c r="B19" s="78"/>
      <c r="C19" s="98"/>
      <c r="D19" s="99"/>
      <c r="E19" s="50"/>
      <c r="F19" s="94"/>
      <c r="G19" s="50"/>
      <c r="H19" s="94"/>
      <c r="I19" s="1"/>
    </row>
    <row r="20" spans="1:9" s="2" customFormat="1" x14ac:dyDescent="0.55000000000000004">
      <c r="A20" s="1"/>
      <c r="B20" s="78"/>
      <c r="C20" s="98"/>
      <c r="D20" s="99"/>
      <c r="E20" s="50"/>
      <c r="F20" s="94"/>
      <c r="G20" s="50"/>
      <c r="H20" s="94"/>
      <c r="I20" s="1"/>
    </row>
    <row r="21" spans="1:9" s="2" customFormat="1" x14ac:dyDescent="0.55000000000000004">
      <c r="A21" s="1"/>
      <c r="B21" s="78"/>
      <c r="C21" s="98"/>
      <c r="D21" s="99"/>
      <c r="E21" s="50"/>
      <c r="F21" s="94"/>
      <c r="G21" s="50"/>
      <c r="H21" s="94"/>
      <c r="I21" s="1"/>
    </row>
    <row r="22" spans="1:9" s="2" customFormat="1" x14ac:dyDescent="0.55000000000000004">
      <c r="A22" s="1"/>
      <c r="B22" s="78"/>
      <c r="C22" s="98"/>
      <c r="D22" s="99"/>
      <c r="E22" s="50"/>
      <c r="F22" s="94"/>
      <c r="G22" s="50"/>
      <c r="H22" s="94"/>
      <c r="I22" s="17"/>
    </row>
    <row r="23" spans="1:9" s="2" customFormat="1" x14ac:dyDescent="0.55000000000000004">
      <c r="A23" s="1"/>
      <c r="B23" s="78"/>
      <c r="C23" s="98"/>
      <c r="D23" s="99"/>
      <c r="E23" s="50"/>
      <c r="F23" s="94"/>
      <c r="G23" s="50"/>
      <c r="H23" s="94"/>
      <c r="I23" s="17"/>
    </row>
    <row r="24" spans="1:9" s="2" customFormat="1" x14ac:dyDescent="0.55000000000000004">
      <c r="A24" s="1"/>
      <c r="B24" s="78"/>
      <c r="C24" s="98"/>
      <c r="D24" s="99"/>
      <c r="E24" s="50"/>
      <c r="F24" s="94"/>
      <c r="G24" s="50"/>
      <c r="H24" s="94"/>
      <c r="I24" s="17"/>
    </row>
    <row r="25" spans="1:9" s="2" customFormat="1" x14ac:dyDescent="0.55000000000000004">
      <c r="A25" s="1"/>
      <c r="B25" s="78"/>
      <c r="C25" s="98"/>
      <c r="D25" s="99"/>
      <c r="E25" s="50"/>
      <c r="F25" s="94"/>
      <c r="G25" s="50"/>
      <c r="H25" s="94"/>
      <c r="I25" s="17"/>
    </row>
    <row r="26" spans="1:9" s="2" customFormat="1" x14ac:dyDescent="0.55000000000000004">
      <c r="A26" s="1"/>
      <c r="B26" s="78"/>
      <c r="C26" s="100"/>
      <c r="D26" s="93"/>
      <c r="E26" s="50"/>
      <c r="F26" s="94"/>
      <c r="G26" s="50"/>
      <c r="H26" s="94"/>
      <c r="I26" s="17"/>
    </row>
    <row r="27" spans="1:9" s="2" customFormat="1" x14ac:dyDescent="0.55000000000000004">
      <c r="A27" s="1"/>
      <c r="B27" s="78"/>
      <c r="C27" s="100"/>
      <c r="D27" s="101"/>
      <c r="E27" s="53"/>
      <c r="F27" s="90"/>
      <c r="G27" s="53"/>
      <c r="H27" s="90"/>
      <c r="I27" s="17"/>
    </row>
    <row r="28" spans="1:9" s="2" customFormat="1" x14ac:dyDescent="0.55000000000000004">
      <c r="A28" s="1"/>
      <c r="B28" s="78"/>
      <c r="C28" s="100"/>
      <c r="D28" s="93"/>
      <c r="E28" s="50"/>
      <c r="F28" s="94"/>
      <c r="G28" s="50"/>
      <c r="H28" s="94"/>
      <c r="I28" s="17"/>
    </row>
    <row r="29" spans="1:9" s="2" customFormat="1" x14ac:dyDescent="0.55000000000000004">
      <c r="A29" s="1"/>
      <c r="B29" s="78"/>
      <c r="C29" s="100"/>
      <c r="D29" s="93"/>
      <c r="E29" s="50"/>
      <c r="F29" s="94"/>
      <c r="G29" s="50"/>
      <c r="H29" s="94"/>
      <c r="I29" s="17"/>
    </row>
    <row r="30" spans="1:9" s="2" customFormat="1" x14ac:dyDescent="0.55000000000000004">
      <c r="A30" s="1"/>
      <c r="B30" s="78"/>
      <c r="C30" s="100"/>
      <c r="D30" s="93"/>
      <c r="E30" s="50"/>
      <c r="F30" s="94"/>
      <c r="G30" s="50"/>
      <c r="H30" s="90"/>
      <c r="I30" s="19"/>
    </row>
    <row r="31" spans="1:9" s="2" customFormat="1" x14ac:dyDescent="0.55000000000000004">
      <c r="A31" s="1"/>
      <c r="B31" s="78"/>
      <c r="C31" s="100"/>
      <c r="D31" s="101"/>
      <c r="E31" s="53"/>
      <c r="F31" s="90"/>
      <c r="G31" s="53"/>
      <c r="H31" s="90"/>
      <c r="I31" s="1"/>
    </row>
    <row r="32" spans="1:9" s="2" customFormat="1" x14ac:dyDescent="0.55000000000000004">
      <c r="A32" s="1"/>
      <c r="B32" s="78"/>
      <c r="C32" s="15"/>
      <c r="D32" s="22"/>
      <c r="E32" s="1"/>
      <c r="F32" s="17"/>
      <c r="G32" s="1"/>
      <c r="H32" s="17"/>
      <c r="I32" s="17"/>
    </row>
    <row r="33" spans="1:9" s="2" customFormat="1" x14ac:dyDescent="0.55000000000000004">
      <c r="A33" s="1"/>
      <c r="B33" s="78"/>
      <c r="C33" s="15"/>
      <c r="D33" s="22"/>
      <c r="E33" s="1"/>
      <c r="F33" s="17"/>
      <c r="G33" s="1"/>
      <c r="H33" s="17"/>
      <c r="I33" s="17"/>
    </row>
    <row r="34" spans="1:9" s="2" customFormat="1" x14ac:dyDescent="0.55000000000000004">
      <c r="A34" s="1"/>
      <c r="B34" s="78"/>
      <c r="C34" s="15"/>
      <c r="D34" s="22"/>
      <c r="E34" s="1"/>
      <c r="F34" s="17"/>
      <c r="G34" s="1"/>
      <c r="H34" s="17"/>
      <c r="I34" s="17"/>
    </row>
    <row r="35" spans="1:9" s="2" customFormat="1" x14ac:dyDescent="0.55000000000000004">
      <c r="A35" s="1"/>
      <c r="B35" s="78"/>
      <c r="C35" s="25"/>
      <c r="D35" s="22"/>
      <c r="E35" s="1"/>
      <c r="F35" s="17"/>
      <c r="G35" s="1"/>
      <c r="H35" s="17"/>
      <c r="I35" s="17"/>
    </row>
    <row r="36" spans="1:9" s="2" customFormat="1" x14ac:dyDescent="0.55000000000000004">
      <c r="A36" s="1"/>
      <c r="B36" s="78"/>
      <c r="C36" s="15"/>
      <c r="D36" s="1"/>
      <c r="E36" s="1"/>
      <c r="F36" s="19"/>
      <c r="G36" s="1"/>
      <c r="H36" s="17"/>
      <c r="I36" s="17"/>
    </row>
    <row r="37" spans="1:9" s="2" customFormat="1" x14ac:dyDescent="0.55000000000000004">
      <c r="A37" s="1"/>
      <c r="B37" s="78"/>
      <c r="C37" s="26"/>
      <c r="D37" s="1"/>
      <c r="E37" s="1"/>
      <c r="F37" s="1"/>
      <c r="G37" s="1"/>
      <c r="H37" s="17"/>
      <c r="I37" s="17"/>
    </row>
    <row r="38" spans="1:9" s="2" customFormat="1" x14ac:dyDescent="0.55000000000000004">
      <c r="A38" s="1"/>
      <c r="B38" s="78"/>
      <c r="C38" s="15"/>
      <c r="D38" s="22"/>
      <c r="E38" s="1"/>
      <c r="F38" s="17"/>
      <c r="G38" s="1"/>
      <c r="H38" s="17"/>
      <c r="I38" s="17"/>
    </row>
    <row r="39" spans="1:9" s="2" customFormat="1" x14ac:dyDescent="0.55000000000000004">
      <c r="A39" s="1"/>
      <c r="B39" s="78"/>
      <c r="C39" s="15"/>
      <c r="D39" s="22"/>
      <c r="E39" s="1"/>
      <c r="F39" s="17"/>
      <c r="G39" s="1"/>
      <c r="H39" s="17"/>
      <c r="I39" s="17"/>
    </row>
    <row r="40" spans="1:9" s="2" customFormat="1" x14ac:dyDescent="0.55000000000000004">
      <c r="A40" s="1"/>
      <c r="B40" s="78"/>
      <c r="C40" s="15"/>
      <c r="D40" s="22"/>
      <c r="E40" s="1"/>
      <c r="F40" s="17"/>
      <c r="G40" s="1"/>
      <c r="H40" s="17"/>
      <c r="I40" s="17"/>
    </row>
    <row r="41" spans="1:9" s="2" customFormat="1" x14ac:dyDescent="0.55000000000000004">
      <c r="A41" s="1"/>
      <c r="B41" s="78"/>
      <c r="C41" s="26"/>
      <c r="D41" s="1"/>
      <c r="E41" s="1"/>
      <c r="F41" s="1"/>
      <c r="G41" s="1"/>
      <c r="H41" s="17"/>
      <c r="I41" s="17"/>
    </row>
    <row r="42" spans="1:9" s="2" customFormat="1" x14ac:dyDescent="0.55000000000000004">
      <c r="A42" s="1"/>
      <c r="B42" s="78"/>
      <c r="C42" s="15"/>
      <c r="D42" s="27"/>
      <c r="E42" s="1"/>
      <c r="F42" s="17"/>
      <c r="G42" s="1"/>
      <c r="H42" s="19"/>
      <c r="I42" s="19"/>
    </row>
    <row r="43" spans="1:9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</row>
    <row r="44" spans="1:9" s="2" customFormat="1" x14ac:dyDescent="0.55000000000000004">
      <c r="A44" s="1"/>
      <c r="B44" s="78"/>
      <c r="C44" s="26"/>
      <c r="D44" s="1"/>
      <c r="E44" s="1"/>
      <c r="F44" s="1"/>
      <c r="G44" s="1"/>
      <c r="H44" s="17"/>
      <c r="I44" s="17"/>
    </row>
    <row r="45" spans="1:9" s="2" customFormat="1" x14ac:dyDescent="0.55000000000000004">
      <c r="A45" s="1"/>
      <c r="B45" s="78"/>
      <c r="C45" s="15"/>
      <c r="D45" s="27"/>
      <c r="E45" s="1"/>
      <c r="F45" s="17"/>
      <c r="G45" s="1"/>
      <c r="H45" s="17"/>
      <c r="I45" s="17"/>
    </row>
    <row r="46" spans="1:9" s="2" customFormat="1" x14ac:dyDescent="0.55000000000000004">
      <c r="A46" s="1"/>
      <c r="B46" s="78"/>
      <c r="C46" s="1"/>
      <c r="D46" s="1"/>
      <c r="E46" s="1"/>
      <c r="F46" s="1"/>
      <c r="G46" s="1"/>
      <c r="H46" s="17"/>
      <c r="I46" s="17"/>
    </row>
    <row r="47" spans="1:9" s="2" customFormat="1" x14ac:dyDescent="0.55000000000000004">
      <c r="A47" s="1"/>
      <c r="B47" s="78"/>
      <c r="C47" s="11"/>
      <c r="D47" s="1"/>
      <c r="E47" s="1"/>
      <c r="F47" s="17"/>
      <c r="G47" s="1"/>
      <c r="H47" s="1"/>
      <c r="I47" s="1"/>
    </row>
    <row r="48" spans="1:9" s="2" customFormat="1" x14ac:dyDescent="0.55000000000000004">
      <c r="A48" s="1"/>
      <c r="B48" s="78"/>
      <c r="C48" s="1"/>
      <c r="D48" s="1"/>
      <c r="E48" s="1"/>
      <c r="F48" s="1"/>
      <c r="G48" s="1"/>
      <c r="H48" s="17"/>
      <c r="I48" s="17"/>
    </row>
    <row r="49" spans="1:9" s="2" customFormat="1" x14ac:dyDescent="0.55000000000000004">
      <c r="A49" s="1"/>
      <c r="B49" s="78"/>
      <c r="C49" s="11"/>
      <c r="D49" s="1"/>
      <c r="E49" s="1"/>
      <c r="F49" s="19"/>
      <c r="G49" s="1"/>
      <c r="H49" s="1"/>
      <c r="I49" s="1"/>
    </row>
    <row r="50" spans="1:9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</row>
    <row r="51" spans="1:9" s="2" customFormat="1" x14ac:dyDescent="0.55000000000000004">
      <c r="A51" s="1"/>
      <c r="B51" s="78"/>
      <c r="C51" s="11"/>
      <c r="D51" s="1"/>
      <c r="E51" s="1"/>
      <c r="F51" s="19"/>
      <c r="G51" s="1"/>
      <c r="H51" s="17"/>
      <c r="I51" s="17"/>
    </row>
    <row r="52" spans="1:9" s="2" customFormat="1" x14ac:dyDescent="0.55000000000000004">
      <c r="A52" s="1"/>
      <c r="B52" s="78"/>
      <c r="C52" s="11"/>
      <c r="D52" s="1"/>
      <c r="E52" s="1"/>
      <c r="F52" s="28"/>
      <c r="G52" s="1"/>
      <c r="H52" s="1"/>
      <c r="I52" s="1"/>
    </row>
    <row r="53" spans="1:9" s="2" customFormat="1" x14ac:dyDescent="0.55000000000000004">
      <c r="A53" s="1"/>
      <c r="B53" s="78"/>
      <c r="C53" s="11"/>
      <c r="D53" s="1"/>
      <c r="E53" s="1"/>
      <c r="F53" s="1"/>
      <c r="G53" s="1"/>
      <c r="H53" s="17"/>
      <c r="I53" s="17"/>
    </row>
    <row r="54" spans="1:9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</row>
    <row r="55" spans="1:9" s="2" customFormat="1" x14ac:dyDescent="0.55000000000000004">
      <c r="A55" s="1"/>
      <c r="B55" s="78"/>
      <c r="C55" s="11"/>
      <c r="D55" s="1"/>
      <c r="E55" s="1"/>
      <c r="F55" s="1"/>
      <c r="G55" s="1"/>
      <c r="H55" s="19"/>
      <c r="I55" s="19"/>
    </row>
    <row r="56" spans="1:9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</row>
    <row r="57" spans="1:9" s="2" customFormat="1" x14ac:dyDescent="0.55000000000000004">
      <c r="A57" s="1"/>
      <c r="B57" s="78"/>
      <c r="C57" s="1"/>
      <c r="D57" s="1"/>
      <c r="E57" s="1"/>
      <c r="F57" s="1"/>
      <c r="G57" s="1"/>
      <c r="H57" s="19"/>
      <c r="I57" s="19"/>
    </row>
    <row r="58" spans="1:9" s="2" customFormat="1" x14ac:dyDescent="0.55000000000000004">
      <c r="A58" s="1"/>
      <c r="B58" s="78"/>
      <c r="C58" s="1"/>
      <c r="D58" s="1"/>
      <c r="E58" s="1"/>
      <c r="F58" s="1"/>
      <c r="G58" s="1"/>
      <c r="H58" s="29"/>
      <c r="I58" s="29"/>
    </row>
    <row r="59" spans="1:9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</row>
    <row r="60" spans="1:9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</row>
    <row r="61" spans="1:9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</row>
    <row r="62" spans="1:9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EC5-833B-4CB4-A894-8DFFBB00D95E}">
  <sheetPr>
    <tabColor rgb="FFFFC000"/>
  </sheetPr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6446-E272-4A0F-B8B4-0DA5128C1042}">
  <dimension ref="A1:R38"/>
  <sheetViews>
    <sheetView topLeftCell="A7" zoomScaleNormal="100" workbookViewId="0">
      <selection activeCell="E24" sqref="E24"/>
    </sheetView>
  </sheetViews>
  <sheetFormatPr defaultRowHeight="14.4" x14ac:dyDescent="0.55000000000000004"/>
  <cols>
    <col min="1" max="1" width="12.26171875" customWidth="1"/>
    <col min="2" max="2" width="10.41796875" bestFit="1" customWidth="1"/>
    <col min="3" max="3" width="5.734375" bestFit="1" customWidth="1"/>
    <col min="4" max="4" width="10.26171875" customWidth="1"/>
    <col min="5" max="5" width="10.26171875" bestFit="1" customWidth="1"/>
    <col min="6" max="6" width="9.41796875" bestFit="1" customWidth="1"/>
    <col min="7" max="10" width="12.41796875" customWidth="1"/>
    <col min="11" max="11" width="8.578125" customWidth="1"/>
    <col min="12" max="12" width="15.26171875" bestFit="1" customWidth="1"/>
    <col min="13" max="13" width="7.734375" bestFit="1" customWidth="1"/>
    <col min="14" max="14" width="14.1015625" customWidth="1"/>
    <col min="15" max="15" width="13.41796875" bestFit="1" customWidth="1"/>
    <col min="16" max="16" width="10.83984375" bestFit="1" customWidth="1"/>
    <col min="17" max="17" width="18.578125" bestFit="1" customWidth="1"/>
    <col min="18" max="18" width="17" customWidth="1"/>
    <col min="19" max="19" width="17" bestFit="1" customWidth="1"/>
    <col min="20" max="20" width="26.578125" bestFit="1" customWidth="1"/>
    <col min="21" max="21" width="11.734375" bestFit="1" customWidth="1"/>
    <col min="22" max="22" width="10.83984375" bestFit="1" customWidth="1"/>
    <col min="23" max="23" width="9.1015625" bestFit="1" customWidth="1"/>
  </cols>
  <sheetData>
    <row r="1" spans="1:18" ht="15.6" x14ac:dyDescent="0.6">
      <c r="A1" s="68" t="s">
        <v>142</v>
      </c>
    </row>
    <row r="2" spans="1:18" x14ac:dyDescent="0.55000000000000004">
      <c r="A2" t="s">
        <v>85</v>
      </c>
      <c r="B2" s="47">
        <v>43831</v>
      </c>
      <c r="C2" s="47"/>
    </row>
    <row r="3" spans="1:18" x14ac:dyDescent="0.55000000000000004">
      <c r="A3" s="47" t="s">
        <v>86</v>
      </c>
      <c r="B3" s="47">
        <v>44196</v>
      </c>
      <c r="C3" s="47"/>
    </row>
    <row r="7" spans="1:18" x14ac:dyDescent="0.55000000000000004">
      <c r="B7" s="69" t="s">
        <v>87</v>
      </c>
      <c r="C7" s="69"/>
      <c r="D7" s="69" t="s">
        <v>88</v>
      </c>
      <c r="E7" s="69" t="s">
        <v>89</v>
      </c>
      <c r="F7" s="69"/>
      <c r="G7" s="69" t="s">
        <v>92</v>
      </c>
      <c r="H7" s="69" t="s">
        <v>17</v>
      </c>
      <c r="I7" s="69" t="s">
        <v>93</v>
      </c>
      <c r="J7" s="69" t="s">
        <v>90</v>
      </c>
      <c r="L7" s="69" t="s">
        <v>94</v>
      </c>
      <c r="M7" s="69" t="s">
        <v>95</v>
      </c>
      <c r="N7" s="69" t="s">
        <v>91</v>
      </c>
      <c r="O7" s="69" t="s">
        <v>96</v>
      </c>
      <c r="P7" s="69" t="s">
        <v>97</v>
      </c>
      <c r="Q7" s="69" t="s">
        <v>98</v>
      </c>
      <c r="R7" s="69" t="s">
        <v>150</v>
      </c>
    </row>
    <row r="8" spans="1:18" x14ac:dyDescent="0.55000000000000004">
      <c r="B8" t="s">
        <v>99</v>
      </c>
      <c r="C8" t="s">
        <v>5</v>
      </c>
      <c r="D8" s="71">
        <v>271</v>
      </c>
      <c r="E8" t="s">
        <v>129</v>
      </c>
      <c r="F8" s="47">
        <v>43951</v>
      </c>
      <c r="G8" s="72">
        <v>0</v>
      </c>
      <c r="H8" s="72">
        <v>213693</v>
      </c>
      <c r="I8" s="72"/>
      <c r="J8" s="72">
        <f>H8+I8</f>
        <v>213693</v>
      </c>
      <c r="L8">
        <v>0</v>
      </c>
      <c r="M8">
        <v>3.3000000000000002E-2</v>
      </c>
      <c r="N8" s="72">
        <v>180717.44</v>
      </c>
      <c r="O8" s="72">
        <f>J8*M8/12</f>
        <v>587.65575000000001</v>
      </c>
      <c r="P8" s="70">
        <f>IF(F8&lt;$B$2,MONTH($B$3)*O8,O8*(MONTH($B$3)-MONTH(F8)))</f>
        <v>4701.2460000000001</v>
      </c>
      <c r="Q8" s="72">
        <f>N8+P8</f>
        <v>185418.68600000002</v>
      </c>
      <c r="R8" s="102">
        <f t="shared" ref="R8:R11" si="0">J8-Q8</f>
        <v>28274.313999999984</v>
      </c>
    </row>
    <row r="9" spans="1:18" x14ac:dyDescent="0.55000000000000004">
      <c r="B9" t="s">
        <v>99</v>
      </c>
      <c r="C9" t="s">
        <v>5</v>
      </c>
      <c r="D9" s="71">
        <v>271</v>
      </c>
      <c r="E9" t="s">
        <v>100</v>
      </c>
      <c r="G9" s="72">
        <v>0</v>
      </c>
      <c r="H9" s="72">
        <v>6000</v>
      </c>
      <c r="I9" s="72"/>
      <c r="J9" s="72">
        <f>H9+I9</f>
        <v>6000</v>
      </c>
      <c r="L9">
        <v>0</v>
      </c>
      <c r="N9" s="72">
        <v>0</v>
      </c>
      <c r="O9" s="72">
        <f>J9*M9/12</f>
        <v>0</v>
      </c>
      <c r="P9" s="70">
        <f>IF(F9&lt;$B$2,MONTH($B$3)*O9,O9*(MONTH($B$3)-MONTH(F9)))</f>
        <v>0</v>
      </c>
      <c r="Q9" s="72">
        <f>N9+P9</f>
        <v>0</v>
      </c>
      <c r="R9" s="102">
        <f t="shared" si="0"/>
        <v>6000</v>
      </c>
    </row>
    <row r="10" spans="1:18" x14ac:dyDescent="0.55000000000000004">
      <c r="B10" t="s">
        <v>101</v>
      </c>
      <c r="C10" t="s">
        <v>102</v>
      </c>
      <c r="D10" s="71">
        <v>271</v>
      </c>
      <c r="E10" t="s">
        <v>130</v>
      </c>
      <c r="F10" s="47">
        <v>43982</v>
      </c>
      <c r="G10" s="72">
        <v>0</v>
      </c>
      <c r="H10" s="72">
        <v>343080</v>
      </c>
      <c r="I10" s="72"/>
      <c r="J10" s="72">
        <f>H10+I10</f>
        <v>343080</v>
      </c>
      <c r="L10">
        <v>0</v>
      </c>
      <c r="N10" s="72">
        <v>227343.78</v>
      </c>
      <c r="O10" s="72">
        <v>1549.58</v>
      </c>
      <c r="P10" s="70">
        <f>IF(F10&lt;$B$2,MONTH($B$3)*O10,O10*(MONTH($B$3)-MONTH(F10)))</f>
        <v>10847.06</v>
      </c>
      <c r="Q10" s="72">
        <f>N10+P10</f>
        <v>238190.84</v>
      </c>
      <c r="R10" s="102">
        <f t="shared" si="0"/>
        <v>104889.16</v>
      </c>
    </row>
    <row r="11" spans="1:18" x14ac:dyDescent="0.55000000000000004">
      <c r="D11" s="71"/>
      <c r="G11" s="73">
        <f>SUM(G8:G10)</f>
        <v>0</v>
      </c>
      <c r="H11" s="73">
        <f>SUM(H8:H10)</f>
        <v>562773</v>
      </c>
      <c r="I11" s="73">
        <f>SUM(I8:I10)</f>
        <v>0</v>
      </c>
      <c r="J11" s="73">
        <f>SUM(J8:J10)</f>
        <v>562773</v>
      </c>
      <c r="L11" s="73">
        <f>SUM(L8:L10)</f>
        <v>0</v>
      </c>
      <c r="N11" s="73">
        <f>SUM(N8:N10)</f>
        <v>408061.22</v>
      </c>
      <c r="O11" s="73">
        <f>SUM(O8:O10)</f>
        <v>2137.2357499999998</v>
      </c>
      <c r="P11" s="73">
        <f>SUM(P8:P10)</f>
        <v>15548.306</v>
      </c>
      <c r="Q11" s="73">
        <f>SUM(Q8:Q10)</f>
        <v>423609.52600000001</v>
      </c>
      <c r="R11" s="103">
        <f t="shared" si="0"/>
        <v>139163.47399999999</v>
      </c>
    </row>
    <row r="12" spans="1:18" x14ac:dyDescent="0.55000000000000004">
      <c r="G12" s="72"/>
      <c r="H12" s="72"/>
      <c r="I12" s="72"/>
      <c r="J12" s="72"/>
      <c r="R12" s="102"/>
    </row>
    <row r="13" spans="1:18" x14ac:dyDescent="0.55000000000000004">
      <c r="G13" s="72"/>
      <c r="H13" s="72"/>
      <c r="I13" s="72"/>
      <c r="J13" s="72"/>
    </row>
    <row r="14" spans="1:18" ht="15.6" x14ac:dyDescent="0.6">
      <c r="A14" s="68" t="s">
        <v>145</v>
      </c>
    </row>
    <row r="15" spans="1:18" x14ac:dyDescent="0.55000000000000004">
      <c r="A15" t="s">
        <v>85</v>
      </c>
      <c r="B15" s="47">
        <v>44197</v>
      </c>
      <c r="C15" s="47"/>
    </row>
    <row r="16" spans="1:18" x14ac:dyDescent="0.55000000000000004">
      <c r="A16" s="47" t="s">
        <v>86</v>
      </c>
      <c r="B16" s="47">
        <v>44561</v>
      </c>
      <c r="C16" s="47"/>
    </row>
    <row r="20" spans="1:18" x14ac:dyDescent="0.55000000000000004">
      <c r="B20" s="69" t="s">
        <v>87</v>
      </c>
      <c r="C20" s="69"/>
      <c r="D20" s="69" t="s">
        <v>88</v>
      </c>
      <c r="E20" s="69" t="s">
        <v>89</v>
      </c>
      <c r="F20" s="69"/>
      <c r="G20" s="69" t="s">
        <v>146</v>
      </c>
      <c r="H20" s="69" t="s">
        <v>17</v>
      </c>
      <c r="I20" s="69" t="s">
        <v>93</v>
      </c>
      <c r="J20" s="69" t="s">
        <v>90</v>
      </c>
      <c r="L20" s="69" t="s">
        <v>147</v>
      </c>
      <c r="M20" s="69" t="s">
        <v>95</v>
      </c>
      <c r="N20" s="69" t="s">
        <v>91</v>
      </c>
      <c r="O20" s="69" t="s">
        <v>96</v>
      </c>
      <c r="P20" s="69" t="s">
        <v>97</v>
      </c>
      <c r="Q20" s="69" t="s">
        <v>98</v>
      </c>
      <c r="R20" s="69" t="s">
        <v>150</v>
      </c>
    </row>
    <row r="21" spans="1:18" x14ac:dyDescent="0.55000000000000004">
      <c r="B21" t="s">
        <v>99</v>
      </c>
      <c r="C21" t="s">
        <v>5</v>
      </c>
      <c r="D21" s="71">
        <v>271</v>
      </c>
      <c r="E21" t="s">
        <v>129</v>
      </c>
      <c r="F21" s="47">
        <v>43951</v>
      </c>
      <c r="G21" s="72">
        <f>J8</f>
        <v>213693</v>
      </c>
      <c r="H21" s="72">
        <v>0</v>
      </c>
      <c r="I21" s="72">
        <v>0</v>
      </c>
      <c r="J21" s="72">
        <f>G21+H21-I21</f>
        <v>213693</v>
      </c>
      <c r="L21" s="102">
        <f>Q8</f>
        <v>185418.68600000002</v>
      </c>
      <c r="M21">
        <v>3.3000000000000002E-2</v>
      </c>
      <c r="N21" s="72"/>
      <c r="O21" s="72">
        <f>J21*M21/12</f>
        <v>587.65575000000001</v>
      </c>
      <c r="P21" s="70">
        <f>IF(F21&lt;$B$15,MONTH($B$3)*O21,O21*(MONTH($B$3)-MONTH(F21)))</f>
        <v>7051.8690000000006</v>
      </c>
      <c r="Q21" s="72">
        <f>L21+N21+P21</f>
        <v>192470.55500000002</v>
      </c>
      <c r="R21" s="102">
        <f t="shared" ref="R21:R24" si="1">J21-Q21</f>
        <v>21222.444999999978</v>
      </c>
    </row>
    <row r="22" spans="1:18" x14ac:dyDescent="0.55000000000000004">
      <c r="B22" t="s">
        <v>99</v>
      </c>
      <c r="C22" t="s">
        <v>5</v>
      </c>
      <c r="D22" s="71">
        <v>271</v>
      </c>
      <c r="E22" t="s">
        <v>100</v>
      </c>
      <c r="G22" s="72">
        <f>J9</f>
        <v>6000</v>
      </c>
      <c r="H22" s="72">
        <v>0</v>
      </c>
      <c r="I22" s="72">
        <v>0</v>
      </c>
      <c r="J22" s="72">
        <f t="shared" ref="J22:J24" si="2">G22+H22-I22</f>
        <v>6000</v>
      </c>
      <c r="L22" s="102">
        <f t="shared" ref="L22:L23" si="3">Q9</f>
        <v>0</v>
      </c>
      <c r="M22">
        <v>3.3000000000000002E-2</v>
      </c>
      <c r="N22" s="72"/>
      <c r="O22" s="72">
        <f>J22*M22/12</f>
        <v>16.5</v>
      </c>
      <c r="P22" s="70">
        <f>IF(F22&lt;$B$15,MONTH($B$3)*O22,O22*(MONTH($B$3)-MONTH(F22)))</f>
        <v>198</v>
      </c>
      <c r="Q22" s="72">
        <f t="shared" ref="Q22:Q23" si="4">L22+N22+P22</f>
        <v>198</v>
      </c>
      <c r="R22" s="102">
        <f t="shared" si="1"/>
        <v>5802</v>
      </c>
    </row>
    <row r="23" spans="1:18" x14ac:dyDescent="0.55000000000000004">
      <c r="B23" t="s">
        <v>101</v>
      </c>
      <c r="C23" t="s">
        <v>102</v>
      </c>
      <c r="D23" s="71">
        <v>271</v>
      </c>
      <c r="E23" t="s">
        <v>130</v>
      </c>
      <c r="F23" s="47">
        <v>44227</v>
      </c>
      <c r="G23" s="72">
        <f>J10</f>
        <v>343080</v>
      </c>
      <c r="H23" s="72">
        <v>0</v>
      </c>
      <c r="I23" s="72">
        <v>0</v>
      </c>
      <c r="J23" s="72">
        <f t="shared" si="2"/>
        <v>343080</v>
      </c>
      <c r="L23" s="102">
        <f t="shared" si="3"/>
        <v>238190.84</v>
      </c>
      <c r="M23">
        <v>3.3000000000000002E-2</v>
      </c>
      <c r="N23" s="72"/>
      <c r="O23" s="72">
        <f t="shared" ref="O23:O24" si="5">J23*M23/12</f>
        <v>943.47000000000014</v>
      </c>
      <c r="P23" s="70">
        <f>IF(F23&lt;$B$15,MONTH($B$16)*O23,O23*(MONTH($B$16)-MONTH(F23)))</f>
        <v>10378.170000000002</v>
      </c>
      <c r="Q23" s="72">
        <f t="shared" si="4"/>
        <v>248569.01</v>
      </c>
      <c r="R23" s="102">
        <f t="shared" si="1"/>
        <v>94510.989999999991</v>
      </c>
    </row>
    <row r="24" spans="1:18" x14ac:dyDescent="0.55000000000000004">
      <c r="B24" t="s">
        <v>99</v>
      </c>
      <c r="C24" t="s">
        <v>5</v>
      </c>
      <c r="D24" s="71">
        <v>271</v>
      </c>
      <c r="E24" t="s">
        <v>141</v>
      </c>
      <c r="F24" s="47">
        <v>44227</v>
      </c>
      <c r="G24" s="72"/>
      <c r="H24" s="72">
        <v>521066</v>
      </c>
      <c r="I24" s="72">
        <v>0</v>
      </c>
      <c r="J24" s="72">
        <f t="shared" si="2"/>
        <v>521066</v>
      </c>
      <c r="L24" s="102">
        <v>0</v>
      </c>
      <c r="M24">
        <v>3.3000000000000002E-2</v>
      </c>
      <c r="N24" s="72">
        <v>422171.7666666666</v>
      </c>
      <c r="O24" s="72">
        <f t="shared" si="5"/>
        <v>1432.9314999999999</v>
      </c>
      <c r="P24" s="70">
        <f>IF(F24&lt;$B$15,MONTH($B$16)*O24,O24*(MONTH($B$16)-MONTH(F24)))</f>
        <v>15762.246499999999</v>
      </c>
      <c r="Q24" s="72">
        <f>L24+N24+P24</f>
        <v>437934.01316666661</v>
      </c>
      <c r="R24" s="102">
        <f t="shared" si="1"/>
        <v>83131.986833333387</v>
      </c>
    </row>
    <row r="25" spans="1:18" x14ac:dyDescent="0.55000000000000004">
      <c r="D25" s="71"/>
      <c r="G25" s="73">
        <f>SUM(G21:G24)</f>
        <v>562773</v>
      </c>
      <c r="H25" s="73">
        <f>SUM(H21:H24)</f>
        <v>521066</v>
      </c>
      <c r="I25" s="73">
        <f>SUM(I21:I24)</f>
        <v>0</v>
      </c>
      <c r="J25" s="73">
        <f>SUM(J21:J24)</f>
        <v>1083839</v>
      </c>
      <c r="L25" s="73">
        <f>SUM(L21:L24)</f>
        <v>423609.52600000001</v>
      </c>
      <c r="N25" s="73">
        <f>SUM(N21:N24)</f>
        <v>422171.7666666666</v>
      </c>
      <c r="O25" s="73">
        <f>SUM(O21:O24)</f>
        <v>2980.5572499999998</v>
      </c>
      <c r="P25" s="73">
        <f>SUM(P21:P24)</f>
        <v>33390.285500000005</v>
      </c>
      <c r="Q25" s="73">
        <f>SUM(Q21:Q24)</f>
        <v>879171.57816666667</v>
      </c>
      <c r="R25" s="103">
        <f>J25-Q25</f>
        <v>204667.42183333333</v>
      </c>
    </row>
    <row r="26" spans="1:18" x14ac:dyDescent="0.55000000000000004">
      <c r="G26" s="72"/>
      <c r="H26" s="72"/>
      <c r="I26" s="72"/>
      <c r="J26" s="72"/>
    </row>
    <row r="27" spans="1:18" ht="15.6" x14ac:dyDescent="0.6">
      <c r="A27" s="68" t="s">
        <v>143</v>
      </c>
    </row>
    <row r="28" spans="1:18" x14ac:dyDescent="0.55000000000000004">
      <c r="A28" t="s">
        <v>85</v>
      </c>
      <c r="B28" s="47">
        <v>44562</v>
      </c>
      <c r="C28" s="47"/>
    </row>
    <row r="29" spans="1:18" x14ac:dyDescent="0.55000000000000004">
      <c r="A29" s="47" t="s">
        <v>86</v>
      </c>
      <c r="B29" s="47">
        <v>44681</v>
      </c>
      <c r="C29" s="47"/>
    </row>
    <row r="33" spans="2:18" x14ac:dyDescent="0.55000000000000004">
      <c r="B33" s="69" t="s">
        <v>87</v>
      </c>
      <c r="C33" s="69"/>
      <c r="D33" s="69" t="s">
        <v>88</v>
      </c>
      <c r="E33" s="69" t="s">
        <v>89</v>
      </c>
      <c r="F33" s="69"/>
      <c r="G33" s="69" t="s">
        <v>144</v>
      </c>
      <c r="H33" s="69" t="s">
        <v>17</v>
      </c>
      <c r="I33" s="69" t="s">
        <v>93</v>
      </c>
      <c r="J33" s="69" t="s">
        <v>90</v>
      </c>
      <c r="L33" s="69" t="s">
        <v>148</v>
      </c>
      <c r="M33" s="69" t="s">
        <v>95</v>
      </c>
      <c r="N33" s="69" t="s">
        <v>91</v>
      </c>
      <c r="O33" s="69" t="s">
        <v>96</v>
      </c>
      <c r="P33" s="69" t="s">
        <v>97</v>
      </c>
      <c r="Q33" s="69" t="s">
        <v>98</v>
      </c>
      <c r="R33" s="69" t="s">
        <v>150</v>
      </c>
    </row>
    <row r="34" spans="2:18" x14ac:dyDescent="0.55000000000000004">
      <c r="B34" t="s">
        <v>99</v>
      </c>
      <c r="C34" t="s">
        <v>5</v>
      </c>
      <c r="D34" s="71">
        <v>271</v>
      </c>
      <c r="E34" t="s">
        <v>129</v>
      </c>
      <c r="F34" s="47">
        <v>43951</v>
      </c>
      <c r="G34" s="72">
        <f>J21</f>
        <v>213693</v>
      </c>
      <c r="H34" s="72">
        <v>0</v>
      </c>
      <c r="I34" s="72"/>
      <c r="J34" s="72">
        <f>G34+H34-I34</f>
        <v>213693</v>
      </c>
      <c r="L34" s="102">
        <f>Q21</f>
        <v>192470.55500000002</v>
      </c>
      <c r="M34">
        <v>3.3000000000000002E-2</v>
      </c>
      <c r="N34" s="72">
        <v>0</v>
      </c>
      <c r="O34" s="72">
        <f>J34*M34/12</f>
        <v>587.65575000000001</v>
      </c>
      <c r="P34" s="70">
        <f>IF(F34&lt;$B$15,MONTH($B$3)*O34,O34*(MONTH($B$3)-MONTH(F34)))</f>
        <v>7051.8690000000006</v>
      </c>
      <c r="Q34" s="72">
        <f>L34+N34+P34</f>
        <v>199522.42400000003</v>
      </c>
      <c r="R34" s="102">
        <f t="shared" ref="R34:R37" si="6">J34-Q34</f>
        <v>14170.575999999972</v>
      </c>
    </row>
    <row r="35" spans="2:18" x14ac:dyDescent="0.55000000000000004">
      <c r="B35" t="s">
        <v>99</v>
      </c>
      <c r="C35" t="s">
        <v>5</v>
      </c>
      <c r="D35" s="71">
        <v>271</v>
      </c>
      <c r="E35" t="s">
        <v>100</v>
      </c>
      <c r="G35" s="72">
        <f t="shared" ref="G35" si="7">J22</f>
        <v>6000</v>
      </c>
      <c r="H35" s="72">
        <v>0</v>
      </c>
      <c r="I35" s="72"/>
      <c r="J35" s="72">
        <f t="shared" ref="J35" si="8">G35+H35-I35</f>
        <v>6000</v>
      </c>
      <c r="L35" s="102">
        <f t="shared" ref="L35:L37" si="9">Q22</f>
        <v>198</v>
      </c>
      <c r="M35">
        <v>3.3000000000000002E-2</v>
      </c>
      <c r="N35" s="72">
        <v>0</v>
      </c>
      <c r="O35" s="72">
        <f>J35*M35/12</f>
        <v>16.5</v>
      </c>
      <c r="P35" s="70">
        <f>IF(F35&lt;$B$15,MONTH($B$3)*O35,O35*(MONTH($B$3)-MONTH(F35)))</f>
        <v>198</v>
      </c>
      <c r="Q35" s="72">
        <f t="shared" ref="Q35:Q37" si="10">L35+N35+P35</f>
        <v>396</v>
      </c>
      <c r="R35" s="102">
        <f t="shared" si="6"/>
        <v>5604</v>
      </c>
    </row>
    <row r="36" spans="2:18" x14ac:dyDescent="0.55000000000000004">
      <c r="B36" t="s">
        <v>101</v>
      </c>
      <c r="C36" t="s">
        <v>102</v>
      </c>
      <c r="D36" s="71">
        <v>271</v>
      </c>
      <c r="E36" t="s">
        <v>130</v>
      </c>
      <c r="F36" s="47">
        <v>43982</v>
      </c>
      <c r="G36" s="72">
        <f t="shared" ref="G36:G37" si="11">J23</f>
        <v>343080</v>
      </c>
      <c r="H36" s="72">
        <v>0</v>
      </c>
      <c r="I36" s="72"/>
      <c r="J36" s="72">
        <f t="shared" ref="J36:J37" si="12">G36+H36-I36</f>
        <v>343080</v>
      </c>
      <c r="L36" s="102">
        <f t="shared" si="9"/>
        <v>248569.01</v>
      </c>
      <c r="M36">
        <v>3.3000000000000002E-2</v>
      </c>
      <c r="N36" s="72">
        <v>0</v>
      </c>
      <c r="O36" s="72">
        <f t="shared" ref="O36:O37" si="13">J36*M36/12</f>
        <v>943.47000000000014</v>
      </c>
      <c r="P36" s="70">
        <f>IF(F36&lt;$B$15,MONTH($B$16)*O36,O36*(MONTH($B$16)-MONTH(F36)))</f>
        <v>11321.640000000001</v>
      </c>
      <c r="Q36" s="72">
        <f t="shared" si="10"/>
        <v>259890.65000000002</v>
      </c>
      <c r="R36" s="102">
        <f t="shared" si="6"/>
        <v>83189.349999999977</v>
      </c>
    </row>
    <row r="37" spans="2:18" x14ac:dyDescent="0.55000000000000004">
      <c r="B37" t="s">
        <v>99</v>
      </c>
      <c r="C37" t="s">
        <v>5</v>
      </c>
      <c r="D37" s="71">
        <v>271</v>
      </c>
      <c r="E37" t="s">
        <v>141</v>
      </c>
      <c r="F37" s="47">
        <v>44227</v>
      </c>
      <c r="G37" s="72">
        <f t="shared" si="11"/>
        <v>521066</v>
      </c>
      <c r="H37" s="72">
        <v>0</v>
      </c>
      <c r="I37" s="72"/>
      <c r="J37" s="72">
        <f t="shared" si="12"/>
        <v>521066</v>
      </c>
      <c r="L37" s="102">
        <f t="shared" si="9"/>
        <v>437934.01316666661</v>
      </c>
      <c r="M37">
        <v>3.3000000000000002E-2</v>
      </c>
      <c r="N37" s="72">
        <v>0</v>
      </c>
      <c r="O37" s="72">
        <f t="shared" si="13"/>
        <v>1432.9314999999999</v>
      </c>
      <c r="P37" s="70">
        <f>IF(F37&lt;$B$15,MONTH($B$3)*O37,O37*(MONTH($B$3)-MONTH(F37)))</f>
        <v>15762.246499999999</v>
      </c>
      <c r="Q37" s="72">
        <f t="shared" si="10"/>
        <v>453696.25966666662</v>
      </c>
      <c r="R37" s="102">
        <f t="shared" si="6"/>
        <v>67369.740333333379</v>
      </c>
    </row>
    <row r="38" spans="2:18" x14ac:dyDescent="0.55000000000000004">
      <c r="D38" s="71"/>
      <c r="G38" s="73">
        <f>SUM(G34:G37)</f>
        <v>1083839</v>
      </c>
      <c r="H38" s="73">
        <f>SUM(H34:H36)</f>
        <v>0</v>
      </c>
      <c r="I38" s="73">
        <f>SUM(I34:I36)</f>
        <v>0</v>
      </c>
      <c r="J38" s="73">
        <f>SUM(J34:J37)</f>
        <v>1083839</v>
      </c>
      <c r="L38" s="73">
        <f>SUM(L34:L36)</f>
        <v>441237.56500000006</v>
      </c>
      <c r="N38" s="73">
        <f>SUM(N34:N36)</f>
        <v>0</v>
      </c>
      <c r="O38" s="73">
        <f>SUM(O34:O37)</f>
        <v>2980.5572499999998</v>
      </c>
      <c r="P38" s="73">
        <f>SUM(P34:P37)</f>
        <v>34333.755499999999</v>
      </c>
      <c r="Q38" s="73">
        <f>SUM(Q34:Q37)</f>
        <v>913505.33366666664</v>
      </c>
      <c r="R38" s="103">
        <f>J38-Q38</f>
        <v>170333.66633333336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BA4-F135-4A92-AF8A-C1E1F539F734}">
  <dimension ref="A1:AM27"/>
  <sheetViews>
    <sheetView workbookViewId="0">
      <selection activeCell="Q24" sqref="Q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38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18">
        <v>303</v>
      </c>
      <c r="B5" s="23" t="s">
        <v>165</v>
      </c>
      <c r="C5" s="43">
        <f>SUMIFS('UPIS Detail'!5:5,'UPIS Detail'!$2:$2,'UPIS LinkIn'!C$2,'UPIS Detail'!$1:$1,"Balance")</f>
        <v>3700</v>
      </c>
      <c r="D5" s="43">
        <f>SUMIFS('UPIS Detail'!5:5,'UPIS Detail'!$2:$2,'UPIS LinkIn'!D$2,'UPIS Detail'!$1:$1,"Balance")</f>
        <v>3700</v>
      </c>
      <c r="E5" s="43">
        <f>SUMIFS('UPIS Detail'!5:5,'UPIS Detail'!$2:$2,'UPIS LinkIn'!E$2,'UPIS Detail'!$1:$1,"Balance")</f>
        <v>3700</v>
      </c>
      <c r="F5" s="43">
        <f>SUMIFS('UPIS Detail'!5:5,'UPIS Detail'!$2:$2,'UPIS LinkIn'!F$2,'UPIS Detail'!$1:$1,"Balance")</f>
        <v>3700</v>
      </c>
      <c r="G5" s="43">
        <f>SUMIFS('UPIS Detail'!5:5,'UPIS Detail'!$2:$2,'UPIS LinkIn'!G$2,'UPIS Detail'!$1:$1,"Balance")</f>
        <v>3700</v>
      </c>
      <c r="H5" s="43">
        <f>SUMIFS('UPIS Detail'!5:5,'UPIS Detail'!$2:$2,'UPIS LinkIn'!H$2,'UPIS Detail'!$1:$1,"Balance")</f>
        <v>3700</v>
      </c>
      <c r="I5" s="43">
        <f>SUMIFS('UPIS Detail'!5:5,'UPIS Detail'!$2:$2,'UPIS LinkIn'!I$2,'UPIS Detail'!$1:$1,"Balance")</f>
        <v>3700</v>
      </c>
      <c r="J5" s="43">
        <f>SUMIFS('UPIS Detail'!5:5,'UPIS Detail'!$2:$2,'UPIS LinkIn'!J$2,'UPIS Detail'!$1:$1,"Balance")</f>
        <v>3700</v>
      </c>
      <c r="K5" s="43">
        <f>SUMIFS('UPIS Detail'!5:5,'UPIS Detail'!$2:$2,'UPIS LinkIn'!K$2,'UPIS Detail'!$1:$1,"Balance")</f>
        <v>3700</v>
      </c>
      <c r="L5" s="43">
        <f>SUMIFS('UPIS Detail'!5:5,'UPIS Detail'!$2:$2,'UPIS LinkIn'!L$2,'UPIS Detail'!$1:$1,"Balance")</f>
        <v>3700</v>
      </c>
      <c r="M5" s="43">
        <f>SUMIFS('UPIS Detail'!5:5,'UPIS Detail'!$2:$2,'UPIS LinkIn'!M$2,'UPIS Detail'!$1:$1,"Balance")</f>
        <v>3700</v>
      </c>
      <c r="N5" s="43">
        <f>SUMIFS('UPIS Detail'!5:5,'UPIS Detail'!$2:$2,'UPIS LinkIn'!N$2,'UPIS Detail'!$1:$1,"Balance")</f>
        <v>3700</v>
      </c>
      <c r="O5" s="43">
        <f>SUMIFS('UPIS Detail'!5:5,'UPIS Detail'!$2:$2,'UPIS LinkIn'!O$2,'UPIS Detail'!$1:$1,"Balance")</f>
        <v>3700</v>
      </c>
      <c r="P5" s="43">
        <f>SUMIFS('UPIS Detail'!5:5,'UPIS Detail'!$2:$2,'UPIS LinkIn'!P$2,'UPIS Detail'!$1:$1,"Balance")</f>
        <v>3700</v>
      </c>
      <c r="Q5" s="43">
        <f>SUMIFS('UPIS Detail'!5:5,'UPIS Detail'!$2:$2,'UPIS LinkIn'!Q$2,'UPIS Detail'!$1:$1,"Balance")</f>
        <v>3700</v>
      </c>
      <c r="R5" s="43">
        <f>SUMIFS('UPIS Detail'!5:5,'UPIS Detail'!$2:$2,'UPIS LinkIn'!R$2,'UPIS Detail'!$1:$1,"Balance")</f>
        <v>3700</v>
      </c>
      <c r="S5" s="43">
        <f>SUMIFS('UPIS Detail'!5:5,'UPIS Detail'!$2:$2,'UPIS LinkIn'!S$2,'UPIS Detail'!$1:$1,"Balance")</f>
        <v>3700</v>
      </c>
      <c r="T5" s="43">
        <f>SUMIFS('UPIS Detail'!5:5,'UPIS Detail'!$2:$2,'UPIS LinkIn'!T$2,'UPIS Detail'!$1:$1,"Balance")</f>
        <v>3700</v>
      </c>
      <c r="U5" s="43">
        <f>SUMIFS('UPIS Detail'!5:5,'UPIS Detail'!$2:$2,'UPIS LinkIn'!U$2,'UPIS Detail'!$1:$1,"Balance")</f>
        <v>3700</v>
      </c>
      <c r="V5" s="43">
        <f>SUMIFS('UPIS Detail'!5:5,'UPIS Detail'!$2:$2,'UPIS LinkIn'!V$2,'UPIS Detail'!$1:$1,"Balance")</f>
        <v>3700</v>
      </c>
      <c r="W5" s="43">
        <f>SUMIFS('UPIS Detail'!5:5,'UPIS Detail'!$2:$2,'UPIS LinkIn'!W$2,'UPIS Detail'!$1:$1,"Balance")</f>
        <v>3700</v>
      </c>
      <c r="X5" s="43">
        <f>SUMIFS('UPIS Detail'!5:5,'UPIS Detail'!$2:$2,'UPIS LinkIn'!X$2,'UPIS Detail'!$1:$1,"Balance")</f>
        <v>3700</v>
      </c>
      <c r="Y5" s="43">
        <f>SUMIFS('UPIS Detail'!5:5,'UPIS Detail'!$2:$2,'UPIS LinkIn'!Y$2,'UPIS Detail'!$1:$1,"Balance")</f>
        <v>3700</v>
      </c>
      <c r="Z5" s="43">
        <f>SUMIFS('UPIS Detail'!5:5,'UPIS Detail'!$2:$2,'UPIS LinkIn'!Z$2,'UPIS Detail'!$1:$1,"Balance")</f>
        <v>3700</v>
      </c>
      <c r="AA5" s="43">
        <f>SUMIFS('UPIS Detail'!5:5,'UPIS Detail'!$2:$2,'UPIS LinkIn'!AA$2,'UPIS Detail'!$1:$1,"Balance")</f>
        <v>3700</v>
      </c>
      <c r="AB5" s="43">
        <f>SUMIFS('UPIS Detail'!5:5,'UPIS Detail'!$2:$2,'UPIS LinkIn'!AB$2,'UPIS Detail'!$1:$1,"Balance")</f>
        <v>3700</v>
      </c>
      <c r="AC5" s="43">
        <f>SUMIFS('UPIS Detail'!5:5,'UPIS Detail'!$2:$2,'UPIS LinkIn'!AC$2,'UPIS Detail'!$1:$1,"Balance")</f>
        <v>3700</v>
      </c>
      <c r="AD5" s="43">
        <f>SUMIFS('UPIS Detail'!5:5,'UPIS Detail'!$2:$2,'UPIS LinkIn'!AD$2,'UPIS Detail'!$1:$1,"Balance")</f>
        <v>3700</v>
      </c>
      <c r="AE5" s="43">
        <f>SUMIFS('UPIS Detail'!5:5,'UPIS Detail'!$2:$2,'UPIS LinkIn'!AE$2,'UPIS Detail'!$1:$1,"Balance")</f>
        <v>3700</v>
      </c>
      <c r="AF5" s="43">
        <f>SUMIFS('UPIS Detail'!5:5,'UPIS Detail'!$2:$2,'UPIS LinkIn'!AF$2,'UPIS Detail'!$1:$1,"Balance")</f>
        <v>3700</v>
      </c>
      <c r="AG5" s="43">
        <f>SUMIFS('UPIS Detail'!5:5,'UPIS Detail'!$2:$2,'UPIS LinkIn'!AG$2,'UPIS Detail'!$1:$1,"Balance")</f>
        <v>3700</v>
      </c>
      <c r="AH5" s="43">
        <f>SUMIFS('UPIS Detail'!5:5,'UPIS Detail'!$2:$2,'UPIS LinkIn'!AH$2,'UPIS Detail'!$1:$1,"Balance")</f>
        <v>3700</v>
      </c>
      <c r="AI5" s="43">
        <f>SUMIFS('UPIS Detail'!5:5,'UPIS Detail'!$2:$2,'UPIS LinkIn'!AI$2,'UPIS Detail'!$1:$1,"Balance")</f>
        <v>3700</v>
      </c>
      <c r="AJ5" s="43">
        <f>SUMIFS('UPIS Detail'!5:5,'UPIS Detail'!$2:$2,'UPIS LinkIn'!AJ$2,'UPIS Detail'!$1:$1,"Balance")</f>
        <v>3700</v>
      </c>
      <c r="AK5" s="43">
        <f>SUMIFS('UPIS Detail'!5:5,'UPIS Detail'!$2:$2,'UPIS LinkIn'!AK$2,'UPIS Detail'!$1:$1,"Balance")</f>
        <v>3700</v>
      </c>
      <c r="AL5" s="43">
        <f>SUMIFS('UPIS Detail'!5:5,'UPIS Detail'!$2:$2,'UPIS LinkIn'!AL$2,'UPIS Detail'!$1:$1,"Balance")</f>
        <v>3700</v>
      </c>
      <c r="AM5" s="43">
        <f>SUMIFS('UPIS Detail'!5:5,'UPIS Detail'!$2:$2,'UPIS LinkIn'!AM$2,'UPIS Detail'!$1:$1,"Balance")</f>
        <v>3700</v>
      </c>
    </row>
    <row r="6" spans="1:39" x14ac:dyDescent="0.55000000000000004">
      <c r="A6" s="18">
        <v>310.10000000000002</v>
      </c>
      <c r="B6" s="23" t="s">
        <v>21</v>
      </c>
      <c r="C6" s="43">
        <f>SUMIFS('UPIS Detail'!6:6,'UPIS Detail'!$2:$2,'UPIS LinkIn'!C$2,'UPIS Detail'!$1:$1,"Balance")</f>
        <v>20000</v>
      </c>
      <c r="D6" s="43">
        <f>SUMIFS('UPIS Detail'!6:6,'UPIS Detail'!$2:$2,'UPIS LinkIn'!D$2,'UPIS Detail'!$1:$1,"Balance")</f>
        <v>20000</v>
      </c>
      <c r="E6" s="43">
        <f>SUMIFS('UPIS Detail'!6:6,'UPIS Detail'!$2:$2,'UPIS LinkIn'!E$2,'UPIS Detail'!$1:$1,"Balance")</f>
        <v>20000</v>
      </c>
      <c r="F6" s="43">
        <f>SUMIFS('UPIS Detail'!6:6,'UPIS Detail'!$2:$2,'UPIS LinkIn'!F$2,'UPIS Detail'!$1:$1,"Balance")</f>
        <v>20000</v>
      </c>
      <c r="G6" s="43">
        <f>SUMIFS('UPIS Detail'!6:6,'UPIS Detail'!$2:$2,'UPIS LinkIn'!G$2,'UPIS Detail'!$1:$1,"Balance")</f>
        <v>20000</v>
      </c>
      <c r="H6" s="43">
        <f>SUMIFS('UPIS Detail'!6:6,'UPIS Detail'!$2:$2,'UPIS LinkIn'!H$2,'UPIS Detail'!$1:$1,"Balance")</f>
        <v>20000</v>
      </c>
      <c r="I6" s="43">
        <f>SUMIFS('UPIS Detail'!6:6,'UPIS Detail'!$2:$2,'UPIS LinkIn'!I$2,'UPIS Detail'!$1:$1,"Balance")</f>
        <v>20000</v>
      </c>
      <c r="J6" s="43">
        <f>SUMIFS('UPIS Detail'!6:6,'UPIS Detail'!$2:$2,'UPIS LinkIn'!J$2,'UPIS Detail'!$1:$1,"Balance")</f>
        <v>20000</v>
      </c>
      <c r="K6" s="43">
        <f>SUMIFS('UPIS Detail'!6:6,'UPIS Detail'!$2:$2,'UPIS LinkIn'!K$2,'UPIS Detail'!$1:$1,"Balance")</f>
        <v>20000</v>
      </c>
      <c r="L6" s="43">
        <f>SUMIFS('UPIS Detail'!6:6,'UPIS Detail'!$2:$2,'UPIS LinkIn'!L$2,'UPIS Detail'!$1:$1,"Balance")</f>
        <v>20000</v>
      </c>
      <c r="M6" s="43">
        <f>SUMIFS('UPIS Detail'!6:6,'UPIS Detail'!$2:$2,'UPIS LinkIn'!M$2,'UPIS Detail'!$1:$1,"Balance")</f>
        <v>20000</v>
      </c>
      <c r="N6" s="43">
        <f>SUMIFS('UPIS Detail'!6:6,'UPIS Detail'!$2:$2,'UPIS LinkIn'!N$2,'UPIS Detail'!$1:$1,"Balance")</f>
        <v>20000</v>
      </c>
      <c r="O6" s="43">
        <f>SUMIFS('UPIS Detail'!6:6,'UPIS Detail'!$2:$2,'UPIS LinkIn'!O$2,'UPIS Detail'!$1:$1,"Balance")</f>
        <v>20000</v>
      </c>
      <c r="P6" s="43">
        <f>SUMIFS('UPIS Detail'!6:6,'UPIS Detail'!$2:$2,'UPIS LinkIn'!P$2,'UPIS Detail'!$1:$1,"Balance")</f>
        <v>20000</v>
      </c>
      <c r="Q6" s="43">
        <f>SUMIFS('UPIS Detail'!6:6,'UPIS Detail'!$2:$2,'UPIS LinkIn'!Q$2,'UPIS Detail'!$1:$1,"Balance")</f>
        <v>20000</v>
      </c>
      <c r="R6" s="43">
        <f>SUMIFS('UPIS Detail'!6:6,'UPIS Detail'!$2:$2,'UPIS LinkIn'!R$2,'UPIS Detail'!$1:$1,"Balance")</f>
        <v>20000</v>
      </c>
      <c r="S6" s="43">
        <f>SUMIFS('UPIS Detail'!6:6,'UPIS Detail'!$2:$2,'UPIS LinkIn'!S$2,'UPIS Detail'!$1:$1,"Balance")</f>
        <v>20000</v>
      </c>
      <c r="T6" s="43">
        <f>SUMIFS('UPIS Detail'!6:6,'UPIS Detail'!$2:$2,'UPIS LinkIn'!T$2,'UPIS Detail'!$1:$1,"Balance")</f>
        <v>20000</v>
      </c>
      <c r="U6" s="43">
        <f>SUMIFS('UPIS Detail'!6:6,'UPIS Detail'!$2:$2,'UPIS LinkIn'!U$2,'UPIS Detail'!$1:$1,"Balance")</f>
        <v>20000</v>
      </c>
      <c r="V6" s="43">
        <f>SUMIFS('UPIS Detail'!6:6,'UPIS Detail'!$2:$2,'UPIS LinkIn'!V$2,'UPIS Detail'!$1:$1,"Balance")</f>
        <v>20000</v>
      </c>
      <c r="W6" s="43">
        <f>SUMIFS('UPIS Detail'!6:6,'UPIS Detail'!$2:$2,'UPIS LinkIn'!W$2,'UPIS Detail'!$1:$1,"Balance")</f>
        <v>20000</v>
      </c>
      <c r="X6" s="43">
        <f>SUMIFS('UPIS Detail'!6:6,'UPIS Detail'!$2:$2,'UPIS LinkIn'!X$2,'UPIS Detail'!$1:$1,"Balance")</f>
        <v>20000</v>
      </c>
      <c r="Y6" s="43">
        <f>SUMIFS('UPIS Detail'!6:6,'UPIS Detail'!$2:$2,'UPIS LinkIn'!Y$2,'UPIS Detail'!$1:$1,"Balance")</f>
        <v>20000</v>
      </c>
      <c r="Z6" s="43">
        <f>SUMIFS('UPIS Detail'!6:6,'UPIS Detail'!$2:$2,'UPIS LinkIn'!Z$2,'UPIS Detail'!$1:$1,"Balance")</f>
        <v>20000</v>
      </c>
      <c r="AA6" s="43">
        <f>SUMIFS('UPIS Detail'!6:6,'UPIS Detail'!$2:$2,'UPIS LinkIn'!AA$2,'UPIS Detail'!$1:$1,"Balance")</f>
        <v>20000</v>
      </c>
      <c r="AB6" s="43">
        <f>SUMIFS('UPIS Detail'!6:6,'UPIS Detail'!$2:$2,'UPIS LinkIn'!AB$2,'UPIS Detail'!$1:$1,"Balance")</f>
        <v>20000</v>
      </c>
      <c r="AC6" s="43">
        <f>SUMIFS('UPIS Detail'!6:6,'UPIS Detail'!$2:$2,'UPIS LinkIn'!AC$2,'UPIS Detail'!$1:$1,"Balance")</f>
        <v>20000</v>
      </c>
      <c r="AD6" s="43">
        <f>SUMIFS('UPIS Detail'!6:6,'UPIS Detail'!$2:$2,'UPIS LinkIn'!AD$2,'UPIS Detail'!$1:$1,"Balance")</f>
        <v>20000</v>
      </c>
      <c r="AE6" s="43">
        <f>SUMIFS('UPIS Detail'!6:6,'UPIS Detail'!$2:$2,'UPIS LinkIn'!AE$2,'UPIS Detail'!$1:$1,"Balance")</f>
        <v>20000</v>
      </c>
      <c r="AF6" s="43">
        <f>SUMIFS('UPIS Detail'!6:6,'UPIS Detail'!$2:$2,'UPIS LinkIn'!AF$2,'UPIS Detail'!$1:$1,"Balance")</f>
        <v>20000</v>
      </c>
      <c r="AG6" s="43">
        <f>SUMIFS('UPIS Detail'!6:6,'UPIS Detail'!$2:$2,'UPIS LinkIn'!AG$2,'UPIS Detail'!$1:$1,"Balance")</f>
        <v>20000</v>
      </c>
      <c r="AH6" s="43">
        <f>SUMIFS('UPIS Detail'!6:6,'UPIS Detail'!$2:$2,'UPIS LinkIn'!AH$2,'UPIS Detail'!$1:$1,"Balance")</f>
        <v>20000</v>
      </c>
      <c r="AI6" s="43">
        <f>SUMIFS('UPIS Detail'!6:6,'UPIS Detail'!$2:$2,'UPIS LinkIn'!AI$2,'UPIS Detail'!$1:$1,"Balance")</f>
        <v>20000</v>
      </c>
      <c r="AJ6" s="43">
        <f>SUMIFS('UPIS Detail'!6:6,'UPIS Detail'!$2:$2,'UPIS LinkIn'!AJ$2,'UPIS Detail'!$1:$1,"Balance")</f>
        <v>20000</v>
      </c>
      <c r="AK6" s="43">
        <f>SUMIFS('UPIS Detail'!6:6,'UPIS Detail'!$2:$2,'UPIS LinkIn'!AK$2,'UPIS Detail'!$1:$1,"Balance")</f>
        <v>20000</v>
      </c>
      <c r="AL6" s="43">
        <f>SUMIFS('UPIS Detail'!6:6,'UPIS Detail'!$2:$2,'UPIS LinkIn'!AL$2,'UPIS Detail'!$1:$1,"Balance")</f>
        <v>20000</v>
      </c>
      <c r="AM6" s="43">
        <f>SUMIFS('UPIS Detail'!6:6,'UPIS Detail'!$2:$2,'UPIS LinkIn'!AM$2,'UPIS Detail'!$1:$1,"Balance")</f>
        <v>20000</v>
      </c>
    </row>
    <row r="7" spans="1:39" x14ac:dyDescent="0.55000000000000004">
      <c r="A7" s="18">
        <v>311</v>
      </c>
      <c r="B7" s="23" t="s">
        <v>166</v>
      </c>
      <c r="C7" s="43">
        <f>SUMIFS('UPIS Detail'!7:7,'UPIS Detail'!$2:$2,'UPIS LinkIn'!C$2,'UPIS Detail'!$1:$1,"Balance")</f>
        <v>1924</v>
      </c>
      <c r="D7" s="43">
        <f>SUMIFS('UPIS Detail'!7:7,'UPIS Detail'!$2:$2,'UPIS LinkIn'!D$2,'UPIS Detail'!$1:$1,"Balance")</f>
        <v>1924</v>
      </c>
      <c r="E7" s="43">
        <f>SUMIFS('UPIS Detail'!7:7,'UPIS Detail'!$2:$2,'UPIS LinkIn'!E$2,'UPIS Detail'!$1:$1,"Balance")</f>
        <v>1924</v>
      </c>
      <c r="F7" s="43">
        <f>SUMIFS('UPIS Detail'!7:7,'UPIS Detail'!$2:$2,'UPIS LinkIn'!F$2,'UPIS Detail'!$1:$1,"Balance")</f>
        <v>1924</v>
      </c>
      <c r="G7" s="43">
        <f>SUMIFS('UPIS Detail'!7:7,'UPIS Detail'!$2:$2,'UPIS LinkIn'!G$2,'UPIS Detail'!$1:$1,"Balance")</f>
        <v>1924</v>
      </c>
      <c r="H7" s="43">
        <f>SUMIFS('UPIS Detail'!7:7,'UPIS Detail'!$2:$2,'UPIS LinkIn'!H$2,'UPIS Detail'!$1:$1,"Balance")</f>
        <v>1924</v>
      </c>
      <c r="I7" s="43">
        <f>SUMIFS('UPIS Detail'!7:7,'UPIS Detail'!$2:$2,'UPIS LinkIn'!I$2,'UPIS Detail'!$1:$1,"Balance")</f>
        <v>2538.62</v>
      </c>
      <c r="J7" s="43">
        <f>SUMIFS('UPIS Detail'!7:7,'UPIS Detail'!$2:$2,'UPIS LinkIn'!J$2,'UPIS Detail'!$1:$1,"Balance")</f>
        <v>2538.62</v>
      </c>
      <c r="K7" s="43">
        <f>SUMIFS('UPIS Detail'!7:7,'UPIS Detail'!$2:$2,'UPIS LinkIn'!K$2,'UPIS Detail'!$1:$1,"Balance")</f>
        <v>2538.62</v>
      </c>
      <c r="L7" s="43">
        <f>SUMIFS('UPIS Detail'!7:7,'UPIS Detail'!$2:$2,'UPIS LinkIn'!L$2,'UPIS Detail'!$1:$1,"Balance")</f>
        <v>2538.62</v>
      </c>
      <c r="M7" s="43">
        <f>SUMIFS('UPIS Detail'!7:7,'UPIS Detail'!$2:$2,'UPIS LinkIn'!M$2,'UPIS Detail'!$1:$1,"Balance")</f>
        <v>2538.62</v>
      </c>
      <c r="N7" s="43">
        <f>SUMIFS('UPIS Detail'!7:7,'UPIS Detail'!$2:$2,'UPIS LinkIn'!N$2,'UPIS Detail'!$1:$1,"Balance")</f>
        <v>2538.62</v>
      </c>
      <c r="O7" s="43">
        <f>SUMIFS('UPIS Detail'!7:7,'UPIS Detail'!$2:$2,'UPIS LinkIn'!O$2,'UPIS Detail'!$1:$1,"Balance")</f>
        <v>2538.62</v>
      </c>
      <c r="P7" s="43">
        <f>SUMIFS('UPIS Detail'!7:7,'UPIS Detail'!$2:$2,'UPIS LinkIn'!P$2,'UPIS Detail'!$1:$1,"Balance")</f>
        <v>2807.72</v>
      </c>
      <c r="Q7" s="43">
        <f>SUMIFS('UPIS Detail'!7:7,'UPIS Detail'!$2:$2,'UPIS LinkIn'!Q$2,'UPIS Detail'!$1:$1,"Balance")</f>
        <v>2807.72</v>
      </c>
      <c r="R7" s="43">
        <f>SUMIFS('UPIS Detail'!7:7,'UPIS Detail'!$2:$2,'UPIS LinkIn'!R$2,'UPIS Detail'!$1:$1,"Balance")</f>
        <v>2807.72</v>
      </c>
      <c r="S7" s="43">
        <f>SUMIFS('UPIS Detail'!7:7,'UPIS Detail'!$2:$2,'UPIS LinkIn'!S$2,'UPIS Detail'!$1:$1,"Balance")</f>
        <v>2807.72</v>
      </c>
      <c r="T7" s="43">
        <f>SUMIFS('UPIS Detail'!7:7,'UPIS Detail'!$2:$2,'UPIS LinkIn'!T$2,'UPIS Detail'!$1:$1,"Balance")</f>
        <v>2807.72</v>
      </c>
      <c r="U7" s="43">
        <f>SUMIFS('UPIS Detail'!7:7,'UPIS Detail'!$2:$2,'UPIS LinkIn'!U$2,'UPIS Detail'!$1:$1,"Balance")</f>
        <v>2807.72</v>
      </c>
      <c r="V7" s="43">
        <f>SUMIFS('UPIS Detail'!7:7,'UPIS Detail'!$2:$2,'UPIS LinkIn'!V$2,'UPIS Detail'!$1:$1,"Balance")</f>
        <v>2807.72</v>
      </c>
      <c r="W7" s="43">
        <f>SUMIFS('UPIS Detail'!7:7,'UPIS Detail'!$2:$2,'UPIS LinkIn'!W$2,'UPIS Detail'!$1:$1,"Balance")</f>
        <v>2807.72</v>
      </c>
      <c r="X7" s="43">
        <f>SUMIFS('UPIS Detail'!7:7,'UPIS Detail'!$2:$2,'UPIS LinkIn'!X$2,'UPIS Detail'!$1:$1,"Balance")</f>
        <v>2807.72</v>
      </c>
      <c r="Y7" s="43">
        <f>SUMIFS('UPIS Detail'!7:7,'UPIS Detail'!$2:$2,'UPIS LinkIn'!Y$2,'UPIS Detail'!$1:$1,"Balance")</f>
        <v>2807.72</v>
      </c>
      <c r="Z7" s="43">
        <f>SUMIFS('UPIS Detail'!7:7,'UPIS Detail'!$2:$2,'UPIS LinkIn'!Z$2,'UPIS Detail'!$1:$1,"Balance")</f>
        <v>2807.72</v>
      </c>
      <c r="AA7" s="43">
        <f>SUMIFS('UPIS Detail'!7:7,'UPIS Detail'!$2:$2,'UPIS LinkIn'!AA$2,'UPIS Detail'!$1:$1,"Balance")</f>
        <v>2807.72</v>
      </c>
      <c r="AB7" s="43">
        <f>SUMIFS('UPIS Detail'!7:7,'UPIS Detail'!$2:$2,'UPIS LinkIn'!AB$2,'UPIS Detail'!$1:$1,"Balance")</f>
        <v>2807.72</v>
      </c>
      <c r="AC7" s="43">
        <f>SUMIFS('UPIS Detail'!7:7,'UPIS Detail'!$2:$2,'UPIS LinkIn'!AC$2,'UPIS Detail'!$1:$1,"Balance")</f>
        <v>2807.72</v>
      </c>
      <c r="AD7" s="43">
        <f>SUMIFS('UPIS Detail'!7:7,'UPIS Detail'!$2:$2,'UPIS LinkIn'!AD$2,'UPIS Detail'!$1:$1,"Balance")</f>
        <v>2807.72</v>
      </c>
      <c r="AE7" s="43">
        <f>SUMIFS('UPIS Detail'!7:7,'UPIS Detail'!$2:$2,'UPIS LinkIn'!AE$2,'UPIS Detail'!$1:$1,"Balance")</f>
        <v>2807.72</v>
      </c>
      <c r="AF7" s="43">
        <f>SUMIFS('UPIS Detail'!7:7,'UPIS Detail'!$2:$2,'UPIS LinkIn'!AF$2,'UPIS Detail'!$1:$1,"Balance")</f>
        <v>2807.72</v>
      </c>
      <c r="AG7" s="43">
        <f>SUMIFS('UPIS Detail'!7:7,'UPIS Detail'!$2:$2,'UPIS LinkIn'!AG$2,'UPIS Detail'!$1:$1,"Balance")</f>
        <v>2807.72</v>
      </c>
      <c r="AH7" s="43">
        <f>SUMIFS('UPIS Detail'!7:7,'UPIS Detail'!$2:$2,'UPIS LinkIn'!AH$2,'UPIS Detail'!$1:$1,"Balance")</f>
        <v>2807.72</v>
      </c>
      <c r="AI7" s="43">
        <f>SUMIFS('UPIS Detail'!7:7,'UPIS Detail'!$2:$2,'UPIS LinkIn'!AI$2,'UPIS Detail'!$1:$1,"Balance")</f>
        <v>2807.72</v>
      </c>
      <c r="AJ7" s="43">
        <f>SUMIFS('UPIS Detail'!7:7,'UPIS Detail'!$2:$2,'UPIS LinkIn'!AJ$2,'UPIS Detail'!$1:$1,"Balance")</f>
        <v>2807.72</v>
      </c>
      <c r="AK7" s="43">
        <f>SUMIFS('UPIS Detail'!7:7,'UPIS Detail'!$2:$2,'UPIS LinkIn'!AK$2,'UPIS Detail'!$1:$1,"Balance")</f>
        <v>2807.72</v>
      </c>
      <c r="AL7" s="43">
        <f>SUMIFS('UPIS Detail'!7:7,'UPIS Detail'!$2:$2,'UPIS LinkIn'!AL$2,'UPIS Detail'!$1:$1,"Balance")</f>
        <v>2807.72</v>
      </c>
      <c r="AM7" s="43">
        <f>SUMIFS('UPIS Detail'!7:7,'UPIS Detail'!$2:$2,'UPIS LinkIn'!AM$2,'UPIS Detail'!$1:$1,"Balance")</f>
        <v>2807.72</v>
      </c>
    </row>
    <row r="8" spans="1:39" x14ac:dyDescent="0.55000000000000004">
      <c r="A8" s="18">
        <v>352.1</v>
      </c>
      <c r="B8" s="23" t="s">
        <v>22</v>
      </c>
      <c r="C8" s="43">
        <f>SUMIFS('UPIS Detail'!8:8,'UPIS Detail'!$2:$2,'UPIS LinkIn'!C$2,'UPIS Detail'!$1:$1,"Balance")</f>
        <v>0</v>
      </c>
      <c r="D8" s="43">
        <f>SUMIFS('UPIS Detail'!8:8,'UPIS Detail'!$2:$2,'UPIS LinkIn'!D$2,'UPIS Detail'!$1:$1,"Balance")</f>
        <v>0</v>
      </c>
      <c r="E8" s="43">
        <f>SUMIFS('UPIS Detail'!8:8,'UPIS Detail'!$2:$2,'UPIS LinkIn'!E$2,'UPIS Detail'!$1:$1,"Balance")</f>
        <v>0</v>
      </c>
      <c r="F8" s="43">
        <f>SUMIFS('UPIS Detail'!8:8,'UPIS Detail'!$2:$2,'UPIS LinkIn'!F$2,'UPIS Detail'!$1:$1,"Balance")</f>
        <v>162672.78</v>
      </c>
      <c r="G8" s="43">
        <f>SUMIFS('UPIS Detail'!8:8,'UPIS Detail'!$2:$2,'UPIS LinkIn'!G$2,'UPIS Detail'!$1:$1,"Balance")</f>
        <v>162672.78</v>
      </c>
      <c r="H8" s="43">
        <f>SUMIFS('UPIS Detail'!8:8,'UPIS Detail'!$2:$2,'UPIS LinkIn'!H$2,'UPIS Detail'!$1:$1,"Balance")</f>
        <v>162672.78</v>
      </c>
      <c r="I8" s="43">
        <f>SUMIFS('UPIS Detail'!8:8,'UPIS Detail'!$2:$2,'UPIS LinkIn'!I$2,'UPIS Detail'!$1:$1,"Balance")</f>
        <v>162672.78</v>
      </c>
      <c r="J8" s="43">
        <f>SUMIFS('UPIS Detail'!8:8,'UPIS Detail'!$2:$2,'UPIS LinkIn'!J$2,'UPIS Detail'!$1:$1,"Balance")</f>
        <v>162672.78</v>
      </c>
      <c r="K8" s="43">
        <f>SUMIFS('UPIS Detail'!8:8,'UPIS Detail'!$2:$2,'UPIS LinkIn'!K$2,'UPIS Detail'!$1:$1,"Balance")</f>
        <v>162672.78</v>
      </c>
      <c r="L8" s="43">
        <f>SUMIFS('UPIS Detail'!8:8,'UPIS Detail'!$2:$2,'UPIS LinkIn'!L$2,'UPIS Detail'!$1:$1,"Balance")</f>
        <v>162672.78</v>
      </c>
      <c r="M8" s="43">
        <f>SUMIFS('UPIS Detail'!8:8,'UPIS Detail'!$2:$2,'UPIS LinkIn'!M$2,'UPIS Detail'!$1:$1,"Balance")</f>
        <v>162672.78</v>
      </c>
      <c r="N8" s="43">
        <f>SUMIFS('UPIS Detail'!8:8,'UPIS Detail'!$2:$2,'UPIS LinkIn'!N$2,'UPIS Detail'!$1:$1,"Balance")</f>
        <v>162672.78</v>
      </c>
      <c r="O8" s="43">
        <f>SUMIFS('UPIS Detail'!8:8,'UPIS Detail'!$2:$2,'UPIS LinkIn'!O$2,'UPIS Detail'!$1:$1,"Balance")</f>
        <v>162672.78</v>
      </c>
      <c r="P8" s="43">
        <f>SUMIFS('UPIS Detail'!8:8,'UPIS Detail'!$2:$2,'UPIS LinkIn'!P$2,'UPIS Detail'!$1:$1,"Balance")</f>
        <v>162941.88</v>
      </c>
      <c r="Q8" s="43">
        <f>SUMIFS('UPIS Detail'!8:8,'UPIS Detail'!$2:$2,'UPIS LinkIn'!Q$2,'UPIS Detail'!$1:$1,"Balance")</f>
        <v>162941.88</v>
      </c>
      <c r="R8" s="43">
        <f>SUMIFS('UPIS Detail'!8:8,'UPIS Detail'!$2:$2,'UPIS LinkIn'!R$2,'UPIS Detail'!$1:$1,"Balance")</f>
        <v>162941.88</v>
      </c>
      <c r="S8" s="43">
        <f>SUMIFS('UPIS Detail'!8:8,'UPIS Detail'!$2:$2,'UPIS LinkIn'!S$2,'UPIS Detail'!$1:$1,"Balance")</f>
        <v>162941.88</v>
      </c>
      <c r="T8" s="43">
        <f>SUMIFS('UPIS Detail'!8:8,'UPIS Detail'!$2:$2,'UPIS LinkIn'!T$2,'UPIS Detail'!$1:$1,"Balance")</f>
        <v>162941.88</v>
      </c>
      <c r="U8" s="43">
        <f>SUMIFS('UPIS Detail'!8:8,'UPIS Detail'!$2:$2,'UPIS LinkIn'!U$2,'UPIS Detail'!$1:$1,"Balance")</f>
        <v>162941.88</v>
      </c>
      <c r="V8" s="43">
        <f>SUMIFS('UPIS Detail'!8:8,'UPIS Detail'!$2:$2,'UPIS LinkIn'!V$2,'UPIS Detail'!$1:$1,"Balance")</f>
        <v>162941.88</v>
      </c>
      <c r="W8" s="43">
        <f>SUMIFS('UPIS Detail'!8:8,'UPIS Detail'!$2:$2,'UPIS LinkIn'!W$2,'UPIS Detail'!$1:$1,"Balance")</f>
        <v>162941.88</v>
      </c>
      <c r="X8" s="43">
        <f>SUMIFS('UPIS Detail'!8:8,'UPIS Detail'!$2:$2,'UPIS LinkIn'!X$2,'UPIS Detail'!$1:$1,"Balance")</f>
        <v>162941.88</v>
      </c>
      <c r="Y8" s="43">
        <f>SUMIFS('UPIS Detail'!8:8,'UPIS Detail'!$2:$2,'UPIS LinkIn'!Y$2,'UPIS Detail'!$1:$1,"Balance")</f>
        <v>162941.88</v>
      </c>
      <c r="Z8" s="43">
        <f>SUMIFS('UPIS Detail'!8:8,'UPIS Detail'!$2:$2,'UPIS LinkIn'!Z$2,'UPIS Detail'!$1:$1,"Balance")</f>
        <v>162941.88</v>
      </c>
      <c r="AA8" s="43">
        <f>SUMIFS('UPIS Detail'!8:8,'UPIS Detail'!$2:$2,'UPIS LinkIn'!AA$2,'UPIS Detail'!$1:$1,"Balance")</f>
        <v>162941.88</v>
      </c>
      <c r="AB8" s="43">
        <f>SUMIFS('UPIS Detail'!8:8,'UPIS Detail'!$2:$2,'UPIS LinkIn'!AB$2,'UPIS Detail'!$1:$1,"Balance")</f>
        <v>162941.88</v>
      </c>
      <c r="AC8" s="43">
        <f>SUMIFS('UPIS Detail'!8:8,'UPIS Detail'!$2:$2,'UPIS LinkIn'!AC$2,'UPIS Detail'!$1:$1,"Balance")</f>
        <v>162941.88</v>
      </c>
      <c r="AD8" s="43">
        <f>SUMIFS('UPIS Detail'!8:8,'UPIS Detail'!$2:$2,'UPIS LinkIn'!AD$2,'UPIS Detail'!$1:$1,"Balance")</f>
        <v>162941.88</v>
      </c>
      <c r="AE8" s="43">
        <f>SUMIFS('UPIS Detail'!8:8,'UPIS Detail'!$2:$2,'UPIS LinkIn'!AE$2,'UPIS Detail'!$1:$1,"Balance")</f>
        <v>162941.88</v>
      </c>
      <c r="AF8" s="43">
        <f>SUMIFS('UPIS Detail'!8:8,'UPIS Detail'!$2:$2,'UPIS LinkIn'!AF$2,'UPIS Detail'!$1:$1,"Balance")</f>
        <v>162941.88</v>
      </c>
      <c r="AG8" s="43">
        <f>SUMIFS('UPIS Detail'!8:8,'UPIS Detail'!$2:$2,'UPIS LinkIn'!AG$2,'UPIS Detail'!$1:$1,"Balance")</f>
        <v>162941.88</v>
      </c>
      <c r="AH8" s="43">
        <f>SUMIFS('UPIS Detail'!8:8,'UPIS Detail'!$2:$2,'UPIS LinkIn'!AH$2,'UPIS Detail'!$1:$1,"Balance")</f>
        <v>162941.88</v>
      </c>
      <c r="AI8" s="43">
        <f>SUMIFS('UPIS Detail'!8:8,'UPIS Detail'!$2:$2,'UPIS LinkIn'!AI$2,'UPIS Detail'!$1:$1,"Balance")</f>
        <v>162941.88</v>
      </c>
      <c r="AJ8" s="43">
        <f>SUMIFS('UPIS Detail'!8:8,'UPIS Detail'!$2:$2,'UPIS LinkIn'!AJ$2,'UPIS Detail'!$1:$1,"Balance")</f>
        <v>162941.88</v>
      </c>
      <c r="AK8" s="43">
        <f>SUMIFS('UPIS Detail'!8:8,'UPIS Detail'!$2:$2,'UPIS LinkIn'!AK$2,'UPIS Detail'!$1:$1,"Balance")</f>
        <v>162941.88</v>
      </c>
      <c r="AL8" s="43">
        <f>SUMIFS('UPIS Detail'!8:8,'UPIS Detail'!$2:$2,'UPIS LinkIn'!AL$2,'UPIS Detail'!$1:$1,"Balance")</f>
        <v>162941.88</v>
      </c>
      <c r="AM8" s="43">
        <f>SUMIFS('UPIS Detail'!8:8,'UPIS Detail'!$2:$2,'UPIS LinkIn'!AM$2,'UPIS Detail'!$1:$1,"Balance")</f>
        <v>162941.88</v>
      </c>
    </row>
    <row r="9" spans="1:39" x14ac:dyDescent="0.55000000000000004">
      <c r="A9" s="18">
        <v>352.2</v>
      </c>
      <c r="B9" s="23" t="s">
        <v>23</v>
      </c>
      <c r="C9" s="43">
        <f>SUMIFS('UPIS Detail'!9:9,'UPIS Detail'!$2:$2,'UPIS LinkIn'!C$2,'UPIS Detail'!$1:$1,"Balance")</f>
        <v>242051</v>
      </c>
      <c r="D9" s="43">
        <f>SUMIFS('UPIS Detail'!9:9,'UPIS Detail'!$2:$2,'UPIS LinkIn'!D$2,'UPIS Detail'!$1:$1,"Balance")</f>
        <v>242051</v>
      </c>
      <c r="E9" s="43">
        <f>SUMIFS('UPIS Detail'!9:9,'UPIS Detail'!$2:$2,'UPIS LinkIn'!E$2,'UPIS Detail'!$1:$1,"Balance")</f>
        <v>242051</v>
      </c>
      <c r="F9" s="43">
        <f>SUMIFS('UPIS Detail'!9:9,'UPIS Detail'!$2:$2,'UPIS LinkIn'!F$2,'UPIS Detail'!$1:$1,"Balance")</f>
        <v>242051</v>
      </c>
      <c r="G9" s="43">
        <f>SUMIFS('UPIS Detail'!9:9,'UPIS Detail'!$2:$2,'UPIS LinkIn'!G$2,'UPIS Detail'!$1:$1,"Balance")</f>
        <v>242051</v>
      </c>
      <c r="H9" s="43">
        <f>SUMIFS('UPIS Detail'!9:9,'UPIS Detail'!$2:$2,'UPIS LinkIn'!H$2,'UPIS Detail'!$1:$1,"Balance")</f>
        <v>242051</v>
      </c>
      <c r="I9" s="43">
        <f>SUMIFS('UPIS Detail'!9:9,'UPIS Detail'!$2:$2,'UPIS LinkIn'!I$2,'UPIS Detail'!$1:$1,"Balance")</f>
        <v>242051</v>
      </c>
      <c r="J9" s="43">
        <f>SUMIFS('UPIS Detail'!9:9,'UPIS Detail'!$2:$2,'UPIS LinkIn'!J$2,'UPIS Detail'!$1:$1,"Balance")</f>
        <v>242051</v>
      </c>
      <c r="K9" s="43">
        <f>SUMIFS('UPIS Detail'!9:9,'UPIS Detail'!$2:$2,'UPIS LinkIn'!K$2,'UPIS Detail'!$1:$1,"Balance")</f>
        <v>242051</v>
      </c>
      <c r="L9" s="43">
        <f>SUMIFS('UPIS Detail'!9:9,'UPIS Detail'!$2:$2,'UPIS LinkIn'!L$2,'UPIS Detail'!$1:$1,"Balance")</f>
        <v>242051</v>
      </c>
      <c r="M9" s="43">
        <f>SUMIFS('UPIS Detail'!9:9,'UPIS Detail'!$2:$2,'UPIS LinkIn'!M$2,'UPIS Detail'!$1:$1,"Balance")</f>
        <v>242051</v>
      </c>
      <c r="N9" s="43">
        <f>SUMIFS('UPIS Detail'!9:9,'UPIS Detail'!$2:$2,'UPIS LinkIn'!N$2,'UPIS Detail'!$1:$1,"Balance")</f>
        <v>242051</v>
      </c>
      <c r="O9" s="43">
        <f>SUMIFS('UPIS Detail'!9:9,'UPIS Detail'!$2:$2,'UPIS LinkIn'!O$2,'UPIS Detail'!$1:$1,"Balance")</f>
        <v>260780.43</v>
      </c>
      <c r="P9" s="43">
        <f>SUMIFS('UPIS Detail'!9:9,'UPIS Detail'!$2:$2,'UPIS LinkIn'!P$2,'UPIS Detail'!$1:$1,"Balance")</f>
        <v>260959.83</v>
      </c>
      <c r="Q9" s="43">
        <f>SUMIFS('UPIS Detail'!9:9,'UPIS Detail'!$2:$2,'UPIS LinkIn'!Q$2,'UPIS Detail'!$1:$1,"Balance")</f>
        <v>260959.83</v>
      </c>
      <c r="R9" s="43">
        <f>SUMIFS('UPIS Detail'!9:9,'UPIS Detail'!$2:$2,'UPIS LinkIn'!R$2,'UPIS Detail'!$1:$1,"Balance")</f>
        <v>260959.83</v>
      </c>
      <c r="S9" s="43">
        <f>SUMIFS('UPIS Detail'!9:9,'UPIS Detail'!$2:$2,'UPIS LinkIn'!S$2,'UPIS Detail'!$1:$1,"Balance")</f>
        <v>260959.83</v>
      </c>
      <c r="T9" s="43">
        <f>SUMIFS('UPIS Detail'!9:9,'UPIS Detail'!$2:$2,'UPIS LinkIn'!T$2,'UPIS Detail'!$1:$1,"Balance")</f>
        <v>260959.83</v>
      </c>
      <c r="U9" s="43">
        <f>SUMIFS('UPIS Detail'!9:9,'UPIS Detail'!$2:$2,'UPIS LinkIn'!U$2,'UPIS Detail'!$1:$1,"Balance")</f>
        <v>260959.83</v>
      </c>
      <c r="V9" s="43">
        <f>SUMIFS('UPIS Detail'!9:9,'UPIS Detail'!$2:$2,'UPIS LinkIn'!V$2,'UPIS Detail'!$1:$1,"Balance")</f>
        <v>260959.83</v>
      </c>
      <c r="W9" s="43">
        <f>SUMIFS('UPIS Detail'!9:9,'UPIS Detail'!$2:$2,'UPIS LinkIn'!W$2,'UPIS Detail'!$1:$1,"Balance")</f>
        <v>260959.83</v>
      </c>
      <c r="X9" s="43">
        <f>SUMIFS('UPIS Detail'!9:9,'UPIS Detail'!$2:$2,'UPIS LinkIn'!X$2,'UPIS Detail'!$1:$1,"Balance")</f>
        <v>260959.83</v>
      </c>
      <c r="Y9" s="43">
        <f>SUMIFS('UPIS Detail'!9:9,'UPIS Detail'!$2:$2,'UPIS LinkIn'!Y$2,'UPIS Detail'!$1:$1,"Balance")</f>
        <v>260959.83</v>
      </c>
      <c r="Z9" s="43">
        <f>SUMIFS('UPIS Detail'!9:9,'UPIS Detail'!$2:$2,'UPIS LinkIn'!Z$2,'UPIS Detail'!$1:$1,"Balance")</f>
        <v>260959.83</v>
      </c>
      <c r="AA9" s="43">
        <f>SUMIFS('UPIS Detail'!9:9,'UPIS Detail'!$2:$2,'UPIS LinkIn'!AA$2,'UPIS Detail'!$1:$1,"Balance")</f>
        <v>260959.83</v>
      </c>
      <c r="AB9" s="43">
        <f>SUMIFS('UPIS Detail'!9:9,'UPIS Detail'!$2:$2,'UPIS LinkIn'!AB$2,'UPIS Detail'!$1:$1,"Balance")</f>
        <v>260959.83</v>
      </c>
      <c r="AC9" s="43">
        <f>SUMIFS('UPIS Detail'!9:9,'UPIS Detail'!$2:$2,'UPIS LinkIn'!AC$2,'UPIS Detail'!$1:$1,"Balance")</f>
        <v>260959.83</v>
      </c>
      <c r="AD9" s="43">
        <f>SUMIFS('UPIS Detail'!9:9,'UPIS Detail'!$2:$2,'UPIS LinkIn'!AD$2,'UPIS Detail'!$1:$1,"Balance")</f>
        <v>260959.83</v>
      </c>
      <c r="AE9" s="43">
        <f>SUMIFS('UPIS Detail'!9:9,'UPIS Detail'!$2:$2,'UPIS LinkIn'!AE$2,'UPIS Detail'!$1:$1,"Balance")</f>
        <v>260959.83</v>
      </c>
      <c r="AF9" s="43">
        <f>SUMIFS('UPIS Detail'!9:9,'UPIS Detail'!$2:$2,'UPIS LinkIn'!AF$2,'UPIS Detail'!$1:$1,"Balance")</f>
        <v>260959.83</v>
      </c>
      <c r="AG9" s="43">
        <f>SUMIFS('UPIS Detail'!9:9,'UPIS Detail'!$2:$2,'UPIS LinkIn'!AG$2,'UPIS Detail'!$1:$1,"Balance")</f>
        <v>260959.83</v>
      </c>
      <c r="AH9" s="43">
        <f>SUMIFS('UPIS Detail'!9:9,'UPIS Detail'!$2:$2,'UPIS LinkIn'!AH$2,'UPIS Detail'!$1:$1,"Balance")</f>
        <v>260959.83</v>
      </c>
      <c r="AI9" s="43">
        <f>SUMIFS('UPIS Detail'!9:9,'UPIS Detail'!$2:$2,'UPIS LinkIn'!AI$2,'UPIS Detail'!$1:$1,"Balance")</f>
        <v>260959.83</v>
      </c>
      <c r="AJ9" s="43">
        <f>SUMIFS('UPIS Detail'!9:9,'UPIS Detail'!$2:$2,'UPIS LinkIn'!AJ$2,'UPIS Detail'!$1:$1,"Balance")</f>
        <v>260959.83</v>
      </c>
      <c r="AK9" s="43">
        <f>SUMIFS('UPIS Detail'!9:9,'UPIS Detail'!$2:$2,'UPIS LinkIn'!AK$2,'UPIS Detail'!$1:$1,"Balance")</f>
        <v>260959.83</v>
      </c>
      <c r="AL9" s="43">
        <f>SUMIFS('UPIS Detail'!9:9,'UPIS Detail'!$2:$2,'UPIS LinkIn'!AL$2,'UPIS Detail'!$1:$1,"Balance")</f>
        <v>260959.83</v>
      </c>
      <c r="AM9" s="43">
        <f>SUMIFS('UPIS Detail'!9:9,'UPIS Detail'!$2:$2,'UPIS LinkIn'!AM$2,'UPIS Detail'!$1:$1,"Balance")</f>
        <v>260959.83</v>
      </c>
    </row>
    <row r="10" spans="1:39" x14ac:dyDescent="0.55000000000000004">
      <c r="A10" s="18">
        <v>353</v>
      </c>
      <c r="B10" s="23" t="s">
        <v>167</v>
      </c>
      <c r="C10" s="43">
        <f>SUMIFS('UPIS Detail'!10:10,'UPIS Detail'!$2:$2,'UPIS LinkIn'!C$2,'UPIS Detail'!$1:$1,"Balance")</f>
        <v>0</v>
      </c>
      <c r="D10" s="43">
        <f>SUMIFS('UPIS Detail'!10:10,'UPIS Detail'!$2:$2,'UPIS LinkIn'!D$2,'UPIS Detail'!$1:$1,"Balance")</f>
        <v>0</v>
      </c>
      <c r="E10" s="43">
        <f>SUMIFS('UPIS Detail'!10:10,'UPIS Detail'!$2:$2,'UPIS LinkIn'!E$2,'UPIS Detail'!$1:$1,"Balance")</f>
        <v>0</v>
      </c>
      <c r="F10" s="43">
        <f>SUMIFS('UPIS Detail'!10:10,'UPIS Detail'!$2:$2,'UPIS LinkIn'!F$2,'UPIS Detail'!$1:$1,"Balance")</f>
        <v>0</v>
      </c>
      <c r="G10" s="43">
        <f>SUMIFS('UPIS Detail'!10:10,'UPIS Detail'!$2:$2,'UPIS LinkIn'!G$2,'UPIS Detail'!$1:$1,"Balance")</f>
        <v>0</v>
      </c>
      <c r="H10" s="43">
        <f>SUMIFS('UPIS Detail'!10:10,'UPIS Detail'!$2:$2,'UPIS LinkIn'!H$2,'UPIS Detail'!$1:$1,"Balance")</f>
        <v>0</v>
      </c>
      <c r="I10" s="43">
        <f>SUMIFS('UPIS Detail'!10:10,'UPIS Detail'!$2:$2,'UPIS LinkIn'!I$2,'UPIS Detail'!$1:$1,"Balance")</f>
        <v>0</v>
      </c>
      <c r="J10" s="43">
        <f>SUMIFS('UPIS Detail'!10:10,'UPIS Detail'!$2:$2,'UPIS LinkIn'!J$2,'UPIS Detail'!$1:$1,"Balance")</f>
        <v>0</v>
      </c>
      <c r="K10" s="43">
        <f>SUMIFS('UPIS Detail'!10:10,'UPIS Detail'!$2:$2,'UPIS LinkIn'!K$2,'UPIS Detail'!$1:$1,"Balance")</f>
        <v>0</v>
      </c>
      <c r="L10" s="43">
        <f>SUMIFS('UPIS Detail'!10:10,'UPIS Detail'!$2:$2,'UPIS LinkIn'!L$2,'UPIS Detail'!$1:$1,"Balance")</f>
        <v>0</v>
      </c>
      <c r="M10" s="43">
        <f>SUMIFS('UPIS Detail'!10:10,'UPIS Detail'!$2:$2,'UPIS LinkIn'!M$2,'UPIS Detail'!$1:$1,"Balance")</f>
        <v>0</v>
      </c>
      <c r="N10" s="43">
        <f>SUMIFS('UPIS Detail'!10:10,'UPIS Detail'!$2:$2,'UPIS LinkIn'!N$2,'UPIS Detail'!$1:$1,"Balance")</f>
        <v>0</v>
      </c>
      <c r="O10" s="43">
        <f>SUMIFS('UPIS Detail'!10:10,'UPIS Detail'!$2:$2,'UPIS LinkIn'!O$2,'UPIS Detail'!$1:$1,"Balance")</f>
        <v>0</v>
      </c>
      <c r="P10" s="43">
        <f>SUMIFS('UPIS Detail'!10:10,'UPIS Detail'!$2:$2,'UPIS LinkIn'!P$2,'UPIS Detail'!$1:$1,"Balance")</f>
        <v>0</v>
      </c>
      <c r="Q10" s="43">
        <f>SUMIFS('UPIS Detail'!10:10,'UPIS Detail'!$2:$2,'UPIS LinkIn'!Q$2,'UPIS Detail'!$1:$1,"Balance")</f>
        <v>0</v>
      </c>
      <c r="R10" s="43">
        <f>SUMIFS('UPIS Detail'!10:10,'UPIS Detail'!$2:$2,'UPIS LinkIn'!R$2,'UPIS Detail'!$1:$1,"Balance")</f>
        <v>0</v>
      </c>
      <c r="S10" s="43">
        <f>SUMIFS('UPIS Detail'!10:10,'UPIS Detail'!$2:$2,'UPIS LinkIn'!S$2,'UPIS Detail'!$1:$1,"Balance")</f>
        <v>0</v>
      </c>
      <c r="T10" s="43">
        <f>SUMIFS('UPIS Detail'!10:10,'UPIS Detail'!$2:$2,'UPIS LinkIn'!T$2,'UPIS Detail'!$1:$1,"Balance")</f>
        <v>0</v>
      </c>
      <c r="U10" s="43">
        <f>SUMIFS('UPIS Detail'!10:10,'UPIS Detail'!$2:$2,'UPIS LinkIn'!U$2,'UPIS Detail'!$1:$1,"Balance")</f>
        <v>0</v>
      </c>
      <c r="V10" s="43">
        <f>SUMIFS('UPIS Detail'!10:10,'UPIS Detail'!$2:$2,'UPIS LinkIn'!V$2,'UPIS Detail'!$1:$1,"Balance")</f>
        <v>0</v>
      </c>
      <c r="W10" s="43">
        <f>SUMIFS('UPIS Detail'!10:10,'UPIS Detail'!$2:$2,'UPIS LinkIn'!W$2,'UPIS Detail'!$1:$1,"Balance")</f>
        <v>0</v>
      </c>
      <c r="X10" s="43">
        <f>SUMIFS('UPIS Detail'!10:10,'UPIS Detail'!$2:$2,'UPIS LinkIn'!X$2,'UPIS Detail'!$1:$1,"Balance")</f>
        <v>0</v>
      </c>
      <c r="Y10" s="43">
        <f>SUMIFS('UPIS Detail'!10:10,'UPIS Detail'!$2:$2,'UPIS LinkIn'!Y$2,'UPIS Detail'!$1:$1,"Balance")</f>
        <v>0</v>
      </c>
      <c r="Z10" s="43">
        <f>SUMIFS('UPIS Detail'!10:10,'UPIS Detail'!$2:$2,'UPIS LinkIn'!Z$2,'UPIS Detail'!$1:$1,"Balance")</f>
        <v>0</v>
      </c>
      <c r="AA10" s="43">
        <f>SUMIFS('UPIS Detail'!10:10,'UPIS Detail'!$2:$2,'UPIS LinkIn'!AA$2,'UPIS Detail'!$1:$1,"Balance")</f>
        <v>0</v>
      </c>
      <c r="AB10" s="43">
        <f>SUMIFS('UPIS Detail'!10:10,'UPIS Detail'!$2:$2,'UPIS LinkIn'!AB$2,'UPIS Detail'!$1:$1,"Balance")</f>
        <v>0</v>
      </c>
      <c r="AC10" s="43">
        <f>SUMIFS('UPIS Detail'!10:10,'UPIS Detail'!$2:$2,'UPIS LinkIn'!AC$2,'UPIS Detail'!$1:$1,"Balance")</f>
        <v>0</v>
      </c>
      <c r="AD10" s="43">
        <f>SUMIFS('UPIS Detail'!10:10,'UPIS Detail'!$2:$2,'UPIS LinkIn'!AD$2,'UPIS Detail'!$1:$1,"Balance")</f>
        <v>0</v>
      </c>
      <c r="AE10" s="43">
        <f>SUMIFS('UPIS Detail'!10:10,'UPIS Detail'!$2:$2,'UPIS LinkIn'!AE$2,'UPIS Detail'!$1:$1,"Balance")</f>
        <v>0</v>
      </c>
      <c r="AF10" s="43">
        <f>SUMIFS('UPIS Detail'!10:10,'UPIS Detail'!$2:$2,'UPIS LinkIn'!AF$2,'UPIS Detail'!$1:$1,"Balance")</f>
        <v>0</v>
      </c>
      <c r="AG10" s="43">
        <f>SUMIFS('UPIS Detail'!10:10,'UPIS Detail'!$2:$2,'UPIS LinkIn'!AG$2,'UPIS Detail'!$1:$1,"Balance")</f>
        <v>0</v>
      </c>
      <c r="AH10" s="43">
        <f>SUMIFS('UPIS Detail'!10:10,'UPIS Detail'!$2:$2,'UPIS LinkIn'!AH$2,'UPIS Detail'!$1:$1,"Balance")</f>
        <v>0</v>
      </c>
      <c r="AI10" s="43">
        <f>SUMIFS('UPIS Detail'!10:10,'UPIS Detail'!$2:$2,'UPIS LinkIn'!AI$2,'UPIS Detail'!$1:$1,"Balance")</f>
        <v>0</v>
      </c>
      <c r="AJ10" s="43">
        <f>SUMIFS('UPIS Detail'!10:10,'UPIS Detail'!$2:$2,'UPIS LinkIn'!AJ$2,'UPIS Detail'!$1:$1,"Balance")</f>
        <v>0</v>
      </c>
      <c r="AK10" s="43">
        <f>SUMIFS('UPIS Detail'!10:10,'UPIS Detail'!$2:$2,'UPIS LinkIn'!AK$2,'UPIS Detail'!$1:$1,"Balance")</f>
        <v>0</v>
      </c>
      <c r="AL10" s="43">
        <f>SUMIFS('UPIS Detail'!10:10,'UPIS Detail'!$2:$2,'UPIS LinkIn'!AL$2,'UPIS Detail'!$1:$1,"Balance")</f>
        <v>0</v>
      </c>
      <c r="AM10" s="43">
        <f>SUMIFS('UPIS Detail'!10:10,'UPIS Detail'!$2:$2,'UPIS LinkIn'!AM$2,'UPIS Detail'!$1:$1,"Balance")</f>
        <v>0</v>
      </c>
    </row>
    <row r="11" spans="1:39" x14ac:dyDescent="0.55000000000000004">
      <c r="A11" s="18">
        <v>355</v>
      </c>
      <c r="B11" s="23" t="s">
        <v>168</v>
      </c>
      <c r="C11" s="43">
        <f>SUMIFS('UPIS Detail'!11:11,'UPIS Detail'!$2:$2,'UPIS LinkIn'!C$2,'UPIS Detail'!$1:$1,"Balance")</f>
        <v>0</v>
      </c>
      <c r="D11" s="43">
        <f>SUMIFS('UPIS Detail'!11:11,'UPIS Detail'!$2:$2,'UPIS LinkIn'!D$2,'UPIS Detail'!$1:$1,"Balance")</f>
        <v>0</v>
      </c>
      <c r="E11" s="43">
        <f>SUMIFS('UPIS Detail'!11:11,'UPIS Detail'!$2:$2,'UPIS LinkIn'!E$2,'UPIS Detail'!$1:$1,"Balance")</f>
        <v>0</v>
      </c>
      <c r="F11" s="43">
        <f>SUMIFS('UPIS Detail'!11:11,'UPIS Detail'!$2:$2,'UPIS LinkIn'!F$2,'UPIS Detail'!$1:$1,"Balance")</f>
        <v>0</v>
      </c>
      <c r="G11" s="43">
        <f>SUMIFS('UPIS Detail'!11:11,'UPIS Detail'!$2:$2,'UPIS LinkIn'!G$2,'UPIS Detail'!$1:$1,"Balance")</f>
        <v>0</v>
      </c>
      <c r="H11" s="43">
        <f>SUMIFS('UPIS Detail'!11:11,'UPIS Detail'!$2:$2,'UPIS LinkIn'!H$2,'UPIS Detail'!$1:$1,"Balance")</f>
        <v>0</v>
      </c>
      <c r="I11" s="43">
        <f>SUMIFS('UPIS Detail'!11:11,'UPIS Detail'!$2:$2,'UPIS LinkIn'!I$2,'UPIS Detail'!$1:$1,"Balance")</f>
        <v>0</v>
      </c>
      <c r="J11" s="43">
        <f>SUMIFS('UPIS Detail'!11:11,'UPIS Detail'!$2:$2,'UPIS LinkIn'!J$2,'UPIS Detail'!$1:$1,"Balance")</f>
        <v>0</v>
      </c>
      <c r="K11" s="43">
        <f>SUMIFS('UPIS Detail'!11:11,'UPIS Detail'!$2:$2,'UPIS LinkIn'!K$2,'UPIS Detail'!$1:$1,"Balance")</f>
        <v>0</v>
      </c>
      <c r="L11" s="43">
        <f>SUMIFS('UPIS Detail'!11:11,'UPIS Detail'!$2:$2,'UPIS LinkIn'!L$2,'UPIS Detail'!$1:$1,"Balance")</f>
        <v>0</v>
      </c>
      <c r="M11" s="43">
        <f>SUMIFS('UPIS Detail'!11:11,'UPIS Detail'!$2:$2,'UPIS LinkIn'!M$2,'UPIS Detail'!$1:$1,"Balance")</f>
        <v>0</v>
      </c>
      <c r="N11" s="43">
        <f>SUMIFS('UPIS Detail'!11:11,'UPIS Detail'!$2:$2,'UPIS LinkIn'!N$2,'UPIS Detail'!$1:$1,"Balance")</f>
        <v>0</v>
      </c>
      <c r="O11" s="43">
        <f>SUMIFS('UPIS Detail'!11:11,'UPIS Detail'!$2:$2,'UPIS LinkIn'!O$2,'UPIS Detail'!$1:$1,"Balance")</f>
        <v>0</v>
      </c>
      <c r="P11" s="43">
        <f>SUMIFS('UPIS Detail'!11:11,'UPIS Detail'!$2:$2,'UPIS LinkIn'!P$2,'UPIS Detail'!$1:$1,"Balance")</f>
        <v>0</v>
      </c>
      <c r="Q11" s="43">
        <f>SUMIFS('UPIS Detail'!11:11,'UPIS Detail'!$2:$2,'UPIS LinkIn'!Q$2,'UPIS Detail'!$1:$1,"Balance")</f>
        <v>0</v>
      </c>
      <c r="R11" s="43">
        <f>SUMIFS('UPIS Detail'!11:11,'UPIS Detail'!$2:$2,'UPIS LinkIn'!R$2,'UPIS Detail'!$1:$1,"Balance")</f>
        <v>0</v>
      </c>
      <c r="S11" s="43">
        <f>SUMIFS('UPIS Detail'!11:11,'UPIS Detail'!$2:$2,'UPIS LinkIn'!S$2,'UPIS Detail'!$1:$1,"Balance")</f>
        <v>0</v>
      </c>
      <c r="T11" s="43">
        <f>SUMIFS('UPIS Detail'!11:11,'UPIS Detail'!$2:$2,'UPIS LinkIn'!T$2,'UPIS Detail'!$1:$1,"Balance")</f>
        <v>0</v>
      </c>
      <c r="U11" s="43">
        <f>SUMIFS('UPIS Detail'!11:11,'UPIS Detail'!$2:$2,'UPIS LinkIn'!U$2,'UPIS Detail'!$1:$1,"Balance")</f>
        <v>0</v>
      </c>
      <c r="V11" s="43">
        <f>SUMIFS('UPIS Detail'!11:11,'UPIS Detail'!$2:$2,'UPIS LinkIn'!V$2,'UPIS Detail'!$1:$1,"Balance")</f>
        <v>0</v>
      </c>
      <c r="W11" s="43">
        <f>SUMIFS('UPIS Detail'!11:11,'UPIS Detail'!$2:$2,'UPIS LinkIn'!W$2,'UPIS Detail'!$1:$1,"Balance")</f>
        <v>0</v>
      </c>
      <c r="X11" s="43">
        <f>SUMIFS('UPIS Detail'!11:11,'UPIS Detail'!$2:$2,'UPIS LinkIn'!X$2,'UPIS Detail'!$1:$1,"Balance")</f>
        <v>0</v>
      </c>
      <c r="Y11" s="43">
        <f>SUMIFS('UPIS Detail'!11:11,'UPIS Detail'!$2:$2,'UPIS LinkIn'!Y$2,'UPIS Detail'!$1:$1,"Balance")</f>
        <v>0</v>
      </c>
      <c r="Z11" s="43">
        <f>SUMIFS('UPIS Detail'!11:11,'UPIS Detail'!$2:$2,'UPIS LinkIn'!Z$2,'UPIS Detail'!$1:$1,"Balance")</f>
        <v>0</v>
      </c>
      <c r="AA11" s="43">
        <f>SUMIFS('UPIS Detail'!11:11,'UPIS Detail'!$2:$2,'UPIS LinkIn'!AA$2,'UPIS Detail'!$1:$1,"Balance")</f>
        <v>0</v>
      </c>
      <c r="AB11" s="43">
        <f>SUMIFS('UPIS Detail'!11:11,'UPIS Detail'!$2:$2,'UPIS LinkIn'!AB$2,'UPIS Detail'!$1:$1,"Balance")</f>
        <v>0</v>
      </c>
      <c r="AC11" s="43">
        <f>SUMIFS('UPIS Detail'!11:11,'UPIS Detail'!$2:$2,'UPIS LinkIn'!AC$2,'UPIS Detail'!$1:$1,"Balance")</f>
        <v>0</v>
      </c>
      <c r="AD11" s="43">
        <f>SUMIFS('UPIS Detail'!11:11,'UPIS Detail'!$2:$2,'UPIS LinkIn'!AD$2,'UPIS Detail'!$1:$1,"Balance")</f>
        <v>0</v>
      </c>
      <c r="AE11" s="43">
        <f>SUMIFS('UPIS Detail'!11:11,'UPIS Detail'!$2:$2,'UPIS LinkIn'!AE$2,'UPIS Detail'!$1:$1,"Balance")</f>
        <v>0</v>
      </c>
      <c r="AF11" s="43">
        <f>SUMIFS('UPIS Detail'!11:11,'UPIS Detail'!$2:$2,'UPIS LinkIn'!AF$2,'UPIS Detail'!$1:$1,"Balance")</f>
        <v>0</v>
      </c>
      <c r="AG11" s="43">
        <f>SUMIFS('UPIS Detail'!11:11,'UPIS Detail'!$2:$2,'UPIS LinkIn'!AG$2,'UPIS Detail'!$1:$1,"Balance")</f>
        <v>0</v>
      </c>
      <c r="AH11" s="43">
        <f>SUMIFS('UPIS Detail'!11:11,'UPIS Detail'!$2:$2,'UPIS LinkIn'!AH$2,'UPIS Detail'!$1:$1,"Balance")</f>
        <v>0</v>
      </c>
      <c r="AI11" s="43">
        <f>SUMIFS('UPIS Detail'!11:11,'UPIS Detail'!$2:$2,'UPIS LinkIn'!AI$2,'UPIS Detail'!$1:$1,"Balance")</f>
        <v>0</v>
      </c>
      <c r="AJ11" s="43">
        <f>SUMIFS('UPIS Detail'!11:11,'UPIS Detail'!$2:$2,'UPIS LinkIn'!AJ$2,'UPIS Detail'!$1:$1,"Balance")</f>
        <v>0</v>
      </c>
      <c r="AK11" s="43">
        <f>SUMIFS('UPIS Detail'!11:11,'UPIS Detail'!$2:$2,'UPIS LinkIn'!AK$2,'UPIS Detail'!$1:$1,"Balance")</f>
        <v>0</v>
      </c>
      <c r="AL11" s="43">
        <f>SUMIFS('UPIS Detail'!11:11,'UPIS Detail'!$2:$2,'UPIS LinkIn'!AL$2,'UPIS Detail'!$1:$1,"Balance")</f>
        <v>0</v>
      </c>
      <c r="AM11" s="43">
        <f>SUMIFS('UPIS Detail'!11:11,'UPIS Detail'!$2:$2,'UPIS LinkIn'!AM$2,'UPIS Detail'!$1:$1,"Balance")</f>
        <v>0</v>
      </c>
    </row>
    <row r="12" spans="1:39" x14ac:dyDescent="0.55000000000000004">
      <c r="A12" s="18">
        <v>363</v>
      </c>
      <c r="B12" s="23" t="s">
        <v>24</v>
      </c>
      <c r="C12" s="43">
        <f>SUMIFS('UPIS Detail'!12:12,'UPIS Detail'!$2:$2,'UPIS LinkIn'!C$2,'UPIS Detail'!$1:$1,"Balance")</f>
        <v>0</v>
      </c>
      <c r="D12" s="43">
        <f>SUMIFS('UPIS Detail'!12:12,'UPIS Detail'!$2:$2,'UPIS LinkIn'!D$2,'UPIS Detail'!$1:$1,"Balance")</f>
        <v>0</v>
      </c>
      <c r="E12" s="43">
        <f>SUMIFS('UPIS Detail'!12:12,'UPIS Detail'!$2:$2,'UPIS LinkIn'!E$2,'UPIS Detail'!$1:$1,"Balance")</f>
        <v>0</v>
      </c>
      <c r="F12" s="43">
        <f>SUMIFS('UPIS Detail'!12:12,'UPIS Detail'!$2:$2,'UPIS LinkIn'!F$2,'UPIS Detail'!$1:$1,"Balance")</f>
        <v>0</v>
      </c>
      <c r="G12" s="43">
        <f>SUMIFS('UPIS Detail'!12:12,'UPIS Detail'!$2:$2,'UPIS LinkIn'!G$2,'UPIS Detail'!$1:$1,"Balance")</f>
        <v>0</v>
      </c>
      <c r="H12" s="43">
        <f>SUMIFS('UPIS Detail'!12:12,'UPIS Detail'!$2:$2,'UPIS LinkIn'!H$2,'UPIS Detail'!$1:$1,"Balance")</f>
        <v>0</v>
      </c>
      <c r="I12" s="43">
        <f>SUMIFS('UPIS Detail'!12:12,'UPIS Detail'!$2:$2,'UPIS LinkIn'!I$2,'UPIS Detail'!$1:$1,"Balance")</f>
        <v>0</v>
      </c>
      <c r="J12" s="43">
        <f>SUMIFS('UPIS Detail'!12:12,'UPIS Detail'!$2:$2,'UPIS LinkIn'!J$2,'UPIS Detail'!$1:$1,"Balance")</f>
        <v>0</v>
      </c>
      <c r="K12" s="43">
        <f>SUMIFS('UPIS Detail'!12:12,'UPIS Detail'!$2:$2,'UPIS LinkIn'!K$2,'UPIS Detail'!$1:$1,"Balance")</f>
        <v>0</v>
      </c>
      <c r="L12" s="43">
        <f>SUMIFS('UPIS Detail'!12:12,'UPIS Detail'!$2:$2,'UPIS LinkIn'!L$2,'UPIS Detail'!$1:$1,"Balance")</f>
        <v>0</v>
      </c>
      <c r="M12" s="43">
        <f>SUMIFS('UPIS Detail'!12:12,'UPIS Detail'!$2:$2,'UPIS LinkIn'!M$2,'UPIS Detail'!$1:$1,"Balance")</f>
        <v>0</v>
      </c>
      <c r="N12" s="43">
        <f>SUMIFS('UPIS Detail'!12:12,'UPIS Detail'!$2:$2,'UPIS LinkIn'!N$2,'UPIS Detail'!$1:$1,"Balance")</f>
        <v>0</v>
      </c>
      <c r="O12" s="43">
        <f>SUMIFS('UPIS Detail'!12:12,'UPIS Detail'!$2:$2,'UPIS LinkIn'!O$2,'UPIS Detail'!$1:$1,"Balance")</f>
        <v>0</v>
      </c>
      <c r="P12" s="43">
        <f>SUMIFS('UPIS Detail'!12:12,'UPIS Detail'!$2:$2,'UPIS LinkIn'!P$2,'UPIS Detail'!$1:$1,"Balance")</f>
        <v>89.7</v>
      </c>
      <c r="Q12" s="43">
        <f>SUMIFS('UPIS Detail'!12:12,'UPIS Detail'!$2:$2,'UPIS LinkIn'!Q$2,'UPIS Detail'!$1:$1,"Balance")</f>
        <v>89.7</v>
      </c>
      <c r="R12" s="43">
        <f>SUMIFS('UPIS Detail'!12:12,'UPIS Detail'!$2:$2,'UPIS LinkIn'!R$2,'UPIS Detail'!$1:$1,"Balance")</f>
        <v>89.7</v>
      </c>
      <c r="S12" s="43">
        <f>SUMIFS('UPIS Detail'!12:12,'UPIS Detail'!$2:$2,'UPIS LinkIn'!S$2,'UPIS Detail'!$1:$1,"Balance")</f>
        <v>89.7</v>
      </c>
      <c r="T12" s="43">
        <f>SUMIFS('UPIS Detail'!12:12,'UPIS Detail'!$2:$2,'UPIS LinkIn'!T$2,'UPIS Detail'!$1:$1,"Balance")</f>
        <v>89.7</v>
      </c>
      <c r="U12" s="43">
        <f>SUMIFS('UPIS Detail'!12:12,'UPIS Detail'!$2:$2,'UPIS LinkIn'!U$2,'UPIS Detail'!$1:$1,"Balance")</f>
        <v>89.7</v>
      </c>
      <c r="V12" s="43">
        <f>SUMIFS('UPIS Detail'!12:12,'UPIS Detail'!$2:$2,'UPIS LinkIn'!V$2,'UPIS Detail'!$1:$1,"Balance")</f>
        <v>89.7</v>
      </c>
      <c r="W12" s="43">
        <f>SUMIFS('UPIS Detail'!12:12,'UPIS Detail'!$2:$2,'UPIS LinkIn'!W$2,'UPIS Detail'!$1:$1,"Balance")</f>
        <v>89.7</v>
      </c>
      <c r="X12" s="43">
        <f>SUMIFS('UPIS Detail'!12:12,'UPIS Detail'!$2:$2,'UPIS LinkIn'!X$2,'UPIS Detail'!$1:$1,"Balance")</f>
        <v>89.7</v>
      </c>
      <c r="Y12" s="43">
        <f>SUMIFS('UPIS Detail'!12:12,'UPIS Detail'!$2:$2,'UPIS LinkIn'!Y$2,'UPIS Detail'!$1:$1,"Balance")</f>
        <v>89.7</v>
      </c>
      <c r="Z12" s="43">
        <f>SUMIFS('UPIS Detail'!12:12,'UPIS Detail'!$2:$2,'UPIS LinkIn'!Z$2,'UPIS Detail'!$1:$1,"Balance")</f>
        <v>89.7</v>
      </c>
      <c r="AA12" s="43">
        <f>SUMIFS('UPIS Detail'!12:12,'UPIS Detail'!$2:$2,'UPIS LinkIn'!AA$2,'UPIS Detail'!$1:$1,"Balance")</f>
        <v>89.7</v>
      </c>
      <c r="AB12" s="43">
        <f>SUMIFS('UPIS Detail'!12:12,'UPIS Detail'!$2:$2,'UPIS LinkIn'!AB$2,'UPIS Detail'!$1:$1,"Balance")</f>
        <v>89.7</v>
      </c>
      <c r="AC12" s="43">
        <f>SUMIFS('UPIS Detail'!12:12,'UPIS Detail'!$2:$2,'UPIS LinkIn'!AC$2,'UPIS Detail'!$1:$1,"Balance")</f>
        <v>89.7</v>
      </c>
      <c r="AD12" s="43">
        <f>SUMIFS('UPIS Detail'!12:12,'UPIS Detail'!$2:$2,'UPIS LinkIn'!AD$2,'UPIS Detail'!$1:$1,"Balance")</f>
        <v>89.7</v>
      </c>
      <c r="AE12" s="43">
        <f>SUMIFS('UPIS Detail'!12:12,'UPIS Detail'!$2:$2,'UPIS LinkIn'!AE$2,'UPIS Detail'!$1:$1,"Balance")</f>
        <v>89.7</v>
      </c>
      <c r="AF12" s="43">
        <f>SUMIFS('UPIS Detail'!12:12,'UPIS Detail'!$2:$2,'UPIS LinkIn'!AF$2,'UPIS Detail'!$1:$1,"Balance")</f>
        <v>89.7</v>
      </c>
      <c r="AG12" s="43">
        <f>SUMIFS('UPIS Detail'!12:12,'UPIS Detail'!$2:$2,'UPIS LinkIn'!AG$2,'UPIS Detail'!$1:$1,"Balance")</f>
        <v>89.7</v>
      </c>
      <c r="AH12" s="43">
        <f>SUMIFS('UPIS Detail'!12:12,'UPIS Detail'!$2:$2,'UPIS LinkIn'!AH$2,'UPIS Detail'!$1:$1,"Balance")</f>
        <v>89.7</v>
      </c>
      <c r="AI12" s="43">
        <f>SUMIFS('UPIS Detail'!12:12,'UPIS Detail'!$2:$2,'UPIS LinkIn'!AI$2,'UPIS Detail'!$1:$1,"Balance")</f>
        <v>89.7</v>
      </c>
      <c r="AJ12" s="43">
        <f>SUMIFS('UPIS Detail'!12:12,'UPIS Detail'!$2:$2,'UPIS LinkIn'!AJ$2,'UPIS Detail'!$1:$1,"Balance")</f>
        <v>89.7</v>
      </c>
      <c r="AK12" s="43">
        <f>SUMIFS('UPIS Detail'!12:12,'UPIS Detail'!$2:$2,'UPIS LinkIn'!AK$2,'UPIS Detail'!$1:$1,"Balance")</f>
        <v>89.7</v>
      </c>
      <c r="AL12" s="43">
        <f>SUMIFS('UPIS Detail'!12:12,'UPIS Detail'!$2:$2,'UPIS LinkIn'!AL$2,'UPIS Detail'!$1:$1,"Balance")</f>
        <v>89.7</v>
      </c>
      <c r="AM12" s="43">
        <f>SUMIFS('UPIS Detail'!12:12,'UPIS Detail'!$2:$2,'UPIS LinkIn'!AM$2,'UPIS Detail'!$1:$1,"Balance")</f>
        <v>89.7</v>
      </c>
    </row>
    <row r="13" spans="1:39" x14ac:dyDescent="0.55000000000000004">
      <c r="A13" s="18">
        <v>370</v>
      </c>
      <c r="B13" s="23" t="s">
        <v>21</v>
      </c>
      <c r="C13" s="43">
        <f>SUMIFS('UPIS Detail'!13:13,'UPIS Detail'!$2:$2,'UPIS LinkIn'!C$2,'UPIS Detail'!$1:$1,"Balance")</f>
        <v>1712.8600000000001</v>
      </c>
      <c r="D13" s="43">
        <f>SUMIFS('UPIS Detail'!13:13,'UPIS Detail'!$2:$2,'UPIS LinkIn'!D$2,'UPIS Detail'!$1:$1,"Balance")</f>
        <v>1712.8600000000001</v>
      </c>
      <c r="E13" s="43">
        <f>SUMIFS('UPIS Detail'!13:13,'UPIS Detail'!$2:$2,'UPIS LinkIn'!E$2,'UPIS Detail'!$1:$1,"Balance")</f>
        <v>1712.8600000000001</v>
      </c>
      <c r="F13" s="43">
        <f>SUMIFS('UPIS Detail'!13:13,'UPIS Detail'!$2:$2,'UPIS LinkIn'!F$2,'UPIS Detail'!$1:$1,"Balance")</f>
        <v>1712.8600000000001</v>
      </c>
      <c r="G13" s="43">
        <f>SUMIFS('UPIS Detail'!13:13,'UPIS Detail'!$2:$2,'UPIS LinkIn'!G$2,'UPIS Detail'!$1:$1,"Balance")</f>
        <v>1712.8600000000001</v>
      </c>
      <c r="H13" s="43">
        <f>SUMIFS('UPIS Detail'!13:13,'UPIS Detail'!$2:$2,'UPIS LinkIn'!H$2,'UPIS Detail'!$1:$1,"Balance")</f>
        <v>1712.8600000000001</v>
      </c>
      <c r="I13" s="43">
        <f>SUMIFS('UPIS Detail'!13:13,'UPIS Detail'!$2:$2,'UPIS LinkIn'!I$2,'UPIS Detail'!$1:$1,"Balance")</f>
        <v>1712.8600000000001</v>
      </c>
      <c r="J13" s="43">
        <f>SUMIFS('UPIS Detail'!13:13,'UPIS Detail'!$2:$2,'UPIS LinkIn'!J$2,'UPIS Detail'!$1:$1,"Balance")</f>
        <v>1712.8600000000001</v>
      </c>
      <c r="K13" s="43">
        <f>SUMIFS('UPIS Detail'!13:13,'UPIS Detail'!$2:$2,'UPIS LinkIn'!K$2,'UPIS Detail'!$1:$1,"Balance")</f>
        <v>1712.8600000000001</v>
      </c>
      <c r="L13" s="43">
        <f>SUMIFS('UPIS Detail'!13:13,'UPIS Detail'!$2:$2,'UPIS LinkIn'!L$2,'UPIS Detail'!$1:$1,"Balance")</f>
        <v>1712.8600000000001</v>
      </c>
      <c r="M13" s="43">
        <f>SUMIFS('UPIS Detail'!13:13,'UPIS Detail'!$2:$2,'UPIS LinkIn'!M$2,'UPIS Detail'!$1:$1,"Balance")</f>
        <v>1712.8600000000001</v>
      </c>
      <c r="N13" s="43">
        <f>SUMIFS('UPIS Detail'!13:13,'UPIS Detail'!$2:$2,'UPIS LinkIn'!N$2,'UPIS Detail'!$1:$1,"Balance")</f>
        <v>1712.8600000000001</v>
      </c>
      <c r="O13" s="43">
        <f>SUMIFS('UPIS Detail'!13:13,'UPIS Detail'!$2:$2,'UPIS LinkIn'!O$2,'UPIS Detail'!$1:$1,"Balance")</f>
        <v>1712.8600000000001</v>
      </c>
      <c r="P13" s="43">
        <f>SUMIFS('UPIS Detail'!13:13,'UPIS Detail'!$2:$2,'UPIS LinkIn'!P$2,'UPIS Detail'!$1:$1,"Balance")</f>
        <v>1712.8600000000001</v>
      </c>
      <c r="Q13" s="43">
        <f>SUMIFS('UPIS Detail'!13:13,'UPIS Detail'!$2:$2,'UPIS LinkIn'!Q$2,'UPIS Detail'!$1:$1,"Balance")</f>
        <v>1712.8600000000001</v>
      </c>
      <c r="R13" s="43">
        <f>SUMIFS('UPIS Detail'!13:13,'UPIS Detail'!$2:$2,'UPIS LinkIn'!R$2,'UPIS Detail'!$1:$1,"Balance")</f>
        <v>1712.8600000000001</v>
      </c>
      <c r="S13" s="43">
        <f>SUMIFS('UPIS Detail'!13:13,'UPIS Detail'!$2:$2,'UPIS LinkIn'!S$2,'UPIS Detail'!$1:$1,"Balance")</f>
        <v>1712.8600000000001</v>
      </c>
      <c r="T13" s="43">
        <f>SUMIFS('UPIS Detail'!13:13,'UPIS Detail'!$2:$2,'UPIS LinkIn'!T$2,'UPIS Detail'!$1:$1,"Balance")</f>
        <v>1712.8600000000001</v>
      </c>
      <c r="U13" s="43">
        <f>SUMIFS('UPIS Detail'!13:13,'UPIS Detail'!$2:$2,'UPIS LinkIn'!U$2,'UPIS Detail'!$1:$1,"Balance")</f>
        <v>1712.8600000000001</v>
      </c>
      <c r="V13" s="43">
        <f>SUMIFS('UPIS Detail'!13:13,'UPIS Detail'!$2:$2,'UPIS LinkIn'!V$2,'UPIS Detail'!$1:$1,"Balance")</f>
        <v>1712.8600000000001</v>
      </c>
      <c r="W13" s="43">
        <f>SUMIFS('UPIS Detail'!13:13,'UPIS Detail'!$2:$2,'UPIS LinkIn'!W$2,'UPIS Detail'!$1:$1,"Balance")</f>
        <v>1712.8600000000001</v>
      </c>
      <c r="X13" s="43">
        <f>SUMIFS('UPIS Detail'!13:13,'UPIS Detail'!$2:$2,'UPIS LinkIn'!X$2,'UPIS Detail'!$1:$1,"Balance")</f>
        <v>1712.8600000000001</v>
      </c>
      <c r="Y13" s="43">
        <f>SUMIFS('UPIS Detail'!13:13,'UPIS Detail'!$2:$2,'UPIS LinkIn'!Y$2,'UPIS Detail'!$1:$1,"Balance")</f>
        <v>1712.8600000000001</v>
      </c>
      <c r="Z13" s="43">
        <f>SUMIFS('UPIS Detail'!13:13,'UPIS Detail'!$2:$2,'UPIS LinkIn'!Z$2,'UPIS Detail'!$1:$1,"Balance")</f>
        <v>1712.8600000000001</v>
      </c>
      <c r="AA13" s="43">
        <f>SUMIFS('UPIS Detail'!13:13,'UPIS Detail'!$2:$2,'UPIS LinkIn'!AA$2,'UPIS Detail'!$1:$1,"Balance")</f>
        <v>1712.8600000000001</v>
      </c>
      <c r="AB13" s="43">
        <f>SUMIFS('UPIS Detail'!13:13,'UPIS Detail'!$2:$2,'UPIS LinkIn'!AB$2,'UPIS Detail'!$1:$1,"Balance")</f>
        <v>1712.8600000000001</v>
      </c>
      <c r="AC13" s="43">
        <f>SUMIFS('UPIS Detail'!13:13,'UPIS Detail'!$2:$2,'UPIS LinkIn'!AC$2,'UPIS Detail'!$1:$1,"Balance")</f>
        <v>1712.8600000000001</v>
      </c>
      <c r="AD13" s="43">
        <f>SUMIFS('UPIS Detail'!13:13,'UPIS Detail'!$2:$2,'UPIS LinkIn'!AD$2,'UPIS Detail'!$1:$1,"Balance")</f>
        <v>1712.8600000000001</v>
      </c>
      <c r="AE13" s="43">
        <f>SUMIFS('UPIS Detail'!13:13,'UPIS Detail'!$2:$2,'UPIS LinkIn'!AE$2,'UPIS Detail'!$1:$1,"Balance")</f>
        <v>1712.8600000000001</v>
      </c>
      <c r="AF13" s="43">
        <f>SUMIFS('UPIS Detail'!13:13,'UPIS Detail'!$2:$2,'UPIS LinkIn'!AF$2,'UPIS Detail'!$1:$1,"Balance")</f>
        <v>1712.8600000000001</v>
      </c>
      <c r="AG13" s="43">
        <f>SUMIFS('UPIS Detail'!13:13,'UPIS Detail'!$2:$2,'UPIS LinkIn'!AG$2,'UPIS Detail'!$1:$1,"Balance")</f>
        <v>1712.8600000000001</v>
      </c>
      <c r="AH13" s="43">
        <f>SUMIFS('UPIS Detail'!13:13,'UPIS Detail'!$2:$2,'UPIS LinkIn'!AH$2,'UPIS Detail'!$1:$1,"Balance")</f>
        <v>1712.8600000000001</v>
      </c>
      <c r="AI13" s="43">
        <f>SUMIFS('UPIS Detail'!13:13,'UPIS Detail'!$2:$2,'UPIS LinkIn'!AI$2,'UPIS Detail'!$1:$1,"Balance")</f>
        <v>1712.8600000000001</v>
      </c>
      <c r="AJ13" s="43">
        <f>SUMIFS('UPIS Detail'!13:13,'UPIS Detail'!$2:$2,'UPIS LinkIn'!AJ$2,'UPIS Detail'!$1:$1,"Balance")</f>
        <v>1712.8600000000001</v>
      </c>
      <c r="AK13" s="43">
        <f>SUMIFS('UPIS Detail'!13:13,'UPIS Detail'!$2:$2,'UPIS LinkIn'!AK$2,'UPIS Detail'!$1:$1,"Balance")</f>
        <v>1712.8600000000001</v>
      </c>
      <c r="AL13" s="43">
        <f>SUMIFS('UPIS Detail'!13:13,'UPIS Detail'!$2:$2,'UPIS LinkIn'!AL$2,'UPIS Detail'!$1:$1,"Balance")</f>
        <v>1712.8600000000001</v>
      </c>
      <c r="AM13" s="43">
        <f>SUMIFS('UPIS Detail'!13:13,'UPIS Detail'!$2:$2,'UPIS LinkIn'!AM$2,'UPIS Detail'!$1:$1,"Balance")</f>
        <v>1712.8600000000001</v>
      </c>
    </row>
    <row r="14" spans="1:39" x14ac:dyDescent="0.55000000000000004">
      <c r="A14" s="18">
        <v>370.1</v>
      </c>
      <c r="B14" s="23" t="s">
        <v>169</v>
      </c>
      <c r="C14" s="43">
        <f>SUMIFS('UPIS Detail'!14:14,'UPIS Detail'!$2:$2,'UPIS LinkIn'!C$2,'UPIS Detail'!$1:$1,"Balance")</f>
        <v>0</v>
      </c>
      <c r="D14" s="43">
        <f>SUMIFS('UPIS Detail'!14:14,'UPIS Detail'!$2:$2,'UPIS LinkIn'!D$2,'UPIS Detail'!$1:$1,"Balance")</f>
        <v>0</v>
      </c>
      <c r="E14" s="43">
        <f>SUMIFS('UPIS Detail'!14:14,'UPIS Detail'!$2:$2,'UPIS LinkIn'!E$2,'UPIS Detail'!$1:$1,"Balance")</f>
        <v>0</v>
      </c>
      <c r="F14" s="43">
        <f>SUMIFS('UPIS Detail'!14:14,'UPIS Detail'!$2:$2,'UPIS LinkIn'!F$2,'UPIS Detail'!$1:$1,"Balance")</f>
        <v>0</v>
      </c>
      <c r="G14" s="43">
        <f>SUMIFS('UPIS Detail'!14:14,'UPIS Detail'!$2:$2,'UPIS LinkIn'!G$2,'UPIS Detail'!$1:$1,"Balance")</f>
        <v>0</v>
      </c>
      <c r="H14" s="43">
        <f>SUMIFS('UPIS Detail'!14:14,'UPIS Detail'!$2:$2,'UPIS LinkIn'!H$2,'UPIS Detail'!$1:$1,"Balance")</f>
        <v>0</v>
      </c>
      <c r="I14" s="43">
        <f>SUMIFS('UPIS Detail'!14:14,'UPIS Detail'!$2:$2,'UPIS LinkIn'!I$2,'UPIS Detail'!$1:$1,"Balance")</f>
        <v>0</v>
      </c>
      <c r="J14" s="43">
        <f>SUMIFS('UPIS Detail'!14:14,'UPIS Detail'!$2:$2,'UPIS LinkIn'!J$2,'UPIS Detail'!$1:$1,"Balance")</f>
        <v>0</v>
      </c>
      <c r="K14" s="43">
        <f>SUMIFS('UPIS Detail'!14:14,'UPIS Detail'!$2:$2,'UPIS LinkIn'!K$2,'UPIS Detail'!$1:$1,"Balance")</f>
        <v>0</v>
      </c>
      <c r="L14" s="43">
        <f>SUMIFS('UPIS Detail'!14:14,'UPIS Detail'!$2:$2,'UPIS LinkIn'!L$2,'UPIS Detail'!$1:$1,"Balance")</f>
        <v>0</v>
      </c>
      <c r="M14" s="43">
        <f>SUMIFS('UPIS Detail'!14:14,'UPIS Detail'!$2:$2,'UPIS LinkIn'!M$2,'UPIS Detail'!$1:$1,"Balance")</f>
        <v>0</v>
      </c>
      <c r="N14" s="43">
        <f>SUMIFS('UPIS Detail'!14:14,'UPIS Detail'!$2:$2,'UPIS LinkIn'!N$2,'UPIS Detail'!$1:$1,"Balance")</f>
        <v>0</v>
      </c>
      <c r="O14" s="43">
        <f>SUMIFS('UPIS Detail'!14:14,'UPIS Detail'!$2:$2,'UPIS LinkIn'!O$2,'UPIS Detail'!$1:$1,"Balance")</f>
        <v>0</v>
      </c>
      <c r="P14" s="43">
        <f>SUMIFS('UPIS Detail'!14:14,'UPIS Detail'!$2:$2,'UPIS LinkIn'!P$2,'UPIS Detail'!$1:$1,"Balance")</f>
        <v>0</v>
      </c>
      <c r="Q14" s="43">
        <f>SUMIFS('UPIS Detail'!14:14,'UPIS Detail'!$2:$2,'UPIS LinkIn'!Q$2,'UPIS Detail'!$1:$1,"Balance")</f>
        <v>0</v>
      </c>
      <c r="R14" s="43">
        <f>SUMIFS('UPIS Detail'!14:14,'UPIS Detail'!$2:$2,'UPIS LinkIn'!R$2,'UPIS Detail'!$1:$1,"Balance")</f>
        <v>0</v>
      </c>
      <c r="S14" s="43">
        <f>SUMIFS('UPIS Detail'!14:14,'UPIS Detail'!$2:$2,'UPIS LinkIn'!S$2,'UPIS Detail'!$1:$1,"Balance")</f>
        <v>0</v>
      </c>
      <c r="T14" s="43">
        <f>SUMIFS('UPIS Detail'!14:14,'UPIS Detail'!$2:$2,'UPIS LinkIn'!T$2,'UPIS Detail'!$1:$1,"Balance")</f>
        <v>0</v>
      </c>
      <c r="U14" s="43">
        <f>SUMIFS('UPIS Detail'!14:14,'UPIS Detail'!$2:$2,'UPIS LinkIn'!U$2,'UPIS Detail'!$1:$1,"Balance")</f>
        <v>0</v>
      </c>
      <c r="V14" s="43">
        <f>SUMIFS('UPIS Detail'!14:14,'UPIS Detail'!$2:$2,'UPIS LinkIn'!V$2,'UPIS Detail'!$1:$1,"Balance")</f>
        <v>0</v>
      </c>
      <c r="W14" s="43">
        <f>SUMIFS('UPIS Detail'!14:14,'UPIS Detail'!$2:$2,'UPIS LinkIn'!W$2,'UPIS Detail'!$1:$1,"Balance")</f>
        <v>0</v>
      </c>
      <c r="X14" s="43">
        <f>SUMIFS('UPIS Detail'!14:14,'UPIS Detail'!$2:$2,'UPIS LinkIn'!X$2,'UPIS Detail'!$1:$1,"Balance")</f>
        <v>0</v>
      </c>
      <c r="Y14" s="43">
        <f>SUMIFS('UPIS Detail'!14:14,'UPIS Detail'!$2:$2,'UPIS LinkIn'!Y$2,'UPIS Detail'!$1:$1,"Balance")</f>
        <v>0</v>
      </c>
      <c r="Z14" s="43">
        <f>SUMIFS('UPIS Detail'!14:14,'UPIS Detail'!$2:$2,'UPIS LinkIn'!Z$2,'UPIS Detail'!$1:$1,"Balance")</f>
        <v>0</v>
      </c>
      <c r="AA14" s="43">
        <f>SUMIFS('UPIS Detail'!14:14,'UPIS Detail'!$2:$2,'UPIS LinkIn'!AA$2,'UPIS Detail'!$1:$1,"Balance")</f>
        <v>0</v>
      </c>
      <c r="AB14" s="43">
        <f>SUMIFS('UPIS Detail'!14:14,'UPIS Detail'!$2:$2,'UPIS LinkIn'!AB$2,'UPIS Detail'!$1:$1,"Balance")</f>
        <v>0</v>
      </c>
      <c r="AC14" s="43">
        <f>SUMIFS('UPIS Detail'!14:14,'UPIS Detail'!$2:$2,'UPIS LinkIn'!AC$2,'UPIS Detail'!$1:$1,"Balance")</f>
        <v>0</v>
      </c>
      <c r="AD14" s="43">
        <f>SUMIFS('UPIS Detail'!14:14,'UPIS Detail'!$2:$2,'UPIS LinkIn'!AD$2,'UPIS Detail'!$1:$1,"Balance")</f>
        <v>0</v>
      </c>
      <c r="AE14" s="43">
        <f>SUMIFS('UPIS Detail'!14:14,'UPIS Detail'!$2:$2,'UPIS LinkIn'!AE$2,'UPIS Detail'!$1:$1,"Balance")</f>
        <v>0</v>
      </c>
      <c r="AF14" s="43">
        <f>SUMIFS('UPIS Detail'!14:14,'UPIS Detail'!$2:$2,'UPIS LinkIn'!AF$2,'UPIS Detail'!$1:$1,"Balance")</f>
        <v>0</v>
      </c>
      <c r="AG14" s="43">
        <f>SUMIFS('UPIS Detail'!14:14,'UPIS Detail'!$2:$2,'UPIS LinkIn'!AG$2,'UPIS Detail'!$1:$1,"Balance")</f>
        <v>0</v>
      </c>
      <c r="AH14" s="43">
        <f>SUMIFS('UPIS Detail'!14:14,'UPIS Detail'!$2:$2,'UPIS LinkIn'!AH$2,'UPIS Detail'!$1:$1,"Balance")</f>
        <v>0</v>
      </c>
      <c r="AI14" s="43">
        <f>SUMIFS('UPIS Detail'!14:14,'UPIS Detail'!$2:$2,'UPIS LinkIn'!AI$2,'UPIS Detail'!$1:$1,"Balance")</f>
        <v>0</v>
      </c>
      <c r="AJ14" s="43">
        <f>SUMIFS('UPIS Detail'!14:14,'UPIS Detail'!$2:$2,'UPIS LinkIn'!AJ$2,'UPIS Detail'!$1:$1,"Balance")</f>
        <v>0</v>
      </c>
      <c r="AK14" s="43">
        <f>SUMIFS('UPIS Detail'!14:14,'UPIS Detail'!$2:$2,'UPIS LinkIn'!AK$2,'UPIS Detail'!$1:$1,"Balance")</f>
        <v>0</v>
      </c>
      <c r="AL14" s="43">
        <f>SUMIFS('UPIS Detail'!14:14,'UPIS Detail'!$2:$2,'UPIS LinkIn'!AL$2,'UPIS Detail'!$1:$1,"Balance")</f>
        <v>0</v>
      </c>
      <c r="AM14" s="43">
        <f>SUMIFS('UPIS Detail'!14:14,'UPIS Detail'!$2:$2,'UPIS LinkIn'!AM$2,'UPIS Detail'!$1:$1,"Balance")</f>
        <v>0</v>
      </c>
    </row>
    <row r="15" spans="1:39" x14ac:dyDescent="0.55000000000000004">
      <c r="A15" s="18">
        <v>372</v>
      </c>
      <c r="B15" s="23" t="s">
        <v>25</v>
      </c>
      <c r="C15" s="43">
        <f>SUMIFS('UPIS Detail'!15:15,'UPIS Detail'!$2:$2,'UPIS LinkIn'!C$2,'UPIS Detail'!$1:$1,"Balance")</f>
        <v>205996</v>
      </c>
      <c r="D15" s="43">
        <f>SUMIFS('UPIS Detail'!15:15,'UPIS Detail'!$2:$2,'UPIS LinkIn'!D$2,'UPIS Detail'!$1:$1,"Balance")</f>
        <v>205996</v>
      </c>
      <c r="E15" s="43">
        <f>SUMIFS('UPIS Detail'!15:15,'UPIS Detail'!$2:$2,'UPIS LinkIn'!E$2,'UPIS Detail'!$1:$1,"Balance")</f>
        <v>205996</v>
      </c>
      <c r="F15" s="43">
        <f>SUMIFS('UPIS Detail'!15:15,'UPIS Detail'!$2:$2,'UPIS LinkIn'!F$2,'UPIS Detail'!$1:$1,"Balance")</f>
        <v>215041.67</v>
      </c>
      <c r="G15" s="43">
        <f>SUMIFS('UPIS Detail'!15:15,'UPIS Detail'!$2:$2,'UPIS LinkIn'!G$2,'UPIS Detail'!$1:$1,"Balance")</f>
        <v>215041.67</v>
      </c>
      <c r="H15" s="43">
        <f>SUMIFS('UPIS Detail'!15:15,'UPIS Detail'!$2:$2,'UPIS LinkIn'!H$2,'UPIS Detail'!$1:$1,"Balance")</f>
        <v>215041.67</v>
      </c>
      <c r="I15" s="43">
        <f>SUMIFS('UPIS Detail'!15:15,'UPIS Detail'!$2:$2,'UPIS LinkIn'!I$2,'UPIS Detail'!$1:$1,"Balance")</f>
        <v>224124.03000000003</v>
      </c>
      <c r="J15" s="43">
        <f>SUMIFS('UPIS Detail'!15:15,'UPIS Detail'!$2:$2,'UPIS LinkIn'!J$2,'UPIS Detail'!$1:$1,"Balance")</f>
        <v>224124.03000000003</v>
      </c>
      <c r="K15" s="43">
        <f>SUMIFS('UPIS Detail'!15:15,'UPIS Detail'!$2:$2,'UPIS LinkIn'!K$2,'UPIS Detail'!$1:$1,"Balance")</f>
        <v>224124.03000000003</v>
      </c>
      <c r="L15" s="43">
        <f>SUMIFS('UPIS Detail'!15:15,'UPIS Detail'!$2:$2,'UPIS LinkIn'!L$2,'UPIS Detail'!$1:$1,"Balance")</f>
        <v>224124.03000000003</v>
      </c>
      <c r="M15" s="43">
        <f>SUMIFS('UPIS Detail'!15:15,'UPIS Detail'!$2:$2,'UPIS LinkIn'!M$2,'UPIS Detail'!$1:$1,"Balance")</f>
        <v>224124.03000000003</v>
      </c>
      <c r="N15" s="43">
        <f>SUMIFS('UPIS Detail'!15:15,'UPIS Detail'!$2:$2,'UPIS LinkIn'!N$2,'UPIS Detail'!$1:$1,"Balance")</f>
        <v>224124.03000000003</v>
      </c>
      <c r="O15" s="43">
        <f>SUMIFS('UPIS Detail'!15:15,'UPIS Detail'!$2:$2,'UPIS LinkIn'!O$2,'UPIS Detail'!$1:$1,"Balance")</f>
        <v>224544.03000000003</v>
      </c>
      <c r="P15" s="43">
        <f>SUMIFS('UPIS Detail'!15:15,'UPIS Detail'!$2:$2,'UPIS LinkIn'!P$2,'UPIS Detail'!$1:$1,"Balance")</f>
        <v>226876.23000000004</v>
      </c>
      <c r="Q15" s="43">
        <f>SUMIFS('UPIS Detail'!15:15,'UPIS Detail'!$2:$2,'UPIS LinkIn'!Q$2,'UPIS Detail'!$1:$1,"Balance")</f>
        <v>226876.23000000004</v>
      </c>
      <c r="R15" s="43">
        <f>SUMIFS('UPIS Detail'!15:15,'UPIS Detail'!$2:$2,'UPIS LinkIn'!R$2,'UPIS Detail'!$1:$1,"Balance")</f>
        <v>226876.23000000004</v>
      </c>
      <c r="S15" s="43">
        <f>SUMIFS('UPIS Detail'!15:15,'UPIS Detail'!$2:$2,'UPIS LinkIn'!S$2,'UPIS Detail'!$1:$1,"Balance")</f>
        <v>226876.23000000004</v>
      </c>
      <c r="T15" s="43">
        <f>SUMIFS('UPIS Detail'!15:15,'UPIS Detail'!$2:$2,'UPIS LinkIn'!T$2,'UPIS Detail'!$1:$1,"Balance")</f>
        <v>226876.23000000004</v>
      </c>
      <c r="U15" s="43">
        <f>SUMIFS('UPIS Detail'!15:15,'UPIS Detail'!$2:$2,'UPIS LinkIn'!U$2,'UPIS Detail'!$1:$1,"Balance")</f>
        <v>226876.23000000004</v>
      </c>
      <c r="V15" s="43">
        <f>SUMIFS('UPIS Detail'!15:15,'UPIS Detail'!$2:$2,'UPIS LinkIn'!V$2,'UPIS Detail'!$1:$1,"Balance")</f>
        <v>226876.23000000004</v>
      </c>
      <c r="W15" s="43">
        <f>SUMIFS('UPIS Detail'!15:15,'UPIS Detail'!$2:$2,'UPIS LinkIn'!W$2,'UPIS Detail'!$1:$1,"Balance")</f>
        <v>226876.23000000004</v>
      </c>
      <c r="X15" s="43">
        <f>SUMIFS('UPIS Detail'!15:15,'UPIS Detail'!$2:$2,'UPIS LinkIn'!X$2,'UPIS Detail'!$1:$1,"Balance")</f>
        <v>226876.23000000004</v>
      </c>
      <c r="Y15" s="43">
        <f>SUMIFS('UPIS Detail'!15:15,'UPIS Detail'!$2:$2,'UPIS LinkIn'!Y$2,'UPIS Detail'!$1:$1,"Balance")</f>
        <v>226876.23000000004</v>
      </c>
      <c r="Z15" s="43">
        <f>SUMIFS('UPIS Detail'!15:15,'UPIS Detail'!$2:$2,'UPIS LinkIn'!Z$2,'UPIS Detail'!$1:$1,"Balance")</f>
        <v>226876.23000000004</v>
      </c>
      <c r="AA15" s="43">
        <f>SUMIFS('UPIS Detail'!15:15,'UPIS Detail'!$2:$2,'UPIS LinkIn'!AA$2,'UPIS Detail'!$1:$1,"Balance")</f>
        <v>226876.23000000004</v>
      </c>
      <c r="AB15" s="43">
        <f>SUMIFS('UPIS Detail'!15:15,'UPIS Detail'!$2:$2,'UPIS LinkIn'!AB$2,'UPIS Detail'!$1:$1,"Balance")</f>
        <v>226876.23000000004</v>
      </c>
      <c r="AC15" s="43">
        <f>SUMIFS('UPIS Detail'!15:15,'UPIS Detail'!$2:$2,'UPIS LinkIn'!AC$2,'UPIS Detail'!$1:$1,"Balance")</f>
        <v>226876.23000000004</v>
      </c>
      <c r="AD15" s="43">
        <f>SUMIFS('UPIS Detail'!15:15,'UPIS Detail'!$2:$2,'UPIS LinkIn'!AD$2,'UPIS Detail'!$1:$1,"Balance")</f>
        <v>226876.23000000004</v>
      </c>
      <c r="AE15" s="43">
        <f>SUMIFS('UPIS Detail'!15:15,'UPIS Detail'!$2:$2,'UPIS LinkIn'!AE$2,'UPIS Detail'!$1:$1,"Balance")</f>
        <v>226876.23000000004</v>
      </c>
      <c r="AF15" s="43">
        <f>SUMIFS('UPIS Detail'!15:15,'UPIS Detail'!$2:$2,'UPIS LinkIn'!AF$2,'UPIS Detail'!$1:$1,"Balance")</f>
        <v>226876.23000000004</v>
      </c>
      <c r="AG15" s="43">
        <f>SUMIFS('UPIS Detail'!15:15,'UPIS Detail'!$2:$2,'UPIS LinkIn'!AG$2,'UPIS Detail'!$1:$1,"Balance")</f>
        <v>226876.23000000004</v>
      </c>
      <c r="AH15" s="43">
        <f>SUMIFS('UPIS Detail'!15:15,'UPIS Detail'!$2:$2,'UPIS LinkIn'!AH$2,'UPIS Detail'!$1:$1,"Balance")</f>
        <v>226876.23000000004</v>
      </c>
      <c r="AI15" s="43">
        <f>SUMIFS('UPIS Detail'!15:15,'UPIS Detail'!$2:$2,'UPIS LinkIn'!AI$2,'UPIS Detail'!$1:$1,"Balance")</f>
        <v>226876.23000000004</v>
      </c>
      <c r="AJ15" s="43">
        <f>SUMIFS('UPIS Detail'!15:15,'UPIS Detail'!$2:$2,'UPIS LinkIn'!AJ$2,'UPIS Detail'!$1:$1,"Balance")</f>
        <v>226876.23000000004</v>
      </c>
      <c r="AK15" s="43">
        <f>SUMIFS('UPIS Detail'!15:15,'UPIS Detail'!$2:$2,'UPIS LinkIn'!AK$2,'UPIS Detail'!$1:$1,"Balance")</f>
        <v>226876.23000000004</v>
      </c>
      <c r="AL15" s="43">
        <f>SUMIFS('UPIS Detail'!15:15,'UPIS Detail'!$2:$2,'UPIS LinkIn'!AL$2,'UPIS Detail'!$1:$1,"Balance")</f>
        <v>226876.23000000004</v>
      </c>
      <c r="AM15" s="43">
        <f>SUMIFS('UPIS Detail'!15:15,'UPIS Detail'!$2:$2,'UPIS LinkIn'!AM$2,'UPIS Detail'!$1:$1,"Balance")</f>
        <v>226876.23000000004</v>
      </c>
    </row>
    <row r="16" spans="1:39" x14ac:dyDescent="0.55000000000000004">
      <c r="A16" s="18">
        <v>373</v>
      </c>
      <c r="B16" s="23" t="s">
        <v>26</v>
      </c>
      <c r="C16" s="43">
        <f>SUMIFS('UPIS Detail'!16:16,'UPIS Detail'!$2:$2,'UPIS LinkIn'!C$2,'UPIS Detail'!$1:$1,"Balance")</f>
        <v>0</v>
      </c>
      <c r="D16" s="43">
        <f>SUMIFS('UPIS Detail'!16:16,'UPIS Detail'!$2:$2,'UPIS LinkIn'!D$2,'UPIS Detail'!$1:$1,"Balance")</f>
        <v>0</v>
      </c>
      <c r="E16" s="43">
        <f>SUMIFS('UPIS Detail'!16:16,'UPIS Detail'!$2:$2,'UPIS LinkIn'!E$2,'UPIS Detail'!$1:$1,"Balance")</f>
        <v>0</v>
      </c>
      <c r="F16" s="43">
        <f>SUMIFS('UPIS Detail'!16:16,'UPIS Detail'!$2:$2,'UPIS LinkIn'!F$2,'UPIS Detail'!$1:$1,"Balance")</f>
        <v>0</v>
      </c>
      <c r="G16" s="43">
        <f>SUMIFS('UPIS Detail'!16:16,'UPIS Detail'!$2:$2,'UPIS LinkIn'!G$2,'UPIS Detail'!$1:$1,"Balance")</f>
        <v>0</v>
      </c>
      <c r="H16" s="43">
        <f>SUMIFS('UPIS Detail'!16:16,'UPIS Detail'!$2:$2,'UPIS LinkIn'!H$2,'UPIS Detail'!$1:$1,"Balance")</f>
        <v>0</v>
      </c>
      <c r="I16" s="43">
        <f>SUMIFS('UPIS Detail'!16:16,'UPIS Detail'!$2:$2,'UPIS LinkIn'!I$2,'UPIS Detail'!$1:$1,"Balance")</f>
        <v>0</v>
      </c>
      <c r="J16" s="43">
        <f>SUMIFS('UPIS Detail'!16:16,'UPIS Detail'!$2:$2,'UPIS LinkIn'!J$2,'UPIS Detail'!$1:$1,"Balance")</f>
        <v>0</v>
      </c>
      <c r="K16" s="43">
        <f>SUMIFS('UPIS Detail'!16:16,'UPIS Detail'!$2:$2,'UPIS LinkIn'!K$2,'UPIS Detail'!$1:$1,"Balance")</f>
        <v>0</v>
      </c>
      <c r="L16" s="43">
        <f>SUMIFS('UPIS Detail'!16:16,'UPIS Detail'!$2:$2,'UPIS LinkIn'!L$2,'UPIS Detail'!$1:$1,"Balance")</f>
        <v>0</v>
      </c>
      <c r="M16" s="43">
        <f>SUMIFS('UPIS Detail'!16:16,'UPIS Detail'!$2:$2,'UPIS LinkIn'!M$2,'UPIS Detail'!$1:$1,"Balance")</f>
        <v>0</v>
      </c>
      <c r="N16" s="43">
        <f>SUMIFS('UPIS Detail'!16:16,'UPIS Detail'!$2:$2,'UPIS LinkIn'!N$2,'UPIS Detail'!$1:$1,"Balance")</f>
        <v>0</v>
      </c>
      <c r="O16" s="43">
        <f>SUMIFS('UPIS Detail'!16:16,'UPIS Detail'!$2:$2,'UPIS LinkIn'!O$2,'UPIS Detail'!$1:$1,"Balance")</f>
        <v>0</v>
      </c>
      <c r="P16" s="43">
        <f>SUMIFS('UPIS Detail'!16:16,'UPIS Detail'!$2:$2,'UPIS LinkIn'!P$2,'UPIS Detail'!$1:$1,"Balance")</f>
        <v>358.8</v>
      </c>
      <c r="Q16" s="43">
        <f>SUMIFS('UPIS Detail'!16:16,'UPIS Detail'!$2:$2,'UPIS LinkIn'!Q$2,'UPIS Detail'!$1:$1,"Balance")</f>
        <v>358.8</v>
      </c>
      <c r="R16" s="43">
        <f>SUMIFS('UPIS Detail'!16:16,'UPIS Detail'!$2:$2,'UPIS LinkIn'!R$2,'UPIS Detail'!$1:$1,"Balance")</f>
        <v>358.8</v>
      </c>
      <c r="S16" s="43">
        <f>SUMIFS('UPIS Detail'!16:16,'UPIS Detail'!$2:$2,'UPIS LinkIn'!S$2,'UPIS Detail'!$1:$1,"Balance")</f>
        <v>358.8</v>
      </c>
      <c r="T16" s="43">
        <f>SUMIFS('UPIS Detail'!16:16,'UPIS Detail'!$2:$2,'UPIS LinkIn'!T$2,'UPIS Detail'!$1:$1,"Balance")</f>
        <v>358.8</v>
      </c>
      <c r="U16" s="43">
        <f>SUMIFS('UPIS Detail'!16:16,'UPIS Detail'!$2:$2,'UPIS LinkIn'!U$2,'UPIS Detail'!$1:$1,"Balance")</f>
        <v>358.8</v>
      </c>
      <c r="V16" s="43">
        <f>SUMIFS('UPIS Detail'!16:16,'UPIS Detail'!$2:$2,'UPIS LinkIn'!V$2,'UPIS Detail'!$1:$1,"Balance")</f>
        <v>358.8</v>
      </c>
      <c r="W16" s="43">
        <f>SUMIFS('UPIS Detail'!16:16,'UPIS Detail'!$2:$2,'UPIS LinkIn'!W$2,'UPIS Detail'!$1:$1,"Balance")</f>
        <v>358.8</v>
      </c>
      <c r="X16" s="43">
        <f>SUMIFS('UPIS Detail'!16:16,'UPIS Detail'!$2:$2,'UPIS LinkIn'!X$2,'UPIS Detail'!$1:$1,"Balance")</f>
        <v>358.8</v>
      </c>
      <c r="Y16" s="43">
        <f>SUMIFS('UPIS Detail'!16:16,'UPIS Detail'!$2:$2,'UPIS LinkIn'!Y$2,'UPIS Detail'!$1:$1,"Balance")</f>
        <v>358.8</v>
      </c>
      <c r="Z16" s="43">
        <f>SUMIFS('UPIS Detail'!16:16,'UPIS Detail'!$2:$2,'UPIS LinkIn'!Z$2,'UPIS Detail'!$1:$1,"Balance")</f>
        <v>358.8</v>
      </c>
      <c r="AA16" s="43">
        <f>SUMIFS('UPIS Detail'!16:16,'UPIS Detail'!$2:$2,'UPIS LinkIn'!AA$2,'UPIS Detail'!$1:$1,"Balance")</f>
        <v>358.8</v>
      </c>
      <c r="AB16" s="43">
        <f>SUMIFS('UPIS Detail'!16:16,'UPIS Detail'!$2:$2,'UPIS LinkIn'!AB$2,'UPIS Detail'!$1:$1,"Balance")</f>
        <v>358.8</v>
      </c>
      <c r="AC16" s="43">
        <f>SUMIFS('UPIS Detail'!16:16,'UPIS Detail'!$2:$2,'UPIS LinkIn'!AC$2,'UPIS Detail'!$1:$1,"Balance")</f>
        <v>358.8</v>
      </c>
      <c r="AD16" s="43">
        <f>SUMIFS('UPIS Detail'!16:16,'UPIS Detail'!$2:$2,'UPIS LinkIn'!AD$2,'UPIS Detail'!$1:$1,"Balance")</f>
        <v>358.8</v>
      </c>
      <c r="AE16" s="43">
        <f>SUMIFS('UPIS Detail'!16:16,'UPIS Detail'!$2:$2,'UPIS LinkIn'!AE$2,'UPIS Detail'!$1:$1,"Balance")</f>
        <v>358.8</v>
      </c>
      <c r="AF16" s="43">
        <f>SUMIFS('UPIS Detail'!16:16,'UPIS Detail'!$2:$2,'UPIS LinkIn'!AF$2,'UPIS Detail'!$1:$1,"Balance")</f>
        <v>358.8</v>
      </c>
      <c r="AG16" s="43">
        <f>SUMIFS('UPIS Detail'!16:16,'UPIS Detail'!$2:$2,'UPIS LinkIn'!AG$2,'UPIS Detail'!$1:$1,"Balance")</f>
        <v>358.8</v>
      </c>
      <c r="AH16" s="43">
        <f>SUMIFS('UPIS Detail'!16:16,'UPIS Detail'!$2:$2,'UPIS LinkIn'!AH$2,'UPIS Detail'!$1:$1,"Balance")</f>
        <v>358.8</v>
      </c>
      <c r="AI16" s="43">
        <f>SUMIFS('UPIS Detail'!16:16,'UPIS Detail'!$2:$2,'UPIS LinkIn'!AI$2,'UPIS Detail'!$1:$1,"Balance")</f>
        <v>358.8</v>
      </c>
      <c r="AJ16" s="43">
        <f>SUMIFS('UPIS Detail'!16:16,'UPIS Detail'!$2:$2,'UPIS LinkIn'!AJ$2,'UPIS Detail'!$1:$1,"Balance")</f>
        <v>358.8</v>
      </c>
      <c r="AK16" s="43">
        <f>SUMIFS('UPIS Detail'!16:16,'UPIS Detail'!$2:$2,'UPIS LinkIn'!AK$2,'UPIS Detail'!$1:$1,"Balance")</f>
        <v>358.8</v>
      </c>
      <c r="AL16" s="43">
        <f>SUMIFS('UPIS Detail'!16:16,'UPIS Detail'!$2:$2,'UPIS LinkIn'!AL$2,'UPIS Detail'!$1:$1,"Balance")</f>
        <v>358.8</v>
      </c>
      <c r="AM16" s="43">
        <f>SUMIFS('UPIS Detail'!16:16,'UPIS Detail'!$2:$2,'UPIS LinkIn'!AM$2,'UPIS Detail'!$1:$1,"Balance")</f>
        <v>358.8</v>
      </c>
    </row>
    <row r="17" spans="1:39" x14ac:dyDescent="0.55000000000000004">
      <c r="A17" s="18">
        <v>375</v>
      </c>
      <c r="B17" s="23" t="s">
        <v>27</v>
      </c>
      <c r="C17" s="43">
        <f>SUMIFS('UPIS Detail'!17:17,'UPIS Detail'!$2:$2,'UPIS LinkIn'!C$2,'UPIS Detail'!$1:$1,"Balance")</f>
        <v>0</v>
      </c>
      <c r="D17" s="43">
        <f>SUMIFS('UPIS Detail'!17:17,'UPIS Detail'!$2:$2,'UPIS LinkIn'!D$2,'UPIS Detail'!$1:$1,"Balance")</f>
        <v>0</v>
      </c>
      <c r="E17" s="43">
        <f>SUMIFS('UPIS Detail'!17:17,'UPIS Detail'!$2:$2,'UPIS LinkIn'!E$2,'UPIS Detail'!$1:$1,"Balance")</f>
        <v>0</v>
      </c>
      <c r="F17" s="43">
        <f>SUMIFS('UPIS Detail'!17:17,'UPIS Detail'!$2:$2,'UPIS LinkIn'!F$2,'UPIS Detail'!$1:$1,"Balance")</f>
        <v>0</v>
      </c>
      <c r="G17" s="43">
        <f>SUMIFS('UPIS Detail'!17:17,'UPIS Detail'!$2:$2,'UPIS LinkIn'!G$2,'UPIS Detail'!$1:$1,"Balance")</f>
        <v>0</v>
      </c>
      <c r="H17" s="43">
        <f>SUMIFS('UPIS Detail'!17:17,'UPIS Detail'!$2:$2,'UPIS LinkIn'!H$2,'UPIS Detail'!$1:$1,"Balance")</f>
        <v>0</v>
      </c>
      <c r="I17" s="43">
        <f>SUMIFS('UPIS Detail'!17:17,'UPIS Detail'!$2:$2,'UPIS LinkIn'!I$2,'UPIS Detail'!$1:$1,"Balance")</f>
        <v>0</v>
      </c>
      <c r="J17" s="43">
        <f>SUMIFS('UPIS Detail'!17:17,'UPIS Detail'!$2:$2,'UPIS LinkIn'!J$2,'UPIS Detail'!$1:$1,"Balance")</f>
        <v>0</v>
      </c>
      <c r="K17" s="43">
        <f>SUMIFS('UPIS Detail'!17:17,'UPIS Detail'!$2:$2,'UPIS LinkIn'!K$2,'UPIS Detail'!$1:$1,"Balance")</f>
        <v>0</v>
      </c>
      <c r="L17" s="43">
        <f>SUMIFS('UPIS Detail'!17:17,'UPIS Detail'!$2:$2,'UPIS LinkIn'!L$2,'UPIS Detail'!$1:$1,"Balance")</f>
        <v>0</v>
      </c>
      <c r="M17" s="43">
        <f>SUMIFS('UPIS Detail'!17:17,'UPIS Detail'!$2:$2,'UPIS LinkIn'!M$2,'UPIS Detail'!$1:$1,"Balance")</f>
        <v>0</v>
      </c>
      <c r="N17" s="43">
        <f>SUMIFS('UPIS Detail'!17:17,'UPIS Detail'!$2:$2,'UPIS LinkIn'!N$2,'UPIS Detail'!$1:$1,"Balance")</f>
        <v>0</v>
      </c>
      <c r="O17" s="43">
        <f>SUMIFS('UPIS Detail'!17:17,'UPIS Detail'!$2:$2,'UPIS LinkIn'!O$2,'UPIS Detail'!$1:$1,"Balance")</f>
        <v>0</v>
      </c>
      <c r="P17" s="43">
        <f>SUMIFS('UPIS Detail'!17:17,'UPIS Detail'!$2:$2,'UPIS LinkIn'!P$2,'UPIS Detail'!$1:$1,"Balance")</f>
        <v>0</v>
      </c>
      <c r="Q17" s="43">
        <f>SUMIFS('UPIS Detail'!17:17,'UPIS Detail'!$2:$2,'UPIS LinkIn'!Q$2,'UPIS Detail'!$1:$1,"Balance")</f>
        <v>0</v>
      </c>
      <c r="R17" s="43">
        <f>SUMIFS('UPIS Detail'!17:17,'UPIS Detail'!$2:$2,'UPIS LinkIn'!R$2,'UPIS Detail'!$1:$1,"Balance")</f>
        <v>0</v>
      </c>
      <c r="S17" s="43">
        <f>SUMIFS('UPIS Detail'!17:17,'UPIS Detail'!$2:$2,'UPIS LinkIn'!S$2,'UPIS Detail'!$1:$1,"Balance")</f>
        <v>0</v>
      </c>
      <c r="T17" s="43">
        <f>SUMIFS('UPIS Detail'!17:17,'UPIS Detail'!$2:$2,'UPIS LinkIn'!T$2,'UPIS Detail'!$1:$1,"Balance")</f>
        <v>0</v>
      </c>
      <c r="U17" s="43">
        <f>SUMIFS('UPIS Detail'!17:17,'UPIS Detail'!$2:$2,'UPIS LinkIn'!U$2,'UPIS Detail'!$1:$1,"Balance")</f>
        <v>0</v>
      </c>
      <c r="V17" s="43">
        <f>SUMIFS('UPIS Detail'!17:17,'UPIS Detail'!$2:$2,'UPIS LinkIn'!V$2,'UPIS Detail'!$1:$1,"Balance")</f>
        <v>0</v>
      </c>
      <c r="W17" s="43">
        <f>SUMIFS('UPIS Detail'!17:17,'UPIS Detail'!$2:$2,'UPIS LinkIn'!W$2,'UPIS Detail'!$1:$1,"Balance")</f>
        <v>0</v>
      </c>
      <c r="X17" s="43">
        <f>SUMIFS('UPIS Detail'!17:17,'UPIS Detail'!$2:$2,'UPIS LinkIn'!X$2,'UPIS Detail'!$1:$1,"Balance")</f>
        <v>0</v>
      </c>
      <c r="Y17" s="43">
        <f>SUMIFS('UPIS Detail'!17:17,'UPIS Detail'!$2:$2,'UPIS LinkIn'!Y$2,'UPIS Detail'!$1:$1,"Balance")</f>
        <v>0</v>
      </c>
      <c r="Z17" s="43">
        <f>SUMIFS('UPIS Detail'!17:17,'UPIS Detail'!$2:$2,'UPIS LinkIn'!Z$2,'UPIS Detail'!$1:$1,"Balance")</f>
        <v>0</v>
      </c>
      <c r="AA17" s="43">
        <f>SUMIFS('UPIS Detail'!17:17,'UPIS Detail'!$2:$2,'UPIS LinkIn'!AA$2,'UPIS Detail'!$1:$1,"Balance")</f>
        <v>0</v>
      </c>
      <c r="AB17" s="43">
        <f>SUMIFS('UPIS Detail'!17:17,'UPIS Detail'!$2:$2,'UPIS LinkIn'!AB$2,'UPIS Detail'!$1:$1,"Balance")</f>
        <v>0</v>
      </c>
      <c r="AC17" s="43">
        <f>SUMIFS('UPIS Detail'!17:17,'UPIS Detail'!$2:$2,'UPIS LinkIn'!AC$2,'UPIS Detail'!$1:$1,"Balance")</f>
        <v>0</v>
      </c>
      <c r="AD17" s="43">
        <f>SUMIFS('UPIS Detail'!17:17,'UPIS Detail'!$2:$2,'UPIS LinkIn'!AD$2,'UPIS Detail'!$1:$1,"Balance")</f>
        <v>0</v>
      </c>
      <c r="AE17" s="43">
        <f>SUMIFS('UPIS Detail'!17:17,'UPIS Detail'!$2:$2,'UPIS LinkIn'!AE$2,'UPIS Detail'!$1:$1,"Balance")</f>
        <v>0</v>
      </c>
      <c r="AF17" s="43">
        <f>SUMIFS('UPIS Detail'!17:17,'UPIS Detail'!$2:$2,'UPIS LinkIn'!AF$2,'UPIS Detail'!$1:$1,"Balance")</f>
        <v>0</v>
      </c>
      <c r="AG17" s="43">
        <f>SUMIFS('UPIS Detail'!17:17,'UPIS Detail'!$2:$2,'UPIS LinkIn'!AG$2,'UPIS Detail'!$1:$1,"Balance")</f>
        <v>0</v>
      </c>
      <c r="AH17" s="43">
        <f>SUMIFS('UPIS Detail'!17:17,'UPIS Detail'!$2:$2,'UPIS LinkIn'!AH$2,'UPIS Detail'!$1:$1,"Balance")</f>
        <v>0</v>
      </c>
      <c r="AI17" s="43">
        <f>SUMIFS('UPIS Detail'!17:17,'UPIS Detail'!$2:$2,'UPIS LinkIn'!AI$2,'UPIS Detail'!$1:$1,"Balance")</f>
        <v>0</v>
      </c>
      <c r="AJ17" s="43">
        <f>SUMIFS('UPIS Detail'!17:17,'UPIS Detail'!$2:$2,'UPIS LinkIn'!AJ$2,'UPIS Detail'!$1:$1,"Balance")</f>
        <v>0</v>
      </c>
      <c r="AK17" s="43">
        <f>SUMIFS('UPIS Detail'!17:17,'UPIS Detail'!$2:$2,'UPIS LinkIn'!AK$2,'UPIS Detail'!$1:$1,"Balance")</f>
        <v>0</v>
      </c>
      <c r="AL17" s="43">
        <f>SUMIFS('UPIS Detail'!17:17,'UPIS Detail'!$2:$2,'UPIS LinkIn'!AL$2,'UPIS Detail'!$1:$1,"Balance")</f>
        <v>0</v>
      </c>
      <c r="AM17" s="43">
        <f>SUMIFS('UPIS Detail'!17:17,'UPIS Detail'!$2:$2,'UPIS LinkIn'!AM$2,'UPIS Detail'!$1:$1,"Balance")</f>
        <v>0</v>
      </c>
    </row>
    <row r="18" spans="1:39" x14ac:dyDescent="0.55000000000000004">
      <c r="A18" s="18">
        <v>391</v>
      </c>
      <c r="B18" s="23" t="s">
        <v>170</v>
      </c>
      <c r="C18" s="43">
        <f>SUMIFS('UPIS Detail'!18:18,'UPIS Detail'!$2:$2,'UPIS LinkIn'!C$2,'UPIS Detail'!$1:$1,"Balance")</f>
        <v>0</v>
      </c>
      <c r="D18" s="43">
        <f>SUMIFS('UPIS Detail'!18:18,'UPIS Detail'!$2:$2,'UPIS LinkIn'!D$2,'UPIS Detail'!$1:$1,"Balance")</f>
        <v>0</v>
      </c>
      <c r="E18" s="43">
        <f>SUMIFS('UPIS Detail'!18:18,'UPIS Detail'!$2:$2,'UPIS LinkIn'!E$2,'UPIS Detail'!$1:$1,"Balance")</f>
        <v>0</v>
      </c>
      <c r="F18" s="43">
        <f>SUMIFS('UPIS Detail'!18:18,'UPIS Detail'!$2:$2,'UPIS LinkIn'!F$2,'UPIS Detail'!$1:$1,"Balance")</f>
        <v>0</v>
      </c>
      <c r="G18" s="43">
        <f>SUMIFS('UPIS Detail'!18:18,'UPIS Detail'!$2:$2,'UPIS LinkIn'!G$2,'UPIS Detail'!$1:$1,"Balance")</f>
        <v>0</v>
      </c>
      <c r="H18" s="43">
        <f>SUMIFS('UPIS Detail'!18:18,'UPIS Detail'!$2:$2,'UPIS LinkIn'!H$2,'UPIS Detail'!$1:$1,"Balance")</f>
        <v>0</v>
      </c>
      <c r="I18" s="43">
        <f>SUMIFS('UPIS Detail'!18:18,'UPIS Detail'!$2:$2,'UPIS LinkIn'!I$2,'UPIS Detail'!$1:$1,"Balance")</f>
        <v>0</v>
      </c>
      <c r="J18" s="43">
        <f>SUMIFS('UPIS Detail'!18:18,'UPIS Detail'!$2:$2,'UPIS LinkIn'!J$2,'UPIS Detail'!$1:$1,"Balance")</f>
        <v>0</v>
      </c>
      <c r="K18" s="43">
        <f>SUMIFS('UPIS Detail'!18:18,'UPIS Detail'!$2:$2,'UPIS LinkIn'!K$2,'UPIS Detail'!$1:$1,"Balance")</f>
        <v>0</v>
      </c>
      <c r="L18" s="43">
        <f>SUMIFS('UPIS Detail'!18:18,'UPIS Detail'!$2:$2,'UPIS LinkIn'!L$2,'UPIS Detail'!$1:$1,"Balance")</f>
        <v>0</v>
      </c>
      <c r="M18" s="43">
        <f>SUMIFS('UPIS Detail'!18:18,'UPIS Detail'!$2:$2,'UPIS LinkIn'!M$2,'UPIS Detail'!$1:$1,"Balance")</f>
        <v>0</v>
      </c>
      <c r="N18" s="43">
        <f>SUMIFS('UPIS Detail'!18:18,'UPIS Detail'!$2:$2,'UPIS LinkIn'!N$2,'UPIS Detail'!$1:$1,"Balance")</f>
        <v>0</v>
      </c>
      <c r="O18" s="43">
        <f>SUMIFS('UPIS Detail'!18:18,'UPIS Detail'!$2:$2,'UPIS LinkIn'!O$2,'UPIS Detail'!$1:$1,"Balance")</f>
        <v>0</v>
      </c>
      <c r="P18" s="43">
        <f>SUMIFS('UPIS Detail'!18:18,'UPIS Detail'!$2:$2,'UPIS LinkIn'!P$2,'UPIS Detail'!$1:$1,"Balance")</f>
        <v>17.940000000000001</v>
      </c>
      <c r="Q18" s="43">
        <f>SUMIFS('UPIS Detail'!18:18,'UPIS Detail'!$2:$2,'UPIS LinkIn'!Q$2,'UPIS Detail'!$1:$1,"Balance")</f>
        <v>17.940000000000001</v>
      </c>
      <c r="R18" s="43">
        <f>SUMIFS('UPIS Detail'!18:18,'UPIS Detail'!$2:$2,'UPIS LinkIn'!R$2,'UPIS Detail'!$1:$1,"Balance")</f>
        <v>17.940000000000001</v>
      </c>
      <c r="S18" s="43">
        <f>SUMIFS('UPIS Detail'!18:18,'UPIS Detail'!$2:$2,'UPIS LinkIn'!S$2,'UPIS Detail'!$1:$1,"Balance")</f>
        <v>17.940000000000001</v>
      </c>
      <c r="T18" s="43">
        <f>SUMIFS('UPIS Detail'!18:18,'UPIS Detail'!$2:$2,'UPIS LinkIn'!T$2,'UPIS Detail'!$1:$1,"Balance")</f>
        <v>17.940000000000001</v>
      </c>
      <c r="U18" s="43">
        <f>SUMIFS('UPIS Detail'!18:18,'UPIS Detail'!$2:$2,'UPIS LinkIn'!U$2,'UPIS Detail'!$1:$1,"Balance")</f>
        <v>17.940000000000001</v>
      </c>
      <c r="V18" s="43">
        <f>SUMIFS('UPIS Detail'!18:18,'UPIS Detail'!$2:$2,'UPIS LinkIn'!V$2,'UPIS Detail'!$1:$1,"Balance")</f>
        <v>17.940000000000001</v>
      </c>
      <c r="W18" s="43">
        <f>SUMIFS('UPIS Detail'!18:18,'UPIS Detail'!$2:$2,'UPIS LinkIn'!W$2,'UPIS Detail'!$1:$1,"Balance")</f>
        <v>17.940000000000001</v>
      </c>
      <c r="X18" s="43">
        <f>SUMIFS('UPIS Detail'!18:18,'UPIS Detail'!$2:$2,'UPIS LinkIn'!X$2,'UPIS Detail'!$1:$1,"Balance")</f>
        <v>17.940000000000001</v>
      </c>
      <c r="Y18" s="43">
        <f>SUMIFS('UPIS Detail'!18:18,'UPIS Detail'!$2:$2,'UPIS LinkIn'!Y$2,'UPIS Detail'!$1:$1,"Balance")</f>
        <v>17.940000000000001</v>
      </c>
      <c r="Z18" s="43">
        <f>SUMIFS('UPIS Detail'!18:18,'UPIS Detail'!$2:$2,'UPIS LinkIn'!Z$2,'UPIS Detail'!$1:$1,"Balance")</f>
        <v>17.940000000000001</v>
      </c>
      <c r="AA18" s="43">
        <f>SUMIFS('UPIS Detail'!18:18,'UPIS Detail'!$2:$2,'UPIS LinkIn'!AA$2,'UPIS Detail'!$1:$1,"Balance")</f>
        <v>17.940000000000001</v>
      </c>
      <c r="AB18" s="43">
        <f>SUMIFS('UPIS Detail'!18:18,'UPIS Detail'!$2:$2,'UPIS LinkIn'!AB$2,'UPIS Detail'!$1:$1,"Balance")</f>
        <v>17.940000000000001</v>
      </c>
      <c r="AC18" s="43">
        <f>SUMIFS('UPIS Detail'!18:18,'UPIS Detail'!$2:$2,'UPIS LinkIn'!AC$2,'UPIS Detail'!$1:$1,"Balance")</f>
        <v>17.940000000000001</v>
      </c>
      <c r="AD18" s="43">
        <f>SUMIFS('UPIS Detail'!18:18,'UPIS Detail'!$2:$2,'UPIS LinkIn'!AD$2,'UPIS Detail'!$1:$1,"Balance")</f>
        <v>17.940000000000001</v>
      </c>
      <c r="AE18" s="43">
        <f>SUMIFS('UPIS Detail'!18:18,'UPIS Detail'!$2:$2,'UPIS LinkIn'!AE$2,'UPIS Detail'!$1:$1,"Balance")</f>
        <v>17.940000000000001</v>
      </c>
      <c r="AF18" s="43">
        <f>SUMIFS('UPIS Detail'!18:18,'UPIS Detail'!$2:$2,'UPIS LinkIn'!AF$2,'UPIS Detail'!$1:$1,"Balance")</f>
        <v>17.940000000000001</v>
      </c>
      <c r="AG18" s="43">
        <f>SUMIFS('UPIS Detail'!18:18,'UPIS Detail'!$2:$2,'UPIS LinkIn'!AG$2,'UPIS Detail'!$1:$1,"Balance")</f>
        <v>17.940000000000001</v>
      </c>
      <c r="AH18" s="43">
        <f>SUMIFS('UPIS Detail'!18:18,'UPIS Detail'!$2:$2,'UPIS LinkIn'!AH$2,'UPIS Detail'!$1:$1,"Balance")</f>
        <v>17.940000000000001</v>
      </c>
      <c r="AI18" s="43">
        <f>SUMIFS('UPIS Detail'!18:18,'UPIS Detail'!$2:$2,'UPIS LinkIn'!AI$2,'UPIS Detail'!$1:$1,"Balance")</f>
        <v>17.940000000000001</v>
      </c>
      <c r="AJ18" s="43">
        <f>SUMIFS('UPIS Detail'!18:18,'UPIS Detail'!$2:$2,'UPIS LinkIn'!AJ$2,'UPIS Detail'!$1:$1,"Balance")</f>
        <v>17.940000000000001</v>
      </c>
      <c r="AK18" s="43">
        <f>SUMIFS('UPIS Detail'!18:18,'UPIS Detail'!$2:$2,'UPIS LinkIn'!AK$2,'UPIS Detail'!$1:$1,"Balance")</f>
        <v>17.940000000000001</v>
      </c>
      <c r="AL18" s="43">
        <f>SUMIFS('UPIS Detail'!18:18,'UPIS Detail'!$2:$2,'UPIS LinkIn'!AL$2,'UPIS Detail'!$1:$1,"Balance")</f>
        <v>17.940000000000001</v>
      </c>
      <c r="AM18" s="43">
        <f>SUMIFS('UPIS Detail'!18:18,'UPIS Detail'!$2:$2,'UPIS LinkIn'!AM$2,'UPIS Detail'!$1:$1,"Balance")</f>
        <v>17.940000000000001</v>
      </c>
    </row>
    <row r="19" spans="1:39" x14ac:dyDescent="0.55000000000000004">
      <c r="A19" s="18">
        <v>391.1</v>
      </c>
      <c r="B19" s="23" t="s">
        <v>170</v>
      </c>
      <c r="C19" s="43">
        <f>SUMIFS('UPIS Detail'!19:19,'UPIS Detail'!$2:$2,'UPIS LinkIn'!C$2,'UPIS Detail'!$1:$1,"Balance")</f>
        <v>0</v>
      </c>
      <c r="D19" s="43">
        <f>SUMIFS('UPIS Detail'!19:19,'UPIS Detail'!$2:$2,'UPIS LinkIn'!D$2,'UPIS Detail'!$1:$1,"Balance")</f>
        <v>0</v>
      </c>
      <c r="E19" s="43">
        <f>SUMIFS('UPIS Detail'!19:19,'UPIS Detail'!$2:$2,'UPIS LinkIn'!E$2,'UPIS Detail'!$1:$1,"Balance")</f>
        <v>0</v>
      </c>
      <c r="F19" s="43">
        <f>SUMIFS('UPIS Detail'!19:19,'UPIS Detail'!$2:$2,'UPIS LinkIn'!F$2,'UPIS Detail'!$1:$1,"Balance")</f>
        <v>0</v>
      </c>
      <c r="G19" s="43">
        <f>SUMIFS('UPIS Detail'!19:19,'UPIS Detail'!$2:$2,'UPIS LinkIn'!G$2,'UPIS Detail'!$1:$1,"Balance")</f>
        <v>0</v>
      </c>
      <c r="H19" s="43">
        <f>SUMIFS('UPIS Detail'!19:19,'UPIS Detail'!$2:$2,'UPIS LinkIn'!H$2,'UPIS Detail'!$1:$1,"Balance")</f>
        <v>0</v>
      </c>
      <c r="I19" s="43">
        <f>SUMIFS('UPIS Detail'!19:19,'UPIS Detail'!$2:$2,'UPIS LinkIn'!I$2,'UPIS Detail'!$1:$1,"Balance")</f>
        <v>0</v>
      </c>
      <c r="J19" s="43">
        <f>SUMIFS('UPIS Detail'!19:19,'UPIS Detail'!$2:$2,'UPIS LinkIn'!J$2,'UPIS Detail'!$1:$1,"Balance")</f>
        <v>0</v>
      </c>
      <c r="K19" s="43">
        <f>SUMIFS('UPIS Detail'!19:19,'UPIS Detail'!$2:$2,'UPIS LinkIn'!K$2,'UPIS Detail'!$1:$1,"Balance")</f>
        <v>0</v>
      </c>
      <c r="L19" s="43">
        <f>SUMIFS('UPIS Detail'!19:19,'UPIS Detail'!$2:$2,'UPIS LinkIn'!L$2,'UPIS Detail'!$1:$1,"Balance")</f>
        <v>0</v>
      </c>
      <c r="M19" s="43">
        <f>SUMIFS('UPIS Detail'!19:19,'UPIS Detail'!$2:$2,'UPIS LinkIn'!M$2,'UPIS Detail'!$1:$1,"Balance")</f>
        <v>0</v>
      </c>
      <c r="N19" s="43">
        <f>SUMIFS('UPIS Detail'!19:19,'UPIS Detail'!$2:$2,'UPIS LinkIn'!N$2,'UPIS Detail'!$1:$1,"Balance")</f>
        <v>0</v>
      </c>
      <c r="O19" s="43">
        <f>SUMIFS('UPIS Detail'!19:19,'UPIS Detail'!$2:$2,'UPIS LinkIn'!O$2,'UPIS Detail'!$1:$1,"Balance")</f>
        <v>0</v>
      </c>
      <c r="P19" s="43">
        <f>SUMIFS('UPIS Detail'!19:19,'UPIS Detail'!$2:$2,'UPIS LinkIn'!P$2,'UPIS Detail'!$1:$1,"Balance")</f>
        <v>0</v>
      </c>
      <c r="Q19" s="43">
        <f>SUMIFS('UPIS Detail'!19:19,'UPIS Detail'!$2:$2,'UPIS LinkIn'!Q$2,'UPIS Detail'!$1:$1,"Balance")</f>
        <v>0</v>
      </c>
      <c r="R19" s="43">
        <f>SUMIFS('UPIS Detail'!19:19,'UPIS Detail'!$2:$2,'UPIS LinkIn'!R$2,'UPIS Detail'!$1:$1,"Balance")</f>
        <v>0</v>
      </c>
      <c r="S19" s="43">
        <f>SUMIFS('UPIS Detail'!19:19,'UPIS Detail'!$2:$2,'UPIS LinkIn'!S$2,'UPIS Detail'!$1:$1,"Balance")</f>
        <v>0</v>
      </c>
      <c r="T19" s="43">
        <f>SUMIFS('UPIS Detail'!19:19,'UPIS Detail'!$2:$2,'UPIS LinkIn'!T$2,'UPIS Detail'!$1:$1,"Balance")</f>
        <v>0</v>
      </c>
      <c r="U19" s="43">
        <f>SUMIFS('UPIS Detail'!19:19,'UPIS Detail'!$2:$2,'UPIS LinkIn'!U$2,'UPIS Detail'!$1:$1,"Balance")</f>
        <v>0</v>
      </c>
      <c r="V19" s="43">
        <f>SUMIFS('UPIS Detail'!19:19,'UPIS Detail'!$2:$2,'UPIS LinkIn'!V$2,'UPIS Detail'!$1:$1,"Balance")</f>
        <v>0</v>
      </c>
      <c r="W19" s="43">
        <f>SUMIFS('UPIS Detail'!19:19,'UPIS Detail'!$2:$2,'UPIS LinkIn'!W$2,'UPIS Detail'!$1:$1,"Balance")</f>
        <v>0</v>
      </c>
      <c r="X19" s="43">
        <f>SUMIFS('UPIS Detail'!19:19,'UPIS Detail'!$2:$2,'UPIS LinkIn'!X$2,'UPIS Detail'!$1:$1,"Balance")</f>
        <v>0</v>
      </c>
      <c r="Y19" s="43">
        <f>SUMIFS('UPIS Detail'!19:19,'UPIS Detail'!$2:$2,'UPIS LinkIn'!Y$2,'UPIS Detail'!$1:$1,"Balance")</f>
        <v>0</v>
      </c>
      <c r="Z19" s="43">
        <f>SUMIFS('UPIS Detail'!19:19,'UPIS Detail'!$2:$2,'UPIS LinkIn'!Z$2,'UPIS Detail'!$1:$1,"Balance")</f>
        <v>0</v>
      </c>
      <c r="AA19" s="43">
        <f>SUMIFS('UPIS Detail'!19:19,'UPIS Detail'!$2:$2,'UPIS LinkIn'!AA$2,'UPIS Detail'!$1:$1,"Balance")</f>
        <v>0</v>
      </c>
      <c r="AB19" s="43">
        <f>SUMIFS('UPIS Detail'!19:19,'UPIS Detail'!$2:$2,'UPIS LinkIn'!AB$2,'UPIS Detail'!$1:$1,"Balance")</f>
        <v>0</v>
      </c>
      <c r="AC19" s="43">
        <f>SUMIFS('UPIS Detail'!19:19,'UPIS Detail'!$2:$2,'UPIS LinkIn'!AC$2,'UPIS Detail'!$1:$1,"Balance")</f>
        <v>0</v>
      </c>
      <c r="AD19" s="43">
        <f>SUMIFS('UPIS Detail'!19:19,'UPIS Detail'!$2:$2,'UPIS LinkIn'!AD$2,'UPIS Detail'!$1:$1,"Balance")</f>
        <v>0</v>
      </c>
      <c r="AE19" s="43">
        <f>SUMIFS('UPIS Detail'!19:19,'UPIS Detail'!$2:$2,'UPIS LinkIn'!AE$2,'UPIS Detail'!$1:$1,"Balance")</f>
        <v>0</v>
      </c>
      <c r="AF19" s="43">
        <f>SUMIFS('UPIS Detail'!19:19,'UPIS Detail'!$2:$2,'UPIS LinkIn'!AF$2,'UPIS Detail'!$1:$1,"Balance")</f>
        <v>0</v>
      </c>
      <c r="AG19" s="43">
        <f>SUMIFS('UPIS Detail'!19:19,'UPIS Detail'!$2:$2,'UPIS LinkIn'!AG$2,'UPIS Detail'!$1:$1,"Balance")</f>
        <v>0</v>
      </c>
      <c r="AH19" s="43">
        <f>SUMIFS('UPIS Detail'!19:19,'UPIS Detail'!$2:$2,'UPIS LinkIn'!AH$2,'UPIS Detail'!$1:$1,"Balance")</f>
        <v>0</v>
      </c>
      <c r="AI19" s="43">
        <f>SUMIFS('UPIS Detail'!19:19,'UPIS Detail'!$2:$2,'UPIS LinkIn'!AI$2,'UPIS Detail'!$1:$1,"Balance")</f>
        <v>0</v>
      </c>
      <c r="AJ19" s="43">
        <f>SUMIFS('UPIS Detail'!19:19,'UPIS Detail'!$2:$2,'UPIS LinkIn'!AJ$2,'UPIS Detail'!$1:$1,"Balance")</f>
        <v>0</v>
      </c>
      <c r="AK19" s="43">
        <f>SUMIFS('UPIS Detail'!19:19,'UPIS Detail'!$2:$2,'UPIS LinkIn'!AK$2,'UPIS Detail'!$1:$1,"Balance")</f>
        <v>0</v>
      </c>
      <c r="AL19" s="43">
        <f>SUMIFS('UPIS Detail'!19:19,'UPIS Detail'!$2:$2,'UPIS LinkIn'!AL$2,'UPIS Detail'!$1:$1,"Balance")</f>
        <v>0</v>
      </c>
      <c r="AM19" s="43">
        <f>SUMIFS('UPIS Detail'!19:19,'UPIS Detail'!$2:$2,'UPIS LinkIn'!AM$2,'UPIS Detail'!$1:$1,"Balance")</f>
        <v>0</v>
      </c>
    </row>
    <row r="20" spans="1:39" x14ac:dyDescent="0.55000000000000004">
      <c r="A20" s="18">
        <v>392</v>
      </c>
      <c r="B20" s="23" t="s">
        <v>171</v>
      </c>
      <c r="C20" s="43">
        <f>SUMIFS('UPIS Detail'!20:20,'UPIS Detail'!$2:$2,'UPIS LinkIn'!C$2,'UPIS Detail'!$1:$1,"Balance")</f>
        <v>0</v>
      </c>
      <c r="D20" s="43">
        <f>SUMIFS('UPIS Detail'!20:20,'UPIS Detail'!$2:$2,'UPIS LinkIn'!D$2,'UPIS Detail'!$1:$1,"Balance")</f>
        <v>0</v>
      </c>
      <c r="E20" s="43">
        <f>SUMIFS('UPIS Detail'!20:20,'UPIS Detail'!$2:$2,'UPIS LinkIn'!E$2,'UPIS Detail'!$1:$1,"Balance")</f>
        <v>0</v>
      </c>
      <c r="F20" s="43">
        <f>SUMIFS('UPIS Detail'!20:20,'UPIS Detail'!$2:$2,'UPIS LinkIn'!F$2,'UPIS Detail'!$1:$1,"Balance")</f>
        <v>0</v>
      </c>
      <c r="G20" s="43">
        <f>SUMIFS('UPIS Detail'!20:20,'UPIS Detail'!$2:$2,'UPIS LinkIn'!G$2,'UPIS Detail'!$1:$1,"Balance")</f>
        <v>0</v>
      </c>
      <c r="H20" s="43">
        <f>SUMIFS('UPIS Detail'!20:20,'UPIS Detail'!$2:$2,'UPIS LinkIn'!H$2,'UPIS Detail'!$1:$1,"Balance")</f>
        <v>0</v>
      </c>
      <c r="I20" s="43">
        <f>SUMIFS('UPIS Detail'!20:20,'UPIS Detail'!$2:$2,'UPIS LinkIn'!I$2,'UPIS Detail'!$1:$1,"Balance")</f>
        <v>0</v>
      </c>
      <c r="J20" s="43">
        <f>SUMIFS('UPIS Detail'!20:20,'UPIS Detail'!$2:$2,'UPIS LinkIn'!J$2,'UPIS Detail'!$1:$1,"Balance")</f>
        <v>0</v>
      </c>
      <c r="K20" s="43">
        <f>SUMIFS('UPIS Detail'!20:20,'UPIS Detail'!$2:$2,'UPIS LinkIn'!K$2,'UPIS Detail'!$1:$1,"Balance")</f>
        <v>0</v>
      </c>
      <c r="L20" s="43">
        <f>SUMIFS('UPIS Detail'!20:20,'UPIS Detail'!$2:$2,'UPIS LinkIn'!L$2,'UPIS Detail'!$1:$1,"Balance")</f>
        <v>0</v>
      </c>
      <c r="M20" s="43">
        <f>SUMIFS('UPIS Detail'!20:20,'UPIS Detail'!$2:$2,'UPIS LinkIn'!M$2,'UPIS Detail'!$1:$1,"Balance")</f>
        <v>0</v>
      </c>
      <c r="N20" s="43">
        <f>SUMIFS('UPIS Detail'!20:20,'UPIS Detail'!$2:$2,'UPIS LinkIn'!N$2,'UPIS Detail'!$1:$1,"Balance")</f>
        <v>0</v>
      </c>
      <c r="O20" s="43">
        <f>SUMIFS('UPIS Detail'!20:20,'UPIS Detail'!$2:$2,'UPIS LinkIn'!O$2,'UPIS Detail'!$1:$1,"Balance")</f>
        <v>0</v>
      </c>
      <c r="P20" s="43">
        <f>SUMIFS('UPIS Detail'!20:20,'UPIS Detail'!$2:$2,'UPIS LinkIn'!P$2,'UPIS Detail'!$1:$1,"Balance")</f>
        <v>0</v>
      </c>
      <c r="Q20" s="43">
        <f>SUMIFS('UPIS Detail'!20:20,'UPIS Detail'!$2:$2,'UPIS LinkIn'!Q$2,'UPIS Detail'!$1:$1,"Balance")</f>
        <v>0</v>
      </c>
      <c r="R20" s="43">
        <f>SUMIFS('UPIS Detail'!20:20,'UPIS Detail'!$2:$2,'UPIS LinkIn'!R$2,'UPIS Detail'!$1:$1,"Balance")</f>
        <v>0</v>
      </c>
      <c r="S20" s="43">
        <f>SUMIFS('UPIS Detail'!20:20,'UPIS Detail'!$2:$2,'UPIS LinkIn'!S$2,'UPIS Detail'!$1:$1,"Balance")</f>
        <v>0</v>
      </c>
      <c r="T20" s="43">
        <f>SUMIFS('UPIS Detail'!20:20,'UPIS Detail'!$2:$2,'UPIS LinkIn'!T$2,'UPIS Detail'!$1:$1,"Balance")</f>
        <v>0</v>
      </c>
      <c r="U20" s="43">
        <f>SUMIFS('UPIS Detail'!20:20,'UPIS Detail'!$2:$2,'UPIS LinkIn'!U$2,'UPIS Detail'!$1:$1,"Balance")</f>
        <v>0</v>
      </c>
      <c r="V20" s="43">
        <f>SUMIFS('UPIS Detail'!20:20,'UPIS Detail'!$2:$2,'UPIS LinkIn'!V$2,'UPIS Detail'!$1:$1,"Balance")</f>
        <v>0</v>
      </c>
      <c r="W20" s="43">
        <f>SUMIFS('UPIS Detail'!20:20,'UPIS Detail'!$2:$2,'UPIS LinkIn'!W$2,'UPIS Detail'!$1:$1,"Balance")</f>
        <v>0</v>
      </c>
      <c r="X20" s="43">
        <f>SUMIFS('UPIS Detail'!20:20,'UPIS Detail'!$2:$2,'UPIS LinkIn'!X$2,'UPIS Detail'!$1:$1,"Balance")</f>
        <v>0</v>
      </c>
      <c r="Y20" s="43">
        <f>SUMIFS('UPIS Detail'!20:20,'UPIS Detail'!$2:$2,'UPIS LinkIn'!Y$2,'UPIS Detail'!$1:$1,"Balance")</f>
        <v>0</v>
      </c>
      <c r="Z20" s="43">
        <f>SUMIFS('UPIS Detail'!20:20,'UPIS Detail'!$2:$2,'UPIS LinkIn'!Z$2,'UPIS Detail'!$1:$1,"Balance")</f>
        <v>0</v>
      </c>
      <c r="AA20" s="43">
        <f>SUMIFS('UPIS Detail'!20:20,'UPIS Detail'!$2:$2,'UPIS LinkIn'!AA$2,'UPIS Detail'!$1:$1,"Balance")</f>
        <v>0</v>
      </c>
      <c r="AB20" s="43">
        <f>SUMIFS('UPIS Detail'!20:20,'UPIS Detail'!$2:$2,'UPIS LinkIn'!AB$2,'UPIS Detail'!$1:$1,"Balance")</f>
        <v>0</v>
      </c>
      <c r="AC20" s="43">
        <f>SUMIFS('UPIS Detail'!20:20,'UPIS Detail'!$2:$2,'UPIS LinkIn'!AC$2,'UPIS Detail'!$1:$1,"Balance")</f>
        <v>0</v>
      </c>
      <c r="AD20" s="43">
        <f>SUMIFS('UPIS Detail'!20:20,'UPIS Detail'!$2:$2,'UPIS LinkIn'!AD$2,'UPIS Detail'!$1:$1,"Balance")</f>
        <v>0</v>
      </c>
      <c r="AE20" s="43">
        <f>SUMIFS('UPIS Detail'!20:20,'UPIS Detail'!$2:$2,'UPIS LinkIn'!AE$2,'UPIS Detail'!$1:$1,"Balance")</f>
        <v>0</v>
      </c>
      <c r="AF20" s="43">
        <f>SUMIFS('UPIS Detail'!20:20,'UPIS Detail'!$2:$2,'UPIS LinkIn'!AF$2,'UPIS Detail'!$1:$1,"Balance")</f>
        <v>0</v>
      </c>
      <c r="AG20" s="43">
        <f>SUMIFS('UPIS Detail'!20:20,'UPIS Detail'!$2:$2,'UPIS LinkIn'!AG$2,'UPIS Detail'!$1:$1,"Balance")</f>
        <v>0</v>
      </c>
      <c r="AH20" s="43">
        <f>SUMIFS('UPIS Detail'!20:20,'UPIS Detail'!$2:$2,'UPIS LinkIn'!AH$2,'UPIS Detail'!$1:$1,"Balance")</f>
        <v>0</v>
      </c>
      <c r="AI20" s="43">
        <f>SUMIFS('UPIS Detail'!20:20,'UPIS Detail'!$2:$2,'UPIS LinkIn'!AI$2,'UPIS Detail'!$1:$1,"Balance")</f>
        <v>0</v>
      </c>
      <c r="AJ20" s="43">
        <f>SUMIFS('UPIS Detail'!20:20,'UPIS Detail'!$2:$2,'UPIS LinkIn'!AJ$2,'UPIS Detail'!$1:$1,"Balance")</f>
        <v>0</v>
      </c>
      <c r="AK20" s="43">
        <f>SUMIFS('UPIS Detail'!20:20,'UPIS Detail'!$2:$2,'UPIS LinkIn'!AK$2,'UPIS Detail'!$1:$1,"Balance")</f>
        <v>0</v>
      </c>
      <c r="AL20" s="43">
        <f>SUMIFS('UPIS Detail'!20:20,'UPIS Detail'!$2:$2,'UPIS LinkIn'!AL$2,'UPIS Detail'!$1:$1,"Balance")</f>
        <v>0</v>
      </c>
      <c r="AM20" s="43">
        <f>SUMIFS('UPIS Detail'!20:20,'UPIS Detail'!$2:$2,'UPIS LinkIn'!AM$2,'UPIS Detail'!$1:$1,"Balance")</f>
        <v>0</v>
      </c>
    </row>
    <row r="21" spans="1:39" x14ac:dyDescent="0.55000000000000004">
      <c r="A21" s="18">
        <v>393</v>
      </c>
      <c r="B21" s="23" t="s">
        <v>28</v>
      </c>
      <c r="C21" s="43">
        <f>SUMIFS('UPIS Detail'!21:21,'UPIS Detail'!$2:$2,'UPIS LinkIn'!C$2,'UPIS Detail'!$1:$1,"Balance")</f>
        <v>0</v>
      </c>
      <c r="D21" s="43">
        <f>SUMIFS('UPIS Detail'!21:21,'UPIS Detail'!$2:$2,'UPIS LinkIn'!D$2,'UPIS Detail'!$1:$1,"Balance")</f>
        <v>0</v>
      </c>
      <c r="E21" s="43">
        <f>SUMIFS('UPIS Detail'!21:21,'UPIS Detail'!$2:$2,'UPIS LinkIn'!E$2,'UPIS Detail'!$1:$1,"Balance")</f>
        <v>0</v>
      </c>
      <c r="F21" s="43">
        <f>SUMIFS('UPIS Detail'!21:21,'UPIS Detail'!$2:$2,'UPIS LinkIn'!F$2,'UPIS Detail'!$1:$1,"Balance")</f>
        <v>4184.16</v>
      </c>
      <c r="G21" s="43">
        <f>SUMIFS('UPIS Detail'!21:21,'UPIS Detail'!$2:$2,'UPIS LinkIn'!G$2,'UPIS Detail'!$1:$1,"Balance")</f>
        <v>4184.16</v>
      </c>
      <c r="H21" s="43">
        <f>SUMIFS('UPIS Detail'!21:21,'UPIS Detail'!$2:$2,'UPIS LinkIn'!H$2,'UPIS Detail'!$1:$1,"Balance")</f>
        <v>4184.16</v>
      </c>
      <c r="I21" s="43">
        <f>SUMIFS('UPIS Detail'!21:21,'UPIS Detail'!$2:$2,'UPIS LinkIn'!I$2,'UPIS Detail'!$1:$1,"Balance")</f>
        <v>4184.16</v>
      </c>
      <c r="J21" s="43">
        <f>SUMIFS('UPIS Detail'!21:21,'UPIS Detail'!$2:$2,'UPIS LinkIn'!J$2,'UPIS Detail'!$1:$1,"Balance")</f>
        <v>4184.16</v>
      </c>
      <c r="K21" s="43">
        <f>SUMIFS('UPIS Detail'!21:21,'UPIS Detail'!$2:$2,'UPIS LinkIn'!K$2,'UPIS Detail'!$1:$1,"Balance")</f>
        <v>4184.16</v>
      </c>
      <c r="L21" s="43">
        <f>SUMIFS('UPIS Detail'!21:21,'UPIS Detail'!$2:$2,'UPIS LinkIn'!L$2,'UPIS Detail'!$1:$1,"Balance")</f>
        <v>4184.16</v>
      </c>
      <c r="M21" s="43">
        <f>SUMIFS('UPIS Detail'!21:21,'UPIS Detail'!$2:$2,'UPIS LinkIn'!M$2,'UPIS Detail'!$1:$1,"Balance")</f>
        <v>4184.16</v>
      </c>
      <c r="N21" s="43">
        <f>SUMIFS('UPIS Detail'!21:21,'UPIS Detail'!$2:$2,'UPIS LinkIn'!N$2,'UPIS Detail'!$1:$1,"Balance")</f>
        <v>4184.16</v>
      </c>
      <c r="O21" s="43">
        <f>SUMIFS('UPIS Detail'!21:21,'UPIS Detail'!$2:$2,'UPIS LinkIn'!O$2,'UPIS Detail'!$1:$1,"Balance")</f>
        <v>4184.16</v>
      </c>
      <c r="P21" s="43">
        <f>SUMIFS('UPIS Detail'!21:21,'UPIS Detail'!$2:$2,'UPIS LinkIn'!P$2,'UPIS Detail'!$1:$1,"Balance")</f>
        <v>4255.92</v>
      </c>
      <c r="Q21" s="43">
        <f>SUMIFS('UPIS Detail'!21:21,'UPIS Detail'!$2:$2,'UPIS LinkIn'!Q$2,'UPIS Detail'!$1:$1,"Balance")</f>
        <v>4255.92</v>
      </c>
      <c r="R21" s="43">
        <f>SUMIFS('UPIS Detail'!21:21,'UPIS Detail'!$2:$2,'UPIS LinkIn'!R$2,'UPIS Detail'!$1:$1,"Balance")</f>
        <v>4255.92</v>
      </c>
      <c r="S21" s="43">
        <f>SUMIFS('UPIS Detail'!21:21,'UPIS Detail'!$2:$2,'UPIS LinkIn'!S$2,'UPIS Detail'!$1:$1,"Balance")</f>
        <v>4255.92</v>
      </c>
      <c r="T21" s="43">
        <f>SUMIFS('UPIS Detail'!21:21,'UPIS Detail'!$2:$2,'UPIS LinkIn'!T$2,'UPIS Detail'!$1:$1,"Balance")</f>
        <v>4255.92</v>
      </c>
      <c r="U21" s="43">
        <f>SUMIFS('UPIS Detail'!21:21,'UPIS Detail'!$2:$2,'UPIS LinkIn'!U$2,'UPIS Detail'!$1:$1,"Balance")</f>
        <v>4255.92</v>
      </c>
      <c r="V21" s="43">
        <f>SUMIFS('UPIS Detail'!21:21,'UPIS Detail'!$2:$2,'UPIS LinkIn'!V$2,'UPIS Detail'!$1:$1,"Balance")</f>
        <v>4255.92</v>
      </c>
      <c r="W21" s="43">
        <f>SUMIFS('UPIS Detail'!21:21,'UPIS Detail'!$2:$2,'UPIS LinkIn'!W$2,'UPIS Detail'!$1:$1,"Balance")</f>
        <v>4255.92</v>
      </c>
      <c r="X21" s="43">
        <f>SUMIFS('UPIS Detail'!21:21,'UPIS Detail'!$2:$2,'UPIS LinkIn'!X$2,'UPIS Detail'!$1:$1,"Balance")</f>
        <v>4255.92</v>
      </c>
      <c r="Y21" s="43">
        <f>SUMIFS('UPIS Detail'!21:21,'UPIS Detail'!$2:$2,'UPIS LinkIn'!Y$2,'UPIS Detail'!$1:$1,"Balance")</f>
        <v>4255.92</v>
      </c>
      <c r="Z21" s="43">
        <f>SUMIFS('UPIS Detail'!21:21,'UPIS Detail'!$2:$2,'UPIS LinkIn'!Z$2,'UPIS Detail'!$1:$1,"Balance")</f>
        <v>4255.92</v>
      </c>
      <c r="AA21" s="43">
        <f>SUMIFS('UPIS Detail'!21:21,'UPIS Detail'!$2:$2,'UPIS LinkIn'!AA$2,'UPIS Detail'!$1:$1,"Balance")</f>
        <v>4255.92</v>
      </c>
      <c r="AB21" s="43">
        <f>SUMIFS('UPIS Detail'!21:21,'UPIS Detail'!$2:$2,'UPIS LinkIn'!AB$2,'UPIS Detail'!$1:$1,"Balance")</f>
        <v>4255.92</v>
      </c>
      <c r="AC21" s="43">
        <f>SUMIFS('UPIS Detail'!21:21,'UPIS Detail'!$2:$2,'UPIS LinkIn'!AC$2,'UPIS Detail'!$1:$1,"Balance")</f>
        <v>4255.92</v>
      </c>
      <c r="AD21" s="43">
        <f>SUMIFS('UPIS Detail'!21:21,'UPIS Detail'!$2:$2,'UPIS LinkIn'!AD$2,'UPIS Detail'!$1:$1,"Balance")</f>
        <v>4255.92</v>
      </c>
      <c r="AE21" s="43">
        <f>SUMIFS('UPIS Detail'!21:21,'UPIS Detail'!$2:$2,'UPIS LinkIn'!AE$2,'UPIS Detail'!$1:$1,"Balance")</f>
        <v>4255.92</v>
      </c>
      <c r="AF21" s="43">
        <f>SUMIFS('UPIS Detail'!21:21,'UPIS Detail'!$2:$2,'UPIS LinkIn'!AF$2,'UPIS Detail'!$1:$1,"Balance")</f>
        <v>4255.92</v>
      </c>
      <c r="AG21" s="43">
        <f>SUMIFS('UPIS Detail'!21:21,'UPIS Detail'!$2:$2,'UPIS LinkIn'!AG$2,'UPIS Detail'!$1:$1,"Balance")</f>
        <v>4255.92</v>
      </c>
      <c r="AH21" s="43">
        <f>SUMIFS('UPIS Detail'!21:21,'UPIS Detail'!$2:$2,'UPIS LinkIn'!AH$2,'UPIS Detail'!$1:$1,"Balance")</f>
        <v>4255.92</v>
      </c>
      <c r="AI21" s="43">
        <f>SUMIFS('UPIS Detail'!21:21,'UPIS Detail'!$2:$2,'UPIS LinkIn'!AI$2,'UPIS Detail'!$1:$1,"Balance")</f>
        <v>4255.92</v>
      </c>
      <c r="AJ21" s="43">
        <f>SUMIFS('UPIS Detail'!21:21,'UPIS Detail'!$2:$2,'UPIS LinkIn'!AJ$2,'UPIS Detail'!$1:$1,"Balance")</f>
        <v>4255.92</v>
      </c>
      <c r="AK21" s="43">
        <f>SUMIFS('UPIS Detail'!21:21,'UPIS Detail'!$2:$2,'UPIS LinkIn'!AK$2,'UPIS Detail'!$1:$1,"Balance")</f>
        <v>4255.92</v>
      </c>
      <c r="AL21" s="43">
        <f>SUMIFS('UPIS Detail'!21:21,'UPIS Detail'!$2:$2,'UPIS LinkIn'!AL$2,'UPIS Detail'!$1:$1,"Balance")</f>
        <v>4255.92</v>
      </c>
      <c r="AM21" s="43">
        <f>SUMIFS('UPIS Detail'!21:21,'UPIS Detail'!$2:$2,'UPIS LinkIn'!AM$2,'UPIS Detail'!$1:$1,"Balance")</f>
        <v>4255.92</v>
      </c>
    </row>
    <row r="22" spans="1:39" x14ac:dyDescent="0.55000000000000004">
      <c r="A22" s="18">
        <v>396</v>
      </c>
      <c r="B22" s="23" t="s">
        <v>172</v>
      </c>
      <c r="C22" s="43">
        <f>SUMIFS('UPIS Detail'!22:22,'UPIS Detail'!$2:$2,'UPIS LinkIn'!C$2,'UPIS Detail'!$1:$1,"Balance")</f>
        <v>0</v>
      </c>
      <c r="D22" s="43">
        <f>SUMIFS('UPIS Detail'!22:22,'UPIS Detail'!$2:$2,'UPIS LinkIn'!D$2,'UPIS Detail'!$1:$1,"Balance")</f>
        <v>0</v>
      </c>
      <c r="E22" s="43">
        <f>SUMIFS('UPIS Detail'!22:22,'UPIS Detail'!$2:$2,'UPIS LinkIn'!E$2,'UPIS Detail'!$1:$1,"Balance")</f>
        <v>0</v>
      </c>
      <c r="F22" s="43">
        <f>SUMIFS('UPIS Detail'!22:22,'UPIS Detail'!$2:$2,'UPIS LinkIn'!F$2,'UPIS Detail'!$1:$1,"Balance")</f>
        <v>0</v>
      </c>
      <c r="G22" s="43">
        <f>SUMIFS('UPIS Detail'!22:22,'UPIS Detail'!$2:$2,'UPIS LinkIn'!G$2,'UPIS Detail'!$1:$1,"Balance")</f>
        <v>0</v>
      </c>
      <c r="H22" s="43">
        <f>SUMIFS('UPIS Detail'!22:22,'UPIS Detail'!$2:$2,'UPIS LinkIn'!H$2,'UPIS Detail'!$1:$1,"Balance")</f>
        <v>0</v>
      </c>
      <c r="I22" s="43">
        <f>SUMIFS('UPIS Detail'!22:22,'UPIS Detail'!$2:$2,'UPIS LinkIn'!I$2,'UPIS Detail'!$1:$1,"Balance")</f>
        <v>0</v>
      </c>
      <c r="J22" s="43">
        <f>SUMIFS('UPIS Detail'!22:22,'UPIS Detail'!$2:$2,'UPIS LinkIn'!J$2,'UPIS Detail'!$1:$1,"Balance")</f>
        <v>0</v>
      </c>
      <c r="K22" s="43">
        <f>SUMIFS('UPIS Detail'!22:22,'UPIS Detail'!$2:$2,'UPIS LinkIn'!K$2,'UPIS Detail'!$1:$1,"Balance")</f>
        <v>0</v>
      </c>
      <c r="L22" s="43">
        <f>SUMIFS('UPIS Detail'!22:22,'UPIS Detail'!$2:$2,'UPIS LinkIn'!L$2,'UPIS Detail'!$1:$1,"Balance")</f>
        <v>0</v>
      </c>
      <c r="M22" s="43">
        <f>SUMIFS('UPIS Detail'!22:22,'UPIS Detail'!$2:$2,'UPIS LinkIn'!M$2,'UPIS Detail'!$1:$1,"Balance")</f>
        <v>0</v>
      </c>
      <c r="N22" s="43">
        <f>SUMIFS('UPIS Detail'!22:22,'UPIS Detail'!$2:$2,'UPIS LinkIn'!N$2,'UPIS Detail'!$1:$1,"Balance")</f>
        <v>0</v>
      </c>
      <c r="O22" s="43">
        <f>SUMIFS('UPIS Detail'!22:22,'UPIS Detail'!$2:$2,'UPIS LinkIn'!O$2,'UPIS Detail'!$1:$1,"Balance")</f>
        <v>0</v>
      </c>
      <c r="P22" s="43">
        <f>SUMIFS('UPIS Detail'!22:22,'UPIS Detail'!$2:$2,'UPIS LinkIn'!P$2,'UPIS Detail'!$1:$1,"Balance")</f>
        <v>0</v>
      </c>
      <c r="Q22" s="43">
        <f>SUMIFS('UPIS Detail'!22:22,'UPIS Detail'!$2:$2,'UPIS LinkIn'!Q$2,'UPIS Detail'!$1:$1,"Balance")</f>
        <v>0</v>
      </c>
      <c r="R22" s="43">
        <f>SUMIFS('UPIS Detail'!22:22,'UPIS Detail'!$2:$2,'UPIS LinkIn'!R$2,'UPIS Detail'!$1:$1,"Balance")</f>
        <v>0</v>
      </c>
      <c r="S22" s="43">
        <f>SUMIFS('UPIS Detail'!22:22,'UPIS Detail'!$2:$2,'UPIS LinkIn'!S$2,'UPIS Detail'!$1:$1,"Balance")</f>
        <v>0</v>
      </c>
      <c r="T22" s="43">
        <f>SUMIFS('UPIS Detail'!22:22,'UPIS Detail'!$2:$2,'UPIS LinkIn'!T$2,'UPIS Detail'!$1:$1,"Balance")</f>
        <v>0</v>
      </c>
      <c r="U22" s="43">
        <f>SUMIFS('UPIS Detail'!22:22,'UPIS Detail'!$2:$2,'UPIS LinkIn'!U$2,'UPIS Detail'!$1:$1,"Balance")</f>
        <v>0</v>
      </c>
      <c r="V22" s="43">
        <f>SUMIFS('UPIS Detail'!22:22,'UPIS Detail'!$2:$2,'UPIS LinkIn'!V$2,'UPIS Detail'!$1:$1,"Balance")</f>
        <v>0</v>
      </c>
      <c r="W22" s="43">
        <f>SUMIFS('UPIS Detail'!22:22,'UPIS Detail'!$2:$2,'UPIS LinkIn'!W$2,'UPIS Detail'!$1:$1,"Balance")</f>
        <v>0</v>
      </c>
      <c r="X22" s="43">
        <f>SUMIFS('UPIS Detail'!22:22,'UPIS Detail'!$2:$2,'UPIS LinkIn'!X$2,'UPIS Detail'!$1:$1,"Balance")</f>
        <v>0</v>
      </c>
      <c r="Y22" s="43">
        <f>SUMIFS('UPIS Detail'!22:22,'UPIS Detail'!$2:$2,'UPIS LinkIn'!Y$2,'UPIS Detail'!$1:$1,"Balance")</f>
        <v>0</v>
      </c>
      <c r="Z22" s="43">
        <f>SUMIFS('UPIS Detail'!22:22,'UPIS Detail'!$2:$2,'UPIS LinkIn'!Z$2,'UPIS Detail'!$1:$1,"Balance")</f>
        <v>0</v>
      </c>
      <c r="AA22" s="43">
        <f>SUMIFS('UPIS Detail'!22:22,'UPIS Detail'!$2:$2,'UPIS LinkIn'!AA$2,'UPIS Detail'!$1:$1,"Balance")</f>
        <v>0</v>
      </c>
      <c r="AB22" s="43">
        <f>SUMIFS('UPIS Detail'!22:22,'UPIS Detail'!$2:$2,'UPIS LinkIn'!AB$2,'UPIS Detail'!$1:$1,"Balance")</f>
        <v>0</v>
      </c>
      <c r="AC22" s="43">
        <f>SUMIFS('UPIS Detail'!22:22,'UPIS Detail'!$2:$2,'UPIS LinkIn'!AC$2,'UPIS Detail'!$1:$1,"Balance")</f>
        <v>0</v>
      </c>
      <c r="AD22" s="43">
        <f>SUMIFS('UPIS Detail'!22:22,'UPIS Detail'!$2:$2,'UPIS LinkIn'!AD$2,'UPIS Detail'!$1:$1,"Balance")</f>
        <v>0</v>
      </c>
      <c r="AE22" s="43">
        <f>SUMIFS('UPIS Detail'!22:22,'UPIS Detail'!$2:$2,'UPIS LinkIn'!AE$2,'UPIS Detail'!$1:$1,"Balance")</f>
        <v>0</v>
      </c>
      <c r="AF22" s="43">
        <f>SUMIFS('UPIS Detail'!22:22,'UPIS Detail'!$2:$2,'UPIS LinkIn'!AF$2,'UPIS Detail'!$1:$1,"Balance")</f>
        <v>0</v>
      </c>
      <c r="AG22" s="43">
        <f>SUMIFS('UPIS Detail'!22:22,'UPIS Detail'!$2:$2,'UPIS LinkIn'!AG$2,'UPIS Detail'!$1:$1,"Balance")</f>
        <v>0</v>
      </c>
      <c r="AH22" s="43">
        <f>SUMIFS('UPIS Detail'!22:22,'UPIS Detail'!$2:$2,'UPIS LinkIn'!AH$2,'UPIS Detail'!$1:$1,"Balance")</f>
        <v>0</v>
      </c>
      <c r="AI22" s="43">
        <f>SUMIFS('UPIS Detail'!22:22,'UPIS Detail'!$2:$2,'UPIS LinkIn'!AI$2,'UPIS Detail'!$1:$1,"Balance")</f>
        <v>0</v>
      </c>
      <c r="AJ22" s="43">
        <f>SUMIFS('UPIS Detail'!22:22,'UPIS Detail'!$2:$2,'UPIS LinkIn'!AJ$2,'UPIS Detail'!$1:$1,"Balance")</f>
        <v>0</v>
      </c>
      <c r="AK22" s="43">
        <f>SUMIFS('UPIS Detail'!22:22,'UPIS Detail'!$2:$2,'UPIS LinkIn'!AK$2,'UPIS Detail'!$1:$1,"Balance")</f>
        <v>0</v>
      </c>
      <c r="AL22" s="43">
        <f>SUMIFS('UPIS Detail'!22:22,'UPIS Detail'!$2:$2,'UPIS LinkIn'!AL$2,'UPIS Detail'!$1:$1,"Balance")</f>
        <v>0</v>
      </c>
      <c r="AM22" s="43">
        <f>SUMIFS('UPIS Detail'!22:22,'UPIS Detail'!$2:$2,'UPIS LinkIn'!AM$2,'UPIS Detail'!$1:$1,"Balance")</f>
        <v>0</v>
      </c>
    </row>
    <row r="23" spans="1:39" x14ac:dyDescent="0.55000000000000004">
      <c r="A23" s="18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18" t="s">
        <v>131</v>
      </c>
      <c r="B24" s="23"/>
      <c r="C24" s="43">
        <f>SUMIFS('UPIS Detail'!24:24,'UPIS Detail'!$2:$2,'UPIS LinkIn'!C$2,'UPIS Detail'!$1:$1,"Balance")</f>
        <v>0</v>
      </c>
      <c r="D24" s="43">
        <f>SUMIFS('UPIS Detail'!24:24,'UPIS Detail'!$2:$2,'UPIS LinkIn'!D$2,'UPIS Detail'!$1:$1,"Balance")</f>
        <v>0</v>
      </c>
      <c r="E24" s="43">
        <f>SUMIFS('UPIS Detail'!24:24,'UPIS Detail'!$2:$2,'UPIS LinkIn'!E$2,'UPIS Detail'!$1:$1,"Balance")</f>
        <v>0</v>
      </c>
      <c r="F24" s="43">
        <f>SUMIFS('UPIS Detail'!24:24,'UPIS Detail'!$2:$2,'UPIS LinkIn'!F$2,'UPIS Detail'!$1:$1,"Balance")</f>
        <v>0</v>
      </c>
      <c r="G24" s="43">
        <f>SUMIFS('UPIS Detail'!24:24,'UPIS Detail'!$2:$2,'UPIS LinkIn'!G$2,'UPIS Detail'!$1:$1,"Balance")</f>
        <v>0</v>
      </c>
      <c r="H24" s="43">
        <f>SUMIFS('UPIS Detail'!24:24,'UPIS Detail'!$2:$2,'UPIS LinkIn'!H$2,'UPIS Detail'!$1:$1,"Balance")</f>
        <v>0</v>
      </c>
      <c r="I24" s="43">
        <f>SUMIFS('UPIS Detail'!24:24,'UPIS Detail'!$2:$2,'UPIS LinkIn'!I$2,'UPIS Detail'!$1:$1,"Balance")</f>
        <v>0</v>
      </c>
      <c r="J24" s="43">
        <f>SUMIFS('UPIS Detail'!24:24,'UPIS Detail'!$2:$2,'UPIS LinkIn'!J$2,'UPIS Detail'!$1:$1,"Balance")</f>
        <v>0</v>
      </c>
      <c r="K24" s="43">
        <f>SUMIFS('UPIS Detail'!24:24,'UPIS Detail'!$2:$2,'UPIS LinkIn'!K$2,'UPIS Detail'!$1:$1,"Balance")</f>
        <v>0</v>
      </c>
      <c r="L24" s="43">
        <f>SUMIFS('UPIS Detail'!24:24,'UPIS Detail'!$2:$2,'UPIS LinkIn'!L$2,'UPIS Detail'!$1:$1,"Balance")</f>
        <v>0</v>
      </c>
      <c r="M24" s="43">
        <f>SUMIFS('UPIS Detail'!24:24,'UPIS Detail'!$2:$2,'UPIS LinkIn'!M$2,'UPIS Detail'!$1:$1,"Balance")</f>
        <v>0</v>
      </c>
      <c r="N24" s="43">
        <f>SUMIFS('UPIS Detail'!24:24,'UPIS Detail'!$2:$2,'UPIS LinkIn'!N$2,'UPIS Detail'!$1:$1,"Balance")</f>
        <v>0</v>
      </c>
      <c r="O24" s="43">
        <f>SUMIFS('UPIS Detail'!24:24,'UPIS Detail'!$2:$2,'UPIS LinkIn'!O$2,'UPIS Detail'!$1:$1,"Balance")</f>
        <v>0</v>
      </c>
      <c r="P24" s="43">
        <f>SUMIFS('UPIS Detail'!24:24,'UPIS Detail'!$2:$2,'UPIS LinkIn'!P$2,'UPIS Detail'!$1:$1,"Balance")</f>
        <v>0</v>
      </c>
      <c r="Q24" s="43">
        <f>SUMIFS('UPIS Detail'!24:24,'UPIS Detail'!$2:$2,'UPIS LinkIn'!Q$2,'UPIS Detail'!$1:$1,"Balance")</f>
        <v>0</v>
      </c>
      <c r="R24" s="43">
        <f>SUMIFS('UPIS Detail'!24:24,'UPIS Detail'!$2:$2,'UPIS LinkIn'!R$2,'UPIS Detail'!$1:$1,"Balance")</f>
        <v>0</v>
      </c>
      <c r="S24" s="43">
        <f>SUMIFS('UPIS Detail'!24:24,'UPIS Detail'!$2:$2,'UPIS LinkIn'!S$2,'UPIS Detail'!$1:$1,"Balance")</f>
        <v>0</v>
      </c>
      <c r="T24" s="43">
        <f>SUMIFS('UPIS Detail'!24:24,'UPIS Detail'!$2:$2,'UPIS LinkIn'!T$2,'UPIS Detail'!$1:$1,"Balance")</f>
        <v>0</v>
      </c>
      <c r="U24" s="43">
        <f>SUMIFS('UPIS Detail'!24:24,'UPIS Detail'!$2:$2,'UPIS LinkIn'!U$2,'UPIS Detail'!$1:$1,"Balance")</f>
        <v>0</v>
      </c>
      <c r="V24" s="43">
        <f>SUMIFS('UPIS Detail'!24:24,'UPIS Detail'!$2:$2,'UPIS LinkIn'!V$2,'UPIS Detail'!$1:$1,"Balance")</f>
        <v>0</v>
      </c>
      <c r="W24" s="43">
        <f>SUMIFS('UPIS Detail'!24:24,'UPIS Detail'!$2:$2,'UPIS LinkIn'!W$2,'UPIS Detail'!$1:$1,"Balance")</f>
        <v>0</v>
      </c>
      <c r="X24" s="43">
        <f>SUMIFS('UPIS Detail'!24:24,'UPIS Detail'!$2:$2,'UPIS LinkIn'!X$2,'UPIS Detail'!$1:$1,"Balance")</f>
        <v>0</v>
      </c>
      <c r="Y24" s="43">
        <f>SUMIFS('UPIS Detail'!24:24,'UPIS Detail'!$2:$2,'UPIS LinkIn'!Y$2,'UPIS Detail'!$1:$1,"Balance")</f>
        <v>0</v>
      </c>
      <c r="Z24" s="43">
        <f>SUMIFS('UPIS Detail'!24:24,'UPIS Detail'!$2:$2,'UPIS LinkIn'!Z$2,'UPIS Detail'!$1:$1,"Balance")</f>
        <v>0</v>
      </c>
      <c r="AA24" s="43">
        <f>SUMIFS('UPIS Detail'!24:24,'UPIS Detail'!$2:$2,'UPIS LinkIn'!AA$2,'UPIS Detail'!$1:$1,"Balance")</f>
        <v>0</v>
      </c>
      <c r="AB24" s="43">
        <f>SUMIFS('UPIS Detail'!24:24,'UPIS Detail'!$2:$2,'UPIS LinkIn'!AB$2,'UPIS Detail'!$1:$1,"Balance")</f>
        <v>0</v>
      </c>
      <c r="AC24" s="43">
        <f>SUMIFS('UPIS Detail'!24:24,'UPIS Detail'!$2:$2,'UPIS LinkIn'!AC$2,'UPIS Detail'!$1:$1,"Balance")</f>
        <v>0</v>
      </c>
      <c r="AD24" s="43">
        <f>SUMIFS('UPIS Detail'!24:24,'UPIS Detail'!$2:$2,'UPIS LinkIn'!AD$2,'UPIS Detail'!$1:$1,"Balance")</f>
        <v>0</v>
      </c>
      <c r="AE24" s="43">
        <f>SUMIFS('UPIS Detail'!24:24,'UPIS Detail'!$2:$2,'UPIS LinkIn'!AE$2,'UPIS Detail'!$1:$1,"Balance")</f>
        <v>0</v>
      </c>
      <c r="AF24" s="43">
        <f>SUMIFS('UPIS Detail'!24:24,'UPIS Detail'!$2:$2,'UPIS LinkIn'!AF$2,'UPIS Detail'!$1:$1,"Balance")</f>
        <v>0</v>
      </c>
      <c r="AG24" s="43">
        <f>SUMIFS('UPIS Detail'!24:24,'UPIS Detail'!$2:$2,'UPIS LinkIn'!AG$2,'UPIS Detail'!$1:$1,"Balance")</f>
        <v>0</v>
      </c>
      <c r="AH24" s="43">
        <f>SUMIFS('UPIS Detail'!24:24,'UPIS Detail'!$2:$2,'UPIS LinkIn'!AH$2,'UPIS Detail'!$1:$1,"Balance")</f>
        <v>0</v>
      </c>
      <c r="AI24" s="43">
        <f>SUMIFS('UPIS Detail'!24:24,'UPIS Detail'!$2:$2,'UPIS LinkIn'!AI$2,'UPIS Detail'!$1:$1,"Balance")</f>
        <v>0</v>
      </c>
      <c r="AJ24" s="43">
        <f>SUMIFS('UPIS Detail'!24:24,'UPIS Detail'!$2:$2,'UPIS LinkIn'!AJ$2,'UPIS Detail'!$1:$1,"Balance")</f>
        <v>0</v>
      </c>
      <c r="AK24" s="43">
        <f>SUMIFS('UPIS Detail'!24:24,'UPIS Detail'!$2:$2,'UPIS LinkIn'!AK$2,'UPIS Detail'!$1:$1,"Balance")</f>
        <v>0</v>
      </c>
      <c r="AL24" s="43">
        <f>SUMIFS('UPIS Detail'!24:24,'UPIS Detail'!$2:$2,'UPIS LinkIn'!AL$2,'UPIS Detail'!$1:$1,"Balance")</f>
        <v>0</v>
      </c>
      <c r="AM24" s="43">
        <f>SUMIFS('UPIS Detail'!24:24,'UPIS Detail'!$2:$2,'UPIS LinkIn'!AM$2,'UPIS Detail'!$1:$1,"Balance")</f>
        <v>0</v>
      </c>
    </row>
    <row r="25" spans="1:39" x14ac:dyDescent="0.55000000000000004">
      <c r="A25" s="18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x14ac:dyDescent="0.55000000000000004">
      <c r="A26" s="18"/>
      <c r="B26" s="2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x14ac:dyDescent="0.55000000000000004">
      <c r="A27" s="18"/>
      <c r="B27" s="2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867-D8B8-46EE-9A3D-96D7049DE8A7}">
  <dimension ref="A1:ER25"/>
  <sheetViews>
    <sheetView workbookViewId="0">
      <pane xSplit="2" topLeftCell="C1" activePane="topRight" state="frozen"/>
      <selection pane="topRight" activeCell="BE24" sqref="BE24"/>
    </sheetView>
  </sheetViews>
  <sheetFormatPr defaultRowHeight="14.4" x14ac:dyDescent="0.55000000000000004"/>
  <cols>
    <col min="1" max="1" width="7.734375" customWidth="1"/>
    <col min="2" max="2" width="7.734375" bestFit="1" customWidth="1"/>
    <col min="3" max="3" width="40" bestFit="1" customWidth="1"/>
    <col min="4" max="4" width="8.83984375" style="32" customWidth="1"/>
    <col min="5" max="7" width="8.83984375" style="33" customWidth="1"/>
    <col min="8" max="8" width="8.83984375" style="32" customWidth="1"/>
    <col min="9" max="114" width="8.83984375" style="33" customWidth="1"/>
  </cols>
  <sheetData>
    <row r="1" spans="1:148" ht="28.8" x14ac:dyDescent="0.55000000000000004">
      <c r="A1" s="5" t="s">
        <v>103</v>
      </c>
      <c r="B1" s="5" t="s">
        <v>15</v>
      </c>
      <c r="C1" s="30"/>
      <c r="D1" s="34" t="s">
        <v>65</v>
      </c>
      <c r="E1" s="35" t="s">
        <v>17</v>
      </c>
      <c r="F1" s="35" t="s">
        <v>18</v>
      </c>
      <c r="G1" s="35" t="s">
        <v>66</v>
      </c>
      <c r="H1" s="34" t="s">
        <v>65</v>
      </c>
      <c r="I1" s="35" t="s">
        <v>17</v>
      </c>
      <c r="J1" s="35" t="s">
        <v>18</v>
      </c>
      <c r="K1" s="35" t="s">
        <v>66</v>
      </c>
      <c r="L1" s="34" t="s">
        <v>65</v>
      </c>
      <c r="M1" s="35" t="s">
        <v>17</v>
      </c>
      <c r="N1" s="35" t="s">
        <v>18</v>
      </c>
      <c r="O1" s="35" t="s">
        <v>66</v>
      </c>
      <c r="P1" s="34" t="s">
        <v>65</v>
      </c>
      <c r="Q1" s="35" t="s">
        <v>17</v>
      </c>
      <c r="R1" s="35" t="s">
        <v>18</v>
      </c>
      <c r="S1" s="35" t="s">
        <v>66</v>
      </c>
      <c r="T1" s="34" t="s">
        <v>65</v>
      </c>
      <c r="U1" s="35" t="s">
        <v>17</v>
      </c>
      <c r="V1" s="35" t="s">
        <v>18</v>
      </c>
      <c r="W1" s="35" t="s">
        <v>66</v>
      </c>
      <c r="X1" s="34" t="s">
        <v>65</v>
      </c>
      <c r="Y1" s="35" t="s">
        <v>17</v>
      </c>
      <c r="Z1" s="35" t="s">
        <v>18</v>
      </c>
      <c r="AA1" s="35" t="s">
        <v>66</v>
      </c>
      <c r="AB1" s="34" t="s">
        <v>65</v>
      </c>
      <c r="AC1" s="35" t="s">
        <v>17</v>
      </c>
      <c r="AD1" s="35" t="s">
        <v>18</v>
      </c>
      <c r="AE1" s="35" t="s">
        <v>66</v>
      </c>
      <c r="AF1" s="34" t="s">
        <v>65</v>
      </c>
      <c r="AG1" s="35" t="s">
        <v>17</v>
      </c>
      <c r="AH1" s="35" t="s">
        <v>18</v>
      </c>
      <c r="AI1" s="35" t="s">
        <v>66</v>
      </c>
      <c r="AJ1" s="34" t="s">
        <v>65</v>
      </c>
      <c r="AK1" s="35" t="s">
        <v>17</v>
      </c>
      <c r="AL1" s="35" t="s">
        <v>18</v>
      </c>
      <c r="AM1" s="35" t="s">
        <v>66</v>
      </c>
      <c r="AN1" s="34" t="s">
        <v>65</v>
      </c>
      <c r="AO1" s="35" t="s">
        <v>17</v>
      </c>
      <c r="AP1" s="35" t="s">
        <v>18</v>
      </c>
      <c r="AQ1" s="35" t="s">
        <v>66</v>
      </c>
      <c r="AR1" s="34" t="s">
        <v>65</v>
      </c>
      <c r="AS1" s="35" t="s">
        <v>17</v>
      </c>
      <c r="AT1" s="35" t="s">
        <v>18</v>
      </c>
      <c r="AU1" s="35" t="s">
        <v>66</v>
      </c>
      <c r="AV1" s="34" t="s">
        <v>65</v>
      </c>
      <c r="AW1" s="35" t="s">
        <v>17</v>
      </c>
      <c r="AX1" s="35" t="s">
        <v>18</v>
      </c>
      <c r="AY1" s="35" t="s">
        <v>66</v>
      </c>
      <c r="AZ1" s="34" t="s">
        <v>65</v>
      </c>
      <c r="BA1" s="35" t="s">
        <v>17</v>
      </c>
      <c r="BB1" s="35" t="s">
        <v>18</v>
      </c>
      <c r="BC1" s="35" t="s">
        <v>66</v>
      </c>
      <c r="BD1" s="34" t="s">
        <v>65</v>
      </c>
      <c r="BE1" s="35" t="s">
        <v>17</v>
      </c>
      <c r="BF1" s="35" t="s">
        <v>18</v>
      </c>
      <c r="BG1" s="35" t="s">
        <v>66</v>
      </c>
      <c r="BH1" s="34" t="s">
        <v>65</v>
      </c>
      <c r="BI1" s="35" t="s">
        <v>17</v>
      </c>
      <c r="BJ1" s="35" t="s">
        <v>18</v>
      </c>
      <c r="BK1" s="35" t="s">
        <v>66</v>
      </c>
      <c r="BL1" s="34" t="s">
        <v>65</v>
      </c>
      <c r="BM1" s="35" t="s">
        <v>17</v>
      </c>
      <c r="BN1" s="35" t="s">
        <v>18</v>
      </c>
      <c r="BO1" s="35" t="s">
        <v>66</v>
      </c>
      <c r="BP1" s="34" t="s">
        <v>65</v>
      </c>
      <c r="BQ1" s="35" t="s">
        <v>17</v>
      </c>
      <c r="BR1" s="35" t="s">
        <v>18</v>
      </c>
      <c r="BS1" s="35" t="s">
        <v>66</v>
      </c>
      <c r="BT1" s="34" t="s">
        <v>65</v>
      </c>
      <c r="BU1" s="35" t="s">
        <v>17</v>
      </c>
      <c r="BV1" s="35" t="s">
        <v>18</v>
      </c>
      <c r="BW1" s="35" t="s">
        <v>66</v>
      </c>
      <c r="BX1" s="34" t="s">
        <v>65</v>
      </c>
      <c r="BY1" s="35" t="s">
        <v>17</v>
      </c>
      <c r="BZ1" s="35" t="s">
        <v>18</v>
      </c>
      <c r="CA1" s="35" t="s">
        <v>66</v>
      </c>
      <c r="CB1" s="34" t="s">
        <v>65</v>
      </c>
      <c r="CC1" s="35" t="s">
        <v>17</v>
      </c>
      <c r="CD1" s="35" t="s">
        <v>18</v>
      </c>
      <c r="CE1" s="35" t="s">
        <v>66</v>
      </c>
      <c r="CF1" s="34" t="s">
        <v>65</v>
      </c>
      <c r="CG1" s="35" t="s">
        <v>17</v>
      </c>
      <c r="CH1" s="35" t="s">
        <v>18</v>
      </c>
      <c r="CI1" s="35" t="s">
        <v>66</v>
      </c>
      <c r="CJ1" s="34" t="s">
        <v>65</v>
      </c>
      <c r="CK1" s="35" t="s">
        <v>17</v>
      </c>
      <c r="CL1" s="35" t="s">
        <v>18</v>
      </c>
      <c r="CM1" s="35" t="s">
        <v>66</v>
      </c>
      <c r="CN1" s="34" t="s">
        <v>65</v>
      </c>
      <c r="CO1" s="35" t="s">
        <v>17</v>
      </c>
      <c r="CP1" s="35" t="s">
        <v>18</v>
      </c>
      <c r="CQ1" s="35" t="s">
        <v>66</v>
      </c>
      <c r="CR1" s="34" t="s">
        <v>65</v>
      </c>
      <c r="CS1" s="35" t="s">
        <v>17</v>
      </c>
      <c r="CT1" s="35" t="s">
        <v>18</v>
      </c>
      <c r="CU1" s="35" t="s">
        <v>66</v>
      </c>
      <c r="CV1" s="34" t="s">
        <v>65</v>
      </c>
      <c r="CW1" s="35" t="s">
        <v>17</v>
      </c>
      <c r="CX1" s="35" t="s">
        <v>18</v>
      </c>
      <c r="CY1" s="35" t="s">
        <v>66</v>
      </c>
      <c r="CZ1" s="34" t="s">
        <v>65</v>
      </c>
      <c r="DA1" s="35" t="s">
        <v>17</v>
      </c>
      <c r="DB1" s="35" t="s">
        <v>18</v>
      </c>
      <c r="DC1" s="35" t="s">
        <v>66</v>
      </c>
      <c r="DD1" s="34" t="s">
        <v>65</v>
      </c>
      <c r="DE1" s="35" t="s">
        <v>17</v>
      </c>
      <c r="DF1" s="35" t="s">
        <v>18</v>
      </c>
      <c r="DG1" s="35" t="s">
        <v>66</v>
      </c>
      <c r="DH1" s="34" t="s">
        <v>65</v>
      </c>
      <c r="DI1" s="35" t="s">
        <v>17</v>
      </c>
      <c r="DJ1" s="35" t="s">
        <v>18</v>
      </c>
      <c r="DK1" s="35" t="s">
        <v>66</v>
      </c>
      <c r="DL1" s="34" t="s">
        <v>65</v>
      </c>
      <c r="DM1" s="35" t="s">
        <v>17</v>
      </c>
      <c r="DN1" s="35" t="s">
        <v>18</v>
      </c>
      <c r="DO1" s="35" t="s">
        <v>66</v>
      </c>
      <c r="DP1" s="34" t="s">
        <v>65</v>
      </c>
      <c r="DQ1" s="35" t="s">
        <v>17</v>
      </c>
      <c r="DR1" s="35" t="s">
        <v>18</v>
      </c>
      <c r="DS1" s="35" t="s">
        <v>66</v>
      </c>
      <c r="DT1" s="34" t="s">
        <v>65</v>
      </c>
      <c r="DU1" s="35" t="s">
        <v>17</v>
      </c>
      <c r="DV1" s="35" t="s">
        <v>18</v>
      </c>
      <c r="DW1" s="35" t="s">
        <v>66</v>
      </c>
      <c r="DX1" s="34" t="s">
        <v>65</v>
      </c>
      <c r="DY1" s="35" t="s">
        <v>17</v>
      </c>
      <c r="DZ1" s="35" t="s">
        <v>18</v>
      </c>
      <c r="EA1" s="35" t="s">
        <v>66</v>
      </c>
      <c r="EB1" s="34" t="s">
        <v>65</v>
      </c>
      <c r="EC1" s="35" t="s">
        <v>17</v>
      </c>
      <c r="ED1" s="35" t="s">
        <v>18</v>
      </c>
      <c r="EE1" s="35" t="s">
        <v>66</v>
      </c>
      <c r="EF1" s="34" t="s">
        <v>65</v>
      </c>
      <c r="EG1" s="35" t="s">
        <v>17</v>
      </c>
      <c r="EH1" s="35" t="s">
        <v>18</v>
      </c>
      <c r="EI1" s="35" t="s">
        <v>66</v>
      </c>
      <c r="EJ1" s="34" t="s">
        <v>65</v>
      </c>
      <c r="EK1" s="35" t="s">
        <v>17</v>
      </c>
      <c r="EL1" s="35" t="s">
        <v>18</v>
      </c>
      <c r="EM1" s="35" t="s">
        <v>66</v>
      </c>
      <c r="EN1" s="34" t="s">
        <v>65</v>
      </c>
      <c r="EO1" s="35" t="s">
        <v>17</v>
      </c>
      <c r="EP1" s="35" t="s">
        <v>18</v>
      </c>
      <c r="EQ1" s="35" t="s">
        <v>66</v>
      </c>
      <c r="ER1" s="34" t="s">
        <v>65</v>
      </c>
    </row>
    <row r="2" spans="1:148" s="31" customFormat="1" ht="14.7" thickBot="1" x14ac:dyDescent="0.6">
      <c r="A2" s="8" t="s">
        <v>104</v>
      </c>
      <c r="B2" s="8" t="s">
        <v>3</v>
      </c>
      <c r="C2" s="8" t="s">
        <v>20</v>
      </c>
      <c r="D2" s="38">
        <v>43830</v>
      </c>
      <c r="E2" s="39">
        <f>EOMONTH(D2,1)</f>
        <v>43861</v>
      </c>
      <c r="F2" s="39">
        <f>EOMONTH(D2,1)</f>
        <v>43861</v>
      </c>
      <c r="G2" s="39">
        <f>EOMONTH(D2,1)</f>
        <v>43861</v>
      </c>
      <c r="H2" s="38">
        <f>E2</f>
        <v>43861</v>
      </c>
      <c r="I2" s="39">
        <f>EOMONTH(H2,1)</f>
        <v>43890</v>
      </c>
      <c r="J2" s="39">
        <f>EOMONTH(H2,1)</f>
        <v>43890</v>
      </c>
      <c r="K2" s="39">
        <f>EOMONTH(H2,1)</f>
        <v>43890</v>
      </c>
      <c r="L2" s="38">
        <f>I2</f>
        <v>43890</v>
      </c>
      <c r="M2" s="39">
        <f t="shared" ref="M2" si="0">EOMONTH(L2,1)</f>
        <v>43921</v>
      </c>
      <c r="N2" s="39">
        <f t="shared" ref="N2" si="1">EOMONTH(L2,1)</f>
        <v>43921</v>
      </c>
      <c r="O2" s="39">
        <f t="shared" ref="O2" si="2">EOMONTH(L2,1)</f>
        <v>43921</v>
      </c>
      <c r="P2" s="38">
        <f t="shared" ref="P2" si="3">M2</f>
        <v>43921</v>
      </c>
      <c r="Q2" s="39">
        <f t="shared" ref="Q2" si="4">EOMONTH(P2,1)</f>
        <v>43951</v>
      </c>
      <c r="R2" s="39">
        <f t="shared" ref="R2" si="5">EOMONTH(P2,1)</f>
        <v>43951</v>
      </c>
      <c r="S2" s="39">
        <f t="shared" ref="S2" si="6">EOMONTH(P2,1)</f>
        <v>43951</v>
      </c>
      <c r="T2" s="38">
        <f t="shared" ref="T2" si="7">Q2</f>
        <v>43951</v>
      </c>
      <c r="U2" s="39">
        <f t="shared" ref="U2" si="8">EOMONTH(T2,1)</f>
        <v>43982</v>
      </c>
      <c r="V2" s="39">
        <f t="shared" ref="V2" si="9">EOMONTH(T2,1)</f>
        <v>43982</v>
      </c>
      <c r="W2" s="39">
        <f t="shared" ref="W2" si="10">EOMONTH(T2,1)</f>
        <v>43982</v>
      </c>
      <c r="X2" s="38">
        <f t="shared" ref="X2" si="11">U2</f>
        <v>43982</v>
      </c>
      <c r="Y2" s="39">
        <f t="shared" ref="Y2" si="12">EOMONTH(X2,1)</f>
        <v>44012</v>
      </c>
      <c r="Z2" s="39">
        <f t="shared" ref="Z2" si="13">EOMONTH(X2,1)</f>
        <v>44012</v>
      </c>
      <c r="AA2" s="39">
        <f t="shared" ref="AA2" si="14">EOMONTH(X2,1)</f>
        <v>44012</v>
      </c>
      <c r="AB2" s="38">
        <f t="shared" ref="AB2" si="15">Y2</f>
        <v>44012</v>
      </c>
      <c r="AC2" s="39">
        <f t="shared" ref="AC2" si="16">EOMONTH(AB2,1)</f>
        <v>44043</v>
      </c>
      <c r="AD2" s="39">
        <f t="shared" ref="AD2" si="17">EOMONTH(AB2,1)</f>
        <v>44043</v>
      </c>
      <c r="AE2" s="39">
        <f t="shared" ref="AE2" si="18">EOMONTH(AB2,1)</f>
        <v>44043</v>
      </c>
      <c r="AF2" s="38">
        <f t="shared" ref="AF2" si="19">AC2</f>
        <v>44043</v>
      </c>
      <c r="AG2" s="39">
        <f t="shared" ref="AG2" si="20">EOMONTH(AF2,1)</f>
        <v>44074</v>
      </c>
      <c r="AH2" s="39">
        <f t="shared" ref="AH2" si="21">EOMONTH(AF2,1)</f>
        <v>44074</v>
      </c>
      <c r="AI2" s="39">
        <f t="shared" ref="AI2" si="22">EOMONTH(AF2,1)</f>
        <v>44074</v>
      </c>
      <c r="AJ2" s="38">
        <f t="shared" ref="AJ2" si="23">AG2</f>
        <v>44074</v>
      </c>
      <c r="AK2" s="39">
        <f t="shared" ref="AK2" si="24">EOMONTH(AJ2,1)</f>
        <v>44104</v>
      </c>
      <c r="AL2" s="39">
        <f t="shared" ref="AL2" si="25">EOMONTH(AJ2,1)</f>
        <v>44104</v>
      </c>
      <c r="AM2" s="39">
        <f t="shared" ref="AM2" si="26">EOMONTH(AJ2,1)</f>
        <v>44104</v>
      </c>
      <c r="AN2" s="38">
        <f t="shared" ref="AN2" si="27">AK2</f>
        <v>44104</v>
      </c>
      <c r="AO2" s="39">
        <f t="shared" ref="AO2" si="28">EOMONTH(AN2,1)</f>
        <v>44135</v>
      </c>
      <c r="AP2" s="39">
        <f t="shared" ref="AP2" si="29">EOMONTH(AN2,1)</f>
        <v>44135</v>
      </c>
      <c r="AQ2" s="39">
        <f t="shared" ref="AQ2" si="30">EOMONTH(AN2,1)</f>
        <v>44135</v>
      </c>
      <c r="AR2" s="38">
        <f t="shared" ref="AR2" si="31">AO2</f>
        <v>44135</v>
      </c>
      <c r="AS2" s="39">
        <f t="shared" ref="AS2" si="32">EOMONTH(AR2,1)</f>
        <v>44165</v>
      </c>
      <c r="AT2" s="39">
        <f t="shared" ref="AT2" si="33">EOMONTH(AR2,1)</f>
        <v>44165</v>
      </c>
      <c r="AU2" s="39">
        <f t="shared" ref="AU2" si="34">EOMONTH(AR2,1)</f>
        <v>44165</v>
      </c>
      <c r="AV2" s="38">
        <f t="shared" ref="AV2" si="35">AS2</f>
        <v>44165</v>
      </c>
      <c r="AW2" s="39">
        <f t="shared" ref="AW2" si="36">EOMONTH(AV2,1)</f>
        <v>44196</v>
      </c>
      <c r="AX2" s="39">
        <f t="shared" ref="AX2" si="37">EOMONTH(AV2,1)</f>
        <v>44196</v>
      </c>
      <c r="AY2" s="39">
        <f t="shared" ref="AY2" si="38">EOMONTH(AV2,1)</f>
        <v>44196</v>
      </c>
      <c r="AZ2" s="38">
        <f t="shared" ref="AZ2" si="39">AW2</f>
        <v>44196</v>
      </c>
      <c r="BA2" s="39">
        <f t="shared" ref="BA2" si="40">EOMONTH(AZ2,1)</f>
        <v>44227</v>
      </c>
      <c r="BB2" s="39">
        <f t="shared" ref="BB2" si="41">EOMONTH(AZ2,1)</f>
        <v>44227</v>
      </c>
      <c r="BC2" s="39">
        <f t="shared" ref="BC2" si="42">EOMONTH(AZ2,1)</f>
        <v>44227</v>
      </c>
      <c r="BD2" s="38">
        <f t="shared" ref="BD2" si="43">BA2</f>
        <v>44227</v>
      </c>
      <c r="BE2" s="39">
        <f t="shared" ref="BE2" si="44">EOMONTH(BD2,1)</f>
        <v>44255</v>
      </c>
      <c r="BF2" s="39">
        <f t="shared" ref="BF2" si="45">EOMONTH(BD2,1)</f>
        <v>44255</v>
      </c>
      <c r="BG2" s="39">
        <f t="shared" ref="BG2" si="46">EOMONTH(BD2,1)</f>
        <v>44255</v>
      </c>
      <c r="BH2" s="38">
        <f t="shared" ref="BH2" si="47">BE2</f>
        <v>44255</v>
      </c>
      <c r="BI2" s="39">
        <f t="shared" ref="BI2" si="48">EOMONTH(BH2,1)</f>
        <v>44286</v>
      </c>
      <c r="BJ2" s="39">
        <f t="shared" ref="BJ2" si="49">EOMONTH(BH2,1)</f>
        <v>44286</v>
      </c>
      <c r="BK2" s="39">
        <f t="shared" ref="BK2" si="50">EOMONTH(BH2,1)</f>
        <v>44286</v>
      </c>
      <c r="BL2" s="38">
        <f t="shared" ref="BL2" si="51">BI2</f>
        <v>44286</v>
      </c>
      <c r="BM2" s="39">
        <f t="shared" ref="BM2" si="52">EOMONTH(BL2,1)</f>
        <v>44316</v>
      </c>
      <c r="BN2" s="39">
        <f t="shared" ref="BN2" si="53">EOMONTH(BL2,1)</f>
        <v>44316</v>
      </c>
      <c r="BO2" s="39">
        <f t="shared" ref="BO2" si="54">EOMONTH(BL2,1)</f>
        <v>44316</v>
      </c>
      <c r="BP2" s="38">
        <f t="shared" ref="BP2" si="55">BM2</f>
        <v>44316</v>
      </c>
      <c r="BQ2" s="39">
        <f t="shared" ref="BQ2" si="56">EOMONTH(BP2,1)</f>
        <v>44347</v>
      </c>
      <c r="BR2" s="39">
        <f t="shared" ref="BR2" si="57">EOMONTH(BP2,1)</f>
        <v>44347</v>
      </c>
      <c r="BS2" s="39">
        <f t="shared" ref="BS2" si="58">EOMONTH(BP2,1)</f>
        <v>44347</v>
      </c>
      <c r="BT2" s="38">
        <f t="shared" ref="BT2" si="59">BQ2</f>
        <v>44347</v>
      </c>
      <c r="BU2" s="39">
        <f t="shared" ref="BU2" si="60">EOMONTH(BT2,1)</f>
        <v>44377</v>
      </c>
      <c r="BV2" s="39">
        <f t="shared" ref="BV2" si="61">EOMONTH(BT2,1)</f>
        <v>44377</v>
      </c>
      <c r="BW2" s="39">
        <f t="shared" ref="BW2" si="62">EOMONTH(BT2,1)</f>
        <v>44377</v>
      </c>
      <c r="BX2" s="38">
        <f t="shared" ref="BX2" si="63">BU2</f>
        <v>44377</v>
      </c>
      <c r="BY2" s="39">
        <f t="shared" ref="BY2" si="64">EOMONTH(BX2,1)</f>
        <v>44408</v>
      </c>
      <c r="BZ2" s="39">
        <f t="shared" ref="BZ2" si="65">EOMONTH(BX2,1)</f>
        <v>44408</v>
      </c>
      <c r="CA2" s="39">
        <f t="shared" ref="CA2" si="66">EOMONTH(BX2,1)</f>
        <v>44408</v>
      </c>
      <c r="CB2" s="38">
        <f t="shared" ref="CB2" si="67">BY2</f>
        <v>44408</v>
      </c>
      <c r="CC2" s="39">
        <f t="shared" ref="CC2" si="68">EOMONTH(CB2,1)</f>
        <v>44439</v>
      </c>
      <c r="CD2" s="39">
        <f t="shared" ref="CD2" si="69">EOMONTH(CB2,1)</f>
        <v>44439</v>
      </c>
      <c r="CE2" s="39">
        <f t="shared" ref="CE2" si="70">EOMONTH(CB2,1)</f>
        <v>44439</v>
      </c>
      <c r="CF2" s="38">
        <f t="shared" ref="CF2" si="71">CC2</f>
        <v>44439</v>
      </c>
      <c r="CG2" s="39">
        <f t="shared" ref="CG2" si="72">EOMONTH(CF2,1)</f>
        <v>44469</v>
      </c>
      <c r="CH2" s="39">
        <f t="shared" ref="CH2" si="73">EOMONTH(CF2,1)</f>
        <v>44469</v>
      </c>
      <c r="CI2" s="39">
        <f t="shared" ref="CI2" si="74">EOMONTH(CF2,1)</f>
        <v>44469</v>
      </c>
      <c r="CJ2" s="38">
        <f t="shared" ref="CJ2" si="75">CG2</f>
        <v>44469</v>
      </c>
      <c r="CK2" s="39">
        <f t="shared" ref="CK2" si="76">EOMONTH(CJ2,1)</f>
        <v>44500</v>
      </c>
      <c r="CL2" s="39">
        <f t="shared" ref="CL2" si="77">EOMONTH(CJ2,1)</f>
        <v>44500</v>
      </c>
      <c r="CM2" s="39">
        <f t="shared" ref="CM2" si="78">EOMONTH(CJ2,1)</f>
        <v>44500</v>
      </c>
      <c r="CN2" s="38">
        <f t="shared" ref="CN2" si="79">CK2</f>
        <v>44500</v>
      </c>
      <c r="CO2" s="39">
        <f t="shared" ref="CO2" si="80">EOMONTH(CN2,1)</f>
        <v>44530</v>
      </c>
      <c r="CP2" s="39">
        <f t="shared" ref="CP2" si="81">EOMONTH(CN2,1)</f>
        <v>44530</v>
      </c>
      <c r="CQ2" s="39">
        <f>EOMONTH(CN2,1)</f>
        <v>44530</v>
      </c>
      <c r="CR2" s="38">
        <f t="shared" ref="CR2" si="82">CO2</f>
        <v>44530</v>
      </c>
      <c r="CS2" s="39">
        <f t="shared" ref="CS2" si="83">EOMONTH(CR2,1)</f>
        <v>44561</v>
      </c>
      <c r="CT2" s="39">
        <f t="shared" ref="CT2" si="84">EOMONTH(CR2,1)</f>
        <v>44561</v>
      </c>
      <c r="CU2" s="39">
        <f>EOMONTH(CR2,1)</f>
        <v>44561</v>
      </c>
      <c r="CV2" s="38">
        <f t="shared" ref="CV2" si="85">CS2</f>
        <v>44561</v>
      </c>
      <c r="CW2" s="39">
        <f t="shared" ref="CW2" si="86">EOMONTH(CV2,1)</f>
        <v>44592</v>
      </c>
      <c r="CX2" s="39">
        <f t="shared" ref="CX2" si="87">EOMONTH(CV2,1)</f>
        <v>44592</v>
      </c>
      <c r="CY2" s="39">
        <f>EOMONTH(CV2,1)</f>
        <v>44592</v>
      </c>
      <c r="CZ2" s="38">
        <f t="shared" ref="CZ2" si="88">CW2</f>
        <v>44592</v>
      </c>
      <c r="DA2" s="39">
        <f t="shared" ref="DA2" si="89">EOMONTH(CZ2,1)</f>
        <v>44620</v>
      </c>
      <c r="DB2" s="39">
        <f t="shared" ref="DB2" si="90">EOMONTH(CZ2,1)</f>
        <v>44620</v>
      </c>
      <c r="DC2" s="39">
        <f>EOMONTH(CZ2,1)</f>
        <v>44620</v>
      </c>
      <c r="DD2" s="38">
        <f t="shared" ref="DD2" si="91">DA2</f>
        <v>44620</v>
      </c>
      <c r="DE2" s="39">
        <f t="shared" ref="DE2" si="92">EOMONTH(DD2,1)</f>
        <v>44651</v>
      </c>
      <c r="DF2" s="39">
        <f t="shared" ref="DF2" si="93">EOMONTH(DD2,1)</f>
        <v>44651</v>
      </c>
      <c r="DG2" s="39">
        <f>EOMONTH(DD2,1)</f>
        <v>44651</v>
      </c>
      <c r="DH2" s="38">
        <f t="shared" ref="DH2" si="94">DE2</f>
        <v>44651</v>
      </c>
      <c r="DI2" s="39">
        <f t="shared" ref="DI2" si="95">EOMONTH(DH2,1)</f>
        <v>44681</v>
      </c>
      <c r="DJ2" s="39">
        <f t="shared" ref="DJ2" si="96">EOMONTH(DH2,1)</f>
        <v>44681</v>
      </c>
      <c r="DK2" s="39">
        <f>EOMONTH(DH2,1)</f>
        <v>44681</v>
      </c>
      <c r="DL2" s="38">
        <f t="shared" ref="DL2" si="97">DI2</f>
        <v>44681</v>
      </c>
      <c r="DM2" s="39">
        <f t="shared" ref="DM2" si="98">EOMONTH(DL2,1)</f>
        <v>44712</v>
      </c>
      <c r="DN2" s="39">
        <f t="shared" ref="DN2" si="99">EOMONTH(DL2,1)</f>
        <v>44712</v>
      </c>
      <c r="DO2" s="39">
        <f t="shared" ref="DO2" si="100">EOMONTH(DL2,1)</f>
        <v>44712</v>
      </c>
      <c r="DP2" s="38">
        <f t="shared" ref="DP2" si="101">DM2</f>
        <v>44712</v>
      </c>
      <c r="DQ2" s="39">
        <f t="shared" ref="DQ2" si="102">EOMONTH(DP2,1)</f>
        <v>44742</v>
      </c>
      <c r="DR2" s="39">
        <f t="shared" ref="DR2" si="103">EOMONTH(DP2,1)</f>
        <v>44742</v>
      </c>
      <c r="DS2" s="39">
        <f t="shared" ref="DS2" si="104">EOMONTH(DP2,1)</f>
        <v>44742</v>
      </c>
      <c r="DT2" s="38">
        <f t="shared" ref="DT2" si="105">DQ2</f>
        <v>44742</v>
      </c>
      <c r="DU2" s="39">
        <f t="shared" ref="DU2" si="106">EOMONTH(DT2,1)</f>
        <v>44773</v>
      </c>
      <c r="DV2" s="39">
        <f t="shared" ref="DV2" si="107">EOMONTH(DT2,1)</f>
        <v>44773</v>
      </c>
      <c r="DW2" s="39">
        <f t="shared" ref="DW2" si="108">EOMONTH(DT2,1)</f>
        <v>44773</v>
      </c>
      <c r="DX2" s="38">
        <f t="shared" ref="DX2" si="109">DU2</f>
        <v>44773</v>
      </c>
      <c r="DY2" s="39">
        <f t="shared" ref="DY2" si="110">EOMONTH(DX2,1)</f>
        <v>44804</v>
      </c>
      <c r="DZ2" s="39">
        <f t="shared" ref="DZ2" si="111">EOMONTH(DX2,1)</f>
        <v>44804</v>
      </c>
      <c r="EA2" s="39">
        <f t="shared" ref="EA2" si="112">EOMONTH(DX2,1)</f>
        <v>44804</v>
      </c>
      <c r="EB2" s="38">
        <f t="shared" ref="EB2" si="113">DY2</f>
        <v>44804</v>
      </c>
      <c r="EC2" s="39">
        <f t="shared" ref="EC2" si="114">EOMONTH(EB2,1)</f>
        <v>44834</v>
      </c>
      <c r="ED2" s="39">
        <f t="shared" ref="ED2" si="115">EOMONTH(EB2,1)</f>
        <v>44834</v>
      </c>
      <c r="EE2" s="39">
        <f t="shared" ref="EE2" si="116">EOMONTH(EB2,1)</f>
        <v>44834</v>
      </c>
      <c r="EF2" s="38">
        <f t="shared" ref="EF2" si="117">EC2</f>
        <v>44834</v>
      </c>
      <c r="EG2" s="39">
        <f t="shared" ref="EG2" si="118">EOMONTH(EF2,1)</f>
        <v>44865</v>
      </c>
      <c r="EH2" s="39">
        <f t="shared" ref="EH2" si="119">EOMONTH(EF2,1)</f>
        <v>44865</v>
      </c>
      <c r="EI2" s="39">
        <f t="shared" ref="EI2" si="120">EOMONTH(EF2,1)</f>
        <v>44865</v>
      </c>
      <c r="EJ2" s="38">
        <f t="shared" ref="EJ2" si="121">EG2</f>
        <v>44865</v>
      </c>
      <c r="EK2" s="39">
        <f t="shared" ref="EK2" si="122">EOMONTH(EJ2,1)</f>
        <v>44895</v>
      </c>
      <c r="EL2" s="39">
        <f t="shared" ref="EL2" si="123">EOMONTH(EJ2,1)</f>
        <v>44895</v>
      </c>
      <c r="EM2" s="39">
        <f t="shared" ref="EM2" si="124">EOMONTH(EJ2,1)</f>
        <v>44895</v>
      </c>
      <c r="EN2" s="38">
        <f t="shared" ref="EN2" si="125">EK2</f>
        <v>44895</v>
      </c>
      <c r="EO2" s="39">
        <f t="shared" ref="EO2" si="126">EOMONTH(EN2,1)</f>
        <v>44926</v>
      </c>
      <c r="EP2" s="39">
        <f t="shared" ref="EP2" si="127">EOMONTH(EN2,1)</f>
        <v>44926</v>
      </c>
      <c r="EQ2" s="39">
        <f t="shared" ref="EQ2" si="128">EOMONTH(EN2,1)</f>
        <v>44926</v>
      </c>
      <c r="ER2" s="38">
        <f t="shared" ref="ER2" si="129">EO2</f>
        <v>44926</v>
      </c>
    </row>
    <row r="3" spans="1:148" x14ac:dyDescent="0.55000000000000004">
      <c r="A3" s="11"/>
      <c r="B3" s="11"/>
      <c r="C3" s="12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"/>
      <c r="DL3" s="1"/>
      <c r="DM3" s="37"/>
      <c r="DN3" s="37"/>
      <c r="DO3" s="1"/>
      <c r="DP3" s="1"/>
      <c r="DQ3" s="37"/>
      <c r="DR3" s="37"/>
      <c r="DS3" s="1"/>
      <c r="DT3" s="1"/>
      <c r="DU3" s="37"/>
      <c r="DV3" s="37"/>
      <c r="DW3" s="1"/>
      <c r="DX3" s="1"/>
      <c r="DY3" s="37"/>
      <c r="DZ3" s="37"/>
      <c r="EA3" s="1"/>
      <c r="EB3" s="1"/>
      <c r="EC3" s="37"/>
      <c r="ED3" s="37"/>
      <c r="EE3" s="1"/>
      <c r="EF3" s="1"/>
      <c r="EG3" s="37"/>
      <c r="EH3" s="37"/>
      <c r="EI3" s="1"/>
      <c r="EJ3" s="1"/>
      <c r="EK3" s="37"/>
      <c r="EL3" s="37"/>
      <c r="EM3" s="1"/>
      <c r="EN3" s="1"/>
      <c r="EO3" s="37"/>
      <c r="EP3" s="37"/>
      <c r="EQ3" s="1"/>
      <c r="ER3" s="1"/>
    </row>
    <row r="4" spans="1:148" x14ac:dyDescent="0.55000000000000004">
      <c r="A4" s="11"/>
      <c r="B4" s="11"/>
      <c r="C4" s="11"/>
      <c r="D4" s="36"/>
      <c r="E4" s="37"/>
      <c r="F4" s="37"/>
      <c r="G4" s="37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"/>
      <c r="DL4" s="1"/>
      <c r="DM4" s="37"/>
      <c r="DN4" s="37"/>
      <c r="DO4" s="1"/>
      <c r="DP4" s="1"/>
      <c r="DQ4" s="37"/>
      <c r="DR4" s="37"/>
      <c r="DS4" s="1"/>
      <c r="DT4" s="1"/>
      <c r="DU4" s="37"/>
      <c r="DV4" s="37"/>
      <c r="DW4" s="1"/>
      <c r="DX4" s="1"/>
      <c r="DY4" s="37"/>
      <c r="DZ4" s="37"/>
      <c r="EA4" s="1"/>
      <c r="EB4" s="1"/>
      <c r="EC4" s="37"/>
      <c r="ED4" s="37"/>
      <c r="EE4" s="1"/>
      <c r="EF4" s="1"/>
      <c r="EG4" s="37"/>
      <c r="EH4" s="37"/>
      <c r="EI4" s="1"/>
      <c r="EJ4" s="1"/>
      <c r="EK4" s="37"/>
      <c r="EL4" s="37"/>
      <c r="EM4" s="1"/>
      <c r="EN4" s="1"/>
      <c r="EO4" s="37"/>
      <c r="EP4" s="37"/>
      <c r="EQ4" s="1"/>
      <c r="ER4" s="1"/>
    </row>
    <row r="5" spans="1:148" x14ac:dyDescent="0.55000000000000004">
      <c r="A5" s="23"/>
      <c r="B5" s="18">
        <v>303</v>
      </c>
      <c r="C5" s="23" t="s">
        <v>165</v>
      </c>
      <c r="D5" s="37">
        <v>3700</v>
      </c>
      <c r="E5" s="37">
        <v>0</v>
      </c>
      <c r="F5" s="37"/>
      <c r="G5" s="37"/>
      <c r="H5" s="41">
        <f>D5+E5-F5+G5</f>
        <v>3700</v>
      </c>
      <c r="I5" s="37">
        <v>0</v>
      </c>
      <c r="J5" s="37"/>
      <c r="K5" s="37"/>
      <c r="L5" s="41">
        <f t="shared" ref="L5:L22" si="130">H5+I5-J5+K5</f>
        <v>3700</v>
      </c>
      <c r="M5" s="37">
        <v>0</v>
      </c>
      <c r="N5" s="37"/>
      <c r="O5" s="37"/>
      <c r="P5" s="41">
        <f t="shared" ref="P5:P22" si="131">L5+M5-N5+O5</f>
        <v>3700</v>
      </c>
      <c r="Q5" s="37">
        <v>0</v>
      </c>
      <c r="R5" s="37"/>
      <c r="S5" s="37"/>
      <c r="T5" s="41">
        <f t="shared" ref="T5:T22" si="132">P5+Q5-R5+S5</f>
        <v>3700</v>
      </c>
      <c r="U5" s="37">
        <v>0</v>
      </c>
      <c r="V5" s="37"/>
      <c r="W5" s="37"/>
      <c r="X5" s="41">
        <f t="shared" ref="X5:X22" si="133">T5+U5-V5+W5</f>
        <v>3700</v>
      </c>
      <c r="Y5" s="37">
        <v>0</v>
      </c>
      <c r="Z5" s="37"/>
      <c r="AA5" s="37"/>
      <c r="AB5" s="41">
        <f t="shared" ref="AB5:AB22" si="134">X5+Y5-Z5+AA5</f>
        <v>3700</v>
      </c>
      <c r="AC5" s="37">
        <v>0</v>
      </c>
      <c r="AD5" s="37"/>
      <c r="AE5" s="37"/>
      <c r="AF5" s="41">
        <f t="shared" ref="AF5:AF22" si="135">AB5+AC5-AD5+AE5</f>
        <v>3700</v>
      </c>
      <c r="AG5" s="37">
        <v>0</v>
      </c>
      <c r="AH5" s="37"/>
      <c r="AI5" s="37"/>
      <c r="AJ5" s="41">
        <f t="shared" ref="AJ5:AJ22" si="136">AF5+AG5-AH5+AI5</f>
        <v>3700</v>
      </c>
      <c r="AK5" s="37">
        <v>0</v>
      </c>
      <c r="AL5" s="37"/>
      <c r="AM5" s="37"/>
      <c r="AN5" s="41">
        <f t="shared" ref="AN5:AN22" si="137">AJ5+AK5-AL5+AM5</f>
        <v>3700</v>
      </c>
      <c r="AO5" s="37">
        <v>0</v>
      </c>
      <c r="AP5" s="37"/>
      <c r="AQ5" s="37"/>
      <c r="AR5" s="41">
        <f t="shared" ref="AR5:AR22" si="138">AN5+AO5-AP5+AQ5</f>
        <v>3700</v>
      </c>
      <c r="AS5" s="37">
        <v>0</v>
      </c>
      <c r="AT5" s="37"/>
      <c r="AU5" s="37"/>
      <c r="AV5" s="41">
        <f t="shared" ref="AV5:AV22" si="139">AR5+AS5-AT5+AU5</f>
        <v>3700</v>
      </c>
      <c r="AW5" s="37">
        <v>0</v>
      </c>
      <c r="AX5" s="37"/>
      <c r="AY5" s="37"/>
      <c r="AZ5" s="41">
        <f t="shared" ref="AZ5:AZ22" si="140">AV5+AW5-AX5+AY5</f>
        <v>3700</v>
      </c>
      <c r="BA5" s="37">
        <v>0</v>
      </c>
      <c r="BB5" s="37"/>
      <c r="BC5" s="37"/>
      <c r="BD5" s="41">
        <f t="shared" ref="BD5:BD22" si="141">AZ5+BA5-BB5+BC5</f>
        <v>3700</v>
      </c>
      <c r="BE5" s="37">
        <v>0</v>
      </c>
      <c r="BF5" s="37"/>
      <c r="BG5" s="37"/>
      <c r="BH5" s="41">
        <f t="shared" ref="BH5:BH22" si="142">BD5+BE5-BF5+BG5</f>
        <v>3700</v>
      </c>
      <c r="BI5" s="37">
        <v>0</v>
      </c>
      <c r="BJ5" s="37"/>
      <c r="BK5" s="37"/>
      <c r="BL5" s="41">
        <f t="shared" ref="BL5:BL22" si="143">BH5+BI5-BJ5+BK5</f>
        <v>3700</v>
      </c>
      <c r="BM5" s="37">
        <v>0</v>
      </c>
      <c r="BN5" s="37"/>
      <c r="BO5" s="37"/>
      <c r="BP5" s="41">
        <f t="shared" ref="BP5:BP22" si="144">BL5+BM5-BN5+BO5</f>
        <v>3700</v>
      </c>
      <c r="BQ5" s="37">
        <v>0</v>
      </c>
      <c r="BR5" s="37"/>
      <c r="BS5" s="37"/>
      <c r="BT5" s="41">
        <f t="shared" ref="BT5:BT22" si="145">BP5+BQ5-BR5+BS5</f>
        <v>3700</v>
      </c>
      <c r="BU5" s="37">
        <v>0</v>
      </c>
      <c r="BV5" s="37"/>
      <c r="BW5" s="37"/>
      <c r="BX5" s="41">
        <f t="shared" ref="BX5:BX22" si="146">BT5+BU5-BV5+BW5</f>
        <v>3700</v>
      </c>
      <c r="BY5" s="37">
        <v>0</v>
      </c>
      <c r="BZ5" s="37"/>
      <c r="CA5" s="37"/>
      <c r="CB5" s="41">
        <f t="shared" ref="CB5:CB22" si="147">BX5+BY5-BZ5+CA5</f>
        <v>3700</v>
      </c>
      <c r="CC5" s="37">
        <v>0</v>
      </c>
      <c r="CD5" s="37"/>
      <c r="CE5" s="37"/>
      <c r="CF5" s="41">
        <f t="shared" ref="CF5:CF22" si="148">CB5+CC5-CD5+CE5</f>
        <v>3700</v>
      </c>
      <c r="CG5" s="37">
        <v>0</v>
      </c>
      <c r="CH5" s="37"/>
      <c r="CI5" s="37"/>
      <c r="CJ5" s="41">
        <f t="shared" ref="CJ5:CJ22" si="149">CF5+CG5-CH5+CI5</f>
        <v>3700</v>
      </c>
      <c r="CK5" s="37">
        <v>0</v>
      </c>
      <c r="CL5" s="37"/>
      <c r="CM5" s="37"/>
      <c r="CN5" s="41">
        <f t="shared" ref="CN5:CN22" si="150">CJ5+CK5-CL5+CM5</f>
        <v>3700</v>
      </c>
      <c r="CO5" s="37">
        <v>0</v>
      </c>
      <c r="CP5" s="37"/>
      <c r="CQ5" s="37"/>
      <c r="CR5" s="41">
        <f t="shared" ref="CR5:CR22" si="151">CN5+CO5-CP5+CQ5</f>
        <v>3700</v>
      </c>
      <c r="CS5" s="37">
        <v>0</v>
      </c>
      <c r="CT5" s="37"/>
      <c r="CU5" s="37"/>
      <c r="CV5" s="41">
        <f t="shared" ref="CV5:CV22" si="152">CR5+CS5-CT5+CU5</f>
        <v>3700</v>
      </c>
      <c r="CW5" s="37">
        <v>0</v>
      </c>
      <c r="CX5" s="37"/>
      <c r="CY5" s="37"/>
      <c r="CZ5" s="41">
        <f t="shared" ref="CZ5:CZ22" si="153">CV5+CW5-CX5+CY5</f>
        <v>3700</v>
      </c>
      <c r="DA5" s="37">
        <v>0</v>
      </c>
      <c r="DB5" s="37"/>
      <c r="DC5" s="37"/>
      <c r="DD5" s="41">
        <f t="shared" ref="DD5:DD22" si="154">CZ5+DA5-DB5+DC5</f>
        <v>3700</v>
      </c>
      <c r="DE5" s="37">
        <v>0</v>
      </c>
      <c r="DF5" s="37"/>
      <c r="DG5" s="37"/>
      <c r="DH5" s="41">
        <f t="shared" ref="DH5:DH22" si="155">DD5+DE5-DF5+DG5</f>
        <v>3700</v>
      </c>
      <c r="DI5" s="37">
        <v>0</v>
      </c>
      <c r="DJ5" s="37"/>
      <c r="DK5" s="37"/>
      <c r="DL5" s="41">
        <f t="shared" ref="DL5:DL22" si="156">DH5+DI5-DJ5+DK5</f>
        <v>3700</v>
      </c>
      <c r="DM5" s="37">
        <v>0</v>
      </c>
      <c r="DN5" s="37"/>
      <c r="DO5" s="37"/>
      <c r="DP5" s="41">
        <f t="shared" ref="DP5:DP22" si="157">DL5+DM5-DN5+DO5</f>
        <v>3700</v>
      </c>
      <c r="DQ5" s="37">
        <v>0</v>
      </c>
      <c r="DR5" s="37"/>
      <c r="DS5" s="37"/>
      <c r="DT5" s="41">
        <f t="shared" ref="DT5:DT22" si="158">DP5+DQ5-DR5+DS5</f>
        <v>3700</v>
      </c>
      <c r="DU5" s="37">
        <v>0</v>
      </c>
      <c r="DV5" s="37"/>
      <c r="DW5" s="37"/>
      <c r="DX5" s="41">
        <f t="shared" ref="DX5:DX22" si="159">DT5+DU5-DV5+DW5</f>
        <v>3700</v>
      </c>
      <c r="DY5" s="37">
        <v>0</v>
      </c>
      <c r="DZ5" s="37"/>
      <c r="EA5" s="37"/>
      <c r="EB5" s="41">
        <f t="shared" ref="EB5:EB22" si="160">DX5+DY5-DZ5+EA5</f>
        <v>3700</v>
      </c>
      <c r="EC5" s="37">
        <v>0</v>
      </c>
      <c r="ED5" s="37"/>
      <c r="EE5" s="37"/>
      <c r="EF5" s="41">
        <f t="shared" ref="EF5:EF22" si="161">EB5+EC5-ED5+EE5</f>
        <v>3700</v>
      </c>
      <c r="EG5" s="37">
        <v>0</v>
      </c>
      <c r="EH5" s="37"/>
      <c r="EI5" s="37"/>
      <c r="EJ5" s="41">
        <f t="shared" ref="EJ5:EJ22" si="162">EF5+EG5-EH5+EI5</f>
        <v>3700</v>
      </c>
      <c r="EK5" s="37">
        <v>0</v>
      </c>
      <c r="EL5" s="37"/>
      <c r="EM5" s="37"/>
      <c r="EN5" s="41">
        <f t="shared" ref="EN5:EN22" si="163">EJ5+EK5-EL5+EM5</f>
        <v>3700</v>
      </c>
      <c r="EO5" s="37">
        <v>0</v>
      </c>
      <c r="EP5" s="37"/>
      <c r="EQ5" s="37"/>
      <c r="ER5" s="41">
        <f t="shared" ref="ER5:ER22" si="164">EN5+EO5-EP5+EQ5</f>
        <v>3700</v>
      </c>
    </row>
    <row r="6" spans="1:148" x14ac:dyDescent="0.55000000000000004">
      <c r="A6" s="23"/>
      <c r="B6" s="18">
        <v>310.10000000000002</v>
      </c>
      <c r="C6" s="23" t="s">
        <v>21</v>
      </c>
      <c r="D6" s="37">
        <v>20000</v>
      </c>
      <c r="E6" s="37">
        <v>0</v>
      </c>
      <c r="F6" s="37"/>
      <c r="G6" s="37"/>
      <c r="H6" s="41">
        <f t="shared" ref="H6:H16" si="165">D6+E6-F6+G6</f>
        <v>20000</v>
      </c>
      <c r="I6" s="37">
        <v>0</v>
      </c>
      <c r="J6" s="37"/>
      <c r="K6" s="37"/>
      <c r="L6" s="41">
        <f t="shared" si="130"/>
        <v>20000</v>
      </c>
      <c r="M6" s="37">
        <v>0</v>
      </c>
      <c r="N6" s="37"/>
      <c r="O6" s="37"/>
      <c r="P6" s="41">
        <f t="shared" si="131"/>
        <v>20000</v>
      </c>
      <c r="Q6" s="37">
        <v>0</v>
      </c>
      <c r="R6" s="37"/>
      <c r="S6" s="37"/>
      <c r="T6" s="41">
        <f t="shared" si="132"/>
        <v>20000</v>
      </c>
      <c r="U6" s="37">
        <v>0</v>
      </c>
      <c r="V6" s="37"/>
      <c r="W6" s="37"/>
      <c r="X6" s="41">
        <f t="shared" si="133"/>
        <v>20000</v>
      </c>
      <c r="Y6" s="37">
        <v>0</v>
      </c>
      <c r="Z6" s="37"/>
      <c r="AA6" s="37"/>
      <c r="AB6" s="41">
        <f t="shared" si="134"/>
        <v>20000</v>
      </c>
      <c r="AC6" s="37">
        <v>0</v>
      </c>
      <c r="AD6" s="37"/>
      <c r="AE6" s="37"/>
      <c r="AF6" s="41">
        <f t="shared" si="135"/>
        <v>20000</v>
      </c>
      <c r="AG6" s="37">
        <v>0</v>
      </c>
      <c r="AH6" s="37"/>
      <c r="AI6" s="37"/>
      <c r="AJ6" s="41">
        <f t="shared" si="136"/>
        <v>20000</v>
      </c>
      <c r="AK6" s="37">
        <v>0</v>
      </c>
      <c r="AL6" s="37"/>
      <c r="AM6" s="37"/>
      <c r="AN6" s="41">
        <f t="shared" si="137"/>
        <v>20000</v>
      </c>
      <c r="AO6" s="37">
        <v>0</v>
      </c>
      <c r="AP6" s="37"/>
      <c r="AQ6" s="37"/>
      <c r="AR6" s="41">
        <f t="shared" si="138"/>
        <v>20000</v>
      </c>
      <c r="AS6" s="37">
        <v>0</v>
      </c>
      <c r="AT6" s="37"/>
      <c r="AU6" s="37"/>
      <c r="AV6" s="41">
        <f t="shared" si="139"/>
        <v>20000</v>
      </c>
      <c r="AW6" s="37">
        <v>0</v>
      </c>
      <c r="AX6" s="37"/>
      <c r="AY6" s="37"/>
      <c r="AZ6" s="41">
        <f t="shared" si="140"/>
        <v>20000</v>
      </c>
      <c r="BA6" s="37">
        <v>0</v>
      </c>
      <c r="BB6" s="37"/>
      <c r="BC6" s="37"/>
      <c r="BD6" s="41">
        <f t="shared" si="141"/>
        <v>20000</v>
      </c>
      <c r="BE6" s="37">
        <v>0</v>
      </c>
      <c r="BF6" s="37"/>
      <c r="BG6" s="37"/>
      <c r="BH6" s="41">
        <f t="shared" si="142"/>
        <v>20000</v>
      </c>
      <c r="BI6" s="37">
        <v>0</v>
      </c>
      <c r="BJ6" s="37"/>
      <c r="BK6" s="37"/>
      <c r="BL6" s="41">
        <f t="shared" si="143"/>
        <v>20000</v>
      </c>
      <c r="BM6" s="37">
        <v>0</v>
      </c>
      <c r="BN6" s="37"/>
      <c r="BO6" s="37"/>
      <c r="BP6" s="41">
        <f t="shared" si="144"/>
        <v>20000</v>
      </c>
      <c r="BQ6" s="37">
        <v>0</v>
      </c>
      <c r="BR6" s="37"/>
      <c r="BS6" s="37"/>
      <c r="BT6" s="41">
        <f t="shared" si="145"/>
        <v>20000</v>
      </c>
      <c r="BU6" s="37">
        <v>0</v>
      </c>
      <c r="BV6" s="37"/>
      <c r="BW6" s="37"/>
      <c r="BX6" s="41">
        <f t="shared" si="146"/>
        <v>20000</v>
      </c>
      <c r="BY6" s="37">
        <v>0</v>
      </c>
      <c r="BZ6" s="37"/>
      <c r="CA6" s="37"/>
      <c r="CB6" s="41">
        <f t="shared" si="147"/>
        <v>20000</v>
      </c>
      <c r="CC6" s="37">
        <v>0</v>
      </c>
      <c r="CD6" s="37"/>
      <c r="CE6" s="37"/>
      <c r="CF6" s="41">
        <f t="shared" si="148"/>
        <v>20000</v>
      </c>
      <c r="CG6" s="37">
        <v>0</v>
      </c>
      <c r="CH6" s="37"/>
      <c r="CI6" s="37"/>
      <c r="CJ6" s="41">
        <f t="shared" si="149"/>
        <v>20000</v>
      </c>
      <c r="CK6" s="37">
        <v>0</v>
      </c>
      <c r="CL6" s="37"/>
      <c r="CM6" s="37"/>
      <c r="CN6" s="41">
        <f t="shared" si="150"/>
        <v>20000</v>
      </c>
      <c r="CO6" s="37">
        <v>0</v>
      </c>
      <c r="CP6" s="37"/>
      <c r="CQ6" s="37"/>
      <c r="CR6" s="41">
        <f t="shared" si="151"/>
        <v>20000</v>
      </c>
      <c r="CS6" s="37">
        <v>0</v>
      </c>
      <c r="CT6" s="37"/>
      <c r="CU6" s="37"/>
      <c r="CV6" s="41">
        <f t="shared" si="152"/>
        <v>20000</v>
      </c>
      <c r="CW6" s="37">
        <v>0</v>
      </c>
      <c r="CX6" s="37"/>
      <c r="CY6" s="37"/>
      <c r="CZ6" s="41">
        <f t="shared" si="153"/>
        <v>20000</v>
      </c>
      <c r="DA6" s="37">
        <v>0</v>
      </c>
      <c r="DB6" s="37"/>
      <c r="DC6" s="37"/>
      <c r="DD6" s="41">
        <f t="shared" si="154"/>
        <v>20000</v>
      </c>
      <c r="DE6" s="37">
        <v>0</v>
      </c>
      <c r="DF6" s="37"/>
      <c r="DG6" s="37"/>
      <c r="DH6" s="41">
        <f t="shared" si="155"/>
        <v>20000</v>
      </c>
      <c r="DI6" s="37">
        <v>0</v>
      </c>
      <c r="DJ6" s="37"/>
      <c r="DK6" s="37"/>
      <c r="DL6" s="41">
        <f t="shared" si="156"/>
        <v>20000</v>
      </c>
      <c r="DM6" s="37">
        <v>0</v>
      </c>
      <c r="DN6" s="37"/>
      <c r="DO6" s="37"/>
      <c r="DP6" s="41">
        <f t="shared" si="157"/>
        <v>20000</v>
      </c>
      <c r="DQ6" s="37">
        <v>0</v>
      </c>
      <c r="DR6" s="37"/>
      <c r="DS6" s="37"/>
      <c r="DT6" s="41">
        <f t="shared" si="158"/>
        <v>20000</v>
      </c>
      <c r="DU6" s="37">
        <v>0</v>
      </c>
      <c r="DV6" s="37"/>
      <c r="DW6" s="37"/>
      <c r="DX6" s="41">
        <f t="shared" si="159"/>
        <v>20000</v>
      </c>
      <c r="DY6" s="37">
        <v>0</v>
      </c>
      <c r="DZ6" s="37"/>
      <c r="EA6" s="37"/>
      <c r="EB6" s="41">
        <f t="shared" si="160"/>
        <v>20000</v>
      </c>
      <c r="EC6" s="37">
        <v>0</v>
      </c>
      <c r="ED6" s="37"/>
      <c r="EE6" s="37"/>
      <c r="EF6" s="41">
        <f t="shared" si="161"/>
        <v>20000</v>
      </c>
      <c r="EG6" s="37">
        <v>0</v>
      </c>
      <c r="EH6" s="37"/>
      <c r="EI6" s="37"/>
      <c r="EJ6" s="41">
        <f t="shared" si="162"/>
        <v>20000</v>
      </c>
      <c r="EK6" s="37">
        <v>0</v>
      </c>
      <c r="EL6" s="37"/>
      <c r="EM6" s="37"/>
      <c r="EN6" s="41">
        <f t="shared" si="163"/>
        <v>20000</v>
      </c>
      <c r="EO6" s="37">
        <v>0</v>
      </c>
      <c r="EP6" s="37"/>
      <c r="EQ6" s="37"/>
      <c r="ER6" s="41">
        <f t="shared" si="164"/>
        <v>20000</v>
      </c>
    </row>
    <row r="7" spans="1:148" x14ac:dyDescent="0.55000000000000004">
      <c r="A7" s="23"/>
      <c r="B7" s="18">
        <v>311</v>
      </c>
      <c r="C7" s="23" t="s">
        <v>166</v>
      </c>
      <c r="D7" s="37">
        <v>1924</v>
      </c>
      <c r="E7" s="37">
        <v>0</v>
      </c>
      <c r="F7" s="37"/>
      <c r="G7" s="37"/>
      <c r="H7" s="41">
        <f t="shared" si="165"/>
        <v>1924</v>
      </c>
      <c r="I7" s="37">
        <v>0</v>
      </c>
      <c r="J7" s="37"/>
      <c r="K7" s="37"/>
      <c r="L7" s="41">
        <f t="shared" si="130"/>
        <v>1924</v>
      </c>
      <c r="M7" s="37">
        <v>0</v>
      </c>
      <c r="N7" s="37"/>
      <c r="O7" s="37"/>
      <c r="P7" s="41">
        <f t="shared" si="131"/>
        <v>1924</v>
      </c>
      <c r="Q7" s="37">
        <v>0</v>
      </c>
      <c r="R7" s="37"/>
      <c r="S7" s="37"/>
      <c r="T7" s="41">
        <f t="shared" si="132"/>
        <v>1924</v>
      </c>
      <c r="U7" s="37">
        <v>0</v>
      </c>
      <c r="V7" s="37"/>
      <c r="W7" s="37"/>
      <c r="X7" s="41">
        <f t="shared" si="133"/>
        <v>1924</v>
      </c>
      <c r="Y7" s="37">
        <v>614.62</v>
      </c>
      <c r="Z7" s="37"/>
      <c r="AA7" s="37"/>
      <c r="AB7" s="41">
        <f t="shared" si="134"/>
        <v>2538.62</v>
      </c>
      <c r="AC7" s="37">
        <v>0</v>
      </c>
      <c r="AD7" s="37"/>
      <c r="AE7" s="37"/>
      <c r="AF7" s="41">
        <f t="shared" si="135"/>
        <v>2538.62</v>
      </c>
      <c r="AG7" s="37">
        <v>0</v>
      </c>
      <c r="AH7" s="37"/>
      <c r="AI7" s="37"/>
      <c r="AJ7" s="41">
        <f t="shared" si="136"/>
        <v>2538.62</v>
      </c>
      <c r="AK7" s="37">
        <v>0</v>
      </c>
      <c r="AL7" s="37"/>
      <c r="AM7" s="37"/>
      <c r="AN7" s="41">
        <f t="shared" si="137"/>
        <v>2538.62</v>
      </c>
      <c r="AO7" s="37">
        <v>0</v>
      </c>
      <c r="AP7" s="37"/>
      <c r="AQ7" s="37"/>
      <c r="AR7" s="41">
        <f t="shared" si="138"/>
        <v>2538.62</v>
      </c>
      <c r="AS7" s="37">
        <v>0</v>
      </c>
      <c r="AT7" s="37"/>
      <c r="AU7" s="37"/>
      <c r="AV7" s="41">
        <f t="shared" si="139"/>
        <v>2538.62</v>
      </c>
      <c r="AW7" s="37">
        <v>0</v>
      </c>
      <c r="AX7" s="37"/>
      <c r="AY7" s="37"/>
      <c r="AZ7" s="41">
        <f t="shared" si="140"/>
        <v>2538.62</v>
      </c>
      <c r="BA7" s="37">
        <v>269.09999999999997</v>
      </c>
      <c r="BB7" s="37"/>
      <c r="BC7" s="37"/>
      <c r="BD7" s="41">
        <f t="shared" si="141"/>
        <v>2807.72</v>
      </c>
      <c r="BE7" s="37">
        <v>0</v>
      </c>
      <c r="BF7" s="37"/>
      <c r="BG7" s="37"/>
      <c r="BH7" s="41">
        <f t="shared" si="142"/>
        <v>2807.72</v>
      </c>
      <c r="BI7" s="37">
        <v>0</v>
      </c>
      <c r="BJ7" s="37"/>
      <c r="BK7" s="37"/>
      <c r="BL7" s="41">
        <f t="shared" si="143"/>
        <v>2807.72</v>
      </c>
      <c r="BM7" s="37">
        <v>0</v>
      </c>
      <c r="BN7" s="37"/>
      <c r="BO7" s="37"/>
      <c r="BP7" s="41">
        <f t="shared" si="144"/>
        <v>2807.72</v>
      </c>
      <c r="BQ7" s="37">
        <v>0</v>
      </c>
      <c r="BR7" s="37"/>
      <c r="BS7" s="37"/>
      <c r="BT7" s="41">
        <f t="shared" si="145"/>
        <v>2807.72</v>
      </c>
      <c r="BU7" s="37">
        <v>0</v>
      </c>
      <c r="BV7" s="37"/>
      <c r="BW7" s="37"/>
      <c r="BX7" s="41">
        <f t="shared" si="146"/>
        <v>2807.72</v>
      </c>
      <c r="BY7" s="37">
        <v>0</v>
      </c>
      <c r="BZ7" s="37"/>
      <c r="CA7" s="37"/>
      <c r="CB7" s="41">
        <f t="shared" si="147"/>
        <v>2807.72</v>
      </c>
      <c r="CC7" s="37">
        <v>0</v>
      </c>
      <c r="CD7" s="37"/>
      <c r="CE7" s="37"/>
      <c r="CF7" s="41">
        <f t="shared" si="148"/>
        <v>2807.72</v>
      </c>
      <c r="CG7" s="37">
        <v>0</v>
      </c>
      <c r="CH7" s="37"/>
      <c r="CI7" s="37"/>
      <c r="CJ7" s="41">
        <f t="shared" si="149"/>
        <v>2807.72</v>
      </c>
      <c r="CK7" s="37">
        <v>0</v>
      </c>
      <c r="CL7" s="37"/>
      <c r="CM7" s="37"/>
      <c r="CN7" s="41">
        <f t="shared" si="150"/>
        <v>2807.72</v>
      </c>
      <c r="CO7" s="37">
        <v>0</v>
      </c>
      <c r="CP7" s="37"/>
      <c r="CQ7" s="37"/>
      <c r="CR7" s="41">
        <f t="shared" si="151"/>
        <v>2807.72</v>
      </c>
      <c r="CS7" s="37">
        <v>0</v>
      </c>
      <c r="CT7" s="37"/>
      <c r="CU7" s="37"/>
      <c r="CV7" s="41">
        <f t="shared" si="152"/>
        <v>2807.72</v>
      </c>
      <c r="CW7" s="37">
        <v>0</v>
      </c>
      <c r="CX7" s="37"/>
      <c r="CY7" s="37"/>
      <c r="CZ7" s="41">
        <f t="shared" si="153"/>
        <v>2807.72</v>
      </c>
      <c r="DA7" s="37">
        <v>0</v>
      </c>
      <c r="DB7" s="37"/>
      <c r="DC7" s="37"/>
      <c r="DD7" s="41">
        <f t="shared" si="154"/>
        <v>2807.72</v>
      </c>
      <c r="DE7" s="37">
        <v>0</v>
      </c>
      <c r="DF7" s="37"/>
      <c r="DG7" s="37"/>
      <c r="DH7" s="41">
        <f t="shared" si="155"/>
        <v>2807.72</v>
      </c>
      <c r="DI7" s="37">
        <v>0</v>
      </c>
      <c r="DJ7" s="37"/>
      <c r="DK7" s="37"/>
      <c r="DL7" s="41">
        <f t="shared" si="156"/>
        <v>2807.72</v>
      </c>
      <c r="DM7" s="37">
        <v>0</v>
      </c>
      <c r="DN7" s="37"/>
      <c r="DO7" s="37"/>
      <c r="DP7" s="41">
        <f t="shared" si="157"/>
        <v>2807.72</v>
      </c>
      <c r="DQ7" s="37">
        <v>0</v>
      </c>
      <c r="DR7" s="37"/>
      <c r="DS7" s="37"/>
      <c r="DT7" s="41">
        <f t="shared" si="158"/>
        <v>2807.72</v>
      </c>
      <c r="DU7" s="37">
        <v>0</v>
      </c>
      <c r="DV7" s="37"/>
      <c r="DW7" s="37"/>
      <c r="DX7" s="41">
        <f t="shared" si="159"/>
        <v>2807.72</v>
      </c>
      <c r="DY7" s="37">
        <v>0</v>
      </c>
      <c r="DZ7" s="37"/>
      <c r="EA7" s="37"/>
      <c r="EB7" s="41">
        <f t="shared" si="160"/>
        <v>2807.72</v>
      </c>
      <c r="EC7" s="37">
        <v>0</v>
      </c>
      <c r="ED7" s="37"/>
      <c r="EE7" s="37"/>
      <c r="EF7" s="41">
        <f t="shared" si="161"/>
        <v>2807.72</v>
      </c>
      <c r="EG7" s="37">
        <v>0</v>
      </c>
      <c r="EH7" s="37"/>
      <c r="EI7" s="37"/>
      <c r="EJ7" s="41">
        <f t="shared" si="162"/>
        <v>2807.72</v>
      </c>
      <c r="EK7" s="37">
        <v>0</v>
      </c>
      <c r="EL7" s="37"/>
      <c r="EM7" s="37"/>
      <c r="EN7" s="41">
        <f t="shared" si="163"/>
        <v>2807.72</v>
      </c>
      <c r="EO7" s="37">
        <v>0</v>
      </c>
      <c r="EP7" s="37"/>
      <c r="EQ7" s="37"/>
      <c r="ER7" s="41">
        <f t="shared" si="164"/>
        <v>2807.72</v>
      </c>
    </row>
    <row r="8" spans="1:148" x14ac:dyDescent="0.55000000000000004">
      <c r="A8" s="23"/>
      <c r="B8" s="18">
        <v>352.1</v>
      </c>
      <c r="C8" s="23" t="s">
        <v>22</v>
      </c>
      <c r="D8" s="37">
        <v>0</v>
      </c>
      <c r="E8" s="37">
        <v>0</v>
      </c>
      <c r="F8" s="37"/>
      <c r="G8" s="37"/>
      <c r="H8" s="41">
        <f t="shared" si="165"/>
        <v>0</v>
      </c>
      <c r="I8" s="37">
        <v>0</v>
      </c>
      <c r="J8" s="37"/>
      <c r="K8" s="37"/>
      <c r="L8" s="41">
        <f t="shared" si="130"/>
        <v>0</v>
      </c>
      <c r="M8" s="37">
        <v>162672.78</v>
      </c>
      <c r="N8" s="37"/>
      <c r="O8" s="37"/>
      <c r="P8" s="41">
        <f t="shared" si="131"/>
        <v>162672.78</v>
      </c>
      <c r="Q8" s="37">
        <v>0</v>
      </c>
      <c r="R8" s="37"/>
      <c r="S8" s="37"/>
      <c r="T8" s="41">
        <f t="shared" si="132"/>
        <v>162672.78</v>
      </c>
      <c r="U8" s="37">
        <v>0</v>
      </c>
      <c r="V8" s="37"/>
      <c r="W8" s="37"/>
      <c r="X8" s="41">
        <f t="shared" si="133"/>
        <v>162672.78</v>
      </c>
      <c r="Y8" s="37">
        <v>0</v>
      </c>
      <c r="Z8" s="37"/>
      <c r="AA8" s="37"/>
      <c r="AB8" s="41">
        <f t="shared" si="134"/>
        <v>162672.78</v>
      </c>
      <c r="AC8" s="37">
        <v>0</v>
      </c>
      <c r="AD8" s="37"/>
      <c r="AE8" s="37"/>
      <c r="AF8" s="41">
        <f t="shared" si="135"/>
        <v>162672.78</v>
      </c>
      <c r="AG8" s="37">
        <v>0</v>
      </c>
      <c r="AH8" s="37"/>
      <c r="AI8" s="37"/>
      <c r="AJ8" s="41">
        <f t="shared" si="136"/>
        <v>162672.78</v>
      </c>
      <c r="AK8" s="37">
        <v>0</v>
      </c>
      <c r="AL8" s="37"/>
      <c r="AM8" s="37"/>
      <c r="AN8" s="41">
        <f t="shared" si="137"/>
        <v>162672.78</v>
      </c>
      <c r="AO8" s="37">
        <v>0</v>
      </c>
      <c r="AP8" s="37"/>
      <c r="AQ8" s="37"/>
      <c r="AR8" s="41">
        <f t="shared" si="138"/>
        <v>162672.78</v>
      </c>
      <c r="AS8" s="37">
        <v>0</v>
      </c>
      <c r="AT8" s="37"/>
      <c r="AU8" s="37"/>
      <c r="AV8" s="41">
        <f t="shared" si="139"/>
        <v>162672.78</v>
      </c>
      <c r="AW8" s="37">
        <v>0</v>
      </c>
      <c r="AX8" s="37"/>
      <c r="AY8" s="37"/>
      <c r="AZ8" s="41">
        <f t="shared" si="140"/>
        <v>162672.78</v>
      </c>
      <c r="BA8" s="37">
        <v>269.09999999999997</v>
      </c>
      <c r="BB8" s="37"/>
      <c r="BC8" s="37"/>
      <c r="BD8" s="41">
        <f t="shared" si="141"/>
        <v>162941.88</v>
      </c>
      <c r="BE8" s="37">
        <v>0</v>
      </c>
      <c r="BF8" s="37"/>
      <c r="BG8" s="37"/>
      <c r="BH8" s="41">
        <f t="shared" si="142"/>
        <v>162941.88</v>
      </c>
      <c r="BI8" s="37">
        <v>0</v>
      </c>
      <c r="BJ8" s="37"/>
      <c r="BK8" s="37"/>
      <c r="BL8" s="41">
        <f t="shared" si="143"/>
        <v>162941.88</v>
      </c>
      <c r="BM8" s="37">
        <v>0</v>
      </c>
      <c r="BN8" s="37"/>
      <c r="BO8" s="37"/>
      <c r="BP8" s="41">
        <f t="shared" si="144"/>
        <v>162941.88</v>
      </c>
      <c r="BQ8" s="37">
        <v>0</v>
      </c>
      <c r="BR8" s="37"/>
      <c r="BS8" s="37"/>
      <c r="BT8" s="41">
        <f t="shared" si="145"/>
        <v>162941.88</v>
      </c>
      <c r="BU8" s="37">
        <v>0</v>
      </c>
      <c r="BV8" s="37"/>
      <c r="BW8" s="37"/>
      <c r="BX8" s="41">
        <f t="shared" si="146"/>
        <v>162941.88</v>
      </c>
      <c r="BY8" s="37">
        <v>0</v>
      </c>
      <c r="BZ8" s="37"/>
      <c r="CA8" s="37"/>
      <c r="CB8" s="41">
        <f t="shared" si="147"/>
        <v>162941.88</v>
      </c>
      <c r="CC8" s="37">
        <v>0</v>
      </c>
      <c r="CD8" s="37"/>
      <c r="CE8" s="37"/>
      <c r="CF8" s="41">
        <f t="shared" si="148"/>
        <v>162941.88</v>
      </c>
      <c r="CG8" s="37">
        <v>0</v>
      </c>
      <c r="CH8" s="37"/>
      <c r="CI8" s="37"/>
      <c r="CJ8" s="41">
        <f t="shared" si="149"/>
        <v>162941.88</v>
      </c>
      <c r="CK8" s="37">
        <v>0</v>
      </c>
      <c r="CL8" s="37"/>
      <c r="CM8" s="37"/>
      <c r="CN8" s="41">
        <f t="shared" si="150"/>
        <v>162941.88</v>
      </c>
      <c r="CO8" s="37">
        <v>0</v>
      </c>
      <c r="CP8" s="37"/>
      <c r="CQ8" s="37"/>
      <c r="CR8" s="41">
        <f t="shared" si="151"/>
        <v>162941.88</v>
      </c>
      <c r="CS8" s="37">
        <v>0</v>
      </c>
      <c r="CT8" s="37"/>
      <c r="CU8" s="37"/>
      <c r="CV8" s="41">
        <f t="shared" si="152"/>
        <v>162941.88</v>
      </c>
      <c r="CW8" s="37">
        <v>0</v>
      </c>
      <c r="CX8" s="37"/>
      <c r="CY8" s="37"/>
      <c r="CZ8" s="41">
        <f t="shared" si="153"/>
        <v>162941.88</v>
      </c>
      <c r="DA8" s="37">
        <v>0</v>
      </c>
      <c r="DB8" s="37"/>
      <c r="DC8" s="37"/>
      <c r="DD8" s="41">
        <f t="shared" si="154"/>
        <v>162941.88</v>
      </c>
      <c r="DE8" s="37">
        <v>0</v>
      </c>
      <c r="DF8" s="37"/>
      <c r="DG8" s="37"/>
      <c r="DH8" s="41">
        <f t="shared" si="155"/>
        <v>162941.88</v>
      </c>
      <c r="DI8" s="37">
        <v>0</v>
      </c>
      <c r="DJ8" s="37"/>
      <c r="DK8" s="37"/>
      <c r="DL8" s="41">
        <f t="shared" si="156"/>
        <v>162941.88</v>
      </c>
      <c r="DM8" s="37">
        <v>0</v>
      </c>
      <c r="DN8" s="37"/>
      <c r="DO8" s="37"/>
      <c r="DP8" s="41">
        <f t="shared" si="157"/>
        <v>162941.88</v>
      </c>
      <c r="DQ8" s="37">
        <v>0</v>
      </c>
      <c r="DR8" s="37"/>
      <c r="DS8" s="37"/>
      <c r="DT8" s="41">
        <f t="shared" si="158"/>
        <v>162941.88</v>
      </c>
      <c r="DU8" s="37">
        <v>0</v>
      </c>
      <c r="DV8" s="37"/>
      <c r="DW8" s="37"/>
      <c r="DX8" s="41">
        <f t="shared" si="159"/>
        <v>162941.88</v>
      </c>
      <c r="DY8" s="37">
        <v>0</v>
      </c>
      <c r="DZ8" s="37"/>
      <c r="EA8" s="37"/>
      <c r="EB8" s="41">
        <f t="shared" si="160"/>
        <v>162941.88</v>
      </c>
      <c r="EC8" s="37">
        <v>0</v>
      </c>
      <c r="ED8" s="37"/>
      <c r="EE8" s="37"/>
      <c r="EF8" s="41">
        <f t="shared" si="161"/>
        <v>162941.88</v>
      </c>
      <c r="EG8" s="37">
        <v>0</v>
      </c>
      <c r="EH8" s="37"/>
      <c r="EI8" s="37"/>
      <c r="EJ8" s="41">
        <f t="shared" si="162"/>
        <v>162941.88</v>
      </c>
      <c r="EK8" s="37">
        <v>0</v>
      </c>
      <c r="EL8" s="37"/>
      <c r="EM8" s="37"/>
      <c r="EN8" s="41">
        <f t="shared" si="163"/>
        <v>162941.88</v>
      </c>
      <c r="EO8" s="37">
        <v>0</v>
      </c>
      <c r="EP8" s="37"/>
      <c r="EQ8" s="37"/>
      <c r="ER8" s="41">
        <f t="shared" si="164"/>
        <v>162941.88</v>
      </c>
    </row>
    <row r="9" spans="1:148" x14ac:dyDescent="0.55000000000000004">
      <c r="A9" s="23"/>
      <c r="B9" s="18">
        <v>352.2</v>
      </c>
      <c r="C9" s="23" t="s">
        <v>23</v>
      </c>
      <c r="D9" s="37">
        <v>242051</v>
      </c>
      <c r="E9" s="37">
        <v>0</v>
      </c>
      <c r="F9" s="37"/>
      <c r="G9" s="37"/>
      <c r="H9" s="41">
        <f t="shared" si="165"/>
        <v>242051</v>
      </c>
      <c r="I9" s="37">
        <v>0</v>
      </c>
      <c r="J9" s="37"/>
      <c r="K9" s="37"/>
      <c r="L9" s="41">
        <f t="shared" si="130"/>
        <v>242051</v>
      </c>
      <c r="M9" s="37">
        <v>0</v>
      </c>
      <c r="N9" s="37"/>
      <c r="O9" s="37"/>
      <c r="P9" s="41">
        <f t="shared" si="131"/>
        <v>242051</v>
      </c>
      <c r="Q9" s="37">
        <v>0</v>
      </c>
      <c r="R9" s="37"/>
      <c r="S9" s="37"/>
      <c r="T9" s="41">
        <f t="shared" si="132"/>
        <v>242051</v>
      </c>
      <c r="U9" s="37">
        <v>0</v>
      </c>
      <c r="V9" s="37"/>
      <c r="W9" s="37"/>
      <c r="X9" s="41">
        <f t="shared" si="133"/>
        <v>242051</v>
      </c>
      <c r="Y9" s="37">
        <v>0</v>
      </c>
      <c r="Z9" s="37"/>
      <c r="AA9" s="37"/>
      <c r="AB9" s="41">
        <f t="shared" si="134"/>
        <v>242051</v>
      </c>
      <c r="AC9" s="37">
        <v>0</v>
      </c>
      <c r="AD9" s="37"/>
      <c r="AE9" s="37"/>
      <c r="AF9" s="41">
        <f t="shared" si="135"/>
        <v>242051</v>
      </c>
      <c r="AG9" s="37">
        <v>0</v>
      </c>
      <c r="AH9" s="37"/>
      <c r="AI9" s="37"/>
      <c r="AJ9" s="41">
        <f t="shared" si="136"/>
        <v>242051</v>
      </c>
      <c r="AK9" s="37">
        <v>0</v>
      </c>
      <c r="AL9" s="37"/>
      <c r="AM9" s="37"/>
      <c r="AN9" s="41">
        <f t="shared" si="137"/>
        <v>242051</v>
      </c>
      <c r="AO9" s="37">
        <v>0</v>
      </c>
      <c r="AP9" s="37"/>
      <c r="AQ9" s="37"/>
      <c r="AR9" s="41">
        <f t="shared" si="138"/>
        <v>242051</v>
      </c>
      <c r="AS9" s="37">
        <v>0</v>
      </c>
      <c r="AT9" s="37"/>
      <c r="AU9" s="37"/>
      <c r="AV9" s="41">
        <f t="shared" si="139"/>
        <v>242051</v>
      </c>
      <c r="AW9" s="37">
        <v>18729.43</v>
      </c>
      <c r="AX9" s="37"/>
      <c r="AY9" s="37"/>
      <c r="AZ9" s="41">
        <f t="shared" si="140"/>
        <v>260780.43</v>
      </c>
      <c r="BA9" s="37">
        <v>179.4</v>
      </c>
      <c r="BB9" s="37"/>
      <c r="BC9" s="37"/>
      <c r="BD9" s="41">
        <f t="shared" si="141"/>
        <v>260959.83</v>
      </c>
      <c r="BE9" s="37">
        <v>0</v>
      </c>
      <c r="BF9" s="37"/>
      <c r="BG9" s="37"/>
      <c r="BH9" s="41">
        <f t="shared" si="142"/>
        <v>260959.83</v>
      </c>
      <c r="BI9" s="37">
        <v>0</v>
      </c>
      <c r="BJ9" s="37"/>
      <c r="BK9" s="37"/>
      <c r="BL9" s="41">
        <f t="shared" si="143"/>
        <v>260959.83</v>
      </c>
      <c r="BM9" s="37">
        <v>0</v>
      </c>
      <c r="BN9" s="37"/>
      <c r="BO9" s="37"/>
      <c r="BP9" s="41">
        <f t="shared" si="144"/>
        <v>260959.83</v>
      </c>
      <c r="BQ9" s="37">
        <v>0</v>
      </c>
      <c r="BR9" s="37"/>
      <c r="BS9" s="37"/>
      <c r="BT9" s="41">
        <f t="shared" si="145"/>
        <v>260959.83</v>
      </c>
      <c r="BU9" s="37">
        <v>0</v>
      </c>
      <c r="BV9" s="37"/>
      <c r="BW9" s="37"/>
      <c r="BX9" s="41">
        <f t="shared" si="146"/>
        <v>260959.83</v>
      </c>
      <c r="BY9" s="37">
        <v>0</v>
      </c>
      <c r="BZ9" s="37"/>
      <c r="CA9" s="37"/>
      <c r="CB9" s="41">
        <f t="shared" si="147"/>
        <v>260959.83</v>
      </c>
      <c r="CC9" s="37">
        <v>0</v>
      </c>
      <c r="CD9" s="37"/>
      <c r="CE9" s="37"/>
      <c r="CF9" s="41">
        <f t="shared" si="148"/>
        <v>260959.83</v>
      </c>
      <c r="CG9" s="37">
        <v>0</v>
      </c>
      <c r="CH9" s="37"/>
      <c r="CI9" s="37"/>
      <c r="CJ9" s="41">
        <f t="shared" si="149"/>
        <v>260959.83</v>
      </c>
      <c r="CK9" s="37">
        <v>0</v>
      </c>
      <c r="CL9" s="37"/>
      <c r="CM9" s="37"/>
      <c r="CN9" s="41">
        <f t="shared" si="150"/>
        <v>260959.83</v>
      </c>
      <c r="CO9" s="37">
        <v>0</v>
      </c>
      <c r="CP9" s="37"/>
      <c r="CQ9" s="37"/>
      <c r="CR9" s="41">
        <f t="shared" si="151"/>
        <v>260959.83</v>
      </c>
      <c r="CS9" s="37">
        <v>0</v>
      </c>
      <c r="CT9" s="37"/>
      <c r="CU9" s="37"/>
      <c r="CV9" s="41">
        <f t="shared" si="152"/>
        <v>260959.83</v>
      </c>
      <c r="CW9" s="37">
        <v>0</v>
      </c>
      <c r="CX9" s="37"/>
      <c r="CY9" s="37"/>
      <c r="CZ9" s="41">
        <f t="shared" si="153"/>
        <v>260959.83</v>
      </c>
      <c r="DA9" s="37">
        <v>0</v>
      </c>
      <c r="DB9" s="37"/>
      <c r="DC9" s="37"/>
      <c r="DD9" s="41">
        <f t="shared" si="154"/>
        <v>260959.83</v>
      </c>
      <c r="DE9" s="37">
        <v>0</v>
      </c>
      <c r="DF9" s="37"/>
      <c r="DG9" s="37"/>
      <c r="DH9" s="41">
        <f t="shared" si="155"/>
        <v>260959.83</v>
      </c>
      <c r="DI9" s="37">
        <v>0</v>
      </c>
      <c r="DJ9" s="37"/>
      <c r="DK9" s="37"/>
      <c r="DL9" s="41">
        <f t="shared" si="156"/>
        <v>260959.83</v>
      </c>
      <c r="DM9" s="37">
        <v>0</v>
      </c>
      <c r="DN9" s="37"/>
      <c r="DO9" s="37"/>
      <c r="DP9" s="41">
        <f t="shared" si="157"/>
        <v>260959.83</v>
      </c>
      <c r="DQ9" s="37">
        <v>0</v>
      </c>
      <c r="DR9" s="37"/>
      <c r="DS9" s="37"/>
      <c r="DT9" s="41">
        <f t="shared" si="158"/>
        <v>260959.83</v>
      </c>
      <c r="DU9" s="37">
        <v>0</v>
      </c>
      <c r="DV9" s="37"/>
      <c r="DW9" s="37"/>
      <c r="DX9" s="41">
        <f t="shared" si="159"/>
        <v>260959.83</v>
      </c>
      <c r="DY9" s="37">
        <v>0</v>
      </c>
      <c r="DZ9" s="37"/>
      <c r="EA9" s="37"/>
      <c r="EB9" s="41">
        <f t="shared" si="160"/>
        <v>260959.83</v>
      </c>
      <c r="EC9" s="37">
        <v>0</v>
      </c>
      <c r="ED9" s="37"/>
      <c r="EE9" s="37"/>
      <c r="EF9" s="41">
        <f t="shared" si="161"/>
        <v>260959.83</v>
      </c>
      <c r="EG9" s="37">
        <v>0</v>
      </c>
      <c r="EH9" s="37"/>
      <c r="EI9" s="37"/>
      <c r="EJ9" s="41">
        <f t="shared" si="162"/>
        <v>260959.83</v>
      </c>
      <c r="EK9" s="37">
        <v>0</v>
      </c>
      <c r="EL9" s="37"/>
      <c r="EM9" s="37"/>
      <c r="EN9" s="41">
        <f t="shared" si="163"/>
        <v>260959.83</v>
      </c>
      <c r="EO9" s="37">
        <v>0</v>
      </c>
      <c r="EP9" s="37"/>
      <c r="EQ9" s="37"/>
      <c r="ER9" s="41">
        <f t="shared" si="164"/>
        <v>260959.83</v>
      </c>
    </row>
    <row r="10" spans="1:148" x14ac:dyDescent="0.55000000000000004">
      <c r="A10" s="23"/>
      <c r="B10" s="18">
        <v>353</v>
      </c>
      <c r="C10" s="23" t="s">
        <v>167</v>
      </c>
      <c r="D10" s="37">
        <v>0</v>
      </c>
      <c r="E10" s="37">
        <v>0</v>
      </c>
      <c r="F10" s="37"/>
      <c r="G10" s="37"/>
      <c r="H10" s="41">
        <f t="shared" si="165"/>
        <v>0</v>
      </c>
      <c r="I10" s="37">
        <v>0</v>
      </c>
      <c r="J10" s="37"/>
      <c r="K10" s="37"/>
      <c r="L10" s="41">
        <f t="shared" si="130"/>
        <v>0</v>
      </c>
      <c r="M10" s="37">
        <v>0</v>
      </c>
      <c r="N10" s="37"/>
      <c r="O10" s="37"/>
      <c r="P10" s="41">
        <f t="shared" si="131"/>
        <v>0</v>
      </c>
      <c r="Q10" s="37">
        <v>0</v>
      </c>
      <c r="R10" s="37"/>
      <c r="S10" s="37"/>
      <c r="T10" s="41">
        <f t="shared" si="132"/>
        <v>0</v>
      </c>
      <c r="U10" s="37">
        <v>0</v>
      </c>
      <c r="V10" s="37"/>
      <c r="W10" s="37"/>
      <c r="X10" s="41">
        <f t="shared" si="133"/>
        <v>0</v>
      </c>
      <c r="Y10" s="37">
        <v>0</v>
      </c>
      <c r="Z10" s="37"/>
      <c r="AA10" s="37"/>
      <c r="AB10" s="41">
        <f t="shared" si="134"/>
        <v>0</v>
      </c>
      <c r="AC10" s="37">
        <v>0</v>
      </c>
      <c r="AD10" s="37"/>
      <c r="AE10" s="37"/>
      <c r="AF10" s="41">
        <f t="shared" si="135"/>
        <v>0</v>
      </c>
      <c r="AG10" s="37">
        <v>0</v>
      </c>
      <c r="AH10" s="37"/>
      <c r="AI10" s="37"/>
      <c r="AJ10" s="41">
        <f t="shared" si="136"/>
        <v>0</v>
      </c>
      <c r="AK10" s="37">
        <v>0</v>
      </c>
      <c r="AL10" s="37"/>
      <c r="AM10" s="37"/>
      <c r="AN10" s="41">
        <f t="shared" si="137"/>
        <v>0</v>
      </c>
      <c r="AO10" s="37">
        <v>0</v>
      </c>
      <c r="AP10" s="37"/>
      <c r="AQ10" s="37"/>
      <c r="AR10" s="41">
        <f t="shared" si="138"/>
        <v>0</v>
      </c>
      <c r="AS10" s="37">
        <v>0</v>
      </c>
      <c r="AT10" s="37"/>
      <c r="AU10" s="37"/>
      <c r="AV10" s="41">
        <f t="shared" si="139"/>
        <v>0</v>
      </c>
      <c r="AW10" s="37">
        <v>0</v>
      </c>
      <c r="AX10" s="37"/>
      <c r="AY10" s="37"/>
      <c r="AZ10" s="41">
        <f t="shared" si="140"/>
        <v>0</v>
      </c>
      <c r="BA10" s="37">
        <v>0</v>
      </c>
      <c r="BB10" s="37"/>
      <c r="BC10" s="37"/>
      <c r="BD10" s="41">
        <f t="shared" si="141"/>
        <v>0</v>
      </c>
      <c r="BE10" s="37">
        <v>0</v>
      </c>
      <c r="BF10" s="37"/>
      <c r="BG10" s="37"/>
      <c r="BH10" s="41">
        <f t="shared" si="142"/>
        <v>0</v>
      </c>
      <c r="BI10" s="37">
        <v>0</v>
      </c>
      <c r="BJ10" s="37"/>
      <c r="BK10" s="37"/>
      <c r="BL10" s="41">
        <f t="shared" si="143"/>
        <v>0</v>
      </c>
      <c r="BM10" s="37">
        <v>0</v>
      </c>
      <c r="BN10" s="37"/>
      <c r="BO10" s="37"/>
      <c r="BP10" s="41">
        <f t="shared" si="144"/>
        <v>0</v>
      </c>
      <c r="BQ10" s="37">
        <v>0</v>
      </c>
      <c r="BR10" s="37"/>
      <c r="BS10" s="37"/>
      <c r="BT10" s="41">
        <f t="shared" si="145"/>
        <v>0</v>
      </c>
      <c r="BU10" s="37">
        <v>0</v>
      </c>
      <c r="BV10" s="37"/>
      <c r="BW10" s="37"/>
      <c r="BX10" s="41">
        <f t="shared" si="146"/>
        <v>0</v>
      </c>
      <c r="BY10" s="37">
        <v>0</v>
      </c>
      <c r="BZ10" s="37"/>
      <c r="CA10" s="37"/>
      <c r="CB10" s="41">
        <f t="shared" si="147"/>
        <v>0</v>
      </c>
      <c r="CC10" s="37">
        <v>0</v>
      </c>
      <c r="CD10" s="37"/>
      <c r="CE10" s="37"/>
      <c r="CF10" s="41">
        <f t="shared" si="148"/>
        <v>0</v>
      </c>
      <c r="CG10" s="37">
        <v>0</v>
      </c>
      <c r="CH10" s="37"/>
      <c r="CI10" s="37"/>
      <c r="CJ10" s="41">
        <f t="shared" si="149"/>
        <v>0</v>
      </c>
      <c r="CK10" s="37">
        <v>0</v>
      </c>
      <c r="CL10" s="37"/>
      <c r="CM10" s="37"/>
      <c r="CN10" s="41">
        <f t="shared" si="150"/>
        <v>0</v>
      </c>
      <c r="CO10" s="37">
        <v>0</v>
      </c>
      <c r="CP10" s="37"/>
      <c r="CQ10" s="37"/>
      <c r="CR10" s="41">
        <f t="shared" si="151"/>
        <v>0</v>
      </c>
      <c r="CS10" s="37">
        <v>0</v>
      </c>
      <c r="CT10" s="37"/>
      <c r="CU10" s="37"/>
      <c r="CV10" s="41">
        <f t="shared" si="152"/>
        <v>0</v>
      </c>
      <c r="CW10" s="37">
        <v>0</v>
      </c>
      <c r="CX10" s="37"/>
      <c r="CY10" s="37"/>
      <c r="CZ10" s="41">
        <f t="shared" si="153"/>
        <v>0</v>
      </c>
      <c r="DA10" s="37">
        <v>0</v>
      </c>
      <c r="DB10" s="37"/>
      <c r="DC10" s="37"/>
      <c r="DD10" s="41">
        <f t="shared" si="154"/>
        <v>0</v>
      </c>
      <c r="DE10" s="37">
        <v>0</v>
      </c>
      <c r="DF10" s="37"/>
      <c r="DG10" s="37"/>
      <c r="DH10" s="41">
        <f t="shared" si="155"/>
        <v>0</v>
      </c>
      <c r="DI10" s="37">
        <v>0</v>
      </c>
      <c r="DJ10" s="37"/>
      <c r="DK10" s="37"/>
      <c r="DL10" s="41">
        <f t="shared" si="156"/>
        <v>0</v>
      </c>
      <c r="DM10" s="37">
        <v>0</v>
      </c>
      <c r="DN10" s="37"/>
      <c r="DO10" s="37"/>
      <c r="DP10" s="41">
        <f t="shared" si="157"/>
        <v>0</v>
      </c>
      <c r="DQ10" s="37">
        <v>0</v>
      </c>
      <c r="DR10" s="37"/>
      <c r="DS10" s="37"/>
      <c r="DT10" s="41">
        <f t="shared" si="158"/>
        <v>0</v>
      </c>
      <c r="DU10" s="37">
        <v>0</v>
      </c>
      <c r="DV10" s="37"/>
      <c r="DW10" s="37"/>
      <c r="DX10" s="41">
        <f t="shared" si="159"/>
        <v>0</v>
      </c>
      <c r="DY10" s="37">
        <v>0</v>
      </c>
      <c r="DZ10" s="37"/>
      <c r="EA10" s="37"/>
      <c r="EB10" s="41">
        <f t="shared" si="160"/>
        <v>0</v>
      </c>
      <c r="EC10" s="37">
        <v>0</v>
      </c>
      <c r="ED10" s="37"/>
      <c r="EE10" s="37"/>
      <c r="EF10" s="41">
        <f t="shared" si="161"/>
        <v>0</v>
      </c>
      <c r="EG10" s="37">
        <v>0</v>
      </c>
      <c r="EH10" s="37"/>
      <c r="EI10" s="37"/>
      <c r="EJ10" s="41">
        <f t="shared" si="162"/>
        <v>0</v>
      </c>
      <c r="EK10" s="37">
        <v>0</v>
      </c>
      <c r="EL10" s="37"/>
      <c r="EM10" s="37"/>
      <c r="EN10" s="41">
        <f t="shared" si="163"/>
        <v>0</v>
      </c>
      <c r="EO10" s="37">
        <v>0</v>
      </c>
      <c r="EP10" s="37"/>
      <c r="EQ10" s="37"/>
      <c r="ER10" s="41">
        <f t="shared" si="164"/>
        <v>0</v>
      </c>
    </row>
    <row r="11" spans="1:148" x14ac:dyDescent="0.55000000000000004">
      <c r="A11" s="23"/>
      <c r="B11" s="18">
        <v>355</v>
      </c>
      <c r="C11" s="23" t="s">
        <v>168</v>
      </c>
      <c r="D11" s="37">
        <v>0</v>
      </c>
      <c r="E11" s="37">
        <v>0</v>
      </c>
      <c r="F11" s="37"/>
      <c r="G11" s="37"/>
      <c r="H11" s="41">
        <f t="shared" si="165"/>
        <v>0</v>
      </c>
      <c r="I11" s="37">
        <v>0</v>
      </c>
      <c r="J11" s="37"/>
      <c r="K11" s="37"/>
      <c r="L11" s="41">
        <f t="shared" si="130"/>
        <v>0</v>
      </c>
      <c r="M11" s="37">
        <v>0</v>
      </c>
      <c r="N11" s="37"/>
      <c r="O11" s="37"/>
      <c r="P11" s="41">
        <f t="shared" si="131"/>
        <v>0</v>
      </c>
      <c r="Q11" s="37">
        <v>0</v>
      </c>
      <c r="R11" s="37"/>
      <c r="S11" s="37"/>
      <c r="T11" s="41">
        <f t="shared" si="132"/>
        <v>0</v>
      </c>
      <c r="U11" s="37">
        <v>0</v>
      </c>
      <c r="V11" s="37"/>
      <c r="W11" s="37"/>
      <c r="X11" s="41">
        <f t="shared" si="133"/>
        <v>0</v>
      </c>
      <c r="Y11" s="37">
        <v>0</v>
      </c>
      <c r="Z11" s="37"/>
      <c r="AA11" s="37"/>
      <c r="AB11" s="41">
        <f t="shared" si="134"/>
        <v>0</v>
      </c>
      <c r="AC11" s="37">
        <v>0</v>
      </c>
      <c r="AD11" s="37"/>
      <c r="AE11" s="37"/>
      <c r="AF11" s="41">
        <f t="shared" si="135"/>
        <v>0</v>
      </c>
      <c r="AG11" s="37">
        <v>0</v>
      </c>
      <c r="AH11" s="37"/>
      <c r="AI11" s="37"/>
      <c r="AJ11" s="41">
        <f t="shared" si="136"/>
        <v>0</v>
      </c>
      <c r="AK11" s="37">
        <v>0</v>
      </c>
      <c r="AL11" s="37"/>
      <c r="AM11" s="37"/>
      <c r="AN11" s="41">
        <f t="shared" si="137"/>
        <v>0</v>
      </c>
      <c r="AO11" s="37">
        <v>0</v>
      </c>
      <c r="AP11" s="37"/>
      <c r="AQ11" s="37"/>
      <c r="AR11" s="41">
        <f t="shared" si="138"/>
        <v>0</v>
      </c>
      <c r="AS11" s="37">
        <v>0</v>
      </c>
      <c r="AT11" s="37"/>
      <c r="AU11" s="37"/>
      <c r="AV11" s="41">
        <f t="shared" si="139"/>
        <v>0</v>
      </c>
      <c r="AW11" s="37">
        <v>0</v>
      </c>
      <c r="AX11" s="37"/>
      <c r="AY11" s="37"/>
      <c r="AZ11" s="41">
        <f t="shared" si="140"/>
        <v>0</v>
      </c>
      <c r="BA11" s="37">
        <v>0</v>
      </c>
      <c r="BB11" s="37"/>
      <c r="BC11" s="37"/>
      <c r="BD11" s="41">
        <f t="shared" si="141"/>
        <v>0</v>
      </c>
      <c r="BE11" s="37">
        <v>0</v>
      </c>
      <c r="BF11" s="37"/>
      <c r="BG11" s="37"/>
      <c r="BH11" s="41">
        <f t="shared" si="142"/>
        <v>0</v>
      </c>
      <c r="BI11" s="37">
        <v>0</v>
      </c>
      <c r="BJ11" s="37"/>
      <c r="BK11" s="37"/>
      <c r="BL11" s="41">
        <f t="shared" si="143"/>
        <v>0</v>
      </c>
      <c r="BM11" s="37">
        <v>0</v>
      </c>
      <c r="BN11" s="37"/>
      <c r="BO11" s="37"/>
      <c r="BP11" s="41">
        <f t="shared" si="144"/>
        <v>0</v>
      </c>
      <c r="BQ11" s="37">
        <v>0</v>
      </c>
      <c r="BR11" s="37"/>
      <c r="BS11" s="37"/>
      <c r="BT11" s="41">
        <f t="shared" si="145"/>
        <v>0</v>
      </c>
      <c r="BU11" s="37">
        <v>0</v>
      </c>
      <c r="BV11" s="37"/>
      <c r="BW11" s="37"/>
      <c r="BX11" s="41">
        <f t="shared" si="146"/>
        <v>0</v>
      </c>
      <c r="BY11" s="37">
        <v>0</v>
      </c>
      <c r="BZ11" s="37"/>
      <c r="CA11" s="37"/>
      <c r="CB11" s="41">
        <f t="shared" si="147"/>
        <v>0</v>
      </c>
      <c r="CC11" s="37">
        <v>0</v>
      </c>
      <c r="CD11" s="37"/>
      <c r="CE11" s="37"/>
      <c r="CF11" s="41">
        <f t="shared" si="148"/>
        <v>0</v>
      </c>
      <c r="CG11" s="37">
        <v>0</v>
      </c>
      <c r="CH11" s="37"/>
      <c r="CI11" s="37"/>
      <c r="CJ11" s="41">
        <f t="shared" si="149"/>
        <v>0</v>
      </c>
      <c r="CK11" s="37">
        <v>0</v>
      </c>
      <c r="CL11" s="37"/>
      <c r="CM11" s="37"/>
      <c r="CN11" s="41">
        <f t="shared" si="150"/>
        <v>0</v>
      </c>
      <c r="CO11" s="37">
        <v>0</v>
      </c>
      <c r="CP11" s="37"/>
      <c r="CQ11" s="37"/>
      <c r="CR11" s="41">
        <f t="shared" si="151"/>
        <v>0</v>
      </c>
      <c r="CS11" s="37">
        <v>0</v>
      </c>
      <c r="CT11" s="37"/>
      <c r="CU11" s="37"/>
      <c r="CV11" s="41">
        <f t="shared" si="152"/>
        <v>0</v>
      </c>
      <c r="CW11" s="37">
        <v>0</v>
      </c>
      <c r="CX11" s="37"/>
      <c r="CY11" s="37"/>
      <c r="CZ11" s="41">
        <f t="shared" si="153"/>
        <v>0</v>
      </c>
      <c r="DA11" s="37">
        <v>0</v>
      </c>
      <c r="DB11" s="37"/>
      <c r="DC11" s="37"/>
      <c r="DD11" s="41">
        <f t="shared" si="154"/>
        <v>0</v>
      </c>
      <c r="DE11" s="37">
        <v>0</v>
      </c>
      <c r="DF11" s="37"/>
      <c r="DG11" s="37"/>
      <c r="DH11" s="41">
        <f t="shared" si="155"/>
        <v>0</v>
      </c>
      <c r="DI11" s="37">
        <v>0</v>
      </c>
      <c r="DJ11" s="37"/>
      <c r="DK11" s="37"/>
      <c r="DL11" s="41">
        <f t="shared" si="156"/>
        <v>0</v>
      </c>
      <c r="DM11" s="37">
        <v>0</v>
      </c>
      <c r="DN11" s="37"/>
      <c r="DO11" s="37"/>
      <c r="DP11" s="41">
        <f t="shared" si="157"/>
        <v>0</v>
      </c>
      <c r="DQ11" s="37">
        <v>0</v>
      </c>
      <c r="DR11" s="37"/>
      <c r="DS11" s="37"/>
      <c r="DT11" s="41">
        <f t="shared" si="158"/>
        <v>0</v>
      </c>
      <c r="DU11" s="37">
        <v>0</v>
      </c>
      <c r="DV11" s="37"/>
      <c r="DW11" s="37"/>
      <c r="DX11" s="41">
        <f t="shared" si="159"/>
        <v>0</v>
      </c>
      <c r="DY11" s="37">
        <v>0</v>
      </c>
      <c r="DZ11" s="37"/>
      <c r="EA11" s="37"/>
      <c r="EB11" s="41">
        <f t="shared" si="160"/>
        <v>0</v>
      </c>
      <c r="EC11" s="37">
        <v>0</v>
      </c>
      <c r="ED11" s="37"/>
      <c r="EE11" s="37"/>
      <c r="EF11" s="41">
        <f t="shared" si="161"/>
        <v>0</v>
      </c>
      <c r="EG11" s="37">
        <v>0</v>
      </c>
      <c r="EH11" s="37"/>
      <c r="EI11" s="37"/>
      <c r="EJ11" s="41">
        <f t="shared" si="162"/>
        <v>0</v>
      </c>
      <c r="EK11" s="37">
        <v>0</v>
      </c>
      <c r="EL11" s="37"/>
      <c r="EM11" s="37"/>
      <c r="EN11" s="41">
        <f t="shared" si="163"/>
        <v>0</v>
      </c>
      <c r="EO11" s="37">
        <v>0</v>
      </c>
      <c r="EP11" s="37"/>
      <c r="EQ11" s="37"/>
      <c r="ER11" s="41">
        <f t="shared" si="164"/>
        <v>0</v>
      </c>
    </row>
    <row r="12" spans="1:148" x14ac:dyDescent="0.55000000000000004">
      <c r="A12" s="23"/>
      <c r="B12" s="18">
        <v>363</v>
      </c>
      <c r="C12" s="23" t="s">
        <v>24</v>
      </c>
      <c r="D12" s="37">
        <v>0</v>
      </c>
      <c r="E12" s="37">
        <v>0</v>
      </c>
      <c r="F12" s="37"/>
      <c r="G12" s="37"/>
      <c r="H12" s="41">
        <f t="shared" si="165"/>
        <v>0</v>
      </c>
      <c r="I12" s="37">
        <v>0</v>
      </c>
      <c r="J12" s="37"/>
      <c r="K12" s="37"/>
      <c r="L12" s="41">
        <f t="shared" si="130"/>
        <v>0</v>
      </c>
      <c r="M12" s="37">
        <v>0</v>
      </c>
      <c r="N12" s="37"/>
      <c r="O12" s="37"/>
      <c r="P12" s="41">
        <f t="shared" si="131"/>
        <v>0</v>
      </c>
      <c r="Q12" s="37">
        <v>0</v>
      </c>
      <c r="R12" s="37"/>
      <c r="S12" s="37"/>
      <c r="T12" s="41">
        <f t="shared" si="132"/>
        <v>0</v>
      </c>
      <c r="U12" s="37">
        <v>0</v>
      </c>
      <c r="V12" s="37"/>
      <c r="W12" s="37"/>
      <c r="X12" s="41">
        <f t="shared" si="133"/>
        <v>0</v>
      </c>
      <c r="Y12" s="37">
        <v>0</v>
      </c>
      <c r="Z12" s="37"/>
      <c r="AA12" s="37"/>
      <c r="AB12" s="41">
        <f t="shared" si="134"/>
        <v>0</v>
      </c>
      <c r="AC12" s="37">
        <v>0</v>
      </c>
      <c r="AD12" s="37"/>
      <c r="AE12" s="37"/>
      <c r="AF12" s="41">
        <f t="shared" si="135"/>
        <v>0</v>
      </c>
      <c r="AG12" s="37">
        <v>0</v>
      </c>
      <c r="AH12" s="37"/>
      <c r="AI12" s="37"/>
      <c r="AJ12" s="41">
        <f t="shared" si="136"/>
        <v>0</v>
      </c>
      <c r="AK12" s="37">
        <v>0</v>
      </c>
      <c r="AL12" s="37"/>
      <c r="AM12" s="37"/>
      <c r="AN12" s="41">
        <f t="shared" si="137"/>
        <v>0</v>
      </c>
      <c r="AO12" s="37">
        <v>0</v>
      </c>
      <c r="AP12" s="37"/>
      <c r="AQ12" s="37"/>
      <c r="AR12" s="41">
        <f t="shared" si="138"/>
        <v>0</v>
      </c>
      <c r="AS12" s="37">
        <v>0</v>
      </c>
      <c r="AT12" s="37"/>
      <c r="AU12" s="37"/>
      <c r="AV12" s="41">
        <f t="shared" si="139"/>
        <v>0</v>
      </c>
      <c r="AW12" s="37">
        <v>0</v>
      </c>
      <c r="AX12" s="37"/>
      <c r="AY12" s="37"/>
      <c r="AZ12" s="41">
        <f t="shared" si="140"/>
        <v>0</v>
      </c>
      <c r="BA12" s="37">
        <v>89.7</v>
      </c>
      <c r="BB12" s="37"/>
      <c r="BC12" s="37"/>
      <c r="BD12" s="41">
        <f t="shared" si="141"/>
        <v>89.7</v>
      </c>
      <c r="BE12" s="37">
        <v>0</v>
      </c>
      <c r="BF12" s="37"/>
      <c r="BG12" s="37"/>
      <c r="BH12" s="41">
        <f t="shared" si="142"/>
        <v>89.7</v>
      </c>
      <c r="BI12" s="37">
        <v>0</v>
      </c>
      <c r="BJ12" s="37"/>
      <c r="BK12" s="37"/>
      <c r="BL12" s="41">
        <f t="shared" si="143"/>
        <v>89.7</v>
      </c>
      <c r="BM12" s="37">
        <v>0</v>
      </c>
      <c r="BN12" s="37"/>
      <c r="BO12" s="37"/>
      <c r="BP12" s="41">
        <f t="shared" si="144"/>
        <v>89.7</v>
      </c>
      <c r="BQ12" s="37">
        <v>0</v>
      </c>
      <c r="BR12" s="37"/>
      <c r="BS12" s="37"/>
      <c r="BT12" s="41">
        <f t="shared" si="145"/>
        <v>89.7</v>
      </c>
      <c r="BU12" s="37">
        <v>0</v>
      </c>
      <c r="BV12" s="37"/>
      <c r="BW12" s="37"/>
      <c r="BX12" s="41">
        <f t="shared" si="146"/>
        <v>89.7</v>
      </c>
      <c r="BY12" s="37">
        <v>0</v>
      </c>
      <c r="BZ12" s="37"/>
      <c r="CA12" s="37"/>
      <c r="CB12" s="41">
        <f t="shared" si="147"/>
        <v>89.7</v>
      </c>
      <c r="CC12" s="37">
        <v>0</v>
      </c>
      <c r="CD12" s="37"/>
      <c r="CE12" s="37"/>
      <c r="CF12" s="41">
        <f t="shared" si="148"/>
        <v>89.7</v>
      </c>
      <c r="CG12" s="37">
        <v>0</v>
      </c>
      <c r="CH12" s="37"/>
      <c r="CI12" s="37"/>
      <c r="CJ12" s="41">
        <f t="shared" si="149"/>
        <v>89.7</v>
      </c>
      <c r="CK12" s="37">
        <v>0</v>
      </c>
      <c r="CL12" s="37"/>
      <c r="CM12" s="37"/>
      <c r="CN12" s="41">
        <f t="shared" si="150"/>
        <v>89.7</v>
      </c>
      <c r="CO12" s="37">
        <v>0</v>
      </c>
      <c r="CP12" s="37"/>
      <c r="CQ12" s="37"/>
      <c r="CR12" s="41">
        <f t="shared" si="151"/>
        <v>89.7</v>
      </c>
      <c r="CS12" s="37">
        <v>0</v>
      </c>
      <c r="CT12" s="37"/>
      <c r="CU12" s="37"/>
      <c r="CV12" s="41">
        <f t="shared" si="152"/>
        <v>89.7</v>
      </c>
      <c r="CW12" s="37">
        <v>0</v>
      </c>
      <c r="CX12" s="37"/>
      <c r="CY12" s="37"/>
      <c r="CZ12" s="41">
        <f t="shared" si="153"/>
        <v>89.7</v>
      </c>
      <c r="DA12" s="37">
        <v>0</v>
      </c>
      <c r="DB12" s="37"/>
      <c r="DC12" s="37"/>
      <c r="DD12" s="41">
        <f t="shared" si="154"/>
        <v>89.7</v>
      </c>
      <c r="DE12" s="37">
        <v>0</v>
      </c>
      <c r="DF12" s="37"/>
      <c r="DG12" s="37"/>
      <c r="DH12" s="41">
        <f t="shared" si="155"/>
        <v>89.7</v>
      </c>
      <c r="DI12" s="37">
        <v>0</v>
      </c>
      <c r="DJ12" s="37"/>
      <c r="DK12" s="37"/>
      <c r="DL12" s="41">
        <f t="shared" si="156"/>
        <v>89.7</v>
      </c>
      <c r="DM12" s="37">
        <v>0</v>
      </c>
      <c r="DN12" s="37"/>
      <c r="DO12" s="37"/>
      <c r="DP12" s="41">
        <f t="shared" si="157"/>
        <v>89.7</v>
      </c>
      <c r="DQ12" s="37">
        <v>0</v>
      </c>
      <c r="DR12" s="37"/>
      <c r="DS12" s="37"/>
      <c r="DT12" s="41">
        <f t="shared" si="158"/>
        <v>89.7</v>
      </c>
      <c r="DU12" s="37">
        <v>0</v>
      </c>
      <c r="DV12" s="37"/>
      <c r="DW12" s="37"/>
      <c r="DX12" s="41">
        <f t="shared" si="159"/>
        <v>89.7</v>
      </c>
      <c r="DY12" s="37">
        <v>0</v>
      </c>
      <c r="DZ12" s="37"/>
      <c r="EA12" s="37"/>
      <c r="EB12" s="41">
        <f t="shared" si="160"/>
        <v>89.7</v>
      </c>
      <c r="EC12" s="37">
        <v>0</v>
      </c>
      <c r="ED12" s="37"/>
      <c r="EE12" s="37"/>
      <c r="EF12" s="41">
        <f t="shared" si="161"/>
        <v>89.7</v>
      </c>
      <c r="EG12" s="37">
        <v>0</v>
      </c>
      <c r="EH12" s="37"/>
      <c r="EI12" s="37"/>
      <c r="EJ12" s="41">
        <f t="shared" si="162"/>
        <v>89.7</v>
      </c>
      <c r="EK12" s="37">
        <v>0</v>
      </c>
      <c r="EL12" s="37"/>
      <c r="EM12" s="37"/>
      <c r="EN12" s="41">
        <f t="shared" si="163"/>
        <v>89.7</v>
      </c>
      <c r="EO12" s="37">
        <v>0</v>
      </c>
      <c r="EP12" s="37"/>
      <c r="EQ12" s="37"/>
      <c r="ER12" s="41">
        <f t="shared" si="164"/>
        <v>89.7</v>
      </c>
    </row>
    <row r="13" spans="1:148" x14ac:dyDescent="0.55000000000000004">
      <c r="A13" s="23"/>
      <c r="B13" s="18">
        <v>370</v>
      </c>
      <c r="C13" s="23" t="s">
        <v>21</v>
      </c>
      <c r="D13" s="37">
        <v>1712.8600000000001</v>
      </c>
      <c r="E13" s="37">
        <v>0</v>
      </c>
      <c r="F13" s="37"/>
      <c r="G13" s="37"/>
      <c r="H13" s="41">
        <f t="shared" si="165"/>
        <v>1712.8600000000001</v>
      </c>
      <c r="I13" s="37">
        <v>0</v>
      </c>
      <c r="J13" s="37"/>
      <c r="K13" s="37"/>
      <c r="L13" s="41">
        <f t="shared" si="130"/>
        <v>1712.8600000000001</v>
      </c>
      <c r="M13" s="37">
        <v>0</v>
      </c>
      <c r="N13" s="37"/>
      <c r="O13" s="37"/>
      <c r="P13" s="41">
        <f t="shared" si="131"/>
        <v>1712.8600000000001</v>
      </c>
      <c r="Q13" s="37">
        <v>0</v>
      </c>
      <c r="R13" s="37"/>
      <c r="S13" s="37"/>
      <c r="T13" s="41">
        <f t="shared" si="132"/>
        <v>1712.8600000000001</v>
      </c>
      <c r="U13" s="37">
        <v>0</v>
      </c>
      <c r="V13" s="37"/>
      <c r="W13" s="37"/>
      <c r="X13" s="41">
        <f t="shared" si="133"/>
        <v>1712.8600000000001</v>
      </c>
      <c r="Y13" s="37">
        <v>0</v>
      </c>
      <c r="Z13" s="37"/>
      <c r="AA13" s="37"/>
      <c r="AB13" s="41">
        <f t="shared" si="134"/>
        <v>1712.8600000000001</v>
      </c>
      <c r="AC13" s="37">
        <v>0</v>
      </c>
      <c r="AD13" s="37"/>
      <c r="AE13" s="37"/>
      <c r="AF13" s="41">
        <f t="shared" si="135"/>
        <v>1712.8600000000001</v>
      </c>
      <c r="AG13" s="37">
        <v>0</v>
      </c>
      <c r="AH13" s="37"/>
      <c r="AI13" s="37"/>
      <c r="AJ13" s="41">
        <f t="shared" si="136"/>
        <v>1712.8600000000001</v>
      </c>
      <c r="AK13" s="37">
        <v>0</v>
      </c>
      <c r="AL13" s="37"/>
      <c r="AM13" s="37"/>
      <c r="AN13" s="41">
        <f t="shared" si="137"/>
        <v>1712.8600000000001</v>
      </c>
      <c r="AO13" s="37">
        <v>0</v>
      </c>
      <c r="AP13" s="37"/>
      <c r="AQ13" s="37"/>
      <c r="AR13" s="41">
        <f t="shared" si="138"/>
        <v>1712.8600000000001</v>
      </c>
      <c r="AS13" s="37">
        <v>0</v>
      </c>
      <c r="AT13" s="37"/>
      <c r="AU13" s="37"/>
      <c r="AV13" s="41">
        <f t="shared" si="139"/>
        <v>1712.8600000000001</v>
      </c>
      <c r="AW13" s="37">
        <v>0</v>
      </c>
      <c r="AX13" s="37"/>
      <c r="AY13" s="37"/>
      <c r="AZ13" s="41">
        <f t="shared" si="140"/>
        <v>1712.8600000000001</v>
      </c>
      <c r="BA13" s="37">
        <v>0</v>
      </c>
      <c r="BB13" s="37"/>
      <c r="BC13" s="37"/>
      <c r="BD13" s="41">
        <f t="shared" si="141"/>
        <v>1712.8600000000001</v>
      </c>
      <c r="BE13" s="37">
        <v>0</v>
      </c>
      <c r="BF13" s="37"/>
      <c r="BG13" s="37"/>
      <c r="BH13" s="41">
        <f t="shared" si="142"/>
        <v>1712.8600000000001</v>
      </c>
      <c r="BI13" s="37">
        <v>0</v>
      </c>
      <c r="BJ13" s="37"/>
      <c r="BK13" s="37"/>
      <c r="BL13" s="41">
        <f t="shared" si="143"/>
        <v>1712.8600000000001</v>
      </c>
      <c r="BM13" s="37">
        <v>0</v>
      </c>
      <c r="BN13" s="37"/>
      <c r="BO13" s="37"/>
      <c r="BP13" s="41">
        <f t="shared" si="144"/>
        <v>1712.8600000000001</v>
      </c>
      <c r="BQ13" s="37">
        <v>0</v>
      </c>
      <c r="BR13" s="37"/>
      <c r="BS13" s="37"/>
      <c r="BT13" s="41">
        <f t="shared" si="145"/>
        <v>1712.8600000000001</v>
      </c>
      <c r="BU13" s="37">
        <v>0</v>
      </c>
      <c r="BV13" s="37"/>
      <c r="BW13" s="37"/>
      <c r="BX13" s="41">
        <f t="shared" si="146"/>
        <v>1712.8600000000001</v>
      </c>
      <c r="BY13" s="37">
        <v>0</v>
      </c>
      <c r="BZ13" s="37"/>
      <c r="CA13" s="37"/>
      <c r="CB13" s="41">
        <f t="shared" si="147"/>
        <v>1712.8600000000001</v>
      </c>
      <c r="CC13" s="37">
        <v>0</v>
      </c>
      <c r="CD13" s="37"/>
      <c r="CE13" s="37"/>
      <c r="CF13" s="41">
        <f t="shared" si="148"/>
        <v>1712.8600000000001</v>
      </c>
      <c r="CG13" s="37">
        <v>0</v>
      </c>
      <c r="CH13" s="37"/>
      <c r="CI13" s="37"/>
      <c r="CJ13" s="41">
        <f t="shared" si="149"/>
        <v>1712.8600000000001</v>
      </c>
      <c r="CK13" s="37">
        <v>0</v>
      </c>
      <c r="CL13" s="37"/>
      <c r="CM13" s="37"/>
      <c r="CN13" s="41">
        <f t="shared" si="150"/>
        <v>1712.8600000000001</v>
      </c>
      <c r="CO13" s="37">
        <v>0</v>
      </c>
      <c r="CP13" s="37"/>
      <c r="CQ13" s="37"/>
      <c r="CR13" s="41">
        <f t="shared" si="151"/>
        <v>1712.8600000000001</v>
      </c>
      <c r="CS13" s="37">
        <v>0</v>
      </c>
      <c r="CT13" s="37"/>
      <c r="CU13" s="37"/>
      <c r="CV13" s="41">
        <f t="shared" si="152"/>
        <v>1712.8600000000001</v>
      </c>
      <c r="CW13" s="37">
        <v>0</v>
      </c>
      <c r="CX13" s="37"/>
      <c r="CY13" s="37"/>
      <c r="CZ13" s="41">
        <f t="shared" si="153"/>
        <v>1712.8600000000001</v>
      </c>
      <c r="DA13" s="37">
        <v>0</v>
      </c>
      <c r="DB13" s="37"/>
      <c r="DC13" s="37"/>
      <c r="DD13" s="41">
        <f t="shared" si="154"/>
        <v>1712.8600000000001</v>
      </c>
      <c r="DE13" s="37">
        <v>0</v>
      </c>
      <c r="DF13" s="37"/>
      <c r="DG13" s="37"/>
      <c r="DH13" s="41">
        <f t="shared" si="155"/>
        <v>1712.8600000000001</v>
      </c>
      <c r="DI13" s="37">
        <v>0</v>
      </c>
      <c r="DJ13" s="37"/>
      <c r="DK13" s="37"/>
      <c r="DL13" s="41">
        <f t="shared" si="156"/>
        <v>1712.8600000000001</v>
      </c>
      <c r="DM13" s="37">
        <v>0</v>
      </c>
      <c r="DN13" s="37"/>
      <c r="DO13" s="37"/>
      <c r="DP13" s="41">
        <f t="shared" si="157"/>
        <v>1712.8600000000001</v>
      </c>
      <c r="DQ13" s="37">
        <v>0</v>
      </c>
      <c r="DR13" s="37"/>
      <c r="DS13" s="37"/>
      <c r="DT13" s="41">
        <f t="shared" si="158"/>
        <v>1712.8600000000001</v>
      </c>
      <c r="DU13" s="37">
        <v>0</v>
      </c>
      <c r="DV13" s="37"/>
      <c r="DW13" s="37"/>
      <c r="DX13" s="41">
        <f t="shared" si="159"/>
        <v>1712.8600000000001</v>
      </c>
      <c r="DY13" s="37">
        <v>0</v>
      </c>
      <c r="DZ13" s="37"/>
      <c r="EA13" s="37"/>
      <c r="EB13" s="41">
        <f t="shared" si="160"/>
        <v>1712.8600000000001</v>
      </c>
      <c r="EC13" s="37">
        <v>0</v>
      </c>
      <c r="ED13" s="37"/>
      <c r="EE13" s="37"/>
      <c r="EF13" s="41">
        <f t="shared" si="161"/>
        <v>1712.8600000000001</v>
      </c>
      <c r="EG13" s="37">
        <v>0</v>
      </c>
      <c r="EH13" s="37"/>
      <c r="EI13" s="37"/>
      <c r="EJ13" s="41">
        <f t="shared" si="162"/>
        <v>1712.8600000000001</v>
      </c>
      <c r="EK13" s="37">
        <v>0</v>
      </c>
      <c r="EL13" s="37"/>
      <c r="EM13" s="37"/>
      <c r="EN13" s="41">
        <f t="shared" si="163"/>
        <v>1712.8600000000001</v>
      </c>
      <c r="EO13" s="37">
        <v>0</v>
      </c>
      <c r="EP13" s="37"/>
      <c r="EQ13" s="37"/>
      <c r="ER13" s="41">
        <f t="shared" si="164"/>
        <v>1712.8600000000001</v>
      </c>
    </row>
    <row r="14" spans="1:148" x14ac:dyDescent="0.55000000000000004">
      <c r="A14" s="23"/>
      <c r="B14" s="18">
        <v>370.1</v>
      </c>
      <c r="C14" s="23" t="s">
        <v>169</v>
      </c>
      <c r="D14" s="37">
        <v>0</v>
      </c>
      <c r="E14" s="37">
        <v>0</v>
      </c>
      <c r="F14" s="37"/>
      <c r="G14" s="37"/>
      <c r="H14" s="41">
        <f t="shared" si="165"/>
        <v>0</v>
      </c>
      <c r="I14" s="37">
        <v>0</v>
      </c>
      <c r="J14" s="37"/>
      <c r="K14" s="37"/>
      <c r="L14" s="41">
        <f t="shared" si="130"/>
        <v>0</v>
      </c>
      <c r="M14" s="37">
        <v>0</v>
      </c>
      <c r="N14" s="37"/>
      <c r="O14" s="37"/>
      <c r="P14" s="41">
        <f t="shared" si="131"/>
        <v>0</v>
      </c>
      <c r="Q14" s="37">
        <v>0</v>
      </c>
      <c r="R14" s="37"/>
      <c r="S14" s="37"/>
      <c r="T14" s="41">
        <f t="shared" si="132"/>
        <v>0</v>
      </c>
      <c r="U14" s="37">
        <v>0</v>
      </c>
      <c r="V14" s="37"/>
      <c r="W14" s="37"/>
      <c r="X14" s="41">
        <f t="shared" si="133"/>
        <v>0</v>
      </c>
      <c r="Y14" s="37">
        <v>0</v>
      </c>
      <c r="Z14" s="37"/>
      <c r="AA14" s="37"/>
      <c r="AB14" s="41">
        <f t="shared" si="134"/>
        <v>0</v>
      </c>
      <c r="AC14" s="37">
        <v>0</v>
      </c>
      <c r="AD14" s="37"/>
      <c r="AE14" s="37"/>
      <c r="AF14" s="41">
        <f t="shared" si="135"/>
        <v>0</v>
      </c>
      <c r="AG14" s="37">
        <v>0</v>
      </c>
      <c r="AH14" s="37"/>
      <c r="AI14" s="37"/>
      <c r="AJ14" s="41">
        <f t="shared" si="136"/>
        <v>0</v>
      </c>
      <c r="AK14" s="37">
        <v>0</v>
      </c>
      <c r="AL14" s="37"/>
      <c r="AM14" s="37"/>
      <c r="AN14" s="41">
        <f t="shared" si="137"/>
        <v>0</v>
      </c>
      <c r="AO14" s="37">
        <v>0</v>
      </c>
      <c r="AP14" s="37"/>
      <c r="AQ14" s="37"/>
      <c r="AR14" s="41">
        <f t="shared" si="138"/>
        <v>0</v>
      </c>
      <c r="AS14" s="37">
        <v>0</v>
      </c>
      <c r="AT14" s="37"/>
      <c r="AU14" s="37"/>
      <c r="AV14" s="41">
        <f t="shared" si="139"/>
        <v>0</v>
      </c>
      <c r="AW14" s="37">
        <v>0</v>
      </c>
      <c r="AX14" s="37"/>
      <c r="AY14" s="37"/>
      <c r="AZ14" s="41">
        <f t="shared" si="140"/>
        <v>0</v>
      </c>
      <c r="BA14" s="37">
        <v>0</v>
      </c>
      <c r="BB14" s="37"/>
      <c r="BC14" s="37"/>
      <c r="BD14" s="41">
        <f t="shared" si="141"/>
        <v>0</v>
      </c>
      <c r="BE14" s="37">
        <v>0</v>
      </c>
      <c r="BF14" s="37"/>
      <c r="BG14" s="37"/>
      <c r="BH14" s="41">
        <f t="shared" si="142"/>
        <v>0</v>
      </c>
      <c r="BI14" s="37">
        <v>0</v>
      </c>
      <c r="BJ14" s="37"/>
      <c r="BK14" s="37"/>
      <c r="BL14" s="41">
        <f t="shared" si="143"/>
        <v>0</v>
      </c>
      <c r="BM14" s="37">
        <v>0</v>
      </c>
      <c r="BN14" s="37"/>
      <c r="BO14" s="37"/>
      <c r="BP14" s="41">
        <f t="shared" si="144"/>
        <v>0</v>
      </c>
      <c r="BQ14" s="37">
        <v>0</v>
      </c>
      <c r="BR14" s="37"/>
      <c r="BS14" s="37"/>
      <c r="BT14" s="41">
        <f t="shared" si="145"/>
        <v>0</v>
      </c>
      <c r="BU14" s="37">
        <v>0</v>
      </c>
      <c r="BV14" s="37"/>
      <c r="BW14" s="37"/>
      <c r="BX14" s="41">
        <f t="shared" si="146"/>
        <v>0</v>
      </c>
      <c r="BY14" s="37">
        <v>0</v>
      </c>
      <c r="BZ14" s="37"/>
      <c r="CA14" s="37"/>
      <c r="CB14" s="41">
        <f t="shared" si="147"/>
        <v>0</v>
      </c>
      <c r="CC14" s="37">
        <v>0</v>
      </c>
      <c r="CD14" s="37"/>
      <c r="CE14" s="37"/>
      <c r="CF14" s="41">
        <f t="shared" si="148"/>
        <v>0</v>
      </c>
      <c r="CG14" s="37">
        <v>0</v>
      </c>
      <c r="CH14" s="37"/>
      <c r="CI14" s="37"/>
      <c r="CJ14" s="41">
        <f t="shared" si="149"/>
        <v>0</v>
      </c>
      <c r="CK14" s="37">
        <v>0</v>
      </c>
      <c r="CL14" s="37"/>
      <c r="CM14" s="37"/>
      <c r="CN14" s="41">
        <f t="shared" si="150"/>
        <v>0</v>
      </c>
      <c r="CO14" s="37">
        <v>0</v>
      </c>
      <c r="CP14" s="37"/>
      <c r="CQ14" s="37"/>
      <c r="CR14" s="41">
        <f t="shared" si="151"/>
        <v>0</v>
      </c>
      <c r="CS14" s="37">
        <v>0</v>
      </c>
      <c r="CT14" s="37"/>
      <c r="CU14" s="37"/>
      <c r="CV14" s="41">
        <f t="shared" si="152"/>
        <v>0</v>
      </c>
      <c r="CW14" s="37">
        <v>0</v>
      </c>
      <c r="CX14" s="37"/>
      <c r="CY14" s="37"/>
      <c r="CZ14" s="41">
        <f t="shared" si="153"/>
        <v>0</v>
      </c>
      <c r="DA14" s="37">
        <v>0</v>
      </c>
      <c r="DB14" s="37"/>
      <c r="DC14" s="37"/>
      <c r="DD14" s="41">
        <f t="shared" si="154"/>
        <v>0</v>
      </c>
      <c r="DE14" s="37">
        <v>0</v>
      </c>
      <c r="DF14" s="37"/>
      <c r="DG14" s="37"/>
      <c r="DH14" s="41">
        <f t="shared" si="155"/>
        <v>0</v>
      </c>
      <c r="DI14" s="37">
        <v>0</v>
      </c>
      <c r="DJ14" s="37"/>
      <c r="DK14" s="37"/>
      <c r="DL14" s="41">
        <f t="shared" si="156"/>
        <v>0</v>
      </c>
      <c r="DM14" s="37">
        <v>0</v>
      </c>
      <c r="DN14" s="37"/>
      <c r="DO14" s="37"/>
      <c r="DP14" s="41">
        <f t="shared" si="157"/>
        <v>0</v>
      </c>
      <c r="DQ14" s="37">
        <v>0</v>
      </c>
      <c r="DR14" s="37"/>
      <c r="DS14" s="37"/>
      <c r="DT14" s="41">
        <f t="shared" si="158"/>
        <v>0</v>
      </c>
      <c r="DU14" s="37">
        <v>0</v>
      </c>
      <c r="DV14" s="37"/>
      <c r="DW14" s="37"/>
      <c r="DX14" s="41">
        <f t="shared" si="159"/>
        <v>0</v>
      </c>
      <c r="DY14" s="37">
        <v>0</v>
      </c>
      <c r="DZ14" s="37"/>
      <c r="EA14" s="37"/>
      <c r="EB14" s="41">
        <f t="shared" si="160"/>
        <v>0</v>
      </c>
      <c r="EC14" s="37">
        <v>0</v>
      </c>
      <c r="ED14" s="37"/>
      <c r="EE14" s="37"/>
      <c r="EF14" s="41">
        <f t="shared" si="161"/>
        <v>0</v>
      </c>
      <c r="EG14" s="37">
        <v>0</v>
      </c>
      <c r="EH14" s="37"/>
      <c r="EI14" s="37"/>
      <c r="EJ14" s="41">
        <f t="shared" si="162"/>
        <v>0</v>
      </c>
      <c r="EK14" s="37">
        <v>0</v>
      </c>
      <c r="EL14" s="37"/>
      <c r="EM14" s="37"/>
      <c r="EN14" s="41">
        <f t="shared" si="163"/>
        <v>0</v>
      </c>
      <c r="EO14" s="37">
        <v>0</v>
      </c>
      <c r="EP14" s="37"/>
      <c r="EQ14" s="37"/>
      <c r="ER14" s="41">
        <f t="shared" si="164"/>
        <v>0</v>
      </c>
    </row>
    <row r="15" spans="1:148" x14ac:dyDescent="0.55000000000000004">
      <c r="A15" s="23"/>
      <c r="B15" s="18">
        <v>372</v>
      </c>
      <c r="C15" s="23" t="s">
        <v>25</v>
      </c>
      <c r="D15" s="37">
        <v>205996</v>
      </c>
      <c r="E15" s="37">
        <v>0</v>
      </c>
      <c r="F15" s="37"/>
      <c r="G15" s="37"/>
      <c r="H15" s="41">
        <f t="shared" si="165"/>
        <v>205996</v>
      </c>
      <c r="I15" s="37">
        <v>0</v>
      </c>
      <c r="J15" s="37"/>
      <c r="K15" s="37"/>
      <c r="L15" s="41">
        <f t="shared" si="130"/>
        <v>205996</v>
      </c>
      <c r="M15" s="37">
        <v>9045.67</v>
      </c>
      <c r="N15" s="37"/>
      <c r="O15" s="37"/>
      <c r="P15" s="41">
        <f t="shared" si="131"/>
        <v>215041.67</v>
      </c>
      <c r="Q15" s="37">
        <v>0</v>
      </c>
      <c r="R15" s="37"/>
      <c r="S15" s="37"/>
      <c r="T15" s="41">
        <f t="shared" si="132"/>
        <v>215041.67</v>
      </c>
      <c r="U15" s="37">
        <v>0</v>
      </c>
      <c r="V15" s="37"/>
      <c r="W15" s="37"/>
      <c r="X15" s="41">
        <f t="shared" si="133"/>
        <v>215041.67</v>
      </c>
      <c r="Y15" s="37">
        <v>9082.36</v>
      </c>
      <c r="Z15" s="37"/>
      <c r="AA15" s="37"/>
      <c r="AB15" s="41">
        <f t="shared" si="134"/>
        <v>224124.03000000003</v>
      </c>
      <c r="AC15" s="37">
        <v>0</v>
      </c>
      <c r="AD15" s="37"/>
      <c r="AE15" s="37"/>
      <c r="AF15" s="41">
        <f t="shared" si="135"/>
        <v>224124.03000000003</v>
      </c>
      <c r="AG15" s="37">
        <v>0</v>
      </c>
      <c r="AH15" s="37"/>
      <c r="AI15" s="37"/>
      <c r="AJ15" s="41">
        <f t="shared" si="136"/>
        <v>224124.03000000003</v>
      </c>
      <c r="AK15" s="37">
        <v>0</v>
      </c>
      <c r="AL15" s="37"/>
      <c r="AM15" s="37"/>
      <c r="AN15" s="41">
        <f t="shared" si="137"/>
        <v>224124.03000000003</v>
      </c>
      <c r="AO15" s="37">
        <v>0</v>
      </c>
      <c r="AP15" s="37"/>
      <c r="AQ15" s="37"/>
      <c r="AR15" s="41">
        <f t="shared" si="138"/>
        <v>224124.03000000003</v>
      </c>
      <c r="AS15" s="37">
        <v>0</v>
      </c>
      <c r="AT15" s="37"/>
      <c r="AU15" s="37"/>
      <c r="AV15" s="41">
        <f t="shared" si="139"/>
        <v>224124.03000000003</v>
      </c>
      <c r="AW15" s="37">
        <v>420</v>
      </c>
      <c r="AX15" s="37"/>
      <c r="AY15" s="37"/>
      <c r="AZ15" s="41">
        <f t="shared" si="140"/>
        <v>224544.03000000003</v>
      </c>
      <c r="BA15" s="37">
        <v>2332.2000000000003</v>
      </c>
      <c r="BB15" s="37"/>
      <c r="BC15" s="37"/>
      <c r="BD15" s="41">
        <f t="shared" si="141"/>
        <v>226876.23000000004</v>
      </c>
      <c r="BE15" s="37">
        <v>0</v>
      </c>
      <c r="BF15" s="37"/>
      <c r="BG15" s="37"/>
      <c r="BH15" s="41">
        <f t="shared" si="142"/>
        <v>226876.23000000004</v>
      </c>
      <c r="BI15" s="37">
        <v>0</v>
      </c>
      <c r="BJ15" s="37"/>
      <c r="BK15" s="37"/>
      <c r="BL15" s="41">
        <f t="shared" si="143"/>
        <v>226876.23000000004</v>
      </c>
      <c r="BM15" s="37">
        <v>0</v>
      </c>
      <c r="BN15" s="37"/>
      <c r="BO15" s="37"/>
      <c r="BP15" s="41">
        <f t="shared" si="144"/>
        <v>226876.23000000004</v>
      </c>
      <c r="BQ15" s="37">
        <v>0</v>
      </c>
      <c r="BR15" s="37"/>
      <c r="BS15" s="37"/>
      <c r="BT15" s="41">
        <f t="shared" si="145"/>
        <v>226876.23000000004</v>
      </c>
      <c r="BU15" s="37">
        <v>0</v>
      </c>
      <c r="BV15" s="37"/>
      <c r="BW15" s="37"/>
      <c r="BX15" s="41">
        <f t="shared" si="146"/>
        <v>226876.23000000004</v>
      </c>
      <c r="BY15" s="37">
        <v>0</v>
      </c>
      <c r="BZ15" s="37"/>
      <c r="CA15" s="37"/>
      <c r="CB15" s="41">
        <f t="shared" si="147"/>
        <v>226876.23000000004</v>
      </c>
      <c r="CC15" s="37">
        <v>0</v>
      </c>
      <c r="CD15" s="37"/>
      <c r="CE15" s="37"/>
      <c r="CF15" s="41">
        <f t="shared" si="148"/>
        <v>226876.23000000004</v>
      </c>
      <c r="CG15" s="37">
        <v>0</v>
      </c>
      <c r="CH15" s="37"/>
      <c r="CI15" s="37"/>
      <c r="CJ15" s="41">
        <f t="shared" si="149"/>
        <v>226876.23000000004</v>
      </c>
      <c r="CK15" s="37">
        <v>0</v>
      </c>
      <c r="CL15" s="37"/>
      <c r="CM15" s="37"/>
      <c r="CN15" s="41">
        <f t="shared" si="150"/>
        <v>226876.23000000004</v>
      </c>
      <c r="CO15" s="37">
        <v>0</v>
      </c>
      <c r="CP15" s="37"/>
      <c r="CQ15" s="37"/>
      <c r="CR15" s="41">
        <f t="shared" si="151"/>
        <v>226876.23000000004</v>
      </c>
      <c r="CS15" s="37">
        <v>0</v>
      </c>
      <c r="CT15" s="37"/>
      <c r="CU15" s="37"/>
      <c r="CV15" s="41">
        <f t="shared" si="152"/>
        <v>226876.23000000004</v>
      </c>
      <c r="CW15" s="37">
        <v>0</v>
      </c>
      <c r="CX15" s="37"/>
      <c r="CY15" s="37"/>
      <c r="CZ15" s="41">
        <f t="shared" si="153"/>
        <v>226876.23000000004</v>
      </c>
      <c r="DA15" s="37">
        <v>0</v>
      </c>
      <c r="DB15" s="37"/>
      <c r="DC15" s="37"/>
      <c r="DD15" s="41">
        <f t="shared" si="154"/>
        <v>226876.23000000004</v>
      </c>
      <c r="DE15" s="37">
        <v>0</v>
      </c>
      <c r="DF15" s="37"/>
      <c r="DG15" s="37"/>
      <c r="DH15" s="41">
        <f t="shared" si="155"/>
        <v>226876.23000000004</v>
      </c>
      <c r="DI15" s="37">
        <v>0</v>
      </c>
      <c r="DJ15" s="37"/>
      <c r="DK15" s="37"/>
      <c r="DL15" s="41">
        <f t="shared" si="156"/>
        <v>226876.23000000004</v>
      </c>
      <c r="DM15" s="37">
        <v>0</v>
      </c>
      <c r="DN15" s="37"/>
      <c r="DO15" s="37"/>
      <c r="DP15" s="41">
        <f t="shared" si="157"/>
        <v>226876.23000000004</v>
      </c>
      <c r="DQ15" s="37">
        <v>0</v>
      </c>
      <c r="DR15" s="37"/>
      <c r="DS15" s="37"/>
      <c r="DT15" s="41">
        <f t="shared" si="158"/>
        <v>226876.23000000004</v>
      </c>
      <c r="DU15" s="37">
        <v>0</v>
      </c>
      <c r="DV15" s="37"/>
      <c r="DW15" s="37"/>
      <c r="DX15" s="41">
        <f t="shared" si="159"/>
        <v>226876.23000000004</v>
      </c>
      <c r="DY15" s="37">
        <v>0</v>
      </c>
      <c r="DZ15" s="37"/>
      <c r="EA15" s="37"/>
      <c r="EB15" s="41">
        <f t="shared" si="160"/>
        <v>226876.23000000004</v>
      </c>
      <c r="EC15" s="37">
        <v>0</v>
      </c>
      <c r="ED15" s="37"/>
      <c r="EE15" s="37"/>
      <c r="EF15" s="41">
        <f t="shared" si="161"/>
        <v>226876.23000000004</v>
      </c>
      <c r="EG15" s="37">
        <v>0</v>
      </c>
      <c r="EH15" s="37"/>
      <c r="EI15" s="37"/>
      <c r="EJ15" s="41">
        <f t="shared" si="162"/>
        <v>226876.23000000004</v>
      </c>
      <c r="EK15" s="37">
        <v>0</v>
      </c>
      <c r="EL15" s="37"/>
      <c r="EM15" s="37"/>
      <c r="EN15" s="41">
        <f t="shared" si="163"/>
        <v>226876.23000000004</v>
      </c>
      <c r="EO15" s="37">
        <v>0</v>
      </c>
      <c r="EP15" s="37"/>
      <c r="EQ15" s="37"/>
      <c r="ER15" s="41">
        <f t="shared" si="164"/>
        <v>226876.23000000004</v>
      </c>
    </row>
    <row r="16" spans="1:148" x14ac:dyDescent="0.55000000000000004">
      <c r="A16" s="23"/>
      <c r="B16" s="18">
        <v>373</v>
      </c>
      <c r="C16" s="23" t="s">
        <v>26</v>
      </c>
      <c r="D16" s="37">
        <v>0</v>
      </c>
      <c r="E16" s="37">
        <v>0</v>
      </c>
      <c r="F16" s="37"/>
      <c r="G16" s="37"/>
      <c r="H16" s="41">
        <f t="shared" si="165"/>
        <v>0</v>
      </c>
      <c r="I16" s="37">
        <v>0</v>
      </c>
      <c r="J16" s="37"/>
      <c r="K16" s="37"/>
      <c r="L16" s="41">
        <f t="shared" si="130"/>
        <v>0</v>
      </c>
      <c r="M16" s="37">
        <v>0</v>
      </c>
      <c r="N16" s="37"/>
      <c r="O16" s="37"/>
      <c r="P16" s="41">
        <f t="shared" si="131"/>
        <v>0</v>
      </c>
      <c r="Q16" s="37">
        <v>0</v>
      </c>
      <c r="R16" s="37"/>
      <c r="S16" s="37"/>
      <c r="T16" s="41">
        <f t="shared" si="132"/>
        <v>0</v>
      </c>
      <c r="U16" s="37">
        <v>0</v>
      </c>
      <c r="V16" s="37"/>
      <c r="W16" s="37"/>
      <c r="X16" s="41">
        <f t="shared" si="133"/>
        <v>0</v>
      </c>
      <c r="Y16" s="37">
        <v>0</v>
      </c>
      <c r="Z16" s="37"/>
      <c r="AA16" s="37"/>
      <c r="AB16" s="41">
        <f t="shared" si="134"/>
        <v>0</v>
      </c>
      <c r="AC16" s="37">
        <v>0</v>
      </c>
      <c r="AD16" s="37"/>
      <c r="AE16" s="37"/>
      <c r="AF16" s="41">
        <f t="shared" si="135"/>
        <v>0</v>
      </c>
      <c r="AG16" s="37">
        <v>0</v>
      </c>
      <c r="AH16" s="37"/>
      <c r="AI16" s="37"/>
      <c r="AJ16" s="41">
        <f t="shared" si="136"/>
        <v>0</v>
      </c>
      <c r="AK16" s="37">
        <v>0</v>
      </c>
      <c r="AL16" s="37"/>
      <c r="AM16" s="37"/>
      <c r="AN16" s="41">
        <f t="shared" si="137"/>
        <v>0</v>
      </c>
      <c r="AO16" s="37">
        <v>0</v>
      </c>
      <c r="AP16" s="37"/>
      <c r="AQ16" s="37"/>
      <c r="AR16" s="41">
        <f t="shared" si="138"/>
        <v>0</v>
      </c>
      <c r="AS16" s="37">
        <v>0</v>
      </c>
      <c r="AT16" s="37"/>
      <c r="AU16" s="37"/>
      <c r="AV16" s="41">
        <f t="shared" si="139"/>
        <v>0</v>
      </c>
      <c r="AW16" s="37">
        <v>0</v>
      </c>
      <c r="AX16" s="37"/>
      <c r="AY16" s="37"/>
      <c r="AZ16" s="41">
        <f t="shared" si="140"/>
        <v>0</v>
      </c>
      <c r="BA16" s="37">
        <v>358.8</v>
      </c>
      <c r="BB16" s="37"/>
      <c r="BC16" s="37"/>
      <c r="BD16" s="41">
        <f t="shared" si="141"/>
        <v>358.8</v>
      </c>
      <c r="BE16" s="37">
        <v>0</v>
      </c>
      <c r="BF16" s="37"/>
      <c r="BG16" s="37"/>
      <c r="BH16" s="41">
        <f t="shared" si="142"/>
        <v>358.8</v>
      </c>
      <c r="BI16" s="37">
        <v>0</v>
      </c>
      <c r="BJ16" s="37"/>
      <c r="BK16" s="37"/>
      <c r="BL16" s="41">
        <f t="shared" si="143"/>
        <v>358.8</v>
      </c>
      <c r="BM16" s="37">
        <v>0</v>
      </c>
      <c r="BN16" s="37"/>
      <c r="BO16" s="37"/>
      <c r="BP16" s="41">
        <f t="shared" si="144"/>
        <v>358.8</v>
      </c>
      <c r="BQ16" s="37">
        <v>0</v>
      </c>
      <c r="BR16" s="37"/>
      <c r="BS16" s="37"/>
      <c r="BT16" s="41">
        <f t="shared" si="145"/>
        <v>358.8</v>
      </c>
      <c r="BU16" s="37">
        <v>0</v>
      </c>
      <c r="BV16" s="37"/>
      <c r="BW16" s="37"/>
      <c r="BX16" s="41">
        <f t="shared" si="146"/>
        <v>358.8</v>
      </c>
      <c r="BY16" s="37">
        <v>0</v>
      </c>
      <c r="BZ16" s="37"/>
      <c r="CA16" s="37"/>
      <c r="CB16" s="41">
        <f t="shared" si="147"/>
        <v>358.8</v>
      </c>
      <c r="CC16" s="37">
        <v>0</v>
      </c>
      <c r="CD16" s="37"/>
      <c r="CE16" s="37"/>
      <c r="CF16" s="41">
        <f t="shared" si="148"/>
        <v>358.8</v>
      </c>
      <c r="CG16" s="37">
        <v>0</v>
      </c>
      <c r="CH16" s="37"/>
      <c r="CI16" s="37"/>
      <c r="CJ16" s="41">
        <f t="shared" si="149"/>
        <v>358.8</v>
      </c>
      <c r="CK16" s="37">
        <v>0</v>
      </c>
      <c r="CL16" s="37"/>
      <c r="CM16" s="37"/>
      <c r="CN16" s="41">
        <f t="shared" si="150"/>
        <v>358.8</v>
      </c>
      <c r="CO16" s="37">
        <v>0</v>
      </c>
      <c r="CP16" s="37"/>
      <c r="CQ16" s="37"/>
      <c r="CR16" s="41">
        <f t="shared" si="151"/>
        <v>358.8</v>
      </c>
      <c r="CS16" s="37">
        <v>0</v>
      </c>
      <c r="CT16" s="37"/>
      <c r="CU16" s="37"/>
      <c r="CV16" s="41">
        <f t="shared" si="152"/>
        <v>358.8</v>
      </c>
      <c r="CW16" s="37">
        <v>0</v>
      </c>
      <c r="CX16" s="37"/>
      <c r="CY16" s="37"/>
      <c r="CZ16" s="41">
        <f t="shared" si="153"/>
        <v>358.8</v>
      </c>
      <c r="DA16" s="37">
        <v>0</v>
      </c>
      <c r="DB16" s="37"/>
      <c r="DC16" s="37"/>
      <c r="DD16" s="41">
        <f t="shared" si="154"/>
        <v>358.8</v>
      </c>
      <c r="DE16" s="37">
        <v>0</v>
      </c>
      <c r="DF16" s="37"/>
      <c r="DG16" s="37"/>
      <c r="DH16" s="41">
        <f t="shared" si="155"/>
        <v>358.8</v>
      </c>
      <c r="DI16" s="37">
        <v>0</v>
      </c>
      <c r="DJ16" s="37"/>
      <c r="DK16" s="37"/>
      <c r="DL16" s="41">
        <f t="shared" si="156"/>
        <v>358.8</v>
      </c>
      <c r="DM16" s="37">
        <v>0</v>
      </c>
      <c r="DN16" s="37"/>
      <c r="DO16" s="37"/>
      <c r="DP16" s="41">
        <f t="shared" si="157"/>
        <v>358.8</v>
      </c>
      <c r="DQ16" s="37">
        <v>0</v>
      </c>
      <c r="DR16" s="37"/>
      <c r="DS16" s="37"/>
      <c r="DT16" s="41">
        <f t="shared" si="158"/>
        <v>358.8</v>
      </c>
      <c r="DU16" s="37">
        <v>0</v>
      </c>
      <c r="DV16" s="37"/>
      <c r="DW16" s="37"/>
      <c r="DX16" s="41">
        <f t="shared" si="159"/>
        <v>358.8</v>
      </c>
      <c r="DY16" s="37">
        <v>0</v>
      </c>
      <c r="DZ16" s="37"/>
      <c r="EA16" s="37"/>
      <c r="EB16" s="41">
        <f t="shared" si="160"/>
        <v>358.8</v>
      </c>
      <c r="EC16" s="37">
        <v>0</v>
      </c>
      <c r="ED16" s="37"/>
      <c r="EE16" s="37"/>
      <c r="EF16" s="41">
        <f t="shared" si="161"/>
        <v>358.8</v>
      </c>
      <c r="EG16" s="37">
        <v>0</v>
      </c>
      <c r="EH16" s="37"/>
      <c r="EI16" s="37"/>
      <c r="EJ16" s="41">
        <f t="shared" si="162"/>
        <v>358.8</v>
      </c>
      <c r="EK16" s="37">
        <v>0</v>
      </c>
      <c r="EL16" s="37"/>
      <c r="EM16" s="37"/>
      <c r="EN16" s="41">
        <f t="shared" si="163"/>
        <v>358.8</v>
      </c>
      <c r="EO16" s="37">
        <v>0</v>
      </c>
      <c r="EP16" s="37"/>
      <c r="EQ16" s="37"/>
      <c r="ER16" s="41">
        <f t="shared" si="164"/>
        <v>358.8</v>
      </c>
    </row>
    <row r="17" spans="1:148" x14ac:dyDescent="0.55000000000000004">
      <c r="A17" s="23"/>
      <c r="B17" s="18">
        <v>375</v>
      </c>
      <c r="C17" s="23" t="s">
        <v>27</v>
      </c>
      <c r="D17" s="37">
        <v>0</v>
      </c>
      <c r="E17" s="37">
        <v>0</v>
      </c>
      <c r="F17" s="37"/>
      <c r="G17" s="37"/>
      <c r="H17" s="41">
        <f t="shared" ref="H17:H24" si="166">D17+E17-F17+G17</f>
        <v>0</v>
      </c>
      <c r="I17" s="37">
        <v>0</v>
      </c>
      <c r="J17" s="37"/>
      <c r="K17" s="37"/>
      <c r="L17" s="41">
        <f t="shared" si="130"/>
        <v>0</v>
      </c>
      <c r="M17" s="37">
        <v>0</v>
      </c>
      <c r="N17" s="37"/>
      <c r="O17" s="37"/>
      <c r="P17" s="41">
        <f t="shared" si="131"/>
        <v>0</v>
      </c>
      <c r="Q17" s="37">
        <v>0</v>
      </c>
      <c r="R17" s="37"/>
      <c r="S17" s="37"/>
      <c r="T17" s="41">
        <f t="shared" si="132"/>
        <v>0</v>
      </c>
      <c r="U17" s="37">
        <v>0</v>
      </c>
      <c r="V17" s="37"/>
      <c r="W17" s="37"/>
      <c r="X17" s="41">
        <f t="shared" si="133"/>
        <v>0</v>
      </c>
      <c r="Y17" s="37">
        <v>0</v>
      </c>
      <c r="Z17" s="37"/>
      <c r="AA17" s="37"/>
      <c r="AB17" s="41">
        <f t="shared" si="134"/>
        <v>0</v>
      </c>
      <c r="AC17" s="37">
        <v>0</v>
      </c>
      <c r="AD17" s="37"/>
      <c r="AE17" s="37"/>
      <c r="AF17" s="41">
        <f t="shared" si="135"/>
        <v>0</v>
      </c>
      <c r="AG17" s="37">
        <v>0</v>
      </c>
      <c r="AH17" s="37"/>
      <c r="AI17" s="37"/>
      <c r="AJ17" s="41">
        <f t="shared" si="136"/>
        <v>0</v>
      </c>
      <c r="AK17" s="37">
        <v>0</v>
      </c>
      <c r="AL17" s="37"/>
      <c r="AM17" s="37"/>
      <c r="AN17" s="41">
        <f t="shared" si="137"/>
        <v>0</v>
      </c>
      <c r="AO17" s="37">
        <v>0</v>
      </c>
      <c r="AP17" s="37"/>
      <c r="AQ17" s="37"/>
      <c r="AR17" s="41">
        <f t="shared" si="138"/>
        <v>0</v>
      </c>
      <c r="AS17" s="37">
        <v>0</v>
      </c>
      <c r="AT17" s="37"/>
      <c r="AU17" s="37"/>
      <c r="AV17" s="41">
        <f t="shared" si="139"/>
        <v>0</v>
      </c>
      <c r="AW17" s="37">
        <v>0</v>
      </c>
      <c r="AX17" s="37"/>
      <c r="AY17" s="37"/>
      <c r="AZ17" s="41">
        <f t="shared" si="140"/>
        <v>0</v>
      </c>
      <c r="BA17" s="37">
        <v>0</v>
      </c>
      <c r="BB17" s="37"/>
      <c r="BC17" s="37"/>
      <c r="BD17" s="41">
        <f t="shared" si="141"/>
        <v>0</v>
      </c>
      <c r="BE17" s="37">
        <v>0</v>
      </c>
      <c r="BF17" s="37"/>
      <c r="BG17" s="37"/>
      <c r="BH17" s="41">
        <f t="shared" si="142"/>
        <v>0</v>
      </c>
      <c r="BI17" s="37">
        <v>0</v>
      </c>
      <c r="BJ17" s="37"/>
      <c r="BK17" s="37"/>
      <c r="BL17" s="41">
        <f t="shared" si="143"/>
        <v>0</v>
      </c>
      <c r="BM17" s="37">
        <v>0</v>
      </c>
      <c r="BN17" s="37"/>
      <c r="BO17" s="37"/>
      <c r="BP17" s="41">
        <f t="shared" si="144"/>
        <v>0</v>
      </c>
      <c r="BQ17" s="37">
        <v>0</v>
      </c>
      <c r="BR17" s="37"/>
      <c r="BS17" s="37"/>
      <c r="BT17" s="41">
        <f t="shared" si="145"/>
        <v>0</v>
      </c>
      <c r="BU17" s="37">
        <v>0</v>
      </c>
      <c r="BV17" s="37"/>
      <c r="BW17" s="37"/>
      <c r="BX17" s="41">
        <f t="shared" si="146"/>
        <v>0</v>
      </c>
      <c r="BY17" s="37">
        <v>0</v>
      </c>
      <c r="BZ17" s="37"/>
      <c r="CA17" s="37"/>
      <c r="CB17" s="41">
        <f t="shared" si="147"/>
        <v>0</v>
      </c>
      <c r="CC17" s="37">
        <v>0</v>
      </c>
      <c r="CD17" s="37"/>
      <c r="CE17" s="37"/>
      <c r="CF17" s="41">
        <f t="shared" si="148"/>
        <v>0</v>
      </c>
      <c r="CG17" s="37">
        <v>0</v>
      </c>
      <c r="CH17" s="37"/>
      <c r="CI17" s="37"/>
      <c r="CJ17" s="41">
        <f t="shared" si="149"/>
        <v>0</v>
      </c>
      <c r="CK17" s="37">
        <v>0</v>
      </c>
      <c r="CL17" s="37"/>
      <c r="CM17" s="37"/>
      <c r="CN17" s="41">
        <f t="shared" si="150"/>
        <v>0</v>
      </c>
      <c r="CO17" s="37">
        <v>0</v>
      </c>
      <c r="CP17" s="37"/>
      <c r="CQ17" s="37"/>
      <c r="CR17" s="41">
        <f t="shared" si="151"/>
        <v>0</v>
      </c>
      <c r="CS17" s="37">
        <v>0</v>
      </c>
      <c r="CT17" s="37"/>
      <c r="CU17" s="37"/>
      <c r="CV17" s="41">
        <f t="shared" si="152"/>
        <v>0</v>
      </c>
      <c r="CW17" s="37">
        <v>0</v>
      </c>
      <c r="CX17" s="37"/>
      <c r="CY17" s="37"/>
      <c r="CZ17" s="41">
        <f t="shared" si="153"/>
        <v>0</v>
      </c>
      <c r="DA17" s="37">
        <v>0</v>
      </c>
      <c r="DB17" s="37"/>
      <c r="DC17" s="37"/>
      <c r="DD17" s="41">
        <f t="shared" si="154"/>
        <v>0</v>
      </c>
      <c r="DE17" s="37">
        <v>0</v>
      </c>
      <c r="DF17" s="37"/>
      <c r="DG17" s="37"/>
      <c r="DH17" s="41">
        <f t="shared" si="155"/>
        <v>0</v>
      </c>
      <c r="DI17" s="37">
        <v>0</v>
      </c>
      <c r="DJ17" s="37"/>
      <c r="DK17" s="37"/>
      <c r="DL17" s="41">
        <f t="shared" si="156"/>
        <v>0</v>
      </c>
      <c r="DM17" s="37">
        <v>0</v>
      </c>
      <c r="DN17" s="37"/>
      <c r="DO17" s="37"/>
      <c r="DP17" s="41">
        <f t="shared" si="157"/>
        <v>0</v>
      </c>
      <c r="DQ17" s="37">
        <v>0</v>
      </c>
      <c r="DR17" s="37"/>
      <c r="DS17" s="37"/>
      <c r="DT17" s="41">
        <f t="shared" si="158"/>
        <v>0</v>
      </c>
      <c r="DU17" s="37">
        <v>0</v>
      </c>
      <c r="DV17" s="37"/>
      <c r="DW17" s="37"/>
      <c r="DX17" s="41">
        <f t="shared" si="159"/>
        <v>0</v>
      </c>
      <c r="DY17" s="37">
        <v>0</v>
      </c>
      <c r="DZ17" s="37"/>
      <c r="EA17" s="37"/>
      <c r="EB17" s="41">
        <f t="shared" si="160"/>
        <v>0</v>
      </c>
      <c r="EC17" s="37">
        <v>0</v>
      </c>
      <c r="ED17" s="37"/>
      <c r="EE17" s="37"/>
      <c r="EF17" s="41">
        <f t="shared" si="161"/>
        <v>0</v>
      </c>
      <c r="EG17" s="37">
        <v>0</v>
      </c>
      <c r="EH17" s="37"/>
      <c r="EI17" s="37"/>
      <c r="EJ17" s="41">
        <f t="shared" si="162"/>
        <v>0</v>
      </c>
      <c r="EK17" s="37">
        <v>0</v>
      </c>
      <c r="EL17" s="37"/>
      <c r="EM17" s="37"/>
      <c r="EN17" s="41">
        <f t="shared" si="163"/>
        <v>0</v>
      </c>
      <c r="EO17" s="37">
        <v>0</v>
      </c>
      <c r="EP17" s="37"/>
      <c r="EQ17" s="37"/>
      <c r="ER17" s="41">
        <f t="shared" si="164"/>
        <v>0</v>
      </c>
    </row>
    <row r="18" spans="1:148" x14ac:dyDescent="0.55000000000000004">
      <c r="A18" s="23"/>
      <c r="B18" s="18">
        <v>391</v>
      </c>
      <c r="C18" s="23" t="s">
        <v>170</v>
      </c>
      <c r="D18" s="37">
        <v>0</v>
      </c>
      <c r="E18" s="37">
        <v>0</v>
      </c>
      <c r="F18" s="37"/>
      <c r="G18" s="37"/>
      <c r="H18" s="41">
        <f t="shared" si="166"/>
        <v>0</v>
      </c>
      <c r="I18" s="37">
        <v>0</v>
      </c>
      <c r="J18" s="37"/>
      <c r="K18" s="37"/>
      <c r="L18" s="41">
        <f t="shared" si="130"/>
        <v>0</v>
      </c>
      <c r="M18" s="37">
        <v>0</v>
      </c>
      <c r="N18" s="37"/>
      <c r="O18" s="37"/>
      <c r="P18" s="41">
        <f t="shared" si="131"/>
        <v>0</v>
      </c>
      <c r="Q18" s="37">
        <v>0</v>
      </c>
      <c r="R18" s="37"/>
      <c r="S18" s="37"/>
      <c r="T18" s="41">
        <f t="shared" si="132"/>
        <v>0</v>
      </c>
      <c r="U18" s="37">
        <v>0</v>
      </c>
      <c r="V18" s="37"/>
      <c r="W18" s="37"/>
      <c r="X18" s="41">
        <f t="shared" si="133"/>
        <v>0</v>
      </c>
      <c r="Y18" s="37">
        <v>0</v>
      </c>
      <c r="Z18" s="37"/>
      <c r="AA18" s="37"/>
      <c r="AB18" s="41">
        <f t="shared" si="134"/>
        <v>0</v>
      </c>
      <c r="AC18" s="37">
        <v>0</v>
      </c>
      <c r="AD18" s="37"/>
      <c r="AE18" s="37"/>
      <c r="AF18" s="41">
        <f t="shared" si="135"/>
        <v>0</v>
      </c>
      <c r="AG18" s="37">
        <v>0</v>
      </c>
      <c r="AH18" s="37"/>
      <c r="AI18" s="37"/>
      <c r="AJ18" s="41">
        <f t="shared" si="136"/>
        <v>0</v>
      </c>
      <c r="AK18" s="37">
        <v>0</v>
      </c>
      <c r="AL18" s="37"/>
      <c r="AM18" s="37"/>
      <c r="AN18" s="41">
        <f t="shared" si="137"/>
        <v>0</v>
      </c>
      <c r="AO18" s="37">
        <v>0</v>
      </c>
      <c r="AP18" s="37"/>
      <c r="AQ18" s="37"/>
      <c r="AR18" s="41">
        <f t="shared" si="138"/>
        <v>0</v>
      </c>
      <c r="AS18" s="37">
        <v>0</v>
      </c>
      <c r="AT18" s="37"/>
      <c r="AU18" s="37"/>
      <c r="AV18" s="41">
        <f t="shared" si="139"/>
        <v>0</v>
      </c>
      <c r="AW18" s="37">
        <v>0</v>
      </c>
      <c r="AX18" s="37"/>
      <c r="AY18" s="37"/>
      <c r="AZ18" s="41">
        <f t="shared" si="140"/>
        <v>0</v>
      </c>
      <c r="BA18" s="37">
        <v>17.940000000000001</v>
      </c>
      <c r="BB18" s="37"/>
      <c r="BC18" s="37"/>
      <c r="BD18" s="41">
        <f t="shared" si="141"/>
        <v>17.940000000000001</v>
      </c>
      <c r="BE18" s="37">
        <v>0</v>
      </c>
      <c r="BF18" s="37"/>
      <c r="BG18" s="37"/>
      <c r="BH18" s="41">
        <f t="shared" si="142"/>
        <v>17.940000000000001</v>
      </c>
      <c r="BI18" s="37">
        <v>0</v>
      </c>
      <c r="BJ18" s="37"/>
      <c r="BK18" s="37"/>
      <c r="BL18" s="41">
        <f t="shared" si="143"/>
        <v>17.940000000000001</v>
      </c>
      <c r="BM18" s="37">
        <v>0</v>
      </c>
      <c r="BN18" s="37"/>
      <c r="BO18" s="37"/>
      <c r="BP18" s="41">
        <f t="shared" si="144"/>
        <v>17.940000000000001</v>
      </c>
      <c r="BQ18" s="37">
        <v>0</v>
      </c>
      <c r="BR18" s="37"/>
      <c r="BS18" s="37"/>
      <c r="BT18" s="41">
        <f t="shared" si="145"/>
        <v>17.940000000000001</v>
      </c>
      <c r="BU18" s="37">
        <v>0</v>
      </c>
      <c r="BV18" s="37"/>
      <c r="BW18" s="37"/>
      <c r="BX18" s="41">
        <f t="shared" si="146"/>
        <v>17.940000000000001</v>
      </c>
      <c r="BY18" s="37">
        <v>0</v>
      </c>
      <c r="BZ18" s="37"/>
      <c r="CA18" s="37"/>
      <c r="CB18" s="41">
        <f t="shared" si="147"/>
        <v>17.940000000000001</v>
      </c>
      <c r="CC18" s="37">
        <v>0</v>
      </c>
      <c r="CD18" s="37"/>
      <c r="CE18" s="37"/>
      <c r="CF18" s="41">
        <f t="shared" si="148"/>
        <v>17.940000000000001</v>
      </c>
      <c r="CG18" s="37">
        <v>0</v>
      </c>
      <c r="CH18" s="37"/>
      <c r="CI18" s="37"/>
      <c r="CJ18" s="41">
        <f t="shared" si="149"/>
        <v>17.940000000000001</v>
      </c>
      <c r="CK18" s="37">
        <v>0</v>
      </c>
      <c r="CL18" s="37"/>
      <c r="CM18" s="37"/>
      <c r="CN18" s="41">
        <f t="shared" si="150"/>
        <v>17.940000000000001</v>
      </c>
      <c r="CO18" s="37">
        <v>0</v>
      </c>
      <c r="CP18" s="37"/>
      <c r="CQ18" s="37"/>
      <c r="CR18" s="41">
        <f t="shared" si="151"/>
        <v>17.940000000000001</v>
      </c>
      <c r="CS18" s="37">
        <v>0</v>
      </c>
      <c r="CT18" s="37"/>
      <c r="CU18" s="37"/>
      <c r="CV18" s="41">
        <f t="shared" si="152"/>
        <v>17.940000000000001</v>
      </c>
      <c r="CW18" s="37">
        <v>0</v>
      </c>
      <c r="CX18" s="37"/>
      <c r="CY18" s="37"/>
      <c r="CZ18" s="41">
        <f t="shared" si="153"/>
        <v>17.940000000000001</v>
      </c>
      <c r="DA18" s="37">
        <v>0</v>
      </c>
      <c r="DB18" s="37"/>
      <c r="DC18" s="37"/>
      <c r="DD18" s="41">
        <f t="shared" si="154"/>
        <v>17.940000000000001</v>
      </c>
      <c r="DE18" s="37">
        <v>0</v>
      </c>
      <c r="DF18" s="37"/>
      <c r="DG18" s="37"/>
      <c r="DH18" s="41">
        <f t="shared" si="155"/>
        <v>17.940000000000001</v>
      </c>
      <c r="DI18" s="37">
        <v>0</v>
      </c>
      <c r="DJ18" s="37"/>
      <c r="DK18" s="37"/>
      <c r="DL18" s="41">
        <f t="shared" si="156"/>
        <v>17.940000000000001</v>
      </c>
      <c r="DM18" s="37">
        <v>0</v>
      </c>
      <c r="DN18" s="37"/>
      <c r="DO18" s="37"/>
      <c r="DP18" s="41">
        <f t="shared" si="157"/>
        <v>17.940000000000001</v>
      </c>
      <c r="DQ18" s="37">
        <v>0</v>
      </c>
      <c r="DR18" s="37"/>
      <c r="DS18" s="37"/>
      <c r="DT18" s="41">
        <f t="shared" si="158"/>
        <v>17.940000000000001</v>
      </c>
      <c r="DU18" s="37">
        <v>0</v>
      </c>
      <c r="DV18" s="37"/>
      <c r="DW18" s="37"/>
      <c r="DX18" s="41">
        <f t="shared" si="159"/>
        <v>17.940000000000001</v>
      </c>
      <c r="DY18" s="37">
        <v>0</v>
      </c>
      <c r="DZ18" s="37"/>
      <c r="EA18" s="37"/>
      <c r="EB18" s="41">
        <f t="shared" si="160"/>
        <v>17.940000000000001</v>
      </c>
      <c r="EC18" s="37">
        <v>0</v>
      </c>
      <c r="ED18" s="37"/>
      <c r="EE18" s="37"/>
      <c r="EF18" s="41">
        <f t="shared" si="161"/>
        <v>17.940000000000001</v>
      </c>
      <c r="EG18" s="37">
        <v>0</v>
      </c>
      <c r="EH18" s="37"/>
      <c r="EI18" s="37"/>
      <c r="EJ18" s="41">
        <f t="shared" si="162"/>
        <v>17.940000000000001</v>
      </c>
      <c r="EK18" s="37">
        <v>0</v>
      </c>
      <c r="EL18" s="37"/>
      <c r="EM18" s="37"/>
      <c r="EN18" s="41">
        <f t="shared" si="163"/>
        <v>17.940000000000001</v>
      </c>
      <c r="EO18" s="37">
        <v>0</v>
      </c>
      <c r="EP18" s="37"/>
      <c r="EQ18" s="37"/>
      <c r="ER18" s="41">
        <f t="shared" si="164"/>
        <v>17.940000000000001</v>
      </c>
    </row>
    <row r="19" spans="1:148" x14ac:dyDescent="0.55000000000000004">
      <c r="A19" s="23"/>
      <c r="B19" s="18">
        <v>391.1</v>
      </c>
      <c r="C19" s="23" t="s">
        <v>170</v>
      </c>
      <c r="D19" s="37">
        <v>0</v>
      </c>
      <c r="E19" s="37">
        <v>0</v>
      </c>
      <c r="F19" s="37"/>
      <c r="G19" s="37"/>
      <c r="H19" s="41">
        <f t="shared" si="166"/>
        <v>0</v>
      </c>
      <c r="I19" s="37">
        <v>0</v>
      </c>
      <c r="J19" s="37"/>
      <c r="K19" s="37"/>
      <c r="L19" s="41">
        <f t="shared" si="130"/>
        <v>0</v>
      </c>
      <c r="M19" s="37">
        <v>0</v>
      </c>
      <c r="N19" s="37"/>
      <c r="O19" s="37"/>
      <c r="P19" s="41">
        <f t="shared" si="131"/>
        <v>0</v>
      </c>
      <c r="Q19" s="37">
        <v>0</v>
      </c>
      <c r="R19" s="37"/>
      <c r="S19" s="37"/>
      <c r="T19" s="41">
        <f t="shared" si="132"/>
        <v>0</v>
      </c>
      <c r="U19" s="37">
        <v>0</v>
      </c>
      <c r="V19" s="37"/>
      <c r="W19" s="37"/>
      <c r="X19" s="41">
        <f t="shared" si="133"/>
        <v>0</v>
      </c>
      <c r="Y19" s="37">
        <v>0</v>
      </c>
      <c r="Z19" s="37"/>
      <c r="AA19" s="37"/>
      <c r="AB19" s="41">
        <f t="shared" si="134"/>
        <v>0</v>
      </c>
      <c r="AC19" s="37">
        <v>0</v>
      </c>
      <c r="AD19" s="37"/>
      <c r="AE19" s="37"/>
      <c r="AF19" s="41">
        <f t="shared" si="135"/>
        <v>0</v>
      </c>
      <c r="AG19" s="37">
        <v>0</v>
      </c>
      <c r="AH19" s="37"/>
      <c r="AI19" s="37"/>
      <c r="AJ19" s="41">
        <f t="shared" si="136"/>
        <v>0</v>
      </c>
      <c r="AK19" s="37">
        <v>0</v>
      </c>
      <c r="AL19" s="37"/>
      <c r="AM19" s="37"/>
      <c r="AN19" s="41">
        <f t="shared" si="137"/>
        <v>0</v>
      </c>
      <c r="AO19" s="37">
        <v>0</v>
      </c>
      <c r="AP19" s="37"/>
      <c r="AQ19" s="37"/>
      <c r="AR19" s="41">
        <f t="shared" si="138"/>
        <v>0</v>
      </c>
      <c r="AS19" s="37">
        <v>0</v>
      </c>
      <c r="AT19" s="37"/>
      <c r="AU19" s="37"/>
      <c r="AV19" s="41">
        <f t="shared" si="139"/>
        <v>0</v>
      </c>
      <c r="AW19" s="37">
        <v>0</v>
      </c>
      <c r="AX19" s="37"/>
      <c r="AY19" s="37"/>
      <c r="AZ19" s="41">
        <f t="shared" si="140"/>
        <v>0</v>
      </c>
      <c r="BA19" s="37">
        <v>0</v>
      </c>
      <c r="BB19" s="37"/>
      <c r="BC19" s="37"/>
      <c r="BD19" s="41">
        <f t="shared" si="141"/>
        <v>0</v>
      </c>
      <c r="BE19" s="37">
        <v>0</v>
      </c>
      <c r="BF19" s="37"/>
      <c r="BG19" s="37"/>
      <c r="BH19" s="41">
        <f t="shared" si="142"/>
        <v>0</v>
      </c>
      <c r="BI19" s="37">
        <v>0</v>
      </c>
      <c r="BJ19" s="37"/>
      <c r="BK19" s="37"/>
      <c r="BL19" s="41">
        <f t="shared" si="143"/>
        <v>0</v>
      </c>
      <c r="BM19" s="37">
        <v>0</v>
      </c>
      <c r="BN19" s="37"/>
      <c r="BO19" s="37"/>
      <c r="BP19" s="41">
        <f t="shared" si="144"/>
        <v>0</v>
      </c>
      <c r="BQ19" s="37">
        <v>0</v>
      </c>
      <c r="BR19" s="37"/>
      <c r="BS19" s="37"/>
      <c r="BT19" s="41">
        <f t="shared" si="145"/>
        <v>0</v>
      </c>
      <c r="BU19" s="37">
        <v>0</v>
      </c>
      <c r="BV19" s="37"/>
      <c r="BW19" s="37"/>
      <c r="BX19" s="41">
        <f t="shared" si="146"/>
        <v>0</v>
      </c>
      <c r="BY19" s="37">
        <v>0</v>
      </c>
      <c r="BZ19" s="37"/>
      <c r="CA19" s="37"/>
      <c r="CB19" s="41">
        <f t="shared" si="147"/>
        <v>0</v>
      </c>
      <c r="CC19" s="37">
        <v>0</v>
      </c>
      <c r="CD19" s="37"/>
      <c r="CE19" s="37"/>
      <c r="CF19" s="41">
        <f t="shared" si="148"/>
        <v>0</v>
      </c>
      <c r="CG19" s="37">
        <v>0</v>
      </c>
      <c r="CH19" s="37"/>
      <c r="CI19" s="37"/>
      <c r="CJ19" s="41">
        <f t="shared" si="149"/>
        <v>0</v>
      </c>
      <c r="CK19" s="37">
        <v>0</v>
      </c>
      <c r="CL19" s="37"/>
      <c r="CM19" s="37"/>
      <c r="CN19" s="41">
        <f t="shared" si="150"/>
        <v>0</v>
      </c>
      <c r="CO19" s="37">
        <v>0</v>
      </c>
      <c r="CP19" s="37"/>
      <c r="CQ19" s="37"/>
      <c r="CR19" s="41">
        <f t="shared" si="151"/>
        <v>0</v>
      </c>
      <c r="CS19" s="37">
        <v>0</v>
      </c>
      <c r="CT19" s="37"/>
      <c r="CU19" s="37"/>
      <c r="CV19" s="41">
        <f t="shared" si="152"/>
        <v>0</v>
      </c>
      <c r="CW19" s="37">
        <v>0</v>
      </c>
      <c r="CX19" s="37"/>
      <c r="CY19" s="37"/>
      <c r="CZ19" s="41">
        <f t="shared" si="153"/>
        <v>0</v>
      </c>
      <c r="DA19" s="37">
        <v>0</v>
      </c>
      <c r="DB19" s="37"/>
      <c r="DC19" s="37"/>
      <c r="DD19" s="41">
        <f t="shared" si="154"/>
        <v>0</v>
      </c>
      <c r="DE19" s="37">
        <v>0</v>
      </c>
      <c r="DF19" s="37"/>
      <c r="DG19" s="37"/>
      <c r="DH19" s="41">
        <f t="shared" si="155"/>
        <v>0</v>
      </c>
      <c r="DI19" s="37">
        <v>0</v>
      </c>
      <c r="DJ19" s="37"/>
      <c r="DK19" s="37"/>
      <c r="DL19" s="41">
        <f t="shared" si="156"/>
        <v>0</v>
      </c>
      <c r="DM19" s="37">
        <v>0</v>
      </c>
      <c r="DN19" s="37"/>
      <c r="DO19" s="37"/>
      <c r="DP19" s="41">
        <f t="shared" si="157"/>
        <v>0</v>
      </c>
      <c r="DQ19" s="37">
        <v>0</v>
      </c>
      <c r="DR19" s="37"/>
      <c r="DS19" s="37"/>
      <c r="DT19" s="41">
        <f t="shared" si="158"/>
        <v>0</v>
      </c>
      <c r="DU19" s="37">
        <v>0</v>
      </c>
      <c r="DV19" s="37"/>
      <c r="DW19" s="37"/>
      <c r="DX19" s="41">
        <f t="shared" si="159"/>
        <v>0</v>
      </c>
      <c r="DY19" s="37">
        <v>0</v>
      </c>
      <c r="DZ19" s="37"/>
      <c r="EA19" s="37"/>
      <c r="EB19" s="41">
        <f t="shared" si="160"/>
        <v>0</v>
      </c>
      <c r="EC19" s="37">
        <v>0</v>
      </c>
      <c r="ED19" s="37"/>
      <c r="EE19" s="37"/>
      <c r="EF19" s="41">
        <f t="shared" si="161"/>
        <v>0</v>
      </c>
      <c r="EG19" s="37">
        <v>0</v>
      </c>
      <c r="EH19" s="37"/>
      <c r="EI19" s="37"/>
      <c r="EJ19" s="41">
        <f t="shared" si="162"/>
        <v>0</v>
      </c>
      <c r="EK19" s="37">
        <v>0</v>
      </c>
      <c r="EL19" s="37"/>
      <c r="EM19" s="37"/>
      <c r="EN19" s="41">
        <f t="shared" si="163"/>
        <v>0</v>
      </c>
      <c r="EO19" s="37">
        <v>0</v>
      </c>
      <c r="EP19" s="37"/>
      <c r="EQ19" s="37"/>
      <c r="ER19" s="41">
        <f t="shared" si="164"/>
        <v>0</v>
      </c>
    </row>
    <row r="20" spans="1:148" x14ac:dyDescent="0.55000000000000004">
      <c r="A20" s="23"/>
      <c r="B20" s="18">
        <v>392</v>
      </c>
      <c r="C20" s="23" t="s">
        <v>171</v>
      </c>
      <c r="D20" s="37">
        <v>0</v>
      </c>
      <c r="E20" s="37">
        <v>0</v>
      </c>
      <c r="F20" s="37"/>
      <c r="G20" s="37"/>
      <c r="H20" s="41">
        <f t="shared" si="166"/>
        <v>0</v>
      </c>
      <c r="I20" s="37">
        <v>0</v>
      </c>
      <c r="J20" s="37"/>
      <c r="K20" s="37"/>
      <c r="L20" s="41">
        <f t="shared" si="130"/>
        <v>0</v>
      </c>
      <c r="M20" s="37">
        <v>0</v>
      </c>
      <c r="N20" s="37"/>
      <c r="O20" s="37"/>
      <c r="P20" s="41">
        <f t="shared" si="131"/>
        <v>0</v>
      </c>
      <c r="Q20" s="37">
        <v>0</v>
      </c>
      <c r="R20" s="37"/>
      <c r="S20" s="37"/>
      <c r="T20" s="41">
        <f t="shared" si="132"/>
        <v>0</v>
      </c>
      <c r="U20" s="37">
        <v>0</v>
      </c>
      <c r="V20" s="37"/>
      <c r="W20" s="37"/>
      <c r="X20" s="41">
        <f t="shared" si="133"/>
        <v>0</v>
      </c>
      <c r="Y20" s="37">
        <v>0</v>
      </c>
      <c r="Z20" s="37"/>
      <c r="AA20" s="37"/>
      <c r="AB20" s="41">
        <f t="shared" si="134"/>
        <v>0</v>
      </c>
      <c r="AC20" s="37">
        <v>0</v>
      </c>
      <c r="AD20" s="37"/>
      <c r="AE20" s="37"/>
      <c r="AF20" s="41">
        <f t="shared" si="135"/>
        <v>0</v>
      </c>
      <c r="AG20" s="37">
        <v>0</v>
      </c>
      <c r="AH20" s="37"/>
      <c r="AI20" s="37"/>
      <c r="AJ20" s="41">
        <f t="shared" si="136"/>
        <v>0</v>
      </c>
      <c r="AK20" s="37">
        <v>0</v>
      </c>
      <c r="AL20" s="37"/>
      <c r="AM20" s="37"/>
      <c r="AN20" s="41">
        <f t="shared" si="137"/>
        <v>0</v>
      </c>
      <c r="AO20" s="37">
        <v>0</v>
      </c>
      <c r="AP20" s="37"/>
      <c r="AQ20" s="37"/>
      <c r="AR20" s="41">
        <f t="shared" si="138"/>
        <v>0</v>
      </c>
      <c r="AS20" s="37">
        <v>0</v>
      </c>
      <c r="AT20" s="37"/>
      <c r="AU20" s="37"/>
      <c r="AV20" s="41">
        <f t="shared" si="139"/>
        <v>0</v>
      </c>
      <c r="AW20" s="37">
        <v>0</v>
      </c>
      <c r="AX20" s="37"/>
      <c r="AY20" s="37"/>
      <c r="AZ20" s="41">
        <f t="shared" si="140"/>
        <v>0</v>
      </c>
      <c r="BA20" s="37">
        <v>0</v>
      </c>
      <c r="BB20" s="37"/>
      <c r="BC20" s="37"/>
      <c r="BD20" s="41">
        <f t="shared" si="141"/>
        <v>0</v>
      </c>
      <c r="BE20" s="37">
        <v>0</v>
      </c>
      <c r="BF20" s="37"/>
      <c r="BG20" s="37"/>
      <c r="BH20" s="41">
        <f t="shared" si="142"/>
        <v>0</v>
      </c>
      <c r="BI20" s="37">
        <v>0</v>
      </c>
      <c r="BJ20" s="37"/>
      <c r="BK20" s="37"/>
      <c r="BL20" s="41">
        <f t="shared" si="143"/>
        <v>0</v>
      </c>
      <c r="BM20" s="37">
        <v>0</v>
      </c>
      <c r="BN20" s="37"/>
      <c r="BO20" s="37"/>
      <c r="BP20" s="41">
        <f t="shared" si="144"/>
        <v>0</v>
      </c>
      <c r="BQ20" s="37">
        <v>0</v>
      </c>
      <c r="BR20" s="37"/>
      <c r="BS20" s="37"/>
      <c r="BT20" s="41">
        <f t="shared" si="145"/>
        <v>0</v>
      </c>
      <c r="BU20" s="37">
        <v>0</v>
      </c>
      <c r="BV20" s="37"/>
      <c r="BW20" s="37"/>
      <c r="BX20" s="41">
        <f t="shared" si="146"/>
        <v>0</v>
      </c>
      <c r="BY20" s="37">
        <v>0</v>
      </c>
      <c r="BZ20" s="37"/>
      <c r="CA20" s="37"/>
      <c r="CB20" s="41">
        <f t="shared" si="147"/>
        <v>0</v>
      </c>
      <c r="CC20" s="37">
        <v>0</v>
      </c>
      <c r="CD20" s="37"/>
      <c r="CE20" s="37"/>
      <c r="CF20" s="41">
        <f t="shared" si="148"/>
        <v>0</v>
      </c>
      <c r="CG20" s="37">
        <v>0</v>
      </c>
      <c r="CH20" s="37"/>
      <c r="CI20" s="37"/>
      <c r="CJ20" s="41">
        <f t="shared" si="149"/>
        <v>0</v>
      </c>
      <c r="CK20" s="37">
        <v>0</v>
      </c>
      <c r="CL20" s="37"/>
      <c r="CM20" s="37"/>
      <c r="CN20" s="41">
        <f t="shared" si="150"/>
        <v>0</v>
      </c>
      <c r="CO20" s="37">
        <v>0</v>
      </c>
      <c r="CP20" s="37"/>
      <c r="CQ20" s="37"/>
      <c r="CR20" s="41">
        <f t="shared" si="151"/>
        <v>0</v>
      </c>
      <c r="CS20" s="37">
        <v>0</v>
      </c>
      <c r="CT20" s="37"/>
      <c r="CU20" s="37"/>
      <c r="CV20" s="41">
        <f t="shared" si="152"/>
        <v>0</v>
      </c>
      <c r="CW20" s="37">
        <v>0</v>
      </c>
      <c r="CX20" s="37"/>
      <c r="CY20" s="37"/>
      <c r="CZ20" s="41">
        <f t="shared" si="153"/>
        <v>0</v>
      </c>
      <c r="DA20" s="37">
        <v>0</v>
      </c>
      <c r="DB20" s="37"/>
      <c r="DC20" s="37"/>
      <c r="DD20" s="41">
        <f t="shared" si="154"/>
        <v>0</v>
      </c>
      <c r="DE20" s="37">
        <v>0</v>
      </c>
      <c r="DF20" s="37"/>
      <c r="DG20" s="37"/>
      <c r="DH20" s="41">
        <f t="shared" si="155"/>
        <v>0</v>
      </c>
      <c r="DI20" s="37">
        <v>0</v>
      </c>
      <c r="DJ20" s="37"/>
      <c r="DK20" s="37"/>
      <c r="DL20" s="41">
        <f t="shared" si="156"/>
        <v>0</v>
      </c>
      <c r="DM20" s="37">
        <v>0</v>
      </c>
      <c r="DN20" s="37"/>
      <c r="DO20" s="37"/>
      <c r="DP20" s="41">
        <f t="shared" si="157"/>
        <v>0</v>
      </c>
      <c r="DQ20" s="37">
        <v>0</v>
      </c>
      <c r="DR20" s="37"/>
      <c r="DS20" s="37"/>
      <c r="DT20" s="41">
        <f t="shared" si="158"/>
        <v>0</v>
      </c>
      <c r="DU20" s="37">
        <v>0</v>
      </c>
      <c r="DV20" s="37"/>
      <c r="DW20" s="37"/>
      <c r="DX20" s="41">
        <f t="shared" si="159"/>
        <v>0</v>
      </c>
      <c r="DY20" s="37">
        <v>0</v>
      </c>
      <c r="DZ20" s="37"/>
      <c r="EA20" s="37"/>
      <c r="EB20" s="41">
        <f t="shared" si="160"/>
        <v>0</v>
      </c>
      <c r="EC20" s="37">
        <v>0</v>
      </c>
      <c r="ED20" s="37"/>
      <c r="EE20" s="37"/>
      <c r="EF20" s="41">
        <f t="shared" si="161"/>
        <v>0</v>
      </c>
      <c r="EG20" s="37">
        <v>0</v>
      </c>
      <c r="EH20" s="37"/>
      <c r="EI20" s="37"/>
      <c r="EJ20" s="41">
        <f t="shared" si="162"/>
        <v>0</v>
      </c>
      <c r="EK20" s="37">
        <v>0</v>
      </c>
      <c r="EL20" s="37"/>
      <c r="EM20" s="37"/>
      <c r="EN20" s="41">
        <f t="shared" si="163"/>
        <v>0</v>
      </c>
      <c r="EO20" s="37">
        <v>0</v>
      </c>
      <c r="EP20" s="37"/>
      <c r="EQ20" s="37"/>
      <c r="ER20" s="41">
        <f t="shared" si="164"/>
        <v>0</v>
      </c>
    </row>
    <row r="21" spans="1:148" x14ac:dyDescent="0.55000000000000004">
      <c r="A21" s="23"/>
      <c r="B21" s="18">
        <v>393</v>
      </c>
      <c r="C21" s="23" t="s">
        <v>28</v>
      </c>
      <c r="D21" s="37">
        <v>0</v>
      </c>
      <c r="E21" s="37">
        <v>0</v>
      </c>
      <c r="F21" s="37"/>
      <c r="G21" s="37"/>
      <c r="H21" s="41">
        <f t="shared" si="166"/>
        <v>0</v>
      </c>
      <c r="I21" s="37">
        <v>0</v>
      </c>
      <c r="J21" s="37"/>
      <c r="K21" s="37"/>
      <c r="L21" s="41">
        <f t="shared" si="130"/>
        <v>0</v>
      </c>
      <c r="M21" s="37">
        <v>4184.16</v>
      </c>
      <c r="N21" s="37"/>
      <c r="O21" s="37"/>
      <c r="P21" s="41">
        <f t="shared" si="131"/>
        <v>4184.16</v>
      </c>
      <c r="Q21" s="37">
        <v>0</v>
      </c>
      <c r="R21" s="37"/>
      <c r="S21" s="37"/>
      <c r="T21" s="41">
        <f t="shared" si="132"/>
        <v>4184.16</v>
      </c>
      <c r="U21" s="37">
        <v>0</v>
      </c>
      <c r="V21" s="37"/>
      <c r="W21" s="37"/>
      <c r="X21" s="41">
        <f t="shared" si="133"/>
        <v>4184.16</v>
      </c>
      <c r="Y21" s="37">
        <v>0</v>
      </c>
      <c r="Z21" s="37"/>
      <c r="AA21" s="37"/>
      <c r="AB21" s="41">
        <f t="shared" si="134"/>
        <v>4184.16</v>
      </c>
      <c r="AC21" s="37">
        <v>0</v>
      </c>
      <c r="AD21" s="37"/>
      <c r="AE21" s="37"/>
      <c r="AF21" s="41">
        <f t="shared" si="135"/>
        <v>4184.16</v>
      </c>
      <c r="AG21" s="37">
        <v>0</v>
      </c>
      <c r="AH21" s="37"/>
      <c r="AI21" s="37"/>
      <c r="AJ21" s="41">
        <f t="shared" si="136"/>
        <v>4184.16</v>
      </c>
      <c r="AK21" s="37">
        <v>0</v>
      </c>
      <c r="AL21" s="37"/>
      <c r="AM21" s="37"/>
      <c r="AN21" s="41">
        <f t="shared" si="137"/>
        <v>4184.16</v>
      </c>
      <c r="AO21" s="37">
        <v>0</v>
      </c>
      <c r="AP21" s="37"/>
      <c r="AQ21" s="37"/>
      <c r="AR21" s="41">
        <f t="shared" si="138"/>
        <v>4184.16</v>
      </c>
      <c r="AS21" s="37">
        <v>0</v>
      </c>
      <c r="AT21" s="37"/>
      <c r="AU21" s="37"/>
      <c r="AV21" s="41">
        <f t="shared" si="139"/>
        <v>4184.16</v>
      </c>
      <c r="AW21" s="37">
        <v>0</v>
      </c>
      <c r="AX21" s="37"/>
      <c r="AY21" s="37"/>
      <c r="AZ21" s="41">
        <f t="shared" si="140"/>
        <v>4184.16</v>
      </c>
      <c r="BA21" s="37">
        <v>71.760000000000005</v>
      </c>
      <c r="BB21" s="37"/>
      <c r="BC21" s="37"/>
      <c r="BD21" s="41">
        <f t="shared" si="141"/>
        <v>4255.92</v>
      </c>
      <c r="BE21" s="37">
        <v>0</v>
      </c>
      <c r="BF21" s="37"/>
      <c r="BG21" s="37"/>
      <c r="BH21" s="41">
        <f t="shared" si="142"/>
        <v>4255.92</v>
      </c>
      <c r="BI21" s="37">
        <v>0</v>
      </c>
      <c r="BJ21" s="37"/>
      <c r="BK21" s="37"/>
      <c r="BL21" s="41">
        <f t="shared" si="143"/>
        <v>4255.92</v>
      </c>
      <c r="BM21" s="37">
        <v>0</v>
      </c>
      <c r="BN21" s="37"/>
      <c r="BO21" s="37"/>
      <c r="BP21" s="41">
        <f t="shared" si="144"/>
        <v>4255.92</v>
      </c>
      <c r="BQ21" s="37">
        <v>0</v>
      </c>
      <c r="BR21" s="37"/>
      <c r="BS21" s="37"/>
      <c r="BT21" s="41">
        <f t="shared" si="145"/>
        <v>4255.92</v>
      </c>
      <c r="BU21" s="37">
        <v>0</v>
      </c>
      <c r="BV21" s="37"/>
      <c r="BW21" s="37"/>
      <c r="BX21" s="41">
        <f t="shared" si="146"/>
        <v>4255.92</v>
      </c>
      <c r="BY21" s="37">
        <v>0</v>
      </c>
      <c r="BZ21" s="37"/>
      <c r="CA21" s="37"/>
      <c r="CB21" s="41">
        <f t="shared" si="147"/>
        <v>4255.92</v>
      </c>
      <c r="CC21" s="37">
        <v>0</v>
      </c>
      <c r="CD21" s="37"/>
      <c r="CE21" s="37"/>
      <c r="CF21" s="41">
        <f t="shared" si="148"/>
        <v>4255.92</v>
      </c>
      <c r="CG21" s="37">
        <v>0</v>
      </c>
      <c r="CH21" s="37"/>
      <c r="CI21" s="37"/>
      <c r="CJ21" s="41">
        <f t="shared" si="149"/>
        <v>4255.92</v>
      </c>
      <c r="CK21" s="37">
        <v>0</v>
      </c>
      <c r="CL21" s="37"/>
      <c r="CM21" s="37"/>
      <c r="CN21" s="41">
        <f t="shared" si="150"/>
        <v>4255.92</v>
      </c>
      <c r="CO21" s="37">
        <v>0</v>
      </c>
      <c r="CP21" s="37"/>
      <c r="CQ21" s="37"/>
      <c r="CR21" s="41">
        <f t="shared" si="151"/>
        <v>4255.92</v>
      </c>
      <c r="CS21" s="37">
        <v>0</v>
      </c>
      <c r="CT21" s="37"/>
      <c r="CU21" s="37"/>
      <c r="CV21" s="41">
        <f t="shared" si="152"/>
        <v>4255.92</v>
      </c>
      <c r="CW21" s="37">
        <v>0</v>
      </c>
      <c r="CX21" s="37"/>
      <c r="CY21" s="37"/>
      <c r="CZ21" s="41">
        <f t="shared" si="153"/>
        <v>4255.92</v>
      </c>
      <c r="DA21" s="37">
        <v>0</v>
      </c>
      <c r="DB21" s="37"/>
      <c r="DC21" s="37"/>
      <c r="DD21" s="41">
        <f t="shared" si="154"/>
        <v>4255.92</v>
      </c>
      <c r="DE21" s="37">
        <v>0</v>
      </c>
      <c r="DF21" s="37"/>
      <c r="DG21" s="37"/>
      <c r="DH21" s="41">
        <f t="shared" si="155"/>
        <v>4255.92</v>
      </c>
      <c r="DI21" s="37">
        <v>0</v>
      </c>
      <c r="DJ21" s="37"/>
      <c r="DK21" s="37"/>
      <c r="DL21" s="41">
        <f t="shared" si="156"/>
        <v>4255.92</v>
      </c>
      <c r="DM21" s="37">
        <v>0</v>
      </c>
      <c r="DN21" s="37"/>
      <c r="DO21" s="37"/>
      <c r="DP21" s="41">
        <f t="shared" si="157"/>
        <v>4255.92</v>
      </c>
      <c r="DQ21" s="37">
        <v>0</v>
      </c>
      <c r="DR21" s="37"/>
      <c r="DS21" s="37"/>
      <c r="DT21" s="41">
        <f t="shared" si="158"/>
        <v>4255.92</v>
      </c>
      <c r="DU21" s="37">
        <v>0</v>
      </c>
      <c r="DV21" s="37"/>
      <c r="DW21" s="37"/>
      <c r="DX21" s="41">
        <f t="shared" si="159"/>
        <v>4255.92</v>
      </c>
      <c r="DY21" s="37">
        <v>0</v>
      </c>
      <c r="DZ21" s="37"/>
      <c r="EA21" s="37"/>
      <c r="EB21" s="41">
        <f t="shared" si="160"/>
        <v>4255.92</v>
      </c>
      <c r="EC21" s="37">
        <v>0</v>
      </c>
      <c r="ED21" s="37"/>
      <c r="EE21" s="37"/>
      <c r="EF21" s="41">
        <f t="shared" si="161"/>
        <v>4255.92</v>
      </c>
      <c r="EG21" s="37">
        <v>0</v>
      </c>
      <c r="EH21" s="37"/>
      <c r="EI21" s="37"/>
      <c r="EJ21" s="41">
        <f t="shared" si="162"/>
        <v>4255.92</v>
      </c>
      <c r="EK21" s="37">
        <v>0</v>
      </c>
      <c r="EL21" s="37"/>
      <c r="EM21" s="37"/>
      <c r="EN21" s="41">
        <f t="shared" si="163"/>
        <v>4255.92</v>
      </c>
      <c r="EO21" s="37">
        <v>0</v>
      </c>
      <c r="EP21" s="37"/>
      <c r="EQ21" s="37"/>
      <c r="ER21" s="41">
        <f t="shared" si="164"/>
        <v>4255.92</v>
      </c>
    </row>
    <row r="22" spans="1:148" x14ac:dyDescent="0.55000000000000004">
      <c r="A22" s="23"/>
      <c r="B22" s="18">
        <v>396</v>
      </c>
      <c r="C22" s="23" t="s">
        <v>172</v>
      </c>
      <c r="D22" s="37">
        <v>0</v>
      </c>
      <c r="E22" s="37">
        <v>0</v>
      </c>
      <c r="F22" s="37"/>
      <c r="G22" s="37"/>
      <c r="H22" s="41">
        <f t="shared" si="166"/>
        <v>0</v>
      </c>
      <c r="I22" s="37">
        <v>0</v>
      </c>
      <c r="J22" s="37"/>
      <c r="K22" s="37"/>
      <c r="L22" s="41">
        <f t="shared" si="130"/>
        <v>0</v>
      </c>
      <c r="M22" s="37">
        <v>0</v>
      </c>
      <c r="N22" s="37"/>
      <c r="O22" s="37"/>
      <c r="P22" s="41">
        <f t="shared" si="131"/>
        <v>0</v>
      </c>
      <c r="Q22" s="37">
        <v>0</v>
      </c>
      <c r="R22" s="37"/>
      <c r="S22" s="37"/>
      <c r="T22" s="41">
        <f t="shared" si="132"/>
        <v>0</v>
      </c>
      <c r="U22" s="37">
        <v>0</v>
      </c>
      <c r="V22" s="37"/>
      <c r="W22" s="37"/>
      <c r="X22" s="41">
        <f t="shared" si="133"/>
        <v>0</v>
      </c>
      <c r="Y22" s="37">
        <v>0</v>
      </c>
      <c r="Z22" s="37"/>
      <c r="AA22" s="37"/>
      <c r="AB22" s="41">
        <f t="shared" si="134"/>
        <v>0</v>
      </c>
      <c r="AC22" s="37">
        <v>0</v>
      </c>
      <c r="AD22" s="37"/>
      <c r="AE22" s="37"/>
      <c r="AF22" s="41">
        <f t="shared" si="135"/>
        <v>0</v>
      </c>
      <c r="AG22" s="37">
        <v>0</v>
      </c>
      <c r="AH22" s="37"/>
      <c r="AI22" s="37"/>
      <c r="AJ22" s="41">
        <f t="shared" si="136"/>
        <v>0</v>
      </c>
      <c r="AK22" s="37">
        <v>0</v>
      </c>
      <c r="AL22" s="37"/>
      <c r="AM22" s="37"/>
      <c r="AN22" s="41">
        <f t="shared" si="137"/>
        <v>0</v>
      </c>
      <c r="AO22" s="37">
        <v>0</v>
      </c>
      <c r="AP22" s="37"/>
      <c r="AQ22" s="37"/>
      <c r="AR22" s="41">
        <f t="shared" si="138"/>
        <v>0</v>
      </c>
      <c r="AS22" s="37">
        <v>0</v>
      </c>
      <c r="AT22" s="37"/>
      <c r="AU22" s="37"/>
      <c r="AV22" s="41">
        <f t="shared" si="139"/>
        <v>0</v>
      </c>
      <c r="AW22" s="37">
        <v>0</v>
      </c>
      <c r="AX22" s="37"/>
      <c r="AY22" s="37"/>
      <c r="AZ22" s="41">
        <f t="shared" si="140"/>
        <v>0</v>
      </c>
      <c r="BA22" s="37">
        <v>0</v>
      </c>
      <c r="BB22" s="37"/>
      <c r="BC22" s="37"/>
      <c r="BD22" s="41">
        <f t="shared" si="141"/>
        <v>0</v>
      </c>
      <c r="BE22" s="37">
        <v>0</v>
      </c>
      <c r="BF22" s="37"/>
      <c r="BG22" s="37"/>
      <c r="BH22" s="41">
        <f t="shared" si="142"/>
        <v>0</v>
      </c>
      <c r="BI22" s="37">
        <v>0</v>
      </c>
      <c r="BJ22" s="37"/>
      <c r="BK22" s="37"/>
      <c r="BL22" s="41">
        <f t="shared" si="143"/>
        <v>0</v>
      </c>
      <c r="BM22" s="37">
        <v>0</v>
      </c>
      <c r="BN22" s="37"/>
      <c r="BO22" s="37"/>
      <c r="BP22" s="41">
        <f t="shared" si="144"/>
        <v>0</v>
      </c>
      <c r="BQ22" s="37">
        <v>0</v>
      </c>
      <c r="BR22" s="37"/>
      <c r="BS22" s="37"/>
      <c r="BT22" s="41">
        <f t="shared" si="145"/>
        <v>0</v>
      </c>
      <c r="BU22" s="37">
        <v>0</v>
      </c>
      <c r="BV22" s="37"/>
      <c r="BW22" s="37"/>
      <c r="BX22" s="41">
        <f t="shared" si="146"/>
        <v>0</v>
      </c>
      <c r="BY22" s="37">
        <v>0</v>
      </c>
      <c r="BZ22" s="37"/>
      <c r="CA22" s="37"/>
      <c r="CB22" s="41">
        <f t="shared" si="147"/>
        <v>0</v>
      </c>
      <c r="CC22" s="37">
        <v>0</v>
      </c>
      <c r="CD22" s="37"/>
      <c r="CE22" s="37"/>
      <c r="CF22" s="41">
        <f t="shared" si="148"/>
        <v>0</v>
      </c>
      <c r="CG22" s="37">
        <v>0</v>
      </c>
      <c r="CH22" s="37"/>
      <c r="CI22" s="37"/>
      <c r="CJ22" s="41">
        <f t="shared" si="149"/>
        <v>0</v>
      </c>
      <c r="CK22" s="37">
        <v>0</v>
      </c>
      <c r="CL22" s="37"/>
      <c r="CM22" s="37"/>
      <c r="CN22" s="41">
        <f t="shared" si="150"/>
        <v>0</v>
      </c>
      <c r="CO22" s="37">
        <v>0</v>
      </c>
      <c r="CP22" s="37"/>
      <c r="CQ22" s="37"/>
      <c r="CR22" s="41">
        <f t="shared" si="151"/>
        <v>0</v>
      </c>
      <c r="CS22" s="37">
        <v>0</v>
      </c>
      <c r="CT22" s="37"/>
      <c r="CU22" s="37"/>
      <c r="CV22" s="41">
        <f t="shared" si="152"/>
        <v>0</v>
      </c>
      <c r="CW22" s="37">
        <v>0</v>
      </c>
      <c r="CX22" s="37"/>
      <c r="CY22" s="37"/>
      <c r="CZ22" s="41">
        <f t="shared" si="153"/>
        <v>0</v>
      </c>
      <c r="DA22" s="37">
        <v>0</v>
      </c>
      <c r="DB22" s="37"/>
      <c r="DC22" s="37"/>
      <c r="DD22" s="41">
        <f t="shared" si="154"/>
        <v>0</v>
      </c>
      <c r="DE22" s="37">
        <v>0</v>
      </c>
      <c r="DF22" s="37"/>
      <c r="DG22" s="37"/>
      <c r="DH22" s="41">
        <f t="shared" si="155"/>
        <v>0</v>
      </c>
      <c r="DI22" s="37">
        <v>0</v>
      </c>
      <c r="DJ22" s="37"/>
      <c r="DK22" s="37"/>
      <c r="DL22" s="41">
        <f t="shared" si="156"/>
        <v>0</v>
      </c>
      <c r="DM22" s="37">
        <v>0</v>
      </c>
      <c r="DN22" s="37"/>
      <c r="DO22" s="37"/>
      <c r="DP22" s="41">
        <f t="shared" si="157"/>
        <v>0</v>
      </c>
      <c r="DQ22" s="37">
        <v>0</v>
      </c>
      <c r="DR22" s="37"/>
      <c r="DS22" s="37"/>
      <c r="DT22" s="41">
        <f t="shared" si="158"/>
        <v>0</v>
      </c>
      <c r="DU22" s="37">
        <v>0</v>
      </c>
      <c r="DV22" s="37"/>
      <c r="DW22" s="37"/>
      <c r="DX22" s="41">
        <f t="shared" si="159"/>
        <v>0</v>
      </c>
      <c r="DY22" s="37">
        <v>0</v>
      </c>
      <c r="DZ22" s="37"/>
      <c r="EA22" s="37"/>
      <c r="EB22" s="41">
        <f t="shared" si="160"/>
        <v>0</v>
      </c>
      <c r="EC22" s="37">
        <v>0</v>
      </c>
      <c r="ED22" s="37"/>
      <c r="EE22" s="37"/>
      <c r="EF22" s="41">
        <f t="shared" si="161"/>
        <v>0</v>
      </c>
      <c r="EG22" s="37">
        <v>0</v>
      </c>
      <c r="EH22" s="37"/>
      <c r="EI22" s="37"/>
      <c r="EJ22" s="41">
        <f t="shared" si="162"/>
        <v>0</v>
      </c>
      <c r="EK22" s="37">
        <v>0</v>
      </c>
      <c r="EL22" s="37"/>
      <c r="EM22" s="37"/>
      <c r="EN22" s="41">
        <f t="shared" si="163"/>
        <v>0</v>
      </c>
      <c r="EO22" s="37">
        <v>0</v>
      </c>
      <c r="EP22" s="37"/>
      <c r="EQ22" s="37"/>
      <c r="ER22" s="41">
        <f t="shared" si="164"/>
        <v>0</v>
      </c>
    </row>
    <row r="23" spans="1:148" x14ac:dyDescent="0.55000000000000004">
      <c r="A23" s="23"/>
      <c r="B23" s="18"/>
      <c r="C23" s="23"/>
      <c r="D23" s="40"/>
      <c r="E23" s="37"/>
      <c r="F23" s="37"/>
      <c r="G23" s="37"/>
      <c r="H23" s="41"/>
      <c r="I23" s="37"/>
      <c r="J23" s="37"/>
      <c r="K23" s="37"/>
      <c r="L23" s="41"/>
      <c r="M23" s="37"/>
      <c r="N23" s="37"/>
      <c r="O23" s="37"/>
      <c r="P23" s="41"/>
      <c r="Q23" s="37"/>
      <c r="R23" s="37"/>
      <c r="S23" s="37"/>
      <c r="T23" s="41"/>
      <c r="U23" s="37"/>
      <c r="V23" s="37"/>
      <c r="W23" s="37"/>
      <c r="X23" s="41"/>
      <c r="Y23" s="37"/>
      <c r="Z23" s="37"/>
      <c r="AA23" s="37"/>
      <c r="AB23" s="41"/>
      <c r="AC23" s="37"/>
      <c r="AD23" s="37"/>
      <c r="AE23" s="37"/>
      <c r="AF23" s="41"/>
      <c r="AG23" s="37"/>
      <c r="AH23" s="37"/>
      <c r="AI23" s="37"/>
      <c r="AJ23" s="41"/>
      <c r="AK23" s="37"/>
      <c r="AL23" s="37"/>
      <c r="AM23" s="37"/>
      <c r="AN23" s="41"/>
      <c r="AO23" s="37"/>
      <c r="AP23" s="37"/>
      <c r="AQ23" s="37"/>
      <c r="AR23" s="41"/>
      <c r="AS23" s="37"/>
      <c r="AT23" s="37"/>
      <c r="AU23" s="37"/>
      <c r="AV23" s="41"/>
      <c r="AW23" s="37"/>
      <c r="AX23" s="37"/>
      <c r="AY23" s="37"/>
      <c r="AZ23" s="41"/>
      <c r="BA23" s="37"/>
      <c r="BB23" s="37"/>
      <c r="BC23" s="37"/>
      <c r="BD23" s="41"/>
      <c r="BE23" s="37"/>
      <c r="BF23" s="37"/>
      <c r="BG23" s="37"/>
      <c r="BH23" s="41"/>
      <c r="BI23" s="37"/>
      <c r="BJ23" s="37"/>
      <c r="BK23" s="37"/>
      <c r="BL23" s="41"/>
      <c r="BM23" s="37"/>
      <c r="BN23" s="37"/>
      <c r="BO23" s="37"/>
      <c r="BP23" s="41"/>
      <c r="BQ23" s="37"/>
      <c r="BR23" s="37"/>
      <c r="BS23" s="37"/>
      <c r="BT23" s="41"/>
      <c r="BU23" s="37"/>
      <c r="BV23" s="37"/>
      <c r="BW23" s="37"/>
      <c r="BX23" s="41"/>
      <c r="BY23" s="37"/>
      <c r="BZ23" s="37"/>
      <c r="CA23" s="37"/>
      <c r="CB23" s="41"/>
      <c r="CC23" s="37"/>
      <c r="CD23" s="37"/>
      <c r="CE23" s="37"/>
      <c r="CF23" s="41"/>
      <c r="CG23" s="37"/>
      <c r="CH23" s="37"/>
      <c r="CI23" s="37"/>
      <c r="CJ23" s="41"/>
      <c r="CK23" s="37"/>
      <c r="CL23" s="37"/>
      <c r="CM23" s="37"/>
      <c r="CN23" s="41"/>
      <c r="CO23" s="37"/>
      <c r="CP23" s="37"/>
      <c r="CQ23" s="37"/>
      <c r="CR23" s="41"/>
      <c r="CS23" s="37"/>
      <c r="CT23" s="37"/>
      <c r="CU23" s="37"/>
      <c r="CV23" s="41"/>
      <c r="CW23" s="37"/>
      <c r="CX23" s="37"/>
      <c r="CY23" s="37"/>
      <c r="CZ23" s="41"/>
      <c r="DA23" s="37"/>
      <c r="DB23" s="37"/>
      <c r="DC23" s="37"/>
      <c r="DD23" s="41"/>
      <c r="DE23" s="37"/>
      <c r="DF23" s="37"/>
      <c r="DG23" s="37"/>
      <c r="DH23" s="41"/>
      <c r="DI23" s="37"/>
      <c r="DJ23" s="37"/>
      <c r="DK23" s="37"/>
      <c r="DL23" s="41"/>
      <c r="DM23" s="37"/>
      <c r="DN23" s="37"/>
      <c r="DO23" s="37"/>
      <c r="DP23" s="41"/>
      <c r="DQ23" s="37"/>
      <c r="DR23" s="37"/>
      <c r="DS23" s="37"/>
      <c r="DT23" s="41"/>
      <c r="DU23" s="37"/>
      <c r="DV23" s="37"/>
      <c r="DW23" s="37"/>
      <c r="DX23" s="41"/>
      <c r="DY23" s="37"/>
      <c r="DZ23" s="37"/>
      <c r="EA23" s="37"/>
      <c r="EB23" s="41"/>
      <c r="EC23" s="37"/>
      <c r="ED23" s="37"/>
      <c r="EE23" s="37"/>
      <c r="EF23" s="41"/>
      <c r="EG23" s="37"/>
      <c r="EH23" s="37"/>
      <c r="EI23" s="37"/>
      <c r="EJ23" s="41"/>
      <c r="EK23" s="37"/>
      <c r="EL23" s="37"/>
      <c r="EM23" s="37"/>
      <c r="EN23" s="41"/>
      <c r="EO23" s="37"/>
      <c r="EP23" s="37"/>
      <c r="EQ23" s="37"/>
      <c r="ER23" s="41"/>
    </row>
    <row r="24" spans="1:148" x14ac:dyDescent="0.55000000000000004">
      <c r="A24" s="23"/>
      <c r="B24" s="18" t="s">
        <v>131</v>
      </c>
      <c r="C24" s="23" t="s">
        <v>132</v>
      </c>
      <c r="D24" s="37">
        <v>0</v>
      </c>
      <c r="E24" s="37">
        <v>0</v>
      </c>
      <c r="F24" s="37"/>
      <c r="G24" s="37"/>
      <c r="H24" s="41">
        <f t="shared" si="166"/>
        <v>0</v>
      </c>
      <c r="I24" s="37">
        <v>0</v>
      </c>
      <c r="J24" s="37"/>
      <c r="K24" s="37"/>
      <c r="L24" s="41">
        <f t="shared" ref="L24" si="167">H24+I24-J24+K24</f>
        <v>0</v>
      </c>
      <c r="M24" s="37">
        <v>0</v>
      </c>
      <c r="N24" s="37"/>
      <c r="O24" s="37"/>
      <c r="P24" s="41">
        <f t="shared" ref="P24" si="168">L24+M24-N24+O24</f>
        <v>0</v>
      </c>
      <c r="Q24" s="37">
        <v>0</v>
      </c>
      <c r="R24" s="37"/>
      <c r="S24" s="37"/>
      <c r="T24" s="41">
        <f t="shared" ref="T24" si="169">P24+Q24-R24+S24</f>
        <v>0</v>
      </c>
      <c r="U24" s="37">
        <v>0</v>
      </c>
      <c r="V24" s="37"/>
      <c r="W24" s="37"/>
      <c r="X24" s="41">
        <f t="shared" ref="X24" si="170">T24+U24-V24+W24</f>
        <v>0</v>
      </c>
      <c r="Y24" s="37">
        <v>0</v>
      </c>
      <c r="Z24" s="37"/>
      <c r="AA24" s="37"/>
      <c r="AB24" s="41">
        <f t="shared" ref="AB24" si="171">X24+Y24-Z24+AA24</f>
        <v>0</v>
      </c>
      <c r="AC24" s="37">
        <v>0</v>
      </c>
      <c r="AD24" s="37"/>
      <c r="AE24" s="37"/>
      <c r="AF24" s="41">
        <f t="shared" ref="AF24" si="172">AB24+AC24-AD24+AE24</f>
        <v>0</v>
      </c>
      <c r="AG24" s="37">
        <v>0</v>
      </c>
      <c r="AH24" s="37"/>
      <c r="AI24" s="37"/>
      <c r="AJ24" s="41">
        <f t="shared" ref="AJ24" si="173">AF24+AG24-AH24+AI24</f>
        <v>0</v>
      </c>
      <c r="AK24" s="37">
        <v>0</v>
      </c>
      <c r="AL24" s="37"/>
      <c r="AM24" s="37"/>
      <c r="AN24" s="41">
        <f t="shared" ref="AN24" si="174">AJ24+AK24-AL24+AM24</f>
        <v>0</v>
      </c>
      <c r="AO24" s="37">
        <v>0</v>
      </c>
      <c r="AP24" s="37"/>
      <c r="AQ24" s="37"/>
      <c r="AR24" s="41">
        <f t="shared" ref="AR24" si="175">AN24+AO24-AP24+AQ24</f>
        <v>0</v>
      </c>
      <c r="AS24" s="37">
        <v>0</v>
      </c>
      <c r="AT24" s="37"/>
      <c r="AU24" s="37"/>
      <c r="AV24" s="41">
        <f t="shared" ref="AV24" si="176">AR24+AS24-AT24+AU24</f>
        <v>0</v>
      </c>
      <c r="AW24" s="37">
        <v>0</v>
      </c>
      <c r="AX24" s="37"/>
      <c r="AY24" s="37"/>
      <c r="AZ24" s="41">
        <f t="shared" ref="AZ24" si="177">AV24+AW24-AX24+AY24</f>
        <v>0</v>
      </c>
      <c r="BA24" s="37">
        <v>0</v>
      </c>
      <c r="BB24" s="37"/>
      <c r="BC24" s="37"/>
      <c r="BD24" s="41">
        <f t="shared" ref="BD24" si="178">AZ24+BA24-BB24+BC24</f>
        <v>0</v>
      </c>
      <c r="BE24" s="37">
        <v>0</v>
      </c>
      <c r="BF24" s="37"/>
      <c r="BG24" s="37"/>
      <c r="BH24" s="41">
        <f t="shared" ref="BH24" si="179">BD24+BE24-BF24+BG24</f>
        <v>0</v>
      </c>
      <c r="BI24" s="37">
        <v>0</v>
      </c>
      <c r="BJ24" s="37"/>
      <c r="BK24" s="37"/>
      <c r="BL24" s="41">
        <f t="shared" ref="BL24" si="180">BH24+BI24-BJ24+BK24</f>
        <v>0</v>
      </c>
      <c r="BM24" s="37">
        <v>0</v>
      </c>
      <c r="BN24" s="37"/>
      <c r="BO24" s="37"/>
      <c r="BP24" s="41">
        <f t="shared" ref="BP24" si="181">BL24+BM24-BN24+BO24</f>
        <v>0</v>
      </c>
      <c r="BQ24" s="37">
        <v>0</v>
      </c>
      <c r="BR24" s="37"/>
      <c r="BS24" s="37"/>
      <c r="BT24" s="41">
        <f t="shared" ref="BT24" si="182">BP24+BQ24-BR24+BS24</f>
        <v>0</v>
      </c>
      <c r="BU24" s="37">
        <v>0</v>
      </c>
      <c r="BV24" s="37"/>
      <c r="BW24" s="37"/>
      <c r="BX24" s="41">
        <f t="shared" ref="BX24" si="183">BT24+BU24-BV24+BW24</f>
        <v>0</v>
      </c>
      <c r="BY24" s="37">
        <v>0</v>
      </c>
      <c r="BZ24" s="37"/>
      <c r="CA24" s="37"/>
      <c r="CB24" s="41">
        <f t="shared" ref="CB24" si="184">BX24+BY24-BZ24+CA24</f>
        <v>0</v>
      </c>
      <c r="CC24" s="37">
        <v>0</v>
      </c>
      <c r="CD24" s="37"/>
      <c r="CE24" s="37"/>
      <c r="CF24" s="41">
        <f t="shared" ref="CF24" si="185">CB24+CC24-CD24+CE24</f>
        <v>0</v>
      </c>
      <c r="CG24" s="37">
        <v>0</v>
      </c>
      <c r="CH24" s="37"/>
      <c r="CI24" s="37"/>
      <c r="CJ24" s="41">
        <f t="shared" ref="CJ24" si="186">CF24+CG24-CH24+CI24</f>
        <v>0</v>
      </c>
      <c r="CK24" s="37">
        <v>0</v>
      </c>
      <c r="CL24" s="37"/>
      <c r="CM24" s="37"/>
      <c r="CN24" s="41">
        <f t="shared" ref="CN24" si="187">CJ24+CK24-CL24+CM24</f>
        <v>0</v>
      </c>
      <c r="CO24" s="37">
        <v>0</v>
      </c>
      <c r="CP24" s="37"/>
      <c r="CQ24" s="37"/>
      <c r="CR24" s="41">
        <f t="shared" ref="CR24" si="188">CN24+CO24-CP24+CQ24</f>
        <v>0</v>
      </c>
      <c r="CS24" s="37">
        <v>0</v>
      </c>
      <c r="CT24" s="37"/>
      <c r="CU24" s="37"/>
      <c r="CV24" s="41">
        <f t="shared" ref="CV24" si="189">CR24+CS24-CT24+CU24</f>
        <v>0</v>
      </c>
      <c r="CW24" s="37">
        <v>0</v>
      </c>
      <c r="CX24" s="37"/>
      <c r="CY24" s="37"/>
      <c r="CZ24" s="41">
        <f t="shared" ref="CZ24" si="190">CV24+CW24-CX24+CY24</f>
        <v>0</v>
      </c>
      <c r="DA24" s="37">
        <v>0</v>
      </c>
      <c r="DB24" s="37"/>
      <c r="DC24" s="37"/>
      <c r="DD24" s="41">
        <f t="shared" ref="DD24" si="191">CZ24+DA24-DB24+DC24</f>
        <v>0</v>
      </c>
      <c r="DE24" s="37">
        <v>0</v>
      </c>
      <c r="DF24" s="37"/>
      <c r="DG24" s="37"/>
      <c r="DH24" s="41">
        <f t="shared" ref="DH24" si="192">DD24+DE24-DF24+DG24</f>
        <v>0</v>
      </c>
      <c r="DI24" s="37">
        <v>0</v>
      </c>
      <c r="DJ24" s="37"/>
      <c r="DK24" s="37"/>
      <c r="DL24" s="41">
        <f t="shared" ref="DL24" si="193">DH24+DI24-DJ24+DK24</f>
        <v>0</v>
      </c>
      <c r="DM24" s="37">
        <v>0</v>
      </c>
      <c r="DN24" s="37"/>
      <c r="DO24" s="37"/>
      <c r="DP24" s="41">
        <f t="shared" ref="DP24" si="194">DL24+DM24-DN24+DO24</f>
        <v>0</v>
      </c>
      <c r="DQ24" s="37">
        <v>0</v>
      </c>
      <c r="DR24" s="37"/>
      <c r="DS24" s="37"/>
      <c r="DT24" s="41">
        <f t="shared" ref="DT24" si="195">DP24+DQ24-DR24+DS24</f>
        <v>0</v>
      </c>
      <c r="DU24" s="37">
        <v>0</v>
      </c>
      <c r="DV24" s="37"/>
      <c r="DW24" s="37"/>
      <c r="DX24" s="41">
        <f t="shared" ref="DX24" si="196">DT24+DU24-DV24+DW24</f>
        <v>0</v>
      </c>
      <c r="DY24" s="37">
        <v>0</v>
      </c>
      <c r="DZ24" s="37"/>
      <c r="EA24" s="37"/>
      <c r="EB24" s="41">
        <f t="shared" ref="EB24" si="197">DX24+DY24-DZ24+EA24</f>
        <v>0</v>
      </c>
      <c r="EC24" s="37">
        <v>0</v>
      </c>
      <c r="ED24" s="37"/>
      <c r="EE24" s="37"/>
      <c r="EF24" s="41">
        <f t="shared" ref="EF24" si="198">EB24+EC24-ED24+EE24</f>
        <v>0</v>
      </c>
      <c r="EG24" s="37">
        <v>0</v>
      </c>
      <c r="EH24" s="37"/>
      <c r="EI24" s="37"/>
      <c r="EJ24" s="41">
        <f t="shared" ref="EJ24" si="199">EF24+EG24-EH24+EI24</f>
        <v>0</v>
      </c>
      <c r="EK24" s="37">
        <v>0</v>
      </c>
      <c r="EL24" s="37"/>
      <c r="EM24" s="37"/>
      <c r="EN24" s="41">
        <f t="shared" ref="EN24" si="200">EJ24+EK24-EL24+EM24</f>
        <v>0</v>
      </c>
      <c r="EO24" s="37">
        <v>0</v>
      </c>
      <c r="EP24" s="37"/>
      <c r="EQ24" s="37"/>
      <c r="ER24" s="41">
        <f t="shared" ref="ER24" si="201">EN24+EO24-EP24+EQ24</f>
        <v>0</v>
      </c>
    </row>
    <row r="25" spans="1:148" x14ac:dyDescent="0.55000000000000004">
      <c r="A25" s="23"/>
      <c r="B25" s="18"/>
      <c r="C25" s="23"/>
      <c r="D25" s="40"/>
      <c r="E25" s="37"/>
      <c r="F25" s="37"/>
      <c r="G25" s="37"/>
      <c r="H25" s="41"/>
      <c r="I25" s="37"/>
      <c r="J25" s="37"/>
      <c r="K25" s="37"/>
      <c r="L25" s="41"/>
      <c r="M25" s="37"/>
      <c r="N25" s="37"/>
      <c r="O25" s="37"/>
      <c r="P25" s="41"/>
      <c r="Q25" s="37"/>
      <c r="R25" s="37"/>
      <c r="S25" s="37"/>
      <c r="T25" s="41"/>
      <c r="U25" s="37"/>
      <c r="V25" s="37"/>
      <c r="W25" s="37"/>
      <c r="X25" s="41"/>
      <c r="Y25" s="37"/>
      <c r="Z25" s="37"/>
      <c r="AA25" s="37"/>
      <c r="AB25" s="41"/>
      <c r="AC25" s="37"/>
      <c r="AD25" s="37"/>
      <c r="AE25" s="37"/>
      <c r="AF25" s="41"/>
      <c r="AG25" s="37"/>
      <c r="AH25" s="37"/>
      <c r="AI25" s="37"/>
      <c r="AJ25" s="41"/>
      <c r="AK25" s="37"/>
      <c r="AL25" s="37"/>
      <c r="AM25" s="37"/>
      <c r="AN25" s="41"/>
      <c r="AO25" s="37"/>
      <c r="AP25" s="37"/>
      <c r="AQ25" s="37"/>
      <c r="AR25" s="41"/>
      <c r="AS25" s="37"/>
      <c r="AT25" s="37"/>
      <c r="AU25" s="37"/>
      <c r="AV25" s="41"/>
      <c r="AW25" s="37"/>
      <c r="AX25" s="37"/>
      <c r="AY25" s="37"/>
      <c r="AZ25" s="41"/>
      <c r="BA25" s="37"/>
      <c r="BB25" s="37"/>
      <c r="BC25" s="37"/>
      <c r="BD25" s="41"/>
      <c r="BE25" s="37"/>
      <c r="BF25" s="37"/>
      <c r="BG25" s="37"/>
      <c r="BH25" s="41"/>
      <c r="BI25" s="37"/>
      <c r="BJ25" s="37"/>
      <c r="BK25" s="37"/>
      <c r="BL25" s="41"/>
      <c r="BM25" s="37"/>
      <c r="BN25" s="37"/>
      <c r="BO25" s="37"/>
      <c r="BP25" s="41"/>
      <c r="BQ25" s="37"/>
      <c r="BR25" s="37"/>
      <c r="BS25" s="37"/>
      <c r="BT25" s="41"/>
      <c r="BU25" s="37"/>
      <c r="BV25" s="37"/>
      <c r="BW25" s="37"/>
      <c r="BX25" s="41"/>
      <c r="BY25" s="37"/>
      <c r="BZ25" s="37"/>
      <c r="CA25" s="37"/>
      <c r="CB25" s="41"/>
      <c r="CC25" s="37"/>
      <c r="CD25" s="37"/>
      <c r="CE25" s="37"/>
      <c r="CF25" s="41"/>
      <c r="CG25" s="37"/>
      <c r="CH25" s="37"/>
      <c r="CI25" s="37"/>
      <c r="CJ25" s="41"/>
      <c r="CK25" s="37"/>
      <c r="CL25" s="37"/>
      <c r="CM25" s="37"/>
      <c r="CN25" s="41"/>
      <c r="CO25" s="37"/>
      <c r="CP25" s="37"/>
      <c r="CQ25" s="37"/>
      <c r="CR25" s="41"/>
      <c r="CS25" s="37"/>
      <c r="CT25" s="37"/>
      <c r="CU25" s="37"/>
      <c r="CV25" s="41"/>
      <c r="CW25" s="37"/>
      <c r="CX25" s="37"/>
      <c r="CY25" s="37"/>
      <c r="CZ25" s="41"/>
      <c r="DA25" s="37"/>
      <c r="DB25" s="37"/>
      <c r="DC25" s="37"/>
      <c r="DD25" s="41"/>
      <c r="DE25" s="37"/>
      <c r="DF25" s="37"/>
      <c r="DG25" s="37"/>
      <c r="DH25" s="41"/>
      <c r="DI25" s="37"/>
      <c r="DJ25" s="37"/>
      <c r="DK25" s="37"/>
      <c r="DL25" s="41"/>
      <c r="DM25" s="37"/>
      <c r="DN25" s="37"/>
      <c r="DO25" s="37"/>
      <c r="DP25" s="41"/>
      <c r="DQ25" s="37"/>
      <c r="DR25" s="37"/>
      <c r="DS25" s="37"/>
      <c r="DT25" s="41"/>
      <c r="DU25" s="37"/>
      <c r="DV25" s="37"/>
      <c r="DW25" s="37"/>
      <c r="DX25" s="41"/>
      <c r="DY25" s="37"/>
      <c r="DZ25" s="37"/>
      <c r="EA25" s="37"/>
      <c r="EB25" s="41"/>
      <c r="EC25" s="37"/>
      <c r="ED25" s="37"/>
      <c r="EE25" s="37"/>
      <c r="EF25" s="41"/>
      <c r="EG25" s="37"/>
      <c r="EH25" s="37"/>
      <c r="EI25" s="37"/>
      <c r="EJ25" s="41"/>
      <c r="EK25" s="37"/>
      <c r="EL25" s="37"/>
      <c r="EM25" s="37"/>
      <c r="EN25" s="41"/>
      <c r="EO25" s="37"/>
      <c r="EP25" s="37"/>
      <c r="EQ25" s="37"/>
      <c r="ER25" s="4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6219-8AA5-41EB-AB47-7D5674977F87}">
  <dimension ref="A1:AM25"/>
  <sheetViews>
    <sheetView workbookViewId="0">
      <selection activeCell="P7" sqref="P7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44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110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:AM2" si="7">EOMONTH(AK2,1)</f>
        <v>44895</v>
      </c>
      <c r="AM2" s="38">
        <f t="shared" si="7"/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23">
        <v>303</v>
      </c>
      <c r="B5" s="23" t="s">
        <v>165</v>
      </c>
      <c r="C5" s="43"/>
      <c r="D5" s="43"/>
      <c r="E5" s="43"/>
      <c r="F5" s="43"/>
      <c r="G5" s="43"/>
      <c r="H5" s="43"/>
      <c r="I5" s="37"/>
      <c r="J5" s="43"/>
      <c r="K5" s="43"/>
      <c r="L5" s="43"/>
      <c r="M5" s="43"/>
      <c r="N5" s="43"/>
      <c r="O5" s="43">
        <v>0</v>
      </c>
      <c r="P5" s="43">
        <f>O5+INDEX('Dep LinkIn'!$D$5:$AN$25,MATCH('AccDep LinkIn'!$A5,'Dep LinkIn'!$A$5:$A$25,0),MATCH('AccDep LinkIn'!P$2,'Dep LinkIn'!$D$2:$AN$2,0))</f>
        <v>0</v>
      </c>
      <c r="Q5" s="43">
        <f>P5+INDEX('Dep LinkIn'!$D$5:$AN$25,MATCH('AccDep LinkIn'!$A5,'Dep LinkIn'!$A$5:$A$25,0),MATCH('AccDep LinkIn'!Q$2,'Dep LinkIn'!$D$2:$AN$2,0))</f>
        <v>0</v>
      </c>
      <c r="R5" s="43">
        <f>Q5+INDEX('Dep LinkIn'!$D$5:$AN$25,MATCH('AccDep LinkIn'!$A5,'Dep LinkIn'!$A$5:$A$25,0),MATCH('AccDep LinkIn'!R$2,'Dep LinkIn'!$D$2:$AN$2,0))</f>
        <v>0</v>
      </c>
      <c r="S5" s="43">
        <f>R5+INDEX('Dep LinkIn'!$D$5:$AN$25,MATCH('AccDep LinkIn'!$A5,'Dep LinkIn'!$A$5:$A$25,0),MATCH('AccDep LinkIn'!S$2,'Dep LinkIn'!$D$2:$AN$2,0))</f>
        <v>0</v>
      </c>
      <c r="T5" s="43">
        <f>S5+INDEX('Dep LinkIn'!$D$5:$AN$25,MATCH('AccDep LinkIn'!$A5,'Dep LinkIn'!$A$5:$A$25,0),MATCH('AccDep LinkIn'!T$2,'Dep LinkIn'!$D$2:$AN$2,0))</f>
        <v>0</v>
      </c>
      <c r="U5" s="43">
        <f>T5+INDEX('Dep LinkIn'!$D$5:$AN$25,MATCH('AccDep LinkIn'!$A5,'Dep LinkIn'!$A$5:$A$25,0),MATCH('AccDep LinkIn'!U$2,'Dep LinkIn'!$D$2:$AN$2,0))</f>
        <v>0</v>
      </c>
      <c r="V5" s="43">
        <f>U5+INDEX('Dep LinkIn'!$D$5:$AN$25,MATCH('AccDep LinkIn'!$A5,'Dep LinkIn'!$A$5:$A$25,0),MATCH('AccDep LinkIn'!V$2,'Dep LinkIn'!$D$2:$AN$2,0))</f>
        <v>0</v>
      </c>
      <c r="W5" s="43">
        <f>V5+INDEX('Dep LinkIn'!$D$5:$AN$25,MATCH('AccDep LinkIn'!$A5,'Dep LinkIn'!$A$5:$A$25,0),MATCH('AccDep LinkIn'!W$2,'Dep LinkIn'!$D$2:$AN$2,0))</f>
        <v>0</v>
      </c>
      <c r="X5" s="43">
        <f>W5+INDEX('Dep LinkIn'!$D$5:$AN$25,MATCH('AccDep LinkIn'!$A5,'Dep LinkIn'!$A$5:$A$25,0),MATCH('AccDep LinkIn'!X$2,'Dep LinkIn'!$D$2:$AN$2,0))</f>
        <v>0</v>
      </c>
      <c r="Y5" s="43">
        <f>X5+INDEX('Dep LinkIn'!$D$5:$AN$25,MATCH('AccDep LinkIn'!$A5,'Dep LinkIn'!$A$5:$A$25,0),MATCH('AccDep LinkIn'!Y$2,'Dep LinkIn'!$D$2:$AN$2,0))</f>
        <v>0</v>
      </c>
      <c r="Z5" s="43">
        <f>Y5+INDEX('Dep LinkIn'!$D$5:$AN$25,MATCH('AccDep LinkIn'!$A5,'Dep LinkIn'!$A$5:$A$25,0),MATCH('AccDep LinkIn'!Z$2,'Dep LinkIn'!$D$2:$AN$2,0))</f>
        <v>0</v>
      </c>
      <c r="AA5" s="43">
        <f>Z5+INDEX('Dep LinkIn'!$D$5:$AN$25,MATCH('AccDep LinkIn'!$A5,'Dep LinkIn'!$A$5:$A$25,0),MATCH('AccDep LinkIn'!AA$2,'Dep LinkIn'!$D$2:$AN$2,0))</f>
        <v>0</v>
      </c>
      <c r="AB5" s="43">
        <f>AA5+INDEX('Dep LinkIn'!$D$5:$AN$25,MATCH('AccDep LinkIn'!$A5,'Dep LinkIn'!$A$5:$A$25,0),MATCH('AccDep LinkIn'!AB$2,'Dep LinkIn'!$D$2:$AN$2,0))</f>
        <v>0</v>
      </c>
      <c r="AC5" s="43">
        <f>AB5+INDEX('Dep LinkIn'!$D$5:$AN$25,MATCH('AccDep LinkIn'!$A5,'Dep LinkIn'!$A$5:$A$25,0),MATCH('AccDep LinkIn'!AC$2,'Dep LinkIn'!$D$2:$AN$2,0))</f>
        <v>0</v>
      </c>
      <c r="AD5" s="43">
        <f>AC5+INDEX('Dep LinkIn'!$D$5:$AN$25,MATCH('AccDep LinkIn'!$A5,'Dep LinkIn'!$A$5:$A$25,0),MATCH('AccDep LinkIn'!AD$2,'Dep LinkIn'!$D$2:$AN$2,0))</f>
        <v>0</v>
      </c>
      <c r="AE5" s="43">
        <f>AD5+INDEX('Dep LinkIn'!$D$5:$AN$25,MATCH('AccDep LinkIn'!$A5,'Dep LinkIn'!$A$5:$A$25,0),MATCH('AccDep LinkIn'!AE$2,'Dep LinkIn'!$D$2:$AN$2,0))</f>
        <v>0</v>
      </c>
      <c r="AF5" s="43">
        <f>AE5+INDEX('Dep LinkIn'!$D$5:$AN$25,MATCH('AccDep LinkIn'!$A5,'Dep LinkIn'!$A$5:$A$25,0),MATCH('AccDep LinkIn'!AF$2,'Dep LinkIn'!$D$2:$AN$2,0))</f>
        <v>0</v>
      </c>
      <c r="AG5" s="43">
        <f>AF5+INDEX('Dep LinkIn'!$D$5:$AN$25,MATCH('AccDep LinkIn'!$A5,'Dep LinkIn'!$A$5:$A$25,0),MATCH('AccDep LinkIn'!AG$2,'Dep LinkIn'!$D$2:$AN$2,0))</f>
        <v>0</v>
      </c>
      <c r="AH5" s="43">
        <f>AG5+INDEX('Dep LinkIn'!$D$5:$AN$25,MATCH('AccDep LinkIn'!$A5,'Dep LinkIn'!$A$5:$A$25,0),MATCH('AccDep LinkIn'!AH$2,'Dep LinkIn'!$D$2:$AN$2,0))</f>
        <v>0</v>
      </c>
      <c r="AI5" s="43">
        <f>AH5+INDEX('Dep LinkIn'!$D$5:$AN$25,MATCH('AccDep LinkIn'!$A5,'Dep LinkIn'!$A$5:$A$25,0),MATCH('AccDep LinkIn'!AI$2,'Dep LinkIn'!$D$2:$AN$2,0))</f>
        <v>0</v>
      </c>
      <c r="AJ5" s="43">
        <f>AI5+INDEX('Dep LinkIn'!$D$5:$AN$25,MATCH('AccDep LinkIn'!$A5,'Dep LinkIn'!$A$5:$A$25,0),MATCH('AccDep LinkIn'!AJ$2,'Dep LinkIn'!$D$2:$AN$2,0))</f>
        <v>0</v>
      </c>
      <c r="AK5" s="43">
        <f>AJ5+INDEX('Dep LinkIn'!$D$5:$AN$25,MATCH('AccDep LinkIn'!$A5,'Dep LinkIn'!$A$5:$A$25,0),MATCH('AccDep LinkIn'!AK$2,'Dep LinkIn'!$D$2:$AN$2,0))</f>
        <v>0</v>
      </c>
      <c r="AL5" s="43">
        <f>AK5+INDEX('Dep LinkIn'!$D$5:$AN$25,MATCH('AccDep LinkIn'!$A5,'Dep LinkIn'!$A$5:$A$25,0),MATCH('AccDep LinkIn'!AL$2,'Dep LinkIn'!$D$2:$AN$2,0))</f>
        <v>0</v>
      </c>
      <c r="AM5" s="43">
        <f>AL5+INDEX('Dep LinkIn'!$D$5:$AN$25,MATCH('AccDep LinkIn'!$A5,'Dep LinkIn'!$A$5:$A$25,0),MATCH('AccDep LinkIn'!AM$2,'Dep LinkIn'!$D$2:$AN$2,0))</f>
        <v>0</v>
      </c>
    </row>
    <row r="6" spans="1:39" x14ac:dyDescent="0.55000000000000004">
      <c r="A6" s="23">
        <v>310.10000000000002</v>
      </c>
      <c r="B6" s="23" t="s">
        <v>21</v>
      </c>
      <c r="C6" s="43"/>
      <c r="D6" s="43"/>
      <c r="E6" s="43"/>
      <c r="F6" s="43"/>
      <c r="G6" s="43"/>
      <c r="H6" s="43"/>
      <c r="I6" s="37"/>
      <c r="J6" s="43"/>
      <c r="K6" s="43"/>
      <c r="L6" s="43"/>
      <c r="M6" s="43"/>
      <c r="N6" s="43"/>
      <c r="O6" s="43">
        <v>0</v>
      </c>
      <c r="P6" s="43">
        <f>O6+INDEX('Dep LinkIn'!$D$5:$AN$25,MATCH('AccDep LinkIn'!$A6,'Dep LinkIn'!$A$5:$A$25,0),MATCH('AccDep LinkIn'!P$2,'Dep LinkIn'!$D$2:$AN$2,0))</f>
        <v>0</v>
      </c>
      <c r="Q6" s="43">
        <f>P6+INDEX('Dep LinkIn'!$D$5:$AN$25,MATCH('AccDep LinkIn'!$A6,'Dep LinkIn'!$A$5:$A$25,0),MATCH('AccDep LinkIn'!Q$2,'Dep LinkIn'!$D$2:$AN$2,0))</f>
        <v>0</v>
      </c>
      <c r="R6" s="43">
        <f>Q6+INDEX('Dep LinkIn'!$D$5:$AN$25,MATCH('AccDep LinkIn'!$A6,'Dep LinkIn'!$A$5:$A$25,0),MATCH('AccDep LinkIn'!R$2,'Dep LinkIn'!$D$2:$AN$2,0))</f>
        <v>0</v>
      </c>
      <c r="S6" s="43">
        <f>R6+INDEX('Dep LinkIn'!$D$5:$AN$25,MATCH('AccDep LinkIn'!$A6,'Dep LinkIn'!$A$5:$A$25,0),MATCH('AccDep LinkIn'!S$2,'Dep LinkIn'!$D$2:$AN$2,0))</f>
        <v>0</v>
      </c>
      <c r="T6" s="43">
        <f>S6+INDEX('Dep LinkIn'!$D$5:$AN$25,MATCH('AccDep LinkIn'!$A6,'Dep LinkIn'!$A$5:$A$25,0),MATCH('AccDep LinkIn'!T$2,'Dep LinkIn'!$D$2:$AN$2,0))</f>
        <v>0</v>
      </c>
      <c r="U6" s="43">
        <f>T6+INDEX('Dep LinkIn'!$D$5:$AN$25,MATCH('AccDep LinkIn'!$A6,'Dep LinkIn'!$A$5:$A$25,0),MATCH('AccDep LinkIn'!U$2,'Dep LinkIn'!$D$2:$AN$2,0))</f>
        <v>0</v>
      </c>
      <c r="V6" s="43">
        <f>U6+INDEX('Dep LinkIn'!$D$5:$AN$25,MATCH('AccDep LinkIn'!$A6,'Dep LinkIn'!$A$5:$A$25,0),MATCH('AccDep LinkIn'!V$2,'Dep LinkIn'!$D$2:$AN$2,0))</f>
        <v>0</v>
      </c>
      <c r="W6" s="43">
        <f>V6+INDEX('Dep LinkIn'!$D$5:$AN$25,MATCH('AccDep LinkIn'!$A6,'Dep LinkIn'!$A$5:$A$25,0),MATCH('AccDep LinkIn'!W$2,'Dep LinkIn'!$D$2:$AN$2,0))</f>
        <v>0</v>
      </c>
      <c r="X6" s="43">
        <f>W6+INDEX('Dep LinkIn'!$D$5:$AN$25,MATCH('AccDep LinkIn'!$A6,'Dep LinkIn'!$A$5:$A$25,0),MATCH('AccDep LinkIn'!X$2,'Dep LinkIn'!$D$2:$AN$2,0))</f>
        <v>0</v>
      </c>
      <c r="Y6" s="43">
        <f>X6+INDEX('Dep LinkIn'!$D$5:$AN$25,MATCH('AccDep LinkIn'!$A6,'Dep LinkIn'!$A$5:$A$25,0),MATCH('AccDep LinkIn'!Y$2,'Dep LinkIn'!$D$2:$AN$2,0))</f>
        <v>0</v>
      </c>
      <c r="Z6" s="43">
        <f>Y6+INDEX('Dep LinkIn'!$D$5:$AN$25,MATCH('AccDep LinkIn'!$A6,'Dep LinkIn'!$A$5:$A$25,0),MATCH('AccDep LinkIn'!Z$2,'Dep LinkIn'!$D$2:$AN$2,0))</f>
        <v>0</v>
      </c>
      <c r="AA6" s="43">
        <f>Z6+INDEX('Dep LinkIn'!$D$5:$AN$25,MATCH('AccDep LinkIn'!$A6,'Dep LinkIn'!$A$5:$A$25,0),MATCH('AccDep LinkIn'!AA$2,'Dep LinkIn'!$D$2:$AN$2,0))</f>
        <v>0</v>
      </c>
      <c r="AB6" s="43">
        <f>AA6+INDEX('Dep LinkIn'!$D$5:$AN$25,MATCH('AccDep LinkIn'!$A6,'Dep LinkIn'!$A$5:$A$25,0),MATCH('AccDep LinkIn'!AB$2,'Dep LinkIn'!$D$2:$AN$2,0))</f>
        <v>0</v>
      </c>
      <c r="AC6" s="43">
        <f>AB6+INDEX('Dep LinkIn'!$D$5:$AN$25,MATCH('AccDep LinkIn'!$A6,'Dep LinkIn'!$A$5:$A$25,0),MATCH('AccDep LinkIn'!AC$2,'Dep LinkIn'!$D$2:$AN$2,0))</f>
        <v>0</v>
      </c>
      <c r="AD6" s="43">
        <f>AC6+INDEX('Dep LinkIn'!$D$5:$AN$25,MATCH('AccDep LinkIn'!$A6,'Dep LinkIn'!$A$5:$A$25,0),MATCH('AccDep LinkIn'!AD$2,'Dep LinkIn'!$D$2:$AN$2,0))</f>
        <v>0</v>
      </c>
      <c r="AE6" s="43">
        <f>AD6+INDEX('Dep LinkIn'!$D$5:$AN$25,MATCH('AccDep LinkIn'!$A6,'Dep LinkIn'!$A$5:$A$25,0),MATCH('AccDep LinkIn'!AE$2,'Dep LinkIn'!$D$2:$AN$2,0))</f>
        <v>0</v>
      </c>
      <c r="AF6" s="43">
        <f>AE6+INDEX('Dep LinkIn'!$D$5:$AN$25,MATCH('AccDep LinkIn'!$A6,'Dep LinkIn'!$A$5:$A$25,0),MATCH('AccDep LinkIn'!AF$2,'Dep LinkIn'!$D$2:$AN$2,0))</f>
        <v>0</v>
      </c>
      <c r="AG6" s="43">
        <f>AF6+INDEX('Dep LinkIn'!$D$5:$AN$25,MATCH('AccDep LinkIn'!$A6,'Dep LinkIn'!$A$5:$A$25,0),MATCH('AccDep LinkIn'!AG$2,'Dep LinkIn'!$D$2:$AN$2,0))</f>
        <v>0</v>
      </c>
      <c r="AH6" s="43">
        <f>AG6+INDEX('Dep LinkIn'!$D$5:$AN$25,MATCH('AccDep LinkIn'!$A6,'Dep LinkIn'!$A$5:$A$25,0),MATCH('AccDep LinkIn'!AH$2,'Dep LinkIn'!$D$2:$AN$2,0))</f>
        <v>0</v>
      </c>
      <c r="AI6" s="43">
        <f>AH6+INDEX('Dep LinkIn'!$D$5:$AN$25,MATCH('AccDep LinkIn'!$A6,'Dep LinkIn'!$A$5:$A$25,0),MATCH('AccDep LinkIn'!AI$2,'Dep LinkIn'!$D$2:$AN$2,0))</f>
        <v>0</v>
      </c>
      <c r="AJ6" s="43">
        <f>AI6+INDEX('Dep LinkIn'!$D$5:$AN$25,MATCH('AccDep LinkIn'!$A6,'Dep LinkIn'!$A$5:$A$25,0),MATCH('AccDep LinkIn'!AJ$2,'Dep LinkIn'!$D$2:$AN$2,0))</f>
        <v>0</v>
      </c>
      <c r="AK6" s="43">
        <f>AJ6+INDEX('Dep LinkIn'!$D$5:$AN$25,MATCH('AccDep LinkIn'!$A6,'Dep LinkIn'!$A$5:$A$25,0),MATCH('AccDep LinkIn'!AK$2,'Dep LinkIn'!$D$2:$AN$2,0))</f>
        <v>0</v>
      </c>
      <c r="AL6" s="43">
        <f>AK6+INDEX('Dep LinkIn'!$D$5:$AN$25,MATCH('AccDep LinkIn'!$A6,'Dep LinkIn'!$A$5:$A$25,0),MATCH('AccDep LinkIn'!AL$2,'Dep LinkIn'!$D$2:$AN$2,0))</f>
        <v>0</v>
      </c>
      <c r="AM6" s="43">
        <f>AL6+INDEX('Dep LinkIn'!$D$5:$AN$25,MATCH('AccDep LinkIn'!$A6,'Dep LinkIn'!$A$5:$A$25,0),MATCH('AccDep LinkIn'!AM$2,'Dep LinkIn'!$D$2:$AN$2,0))</f>
        <v>0</v>
      </c>
    </row>
    <row r="7" spans="1:39" x14ac:dyDescent="0.55000000000000004">
      <c r="A7" s="23">
        <v>311</v>
      </c>
      <c r="B7" s="23" t="s">
        <v>166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1287.3446999999999</v>
      </c>
      <c r="P7" s="43">
        <f>O7+INDEX('Dep LinkIn'!$D$5:$AN$25,MATCH('AccDep LinkIn'!$A7,'Dep LinkIn'!$A$5:$A$25,0),MATCH('AccDep LinkIn'!P$2,'Dep LinkIn'!$D$2:$AN$2,0))</f>
        <v>1295.9238444444443</v>
      </c>
      <c r="Q7" s="43">
        <f>P7+INDEX('Dep LinkIn'!$D$5:$AN$25,MATCH('AccDep LinkIn'!$A7,'Dep LinkIn'!$A$5:$A$25,0),MATCH('AccDep LinkIn'!Q$2,'Dep LinkIn'!$D$2:$AN$2,0))</f>
        <v>1304.5029888888887</v>
      </c>
      <c r="R7" s="43">
        <f>Q7+INDEX('Dep LinkIn'!$D$5:$AN$25,MATCH('AccDep LinkIn'!$A7,'Dep LinkIn'!$A$5:$A$25,0),MATCH('AccDep LinkIn'!R$2,'Dep LinkIn'!$D$2:$AN$2,0))</f>
        <v>1313.0821333333331</v>
      </c>
      <c r="S7" s="43">
        <f>R7+INDEX('Dep LinkIn'!$D$5:$AN$25,MATCH('AccDep LinkIn'!$A7,'Dep LinkIn'!$A$5:$A$25,0),MATCH('AccDep LinkIn'!S$2,'Dep LinkIn'!$D$2:$AN$2,0))</f>
        <v>1321.6612777777775</v>
      </c>
      <c r="T7" s="43">
        <f>S7+INDEX('Dep LinkIn'!$D$5:$AN$25,MATCH('AccDep LinkIn'!$A7,'Dep LinkIn'!$A$5:$A$25,0),MATCH('AccDep LinkIn'!T$2,'Dep LinkIn'!$D$2:$AN$2,0))</f>
        <v>1330.2404222222219</v>
      </c>
      <c r="U7" s="43">
        <f>T7+INDEX('Dep LinkIn'!$D$5:$AN$25,MATCH('AccDep LinkIn'!$A7,'Dep LinkIn'!$A$5:$A$25,0),MATCH('AccDep LinkIn'!U$2,'Dep LinkIn'!$D$2:$AN$2,0))</f>
        <v>1338.8195666666663</v>
      </c>
      <c r="V7" s="43">
        <f>U7+INDEX('Dep LinkIn'!$D$5:$AN$25,MATCH('AccDep LinkIn'!$A7,'Dep LinkIn'!$A$5:$A$25,0),MATCH('AccDep LinkIn'!V$2,'Dep LinkIn'!$D$2:$AN$2,0))</f>
        <v>1347.3987111111107</v>
      </c>
      <c r="W7" s="43">
        <f>V7+INDEX('Dep LinkIn'!$D$5:$AN$25,MATCH('AccDep LinkIn'!$A7,'Dep LinkIn'!$A$5:$A$25,0),MATCH('AccDep LinkIn'!W$2,'Dep LinkIn'!$D$2:$AN$2,0))</f>
        <v>1355.9778555555552</v>
      </c>
      <c r="X7" s="43">
        <f>W7+INDEX('Dep LinkIn'!$D$5:$AN$25,MATCH('AccDep LinkIn'!$A7,'Dep LinkIn'!$A$5:$A$25,0),MATCH('AccDep LinkIn'!X$2,'Dep LinkIn'!$D$2:$AN$2,0))</f>
        <v>1364.5569999999996</v>
      </c>
      <c r="Y7" s="43">
        <f>X7+INDEX('Dep LinkIn'!$D$5:$AN$25,MATCH('AccDep LinkIn'!$A7,'Dep LinkIn'!$A$5:$A$25,0),MATCH('AccDep LinkIn'!Y$2,'Dep LinkIn'!$D$2:$AN$2,0))</f>
        <v>1373.136144444444</v>
      </c>
      <c r="Z7" s="43">
        <f>Y7+INDEX('Dep LinkIn'!$D$5:$AN$25,MATCH('AccDep LinkIn'!$A7,'Dep LinkIn'!$A$5:$A$25,0),MATCH('AccDep LinkIn'!Z$2,'Dep LinkIn'!$D$2:$AN$2,0))</f>
        <v>1381.7152888888884</v>
      </c>
      <c r="AA7" s="43">
        <f>Z7+INDEX('Dep LinkIn'!$D$5:$AN$25,MATCH('AccDep LinkIn'!$A7,'Dep LinkIn'!$A$5:$A$25,0),MATCH('AccDep LinkIn'!AA$2,'Dep LinkIn'!$D$2:$AN$2,0))</f>
        <v>1390.2944333333328</v>
      </c>
      <c r="AB7" s="43">
        <f>AA7+INDEX('Dep LinkIn'!$D$5:$AN$25,MATCH('AccDep LinkIn'!$A7,'Dep LinkIn'!$A$5:$A$25,0),MATCH('AccDep LinkIn'!AB$2,'Dep LinkIn'!$D$2:$AN$2,0))</f>
        <v>1398.8735777777772</v>
      </c>
      <c r="AC7" s="43">
        <f>AB7+INDEX('Dep LinkIn'!$D$5:$AN$25,MATCH('AccDep LinkIn'!$A7,'Dep LinkIn'!$A$5:$A$25,0),MATCH('AccDep LinkIn'!AC$2,'Dep LinkIn'!$D$2:$AN$2,0))</f>
        <v>1407.4527222222216</v>
      </c>
      <c r="AD7" s="43">
        <f>AC7+INDEX('Dep LinkIn'!$D$5:$AN$25,MATCH('AccDep LinkIn'!$A7,'Dep LinkIn'!$A$5:$A$25,0),MATCH('AccDep LinkIn'!AD$2,'Dep LinkIn'!$D$2:$AN$2,0))</f>
        <v>1416.031866666666</v>
      </c>
      <c r="AE7" s="43">
        <f>AD7+INDEX('Dep LinkIn'!$D$5:$AN$25,MATCH('AccDep LinkIn'!$A7,'Dep LinkIn'!$A$5:$A$25,0),MATCH('AccDep LinkIn'!AE$2,'Dep LinkIn'!$D$2:$AN$2,0))</f>
        <v>1424.6110111111104</v>
      </c>
      <c r="AF7" s="43">
        <f>AE7+INDEX('Dep LinkIn'!$D$5:$AN$25,MATCH('AccDep LinkIn'!$A7,'Dep LinkIn'!$A$5:$A$25,0),MATCH('AccDep LinkIn'!AF$2,'Dep LinkIn'!$D$2:$AN$2,0))</f>
        <v>1433.1901555555548</v>
      </c>
      <c r="AG7" s="43">
        <f>AF7+INDEX('Dep LinkIn'!$D$5:$AN$25,MATCH('AccDep LinkIn'!$A7,'Dep LinkIn'!$A$5:$A$25,0),MATCH('AccDep LinkIn'!AG$2,'Dep LinkIn'!$D$2:$AN$2,0))</f>
        <v>1441.7692999999992</v>
      </c>
      <c r="AH7" s="43">
        <f>AG7+INDEX('Dep LinkIn'!$D$5:$AN$25,MATCH('AccDep LinkIn'!$A7,'Dep LinkIn'!$A$5:$A$25,0),MATCH('AccDep LinkIn'!AH$2,'Dep LinkIn'!$D$2:$AN$2,0))</f>
        <v>1450.3484444444437</v>
      </c>
      <c r="AI7" s="43">
        <f>AH7+INDEX('Dep LinkIn'!$D$5:$AN$25,MATCH('AccDep LinkIn'!$A7,'Dep LinkIn'!$A$5:$A$25,0),MATCH('AccDep LinkIn'!AI$2,'Dep LinkIn'!$D$2:$AN$2,0))</f>
        <v>1458.9275888888881</v>
      </c>
      <c r="AJ7" s="43">
        <f>AI7+INDEX('Dep LinkIn'!$D$5:$AN$25,MATCH('AccDep LinkIn'!$A7,'Dep LinkIn'!$A$5:$A$25,0),MATCH('AccDep LinkIn'!AJ$2,'Dep LinkIn'!$D$2:$AN$2,0))</f>
        <v>1467.5067333333325</v>
      </c>
      <c r="AK7" s="43">
        <f>AJ7+INDEX('Dep LinkIn'!$D$5:$AN$25,MATCH('AccDep LinkIn'!$A7,'Dep LinkIn'!$A$5:$A$25,0),MATCH('AccDep LinkIn'!AK$2,'Dep LinkIn'!$D$2:$AN$2,0))</f>
        <v>1476.0858777777769</v>
      </c>
      <c r="AL7" s="43">
        <f>AK7+INDEX('Dep LinkIn'!$D$5:$AN$25,MATCH('AccDep LinkIn'!$A7,'Dep LinkIn'!$A$5:$A$25,0),MATCH('AccDep LinkIn'!AL$2,'Dep LinkIn'!$D$2:$AN$2,0))</f>
        <v>1484.6650222222213</v>
      </c>
      <c r="AM7" s="43">
        <f>AL7+INDEX('Dep LinkIn'!$D$5:$AN$25,MATCH('AccDep LinkIn'!$A7,'Dep LinkIn'!$A$5:$A$25,0),MATCH('AccDep LinkIn'!AM$2,'Dep LinkIn'!$D$2:$AN$2,0))</f>
        <v>1493.2441666666657</v>
      </c>
    </row>
    <row r="8" spans="1:39" x14ac:dyDescent="0.55000000000000004">
      <c r="A8" s="23">
        <v>352.1</v>
      </c>
      <c r="B8" s="23" t="s">
        <v>22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>
        <v>2390.0917000000004</v>
      </c>
      <c r="P8" s="43">
        <f>O8+INDEX('Dep LinkIn'!$D$5:$AN$25,MATCH('AccDep LinkIn'!$A8,'Dep LinkIn'!$A$5:$A$25,0),MATCH('AccDep LinkIn'!P$2,'Dep LinkIn'!$D$2:$AN$2,0))</f>
        <v>2661.6615000000006</v>
      </c>
      <c r="Q8" s="43">
        <f>P8+INDEX('Dep LinkIn'!$D$5:$AN$25,MATCH('AccDep LinkIn'!$A8,'Dep LinkIn'!$A$5:$A$25,0),MATCH('AccDep LinkIn'!Q$2,'Dep LinkIn'!$D$2:$AN$2,0))</f>
        <v>2933.2313000000008</v>
      </c>
      <c r="R8" s="43">
        <f>Q8+INDEX('Dep LinkIn'!$D$5:$AN$25,MATCH('AccDep LinkIn'!$A8,'Dep LinkIn'!$A$5:$A$25,0),MATCH('AccDep LinkIn'!R$2,'Dep LinkIn'!$D$2:$AN$2,0))</f>
        <v>3204.801100000001</v>
      </c>
      <c r="S8" s="43">
        <f>R8+INDEX('Dep LinkIn'!$D$5:$AN$25,MATCH('AccDep LinkIn'!$A8,'Dep LinkIn'!$A$5:$A$25,0),MATCH('AccDep LinkIn'!S$2,'Dep LinkIn'!$D$2:$AN$2,0))</f>
        <v>3476.3709000000013</v>
      </c>
      <c r="T8" s="43">
        <f>S8+INDEX('Dep LinkIn'!$D$5:$AN$25,MATCH('AccDep LinkIn'!$A8,'Dep LinkIn'!$A$5:$A$25,0),MATCH('AccDep LinkIn'!T$2,'Dep LinkIn'!$D$2:$AN$2,0))</f>
        <v>3747.9407000000015</v>
      </c>
      <c r="U8" s="43">
        <f>T8+INDEX('Dep LinkIn'!$D$5:$AN$25,MATCH('AccDep LinkIn'!$A8,'Dep LinkIn'!$A$5:$A$25,0),MATCH('AccDep LinkIn'!U$2,'Dep LinkIn'!$D$2:$AN$2,0))</f>
        <v>4019.5105000000017</v>
      </c>
      <c r="V8" s="43">
        <f>U8+INDEX('Dep LinkIn'!$D$5:$AN$25,MATCH('AccDep LinkIn'!$A8,'Dep LinkIn'!$A$5:$A$25,0),MATCH('AccDep LinkIn'!V$2,'Dep LinkIn'!$D$2:$AN$2,0))</f>
        <v>4291.0803000000014</v>
      </c>
      <c r="W8" s="43">
        <f>V8+INDEX('Dep LinkIn'!$D$5:$AN$25,MATCH('AccDep LinkIn'!$A8,'Dep LinkIn'!$A$5:$A$25,0),MATCH('AccDep LinkIn'!W$2,'Dep LinkIn'!$D$2:$AN$2,0))</f>
        <v>4562.6501000000017</v>
      </c>
      <c r="X8" s="43">
        <f>W8+INDEX('Dep LinkIn'!$D$5:$AN$25,MATCH('AccDep LinkIn'!$A8,'Dep LinkIn'!$A$5:$A$25,0),MATCH('AccDep LinkIn'!X$2,'Dep LinkIn'!$D$2:$AN$2,0))</f>
        <v>4834.2199000000019</v>
      </c>
      <c r="Y8" s="43">
        <f>X8+INDEX('Dep LinkIn'!$D$5:$AN$25,MATCH('AccDep LinkIn'!$A8,'Dep LinkIn'!$A$5:$A$25,0),MATCH('AccDep LinkIn'!Y$2,'Dep LinkIn'!$D$2:$AN$2,0))</f>
        <v>5105.7897000000021</v>
      </c>
      <c r="Z8" s="43">
        <f>Y8+INDEX('Dep LinkIn'!$D$5:$AN$25,MATCH('AccDep LinkIn'!$A8,'Dep LinkIn'!$A$5:$A$25,0),MATCH('AccDep LinkIn'!Z$2,'Dep LinkIn'!$D$2:$AN$2,0))</f>
        <v>5377.3595000000023</v>
      </c>
      <c r="AA8" s="43">
        <f>Z8+INDEX('Dep LinkIn'!$D$5:$AN$25,MATCH('AccDep LinkIn'!$A8,'Dep LinkIn'!$A$5:$A$25,0),MATCH('AccDep LinkIn'!AA$2,'Dep LinkIn'!$D$2:$AN$2,0))</f>
        <v>5648.9293000000025</v>
      </c>
      <c r="AB8" s="43">
        <f>AA8+INDEX('Dep LinkIn'!$D$5:$AN$25,MATCH('AccDep LinkIn'!$A8,'Dep LinkIn'!$A$5:$A$25,0),MATCH('AccDep LinkIn'!AB$2,'Dep LinkIn'!$D$2:$AN$2,0))</f>
        <v>5920.4991000000027</v>
      </c>
      <c r="AC8" s="43">
        <f>AB8+INDEX('Dep LinkIn'!$D$5:$AN$25,MATCH('AccDep LinkIn'!$A8,'Dep LinkIn'!$A$5:$A$25,0),MATCH('AccDep LinkIn'!AC$2,'Dep LinkIn'!$D$2:$AN$2,0))</f>
        <v>6192.0689000000029</v>
      </c>
      <c r="AD8" s="43">
        <f>AC8+INDEX('Dep LinkIn'!$D$5:$AN$25,MATCH('AccDep LinkIn'!$A8,'Dep LinkIn'!$A$5:$A$25,0),MATCH('AccDep LinkIn'!AD$2,'Dep LinkIn'!$D$2:$AN$2,0))</f>
        <v>6463.6387000000032</v>
      </c>
      <c r="AE8" s="43">
        <f>AD8+INDEX('Dep LinkIn'!$D$5:$AN$25,MATCH('AccDep LinkIn'!$A8,'Dep LinkIn'!$A$5:$A$25,0),MATCH('AccDep LinkIn'!AE$2,'Dep LinkIn'!$D$2:$AN$2,0))</f>
        <v>6735.2085000000034</v>
      </c>
      <c r="AF8" s="43">
        <f>AE8+INDEX('Dep LinkIn'!$D$5:$AN$25,MATCH('AccDep LinkIn'!$A8,'Dep LinkIn'!$A$5:$A$25,0),MATCH('AccDep LinkIn'!AF$2,'Dep LinkIn'!$D$2:$AN$2,0))</f>
        <v>7006.7783000000036</v>
      </c>
      <c r="AG8" s="43">
        <f>AF8+INDEX('Dep LinkIn'!$D$5:$AN$25,MATCH('AccDep LinkIn'!$A8,'Dep LinkIn'!$A$5:$A$25,0),MATCH('AccDep LinkIn'!AG$2,'Dep LinkIn'!$D$2:$AN$2,0))</f>
        <v>7278.3481000000038</v>
      </c>
      <c r="AH8" s="43">
        <f>AG8+INDEX('Dep LinkIn'!$D$5:$AN$25,MATCH('AccDep LinkIn'!$A8,'Dep LinkIn'!$A$5:$A$25,0),MATCH('AccDep LinkIn'!AH$2,'Dep LinkIn'!$D$2:$AN$2,0))</f>
        <v>7549.917900000004</v>
      </c>
      <c r="AI8" s="43">
        <f>AH8+INDEX('Dep LinkIn'!$D$5:$AN$25,MATCH('AccDep LinkIn'!$A8,'Dep LinkIn'!$A$5:$A$25,0),MATCH('AccDep LinkIn'!AI$2,'Dep LinkIn'!$D$2:$AN$2,0))</f>
        <v>7821.4877000000042</v>
      </c>
      <c r="AJ8" s="43">
        <f>AI8+INDEX('Dep LinkIn'!$D$5:$AN$25,MATCH('AccDep LinkIn'!$A8,'Dep LinkIn'!$A$5:$A$25,0),MATCH('AccDep LinkIn'!AJ$2,'Dep LinkIn'!$D$2:$AN$2,0))</f>
        <v>8093.0575000000044</v>
      </c>
      <c r="AK8" s="43">
        <f>AJ8+INDEX('Dep LinkIn'!$D$5:$AN$25,MATCH('AccDep LinkIn'!$A8,'Dep LinkIn'!$A$5:$A$25,0),MATCH('AccDep LinkIn'!AK$2,'Dep LinkIn'!$D$2:$AN$2,0))</f>
        <v>8364.6273000000037</v>
      </c>
      <c r="AL8" s="43">
        <f>AK8+INDEX('Dep LinkIn'!$D$5:$AN$25,MATCH('AccDep LinkIn'!$A8,'Dep LinkIn'!$A$5:$A$25,0),MATCH('AccDep LinkIn'!AL$2,'Dep LinkIn'!$D$2:$AN$2,0))</f>
        <v>8636.197100000003</v>
      </c>
      <c r="AM8" s="43">
        <f>AL8+INDEX('Dep LinkIn'!$D$5:$AN$25,MATCH('AccDep LinkIn'!$A8,'Dep LinkIn'!$A$5:$A$25,0),MATCH('AccDep LinkIn'!AM$2,'Dep LinkIn'!$D$2:$AN$2,0))</f>
        <v>8907.7669000000024</v>
      </c>
    </row>
    <row r="9" spans="1:39" x14ac:dyDescent="0.55000000000000004">
      <c r="A9" s="23">
        <v>352.2</v>
      </c>
      <c r="B9" s="23" t="s">
        <v>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>
        <v>157103.75</v>
      </c>
      <c r="P9" s="43">
        <f>O9+INDEX('Dep LinkIn'!$D$5:$AN$25,MATCH('AccDep LinkIn'!$A9,'Dep LinkIn'!$A$5:$A$25,0),MATCH('AccDep LinkIn'!P$2,'Dep LinkIn'!$D$2:$AN$2,0))</f>
        <v>157538.68304999999</v>
      </c>
      <c r="Q9" s="43">
        <f>P9+INDEX('Dep LinkIn'!$D$5:$AN$25,MATCH('AccDep LinkIn'!$A9,'Dep LinkIn'!$A$5:$A$25,0),MATCH('AccDep LinkIn'!Q$2,'Dep LinkIn'!$D$2:$AN$2,0))</f>
        <v>157973.61609999998</v>
      </c>
      <c r="R9" s="43">
        <f>Q9+INDEX('Dep LinkIn'!$D$5:$AN$25,MATCH('AccDep LinkIn'!$A9,'Dep LinkIn'!$A$5:$A$25,0),MATCH('AccDep LinkIn'!R$2,'Dep LinkIn'!$D$2:$AN$2,0))</f>
        <v>158408.54914999998</v>
      </c>
      <c r="S9" s="43">
        <f>R9+INDEX('Dep LinkIn'!$D$5:$AN$25,MATCH('AccDep LinkIn'!$A9,'Dep LinkIn'!$A$5:$A$25,0),MATCH('AccDep LinkIn'!S$2,'Dep LinkIn'!$D$2:$AN$2,0))</f>
        <v>158843.48219999997</v>
      </c>
      <c r="T9" s="43">
        <f>S9+INDEX('Dep LinkIn'!$D$5:$AN$25,MATCH('AccDep LinkIn'!$A9,'Dep LinkIn'!$A$5:$A$25,0),MATCH('AccDep LinkIn'!T$2,'Dep LinkIn'!$D$2:$AN$2,0))</f>
        <v>159278.41524999996</v>
      </c>
      <c r="U9" s="43">
        <f>T9+INDEX('Dep LinkIn'!$D$5:$AN$25,MATCH('AccDep LinkIn'!$A9,'Dep LinkIn'!$A$5:$A$25,0),MATCH('AccDep LinkIn'!U$2,'Dep LinkIn'!$D$2:$AN$2,0))</f>
        <v>159713.34829999995</v>
      </c>
      <c r="V9" s="43">
        <f>U9+INDEX('Dep LinkIn'!$D$5:$AN$25,MATCH('AccDep LinkIn'!$A9,'Dep LinkIn'!$A$5:$A$25,0),MATCH('AccDep LinkIn'!V$2,'Dep LinkIn'!$D$2:$AN$2,0))</f>
        <v>160148.28134999995</v>
      </c>
      <c r="W9" s="43">
        <f>V9+INDEX('Dep LinkIn'!$D$5:$AN$25,MATCH('AccDep LinkIn'!$A9,'Dep LinkIn'!$A$5:$A$25,0),MATCH('AccDep LinkIn'!W$2,'Dep LinkIn'!$D$2:$AN$2,0))</f>
        <v>160583.21439999994</v>
      </c>
      <c r="X9" s="43">
        <f>W9+INDEX('Dep LinkIn'!$D$5:$AN$25,MATCH('AccDep LinkIn'!$A9,'Dep LinkIn'!$A$5:$A$25,0),MATCH('AccDep LinkIn'!X$2,'Dep LinkIn'!$D$2:$AN$2,0))</f>
        <v>161018.14744999993</v>
      </c>
      <c r="Y9" s="43">
        <f>X9+INDEX('Dep LinkIn'!$D$5:$AN$25,MATCH('AccDep LinkIn'!$A9,'Dep LinkIn'!$A$5:$A$25,0),MATCH('AccDep LinkIn'!Y$2,'Dep LinkIn'!$D$2:$AN$2,0))</f>
        <v>161453.08049999992</v>
      </c>
      <c r="Z9" s="43">
        <f>Y9+INDEX('Dep LinkIn'!$D$5:$AN$25,MATCH('AccDep LinkIn'!$A9,'Dep LinkIn'!$A$5:$A$25,0),MATCH('AccDep LinkIn'!Z$2,'Dep LinkIn'!$D$2:$AN$2,0))</f>
        <v>161888.01354999992</v>
      </c>
      <c r="AA9" s="43">
        <f>Z9+INDEX('Dep LinkIn'!$D$5:$AN$25,MATCH('AccDep LinkIn'!$A9,'Dep LinkIn'!$A$5:$A$25,0),MATCH('AccDep LinkIn'!AA$2,'Dep LinkIn'!$D$2:$AN$2,0))</f>
        <v>162322.94659999991</v>
      </c>
      <c r="AB9" s="43">
        <f>AA9+INDEX('Dep LinkIn'!$D$5:$AN$25,MATCH('AccDep LinkIn'!$A9,'Dep LinkIn'!$A$5:$A$25,0),MATCH('AccDep LinkIn'!AB$2,'Dep LinkIn'!$D$2:$AN$2,0))</f>
        <v>162757.8796499999</v>
      </c>
      <c r="AC9" s="43">
        <f>AB9+INDEX('Dep LinkIn'!$D$5:$AN$25,MATCH('AccDep LinkIn'!$A9,'Dep LinkIn'!$A$5:$A$25,0),MATCH('AccDep LinkIn'!AC$2,'Dep LinkIn'!$D$2:$AN$2,0))</f>
        <v>163192.81269999989</v>
      </c>
      <c r="AD9" s="43">
        <f>AC9+INDEX('Dep LinkIn'!$D$5:$AN$25,MATCH('AccDep LinkIn'!$A9,'Dep LinkIn'!$A$5:$A$25,0),MATCH('AccDep LinkIn'!AD$2,'Dep LinkIn'!$D$2:$AN$2,0))</f>
        <v>163627.74574999989</v>
      </c>
      <c r="AE9" s="43">
        <f>AD9+INDEX('Dep LinkIn'!$D$5:$AN$25,MATCH('AccDep LinkIn'!$A9,'Dep LinkIn'!$A$5:$A$25,0),MATCH('AccDep LinkIn'!AE$2,'Dep LinkIn'!$D$2:$AN$2,0))</f>
        <v>164062.67879999988</v>
      </c>
      <c r="AF9" s="43">
        <f>AE9+INDEX('Dep LinkIn'!$D$5:$AN$25,MATCH('AccDep LinkIn'!$A9,'Dep LinkIn'!$A$5:$A$25,0),MATCH('AccDep LinkIn'!AF$2,'Dep LinkIn'!$D$2:$AN$2,0))</f>
        <v>164497.61184999987</v>
      </c>
      <c r="AG9" s="43">
        <f>AF9+INDEX('Dep LinkIn'!$D$5:$AN$25,MATCH('AccDep LinkIn'!$A9,'Dep LinkIn'!$A$5:$A$25,0),MATCH('AccDep LinkIn'!AG$2,'Dep LinkIn'!$D$2:$AN$2,0))</f>
        <v>164932.54489999986</v>
      </c>
      <c r="AH9" s="43">
        <f>AG9+INDEX('Dep LinkIn'!$D$5:$AN$25,MATCH('AccDep LinkIn'!$A9,'Dep LinkIn'!$A$5:$A$25,0),MATCH('AccDep LinkIn'!AH$2,'Dep LinkIn'!$D$2:$AN$2,0))</f>
        <v>165367.47794999985</v>
      </c>
      <c r="AI9" s="43">
        <f>AH9+INDEX('Dep LinkIn'!$D$5:$AN$25,MATCH('AccDep LinkIn'!$A9,'Dep LinkIn'!$A$5:$A$25,0),MATCH('AccDep LinkIn'!AI$2,'Dep LinkIn'!$D$2:$AN$2,0))</f>
        <v>165802.41099999985</v>
      </c>
      <c r="AJ9" s="43">
        <f>AI9+INDEX('Dep LinkIn'!$D$5:$AN$25,MATCH('AccDep LinkIn'!$A9,'Dep LinkIn'!$A$5:$A$25,0),MATCH('AccDep LinkIn'!AJ$2,'Dep LinkIn'!$D$2:$AN$2,0))</f>
        <v>166237.34404999984</v>
      </c>
      <c r="AK9" s="43">
        <f>AJ9+INDEX('Dep LinkIn'!$D$5:$AN$25,MATCH('AccDep LinkIn'!$A9,'Dep LinkIn'!$A$5:$A$25,0),MATCH('AccDep LinkIn'!AK$2,'Dep LinkIn'!$D$2:$AN$2,0))</f>
        <v>166672.27709999983</v>
      </c>
      <c r="AL9" s="43">
        <f>AK9+INDEX('Dep LinkIn'!$D$5:$AN$25,MATCH('AccDep LinkIn'!$A9,'Dep LinkIn'!$A$5:$A$25,0),MATCH('AccDep LinkIn'!AL$2,'Dep LinkIn'!$D$2:$AN$2,0))</f>
        <v>167107.21014999982</v>
      </c>
      <c r="AM9" s="43">
        <f>AL9+INDEX('Dep LinkIn'!$D$5:$AN$25,MATCH('AccDep LinkIn'!$A9,'Dep LinkIn'!$A$5:$A$25,0),MATCH('AccDep LinkIn'!AM$2,'Dep LinkIn'!$D$2:$AN$2,0))</f>
        <v>167542.14319999982</v>
      </c>
    </row>
    <row r="10" spans="1:39" x14ac:dyDescent="0.55000000000000004">
      <c r="A10" s="23">
        <v>353</v>
      </c>
      <c r="B10" s="23" t="s">
        <v>167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>
        <v>0</v>
      </c>
      <c r="P10" s="43">
        <f>O10+INDEX('Dep LinkIn'!$D$5:$AN$25,MATCH('AccDep LinkIn'!$A10,'Dep LinkIn'!$A$5:$A$25,0),MATCH('AccDep LinkIn'!P$2,'Dep LinkIn'!$D$2:$AN$2,0))</f>
        <v>0</v>
      </c>
      <c r="Q10" s="43">
        <f>P10+INDEX('Dep LinkIn'!$D$5:$AN$25,MATCH('AccDep LinkIn'!$A10,'Dep LinkIn'!$A$5:$A$25,0),MATCH('AccDep LinkIn'!Q$2,'Dep LinkIn'!$D$2:$AN$2,0))</f>
        <v>0</v>
      </c>
      <c r="R10" s="43">
        <f>Q10+INDEX('Dep LinkIn'!$D$5:$AN$25,MATCH('AccDep LinkIn'!$A10,'Dep LinkIn'!$A$5:$A$25,0),MATCH('AccDep LinkIn'!R$2,'Dep LinkIn'!$D$2:$AN$2,0))</f>
        <v>0</v>
      </c>
      <c r="S10" s="43">
        <f>R10+INDEX('Dep LinkIn'!$D$5:$AN$25,MATCH('AccDep LinkIn'!$A10,'Dep LinkIn'!$A$5:$A$25,0),MATCH('AccDep LinkIn'!S$2,'Dep LinkIn'!$D$2:$AN$2,0))</f>
        <v>0</v>
      </c>
      <c r="T10" s="43">
        <f>S10+INDEX('Dep LinkIn'!$D$5:$AN$25,MATCH('AccDep LinkIn'!$A10,'Dep LinkIn'!$A$5:$A$25,0),MATCH('AccDep LinkIn'!T$2,'Dep LinkIn'!$D$2:$AN$2,0))</f>
        <v>0</v>
      </c>
      <c r="U10" s="43">
        <f>T10+INDEX('Dep LinkIn'!$D$5:$AN$25,MATCH('AccDep LinkIn'!$A10,'Dep LinkIn'!$A$5:$A$25,0),MATCH('AccDep LinkIn'!U$2,'Dep LinkIn'!$D$2:$AN$2,0))</f>
        <v>0</v>
      </c>
      <c r="V10" s="43">
        <f>U10+INDEX('Dep LinkIn'!$D$5:$AN$25,MATCH('AccDep LinkIn'!$A10,'Dep LinkIn'!$A$5:$A$25,0),MATCH('AccDep LinkIn'!V$2,'Dep LinkIn'!$D$2:$AN$2,0))</f>
        <v>0</v>
      </c>
      <c r="W10" s="43">
        <f>V10+INDEX('Dep LinkIn'!$D$5:$AN$25,MATCH('AccDep LinkIn'!$A10,'Dep LinkIn'!$A$5:$A$25,0),MATCH('AccDep LinkIn'!W$2,'Dep LinkIn'!$D$2:$AN$2,0))</f>
        <v>0</v>
      </c>
      <c r="X10" s="43">
        <f>W10+INDEX('Dep LinkIn'!$D$5:$AN$25,MATCH('AccDep LinkIn'!$A10,'Dep LinkIn'!$A$5:$A$25,0),MATCH('AccDep LinkIn'!X$2,'Dep LinkIn'!$D$2:$AN$2,0))</f>
        <v>0</v>
      </c>
      <c r="Y10" s="43">
        <f>X10+INDEX('Dep LinkIn'!$D$5:$AN$25,MATCH('AccDep LinkIn'!$A10,'Dep LinkIn'!$A$5:$A$25,0),MATCH('AccDep LinkIn'!Y$2,'Dep LinkIn'!$D$2:$AN$2,0))</f>
        <v>0</v>
      </c>
      <c r="Z10" s="43">
        <f>Y10+INDEX('Dep LinkIn'!$D$5:$AN$25,MATCH('AccDep LinkIn'!$A10,'Dep LinkIn'!$A$5:$A$25,0),MATCH('AccDep LinkIn'!Z$2,'Dep LinkIn'!$D$2:$AN$2,0))</f>
        <v>0</v>
      </c>
      <c r="AA10" s="43">
        <f>Z10+INDEX('Dep LinkIn'!$D$5:$AN$25,MATCH('AccDep LinkIn'!$A10,'Dep LinkIn'!$A$5:$A$25,0),MATCH('AccDep LinkIn'!AA$2,'Dep LinkIn'!$D$2:$AN$2,0))</f>
        <v>0</v>
      </c>
      <c r="AB10" s="43">
        <f>AA10+INDEX('Dep LinkIn'!$D$5:$AN$25,MATCH('AccDep LinkIn'!$A10,'Dep LinkIn'!$A$5:$A$25,0),MATCH('AccDep LinkIn'!AB$2,'Dep LinkIn'!$D$2:$AN$2,0))</f>
        <v>0</v>
      </c>
      <c r="AC10" s="43">
        <f>AB10+INDEX('Dep LinkIn'!$D$5:$AN$25,MATCH('AccDep LinkIn'!$A10,'Dep LinkIn'!$A$5:$A$25,0),MATCH('AccDep LinkIn'!AC$2,'Dep LinkIn'!$D$2:$AN$2,0))</f>
        <v>0</v>
      </c>
      <c r="AD10" s="43">
        <f>AC10+INDEX('Dep LinkIn'!$D$5:$AN$25,MATCH('AccDep LinkIn'!$A10,'Dep LinkIn'!$A$5:$A$25,0),MATCH('AccDep LinkIn'!AD$2,'Dep LinkIn'!$D$2:$AN$2,0))</f>
        <v>0</v>
      </c>
      <c r="AE10" s="43">
        <f>AD10+INDEX('Dep LinkIn'!$D$5:$AN$25,MATCH('AccDep LinkIn'!$A10,'Dep LinkIn'!$A$5:$A$25,0),MATCH('AccDep LinkIn'!AE$2,'Dep LinkIn'!$D$2:$AN$2,0))</f>
        <v>0</v>
      </c>
      <c r="AF10" s="43">
        <f>AE10+INDEX('Dep LinkIn'!$D$5:$AN$25,MATCH('AccDep LinkIn'!$A10,'Dep LinkIn'!$A$5:$A$25,0),MATCH('AccDep LinkIn'!AF$2,'Dep LinkIn'!$D$2:$AN$2,0))</f>
        <v>0</v>
      </c>
      <c r="AG10" s="43">
        <f>AF10+INDEX('Dep LinkIn'!$D$5:$AN$25,MATCH('AccDep LinkIn'!$A10,'Dep LinkIn'!$A$5:$A$25,0),MATCH('AccDep LinkIn'!AG$2,'Dep LinkIn'!$D$2:$AN$2,0))</f>
        <v>0</v>
      </c>
      <c r="AH10" s="43">
        <f>AG10+INDEX('Dep LinkIn'!$D$5:$AN$25,MATCH('AccDep LinkIn'!$A10,'Dep LinkIn'!$A$5:$A$25,0),MATCH('AccDep LinkIn'!AH$2,'Dep LinkIn'!$D$2:$AN$2,0))</f>
        <v>0</v>
      </c>
      <c r="AI10" s="43">
        <f>AH10+INDEX('Dep LinkIn'!$D$5:$AN$25,MATCH('AccDep LinkIn'!$A10,'Dep LinkIn'!$A$5:$A$25,0),MATCH('AccDep LinkIn'!AI$2,'Dep LinkIn'!$D$2:$AN$2,0))</f>
        <v>0</v>
      </c>
      <c r="AJ10" s="43">
        <f>AI10+INDEX('Dep LinkIn'!$D$5:$AN$25,MATCH('AccDep LinkIn'!$A10,'Dep LinkIn'!$A$5:$A$25,0),MATCH('AccDep LinkIn'!AJ$2,'Dep LinkIn'!$D$2:$AN$2,0))</f>
        <v>0</v>
      </c>
      <c r="AK10" s="43">
        <f>AJ10+INDEX('Dep LinkIn'!$D$5:$AN$25,MATCH('AccDep LinkIn'!$A10,'Dep LinkIn'!$A$5:$A$25,0),MATCH('AccDep LinkIn'!AK$2,'Dep LinkIn'!$D$2:$AN$2,0))</f>
        <v>0</v>
      </c>
      <c r="AL10" s="43">
        <f>AK10+INDEX('Dep LinkIn'!$D$5:$AN$25,MATCH('AccDep LinkIn'!$A10,'Dep LinkIn'!$A$5:$A$25,0),MATCH('AccDep LinkIn'!AL$2,'Dep LinkIn'!$D$2:$AN$2,0))</f>
        <v>0</v>
      </c>
      <c r="AM10" s="43">
        <f>AL10+INDEX('Dep LinkIn'!$D$5:$AN$25,MATCH('AccDep LinkIn'!$A10,'Dep LinkIn'!$A$5:$A$25,0),MATCH('AccDep LinkIn'!AM$2,'Dep LinkIn'!$D$2:$AN$2,0))</f>
        <v>0</v>
      </c>
    </row>
    <row r="11" spans="1:39" x14ac:dyDescent="0.55000000000000004">
      <c r="A11" s="23">
        <v>355</v>
      </c>
      <c r="B11" s="23" t="s">
        <v>168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>
        <v>0</v>
      </c>
      <c r="P11" s="43">
        <f>O11+INDEX('Dep LinkIn'!$D$5:$AN$25,MATCH('AccDep LinkIn'!$A11,'Dep LinkIn'!$A$5:$A$25,0),MATCH('AccDep LinkIn'!P$2,'Dep LinkIn'!$D$2:$AN$2,0))</f>
        <v>0</v>
      </c>
      <c r="Q11" s="43">
        <f>P11+INDEX('Dep LinkIn'!$D$5:$AN$25,MATCH('AccDep LinkIn'!$A11,'Dep LinkIn'!$A$5:$A$25,0),MATCH('AccDep LinkIn'!Q$2,'Dep LinkIn'!$D$2:$AN$2,0))</f>
        <v>0</v>
      </c>
      <c r="R11" s="43">
        <f>Q11+INDEX('Dep LinkIn'!$D$5:$AN$25,MATCH('AccDep LinkIn'!$A11,'Dep LinkIn'!$A$5:$A$25,0),MATCH('AccDep LinkIn'!R$2,'Dep LinkIn'!$D$2:$AN$2,0))</f>
        <v>0</v>
      </c>
      <c r="S11" s="43">
        <f>R11+INDEX('Dep LinkIn'!$D$5:$AN$25,MATCH('AccDep LinkIn'!$A11,'Dep LinkIn'!$A$5:$A$25,0),MATCH('AccDep LinkIn'!S$2,'Dep LinkIn'!$D$2:$AN$2,0))</f>
        <v>0</v>
      </c>
      <c r="T11" s="43">
        <f>S11+INDEX('Dep LinkIn'!$D$5:$AN$25,MATCH('AccDep LinkIn'!$A11,'Dep LinkIn'!$A$5:$A$25,0),MATCH('AccDep LinkIn'!T$2,'Dep LinkIn'!$D$2:$AN$2,0))</f>
        <v>0</v>
      </c>
      <c r="U11" s="43">
        <f>T11+INDEX('Dep LinkIn'!$D$5:$AN$25,MATCH('AccDep LinkIn'!$A11,'Dep LinkIn'!$A$5:$A$25,0),MATCH('AccDep LinkIn'!U$2,'Dep LinkIn'!$D$2:$AN$2,0))</f>
        <v>0</v>
      </c>
      <c r="V11" s="43">
        <f>U11+INDEX('Dep LinkIn'!$D$5:$AN$25,MATCH('AccDep LinkIn'!$A11,'Dep LinkIn'!$A$5:$A$25,0),MATCH('AccDep LinkIn'!V$2,'Dep LinkIn'!$D$2:$AN$2,0))</f>
        <v>0</v>
      </c>
      <c r="W11" s="43">
        <f>V11+INDEX('Dep LinkIn'!$D$5:$AN$25,MATCH('AccDep LinkIn'!$A11,'Dep LinkIn'!$A$5:$A$25,0),MATCH('AccDep LinkIn'!W$2,'Dep LinkIn'!$D$2:$AN$2,0))</f>
        <v>0</v>
      </c>
      <c r="X11" s="43">
        <f>W11+INDEX('Dep LinkIn'!$D$5:$AN$25,MATCH('AccDep LinkIn'!$A11,'Dep LinkIn'!$A$5:$A$25,0),MATCH('AccDep LinkIn'!X$2,'Dep LinkIn'!$D$2:$AN$2,0))</f>
        <v>0</v>
      </c>
      <c r="Y11" s="43">
        <f>X11+INDEX('Dep LinkIn'!$D$5:$AN$25,MATCH('AccDep LinkIn'!$A11,'Dep LinkIn'!$A$5:$A$25,0),MATCH('AccDep LinkIn'!Y$2,'Dep LinkIn'!$D$2:$AN$2,0))</f>
        <v>0</v>
      </c>
      <c r="Z11" s="43">
        <f>Y11+INDEX('Dep LinkIn'!$D$5:$AN$25,MATCH('AccDep LinkIn'!$A11,'Dep LinkIn'!$A$5:$A$25,0),MATCH('AccDep LinkIn'!Z$2,'Dep LinkIn'!$D$2:$AN$2,0))</f>
        <v>0</v>
      </c>
      <c r="AA11" s="43">
        <f>Z11+INDEX('Dep LinkIn'!$D$5:$AN$25,MATCH('AccDep LinkIn'!$A11,'Dep LinkIn'!$A$5:$A$25,0),MATCH('AccDep LinkIn'!AA$2,'Dep LinkIn'!$D$2:$AN$2,0))</f>
        <v>0</v>
      </c>
      <c r="AB11" s="43">
        <f>AA11+INDEX('Dep LinkIn'!$D$5:$AN$25,MATCH('AccDep LinkIn'!$A11,'Dep LinkIn'!$A$5:$A$25,0),MATCH('AccDep LinkIn'!AB$2,'Dep LinkIn'!$D$2:$AN$2,0))</f>
        <v>0</v>
      </c>
      <c r="AC11" s="43">
        <f>AB11+INDEX('Dep LinkIn'!$D$5:$AN$25,MATCH('AccDep LinkIn'!$A11,'Dep LinkIn'!$A$5:$A$25,0),MATCH('AccDep LinkIn'!AC$2,'Dep LinkIn'!$D$2:$AN$2,0))</f>
        <v>0</v>
      </c>
      <c r="AD11" s="43">
        <f>AC11+INDEX('Dep LinkIn'!$D$5:$AN$25,MATCH('AccDep LinkIn'!$A11,'Dep LinkIn'!$A$5:$A$25,0),MATCH('AccDep LinkIn'!AD$2,'Dep LinkIn'!$D$2:$AN$2,0))</f>
        <v>0</v>
      </c>
      <c r="AE11" s="43">
        <f>AD11+INDEX('Dep LinkIn'!$D$5:$AN$25,MATCH('AccDep LinkIn'!$A11,'Dep LinkIn'!$A$5:$A$25,0),MATCH('AccDep LinkIn'!AE$2,'Dep LinkIn'!$D$2:$AN$2,0))</f>
        <v>0</v>
      </c>
      <c r="AF11" s="43">
        <f>AE11+INDEX('Dep LinkIn'!$D$5:$AN$25,MATCH('AccDep LinkIn'!$A11,'Dep LinkIn'!$A$5:$A$25,0),MATCH('AccDep LinkIn'!AF$2,'Dep LinkIn'!$D$2:$AN$2,0))</f>
        <v>0</v>
      </c>
      <c r="AG11" s="43">
        <f>AF11+INDEX('Dep LinkIn'!$D$5:$AN$25,MATCH('AccDep LinkIn'!$A11,'Dep LinkIn'!$A$5:$A$25,0),MATCH('AccDep LinkIn'!AG$2,'Dep LinkIn'!$D$2:$AN$2,0))</f>
        <v>0</v>
      </c>
      <c r="AH11" s="43">
        <f>AG11+INDEX('Dep LinkIn'!$D$5:$AN$25,MATCH('AccDep LinkIn'!$A11,'Dep LinkIn'!$A$5:$A$25,0),MATCH('AccDep LinkIn'!AH$2,'Dep LinkIn'!$D$2:$AN$2,0))</f>
        <v>0</v>
      </c>
      <c r="AI11" s="43">
        <f>AH11+INDEX('Dep LinkIn'!$D$5:$AN$25,MATCH('AccDep LinkIn'!$A11,'Dep LinkIn'!$A$5:$A$25,0),MATCH('AccDep LinkIn'!AI$2,'Dep LinkIn'!$D$2:$AN$2,0))</f>
        <v>0</v>
      </c>
      <c r="AJ11" s="43">
        <f>AI11+INDEX('Dep LinkIn'!$D$5:$AN$25,MATCH('AccDep LinkIn'!$A11,'Dep LinkIn'!$A$5:$A$25,0),MATCH('AccDep LinkIn'!AJ$2,'Dep LinkIn'!$D$2:$AN$2,0))</f>
        <v>0</v>
      </c>
      <c r="AK11" s="43">
        <f>AJ11+INDEX('Dep LinkIn'!$D$5:$AN$25,MATCH('AccDep LinkIn'!$A11,'Dep LinkIn'!$A$5:$A$25,0),MATCH('AccDep LinkIn'!AK$2,'Dep LinkIn'!$D$2:$AN$2,0))</f>
        <v>0</v>
      </c>
      <c r="AL11" s="43">
        <f>AK11+INDEX('Dep LinkIn'!$D$5:$AN$25,MATCH('AccDep LinkIn'!$A11,'Dep LinkIn'!$A$5:$A$25,0),MATCH('AccDep LinkIn'!AL$2,'Dep LinkIn'!$D$2:$AN$2,0))</f>
        <v>0</v>
      </c>
      <c r="AM11" s="43">
        <f>AL11+INDEX('Dep LinkIn'!$D$5:$AN$25,MATCH('AccDep LinkIn'!$A11,'Dep LinkIn'!$A$5:$A$25,0),MATCH('AccDep LinkIn'!AM$2,'Dep LinkIn'!$D$2:$AN$2,0))</f>
        <v>0</v>
      </c>
    </row>
    <row r="12" spans="1:39" x14ac:dyDescent="0.55000000000000004">
      <c r="A12" s="23">
        <v>363</v>
      </c>
      <c r="B12" s="23" t="s">
        <v>24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>
        <v>0</v>
      </c>
      <c r="P12" s="43">
        <f>O12+INDEX('Dep LinkIn'!$D$5:$AN$25,MATCH('AccDep LinkIn'!$A12,'Dep LinkIn'!$A$5:$A$25,0),MATCH('AccDep LinkIn'!P$2,'Dep LinkIn'!$D$2:$AN$2,0))</f>
        <v>0</v>
      </c>
      <c r="Q12" s="43">
        <f>P12+INDEX('Dep LinkIn'!$D$5:$AN$25,MATCH('AccDep LinkIn'!$A12,'Dep LinkIn'!$A$5:$A$25,0),MATCH('AccDep LinkIn'!Q$2,'Dep LinkIn'!$D$2:$AN$2,0))</f>
        <v>0.74750000000000005</v>
      </c>
      <c r="R12" s="43">
        <f>Q12+INDEX('Dep LinkIn'!$D$5:$AN$25,MATCH('AccDep LinkIn'!$A12,'Dep LinkIn'!$A$5:$A$25,0),MATCH('AccDep LinkIn'!R$2,'Dep LinkIn'!$D$2:$AN$2,0))</f>
        <v>1.4950000000000001</v>
      </c>
      <c r="S12" s="43">
        <f>R12+INDEX('Dep LinkIn'!$D$5:$AN$25,MATCH('AccDep LinkIn'!$A12,'Dep LinkIn'!$A$5:$A$25,0),MATCH('AccDep LinkIn'!S$2,'Dep LinkIn'!$D$2:$AN$2,0))</f>
        <v>2.2425000000000002</v>
      </c>
      <c r="T12" s="43">
        <f>S12+INDEX('Dep LinkIn'!$D$5:$AN$25,MATCH('AccDep LinkIn'!$A12,'Dep LinkIn'!$A$5:$A$25,0),MATCH('AccDep LinkIn'!T$2,'Dep LinkIn'!$D$2:$AN$2,0))</f>
        <v>2.99</v>
      </c>
      <c r="U12" s="43">
        <f>T12+INDEX('Dep LinkIn'!$D$5:$AN$25,MATCH('AccDep LinkIn'!$A12,'Dep LinkIn'!$A$5:$A$25,0),MATCH('AccDep LinkIn'!U$2,'Dep LinkIn'!$D$2:$AN$2,0))</f>
        <v>3.7375000000000003</v>
      </c>
      <c r="V12" s="43">
        <f>U12+INDEX('Dep LinkIn'!$D$5:$AN$25,MATCH('AccDep LinkIn'!$A12,'Dep LinkIn'!$A$5:$A$25,0),MATCH('AccDep LinkIn'!V$2,'Dep LinkIn'!$D$2:$AN$2,0))</f>
        <v>4.4850000000000003</v>
      </c>
      <c r="W12" s="43">
        <f>V12+INDEX('Dep LinkIn'!$D$5:$AN$25,MATCH('AccDep LinkIn'!$A12,'Dep LinkIn'!$A$5:$A$25,0),MATCH('AccDep LinkIn'!W$2,'Dep LinkIn'!$D$2:$AN$2,0))</f>
        <v>5.2324999999999999</v>
      </c>
      <c r="X12" s="43">
        <f>W12+INDEX('Dep LinkIn'!$D$5:$AN$25,MATCH('AccDep LinkIn'!$A12,'Dep LinkIn'!$A$5:$A$25,0),MATCH('AccDep LinkIn'!X$2,'Dep LinkIn'!$D$2:$AN$2,0))</f>
        <v>5.98</v>
      </c>
      <c r="Y12" s="43">
        <f>X12+INDEX('Dep LinkIn'!$D$5:$AN$25,MATCH('AccDep LinkIn'!$A12,'Dep LinkIn'!$A$5:$A$25,0),MATCH('AccDep LinkIn'!Y$2,'Dep LinkIn'!$D$2:$AN$2,0))</f>
        <v>6.7275000000000009</v>
      </c>
      <c r="Z12" s="43">
        <f>Y12+INDEX('Dep LinkIn'!$D$5:$AN$25,MATCH('AccDep LinkIn'!$A12,'Dep LinkIn'!$A$5:$A$25,0),MATCH('AccDep LinkIn'!Z$2,'Dep LinkIn'!$D$2:$AN$2,0))</f>
        <v>7.4750000000000014</v>
      </c>
      <c r="AA12" s="43">
        <f>Z12+INDEX('Dep LinkIn'!$D$5:$AN$25,MATCH('AccDep LinkIn'!$A12,'Dep LinkIn'!$A$5:$A$25,0),MATCH('AccDep LinkIn'!AA$2,'Dep LinkIn'!$D$2:$AN$2,0))</f>
        <v>8.2225000000000019</v>
      </c>
      <c r="AB12" s="43">
        <f>AA12+INDEX('Dep LinkIn'!$D$5:$AN$25,MATCH('AccDep LinkIn'!$A12,'Dep LinkIn'!$A$5:$A$25,0),MATCH('AccDep LinkIn'!AB$2,'Dep LinkIn'!$D$2:$AN$2,0))</f>
        <v>8.9700000000000024</v>
      </c>
      <c r="AC12" s="43">
        <f>AB12+INDEX('Dep LinkIn'!$D$5:$AN$25,MATCH('AccDep LinkIn'!$A12,'Dep LinkIn'!$A$5:$A$25,0),MATCH('AccDep LinkIn'!AC$2,'Dep LinkIn'!$D$2:$AN$2,0))</f>
        <v>9.7175000000000029</v>
      </c>
      <c r="AD12" s="43">
        <f>AC12+INDEX('Dep LinkIn'!$D$5:$AN$25,MATCH('AccDep LinkIn'!$A12,'Dep LinkIn'!$A$5:$A$25,0),MATCH('AccDep LinkIn'!AD$2,'Dep LinkIn'!$D$2:$AN$2,0))</f>
        <v>10.465000000000003</v>
      </c>
      <c r="AE12" s="43">
        <f>AD12+INDEX('Dep LinkIn'!$D$5:$AN$25,MATCH('AccDep LinkIn'!$A12,'Dep LinkIn'!$A$5:$A$25,0),MATCH('AccDep LinkIn'!AE$2,'Dep LinkIn'!$D$2:$AN$2,0))</f>
        <v>11.212500000000004</v>
      </c>
      <c r="AF12" s="43">
        <f>AE12+INDEX('Dep LinkIn'!$D$5:$AN$25,MATCH('AccDep LinkIn'!$A12,'Dep LinkIn'!$A$5:$A$25,0),MATCH('AccDep LinkIn'!AF$2,'Dep LinkIn'!$D$2:$AN$2,0))</f>
        <v>11.960000000000004</v>
      </c>
      <c r="AG12" s="43">
        <f>AF12+INDEX('Dep LinkIn'!$D$5:$AN$25,MATCH('AccDep LinkIn'!$A12,'Dep LinkIn'!$A$5:$A$25,0),MATCH('AccDep LinkIn'!AG$2,'Dep LinkIn'!$D$2:$AN$2,0))</f>
        <v>12.707500000000005</v>
      </c>
      <c r="AH12" s="43">
        <f>AG12+INDEX('Dep LinkIn'!$D$5:$AN$25,MATCH('AccDep LinkIn'!$A12,'Dep LinkIn'!$A$5:$A$25,0),MATCH('AccDep LinkIn'!AH$2,'Dep LinkIn'!$D$2:$AN$2,0))</f>
        <v>13.455000000000005</v>
      </c>
      <c r="AI12" s="43">
        <f>AH12+INDEX('Dep LinkIn'!$D$5:$AN$25,MATCH('AccDep LinkIn'!$A12,'Dep LinkIn'!$A$5:$A$25,0),MATCH('AccDep LinkIn'!AI$2,'Dep LinkIn'!$D$2:$AN$2,0))</f>
        <v>14.202500000000006</v>
      </c>
      <c r="AJ12" s="43">
        <f>AI12+INDEX('Dep LinkIn'!$D$5:$AN$25,MATCH('AccDep LinkIn'!$A12,'Dep LinkIn'!$A$5:$A$25,0),MATCH('AccDep LinkIn'!AJ$2,'Dep LinkIn'!$D$2:$AN$2,0))</f>
        <v>14.950000000000006</v>
      </c>
      <c r="AK12" s="43">
        <f>AJ12+INDEX('Dep LinkIn'!$D$5:$AN$25,MATCH('AccDep LinkIn'!$A12,'Dep LinkIn'!$A$5:$A$25,0),MATCH('AccDep LinkIn'!AK$2,'Dep LinkIn'!$D$2:$AN$2,0))</f>
        <v>15.697500000000007</v>
      </c>
      <c r="AL12" s="43">
        <f>AK12+INDEX('Dep LinkIn'!$D$5:$AN$25,MATCH('AccDep LinkIn'!$A12,'Dep LinkIn'!$A$5:$A$25,0),MATCH('AccDep LinkIn'!AL$2,'Dep LinkIn'!$D$2:$AN$2,0))</f>
        <v>16.445000000000007</v>
      </c>
      <c r="AM12" s="43">
        <f>AL12+INDEX('Dep LinkIn'!$D$5:$AN$25,MATCH('AccDep LinkIn'!$A12,'Dep LinkIn'!$A$5:$A$25,0),MATCH('AccDep LinkIn'!AM$2,'Dep LinkIn'!$D$2:$AN$2,0))</f>
        <v>17.192500000000006</v>
      </c>
    </row>
    <row r="13" spans="1:39" x14ac:dyDescent="0.55000000000000004">
      <c r="A13" s="23">
        <v>370</v>
      </c>
      <c r="B13" s="23" t="s">
        <v>21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</v>
      </c>
      <c r="P13" s="43">
        <f>O13+INDEX('Dep LinkIn'!$D$5:$AN$25,MATCH('AccDep LinkIn'!$A13,'Dep LinkIn'!$A$5:$A$25,0),MATCH('AccDep LinkIn'!P$2,'Dep LinkIn'!$D$2:$AN$2,0))</f>
        <v>0</v>
      </c>
      <c r="Q13" s="43">
        <f>P13+INDEX('Dep LinkIn'!$D$5:$AN$25,MATCH('AccDep LinkIn'!$A13,'Dep LinkIn'!$A$5:$A$25,0),MATCH('AccDep LinkIn'!Q$2,'Dep LinkIn'!$D$2:$AN$2,0))</f>
        <v>0</v>
      </c>
      <c r="R13" s="43">
        <f>Q13+INDEX('Dep LinkIn'!$D$5:$AN$25,MATCH('AccDep LinkIn'!$A13,'Dep LinkIn'!$A$5:$A$25,0),MATCH('AccDep LinkIn'!R$2,'Dep LinkIn'!$D$2:$AN$2,0))</f>
        <v>0</v>
      </c>
      <c r="S13" s="43">
        <f>R13+INDEX('Dep LinkIn'!$D$5:$AN$25,MATCH('AccDep LinkIn'!$A13,'Dep LinkIn'!$A$5:$A$25,0),MATCH('AccDep LinkIn'!S$2,'Dep LinkIn'!$D$2:$AN$2,0))</f>
        <v>0</v>
      </c>
      <c r="T13" s="43">
        <f>S13+INDEX('Dep LinkIn'!$D$5:$AN$25,MATCH('AccDep LinkIn'!$A13,'Dep LinkIn'!$A$5:$A$25,0),MATCH('AccDep LinkIn'!T$2,'Dep LinkIn'!$D$2:$AN$2,0))</f>
        <v>0</v>
      </c>
      <c r="U13" s="43">
        <f>T13+INDEX('Dep LinkIn'!$D$5:$AN$25,MATCH('AccDep LinkIn'!$A13,'Dep LinkIn'!$A$5:$A$25,0),MATCH('AccDep LinkIn'!U$2,'Dep LinkIn'!$D$2:$AN$2,0))</f>
        <v>0</v>
      </c>
      <c r="V13" s="43">
        <f>U13+INDEX('Dep LinkIn'!$D$5:$AN$25,MATCH('AccDep LinkIn'!$A13,'Dep LinkIn'!$A$5:$A$25,0),MATCH('AccDep LinkIn'!V$2,'Dep LinkIn'!$D$2:$AN$2,0))</f>
        <v>0</v>
      </c>
      <c r="W13" s="43">
        <f>V13+INDEX('Dep LinkIn'!$D$5:$AN$25,MATCH('AccDep LinkIn'!$A13,'Dep LinkIn'!$A$5:$A$25,0),MATCH('AccDep LinkIn'!W$2,'Dep LinkIn'!$D$2:$AN$2,0))</f>
        <v>0</v>
      </c>
      <c r="X13" s="43">
        <f>W13+INDEX('Dep LinkIn'!$D$5:$AN$25,MATCH('AccDep LinkIn'!$A13,'Dep LinkIn'!$A$5:$A$25,0),MATCH('AccDep LinkIn'!X$2,'Dep LinkIn'!$D$2:$AN$2,0))</f>
        <v>0</v>
      </c>
      <c r="Y13" s="43">
        <f>X13+INDEX('Dep LinkIn'!$D$5:$AN$25,MATCH('AccDep LinkIn'!$A13,'Dep LinkIn'!$A$5:$A$25,0),MATCH('AccDep LinkIn'!Y$2,'Dep LinkIn'!$D$2:$AN$2,0))</f>
        <v>0</v>
      </c>
      <c r="Z13" s="43">
        <f>Y13+INDEX('Dep LinkIn'!$D$5:$AN$25,MATCH('AccDep LinkIn'!$A13,'Dep LinkIn'!$A$5:$A$25,0),MATCH('AccDep LinkIn'!Z$2,'Dep LinkIn'!$D$2:$AN$2,0))</f>
        <v>0</v>
      </c>
      <c r="AA13" s="43">
        <f>Z13+INDEX('Dep LinkIn'!$D$5:$AN$25,MATCH('AccDep LinkIn'!$A13,'Dep LinkIn'!$A$5:$A$25,0),MATCH('AccDep LinkIn'!AA$2,'Dep LinkIn'!$D$2:$AN$2,0))</f>
        <v>0</v>
      </c>
      <c r="AB13" s="43">
        <f>AA13+INDEX('Dep LinkIn'!$D$5:$AN$25,MATCH('AccDep LinkIn'!$A13,'Dep LinkIn'!$A$5:$A$25,0),MATCH('AccDep LinkIn'!AB$2,'Dep LinkIn'!$D$2:$AN$2,0))</f>
        <v>0</v>
      </c>
      <c r="AC13" s="43">
        <f>AB13+INDEX('Dep LinkIn'!$D$5:$AN$25,MATCH('AccDep LinkIn'!$A13,'Dep LinkIn'!$A$5:$A$25,0),MATCH('AccDep LinkIn'!AC$2,'Dep LinkIn'!$D$2:$AN$2,0))</f>
        <v>0</v>
      </c>
      <c r="AD13" s="43">
        <f>AC13+INDEX('Dep LinkIn'!$D$5:$AN$25,MATCH('AccDep LinkIn'!$A13,'Dep LinkIn'!$A$5:$A$25,0),MATCH('AccDep LinkIn'!AD$2,'Dep LinkIn'!$D$2:$AN$2,0))</f>
        <v>0</v>
      </c>
      <c r="AE13" s="43">
        <f>AD13+INDEX('Dep LinkIn'!$D$5:$AN$25,MATCH('AccDep LinkIn'!$A13,'Dep LinkIn'!$A$5:$A$25,0),MATCH('AccDep LinkIn'!AE$2,'Dep LinkIn'!$D$2:$AN$2,0))</f>
        <v>0</v>
      </c>
      <c r="AF13" s="43">
        <f>AE13+INDEX('Dep LinkIn'!$D$5:$AN$25,MATCH('AccDep LinkIn'!$A13,'Dep LinkIn'!$A$5:$A$25,0),MATCH('AccDep LinkIn'!AF$2,'Dep LinkIn'!$D$2:$AN$2,0))</f>
        <v>0</v>
      </c>
      <c r="AG13" s="43">
        <f>AF13+INDEX('Dep LinkIn'!$D$5:$AN$25,MATCH('AccDep LinkIn'!$A13,'Dep LinkIn'!$A$5:$A$25,0),MATCH('AccDep LinkIn'!AG$2,'Dep LinkIn'!$D$2:$AN$2,0))</f>
        <v>0</v>
      </c>
      <c r="AH13" s="43">
        <f>AG13+INDEX('Dep LinkIn'!$D$5:$AN$25,MATCH('AccDep LinkIn'!$A13,'Dep LinkIn'!$A$5:$A$25,0),MATCH('AccDep LinkIn'!AH$2,'Dep LinkIn'!$D$2:$AN$2,0))</f>
        <v>0</v>
      </c>
      <c r="AI13" s="43">
        <f>AH13+INDEX('Dep LinkIn'!$D$5:$AN$25,MATCH('AccDep LinkIn'!$A13,'Dep LinkIn'!$A$5:$A$25,0),MATCH('AccDep LinkIn'!AI$2,'Dep LinkIn'!$D$2:$AN$2,0))</f>
        <v>0</v>
      </c>
      <c r="AJ13" s="43">
        <f>AI13+INDEX('Dep LinkIn'!$D$5:$AN$25,MATCH('AccDep LinkIn'!$A13,'Dep LinkIn'!$A$5:$A$25,0),MATCH('AccDep LinkIn'!AJ$2,'Dep LinkIn'!$D$2:$AN$2,0))</f>
        <v>0</v>
      </c>
      <c r="AK13" s="43">
        <f>AJ13+INDEX('Dep LinkIn'!$D$5:$AN$25,MATCH('AccDep LinkIn'!$A13,'Dep LinkIn'!$A$5:$A$25,0),MATCH('AccDep LinkIn'!AK$2,'Dep LinkIn'!$D$2:$AN$2,0))</f>
        <v>0</v>
      </c>
      <c r="AL13" s="43">
        <f>AK13+INDEX('Dep LinkIn'!$D$5:$AN$25,MATCH('AccDep LinkIn'!$A13,'Dep LinkIn'!$A$5:$A$25,0),MATCH('AccDep LinkIn'!AL$2,'Dep LinkIn'!$D$2:$AN$2,0))</f>
        <v>0</v>
      </c>
      <c r="AM13" s="43">
        <f>AL13+INDEX('Dep LinkIn'!$D$5:$AN$25,MATCH('AccDep LinkIn'!$A13,'Dep LinkIn'!$A$5:$A$25,0),MATCH('AccDep LinkIn'!AM$2,'Dep LinkIn'!$D$2:$AN$2,0))</f>
        <v>0</v>
      </c>
    </row>
    <row r="14" spans="1:39" x14ac:dyDescent="0.55000000000000004">
      <c r="A14" s="23">
        <v>370.1</v>
      </c>
      <c r="B14" s="23" t="s">
        <v>169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>
        <v>0</v>
      </c>
      <c r="P14" s="43">
        <f>O14+INDEX('Dep LinkIn'!$D$5:$AN$25,MATCH('AccDep LinkIn'!$A14,'Dep LinkIn'!$A$5:$A$25,0),MATCH('AccDep LinkIn'!P$2,'Dep LinkIn'!$D$2:$AN$2,0))</f>
        <v>0</v>
      </c>
      <c r="Q14" s="43">
        <f>P14+INDEX('Dep LinkIn'!$D$5:$AN$25,MATCH('AccDep LinkIn'!$A14,'Dep LinkIn'!$A$5:$A$25,0),MATCH('AccDep LinkIn'!Q$2,'Dep LinkIn'!$D$2:$AN$2,0))</f>
        <v>0</v>
      </c>
      <c r="R14" s="43">
        <f>Q14+INDEX('Dep LinkIn'!$D$5:$AN$25,MATCH('AccDep LinkIn'!$A14,'Dep LinkIn'!$A$5:$A$25,0),MATCH('AccDep LinkIn'!R$2,'Dep LinkIn'!$D$2:$AN$2,0))</f>
        <v>0</v>
      </c>
      <c r="S14" s="43">
        <f>R14+INDEX('Dep LinkIn'!$D$5:$AN$25,MATCH('AccDep LinkIn'!$A14,'Dep LinkIn'!$A$5:$A$25,0),MATCH('AccDep LinkIn'!S$2,'Dep LinkIn'!$D$2:$AN$2,0))</f>
        <v>0</v>
      </c>
      <c r="T14" s="43">
        <f>S14+INDEX('Dep LinkIn'!$D$5:$AN$25,MATCH('AccDep LinkIn'!$A14,'Dep LinkIn'!$A$5:$A$25,0),MATCH('AccDep LinkIn'!T$2,'Dep LinkIn'!$D$2:$AN$2,0))</f>
        <v>0</v>
      </c>
      <c r="U14" s="43">
        <f>T14+INDEX('Dep LinkIn'!$D$5:$AN$25,MATCH('AccDep LinkIn'!$A14,'Dep LinkIn'!$A$5:$A$25,0),MATCH('AccDep LinkIn'!U$2,'Dep LinkIn'!$D$2:$AN$2,0))</f>
        <v>0</v>
      </c>
      <c r="V14" s="43">
        <f>U14+INDEX('Dep LinkIn'!$D$5:$AN$25,MATCH('AccDep LinkIn'!$A14,'Dep LinkIn'!$A$5:$A$25,0),MATCH('AccDep LinkIn'!V$2,'Dep LinkIn'!$D$2:$AN$2,0))</f>
        <v>0</v>
      </c>
      <c r="W14" s="43">
        <f>V14+INDEX('Dep LinkIn'!$D$5:$AN$25,MATCH('AccDep LinkIn'!$A14,'Dep LinkIn'!$A$5:$A$25,0),MATCH('AccDep LinkIn'!W$2,'Dep LinkIn'!$D$2:$AN$2,0))</f>
        <v>0</v>
      </c>
      <c r="X14" s="43">
        <f>W14+INDEX('Dep LinkIn'!$D$5:$AN$25,MATCH('AccDep LinkIn'!$A14,'Dep LinkIn'!$A$5:$A$25,0),MATCH('AccDep LinkIn'!X$2,'Dep LinkIn'!$D$2:$AN$2,0))</f>
        <v>0</v>
      </c>
      <c r="Y14" s="43">
        <f>X14+INDEX('Dep LinkIn'!$D$5:$AN$25,MATCH('AccDep LinkIn'!$A14,'Dep LinkIn'!$A$5:$A$25,0),MATCH('AccDep LinkIn'!Y$2,'Dep LinkIn'!$D$2:$AN$2,0))</f>
        <v>0</v>
      </c>
      <c r="Z14" s="43">
        <f>Y14+INDEX('Dep LinkIn'!$D$5:$AN$25,MATCH('AccDep LinkIn'!$A14,'Dep LinkIn'!$A$5:$A$25,0),MATCH('AccDep LinkIn'!Z$2,'Dep LinkIn'!$D$2:$AN$2,0))</f>
        <v>0</v>
      </c>
      <c r="AA14" s="43">
        <f>Z14+INDEX('Dep LinkIn'!$D$5:$AN$25,MATCH('AccDep LinkIn'!$A14,'Dep LinkIn'!$A$5:$A$25,0),MATCH('AccDep LinkIn'!AA$2,'Dep LinkIn'!$D$2:$AN$2,0))</f>
        <v>0</v>
      </c>
      <c r="AB14" s="43">
        <f>AA14+INDEX('Dep LinkIn'!$D$5:$AN$25,MATCH('AccDep LinkIn'!$A14,'Dep LinkIn'!$A$5:$A$25,0),MATCH('AccDep LinkIn'!AB$2,'Dep LinkIn'!$D$2:$AN$2,0))</f>
        <v>0</v>
      </c>
      <c r="AC14" s="43">
        <f>AB14+INDEX('Dep LinkIn'!$D$5:$AN$25,MATCH('AccDep LinkIn'!$A14,'Dep LinkIn'!$A$5:$A$25,0),MATCH('AccDep LinkIn'!AC$2,'Dep LinkIn'!$D$2:$AN$2,0))</f>
        <v>0</v>
      </c>
      <c r="AD14" s="43">
        <f>AC14+INDEX('Dep LinkIn'!$D$5:$AN$25,MATCH('AccDep LinkIn'!$A14,'Dep LinkIn'!$A$5:$A$25,0),MATCH('AccDep LinkIn'!AD$2,'Dep LinkIn'!$D$2:$AN$2,0))</f>
        <v>0</v>
      </c>
      <c r="AE14" s="43">
        <f>AD14+INDEX('Dep LinkIn'!$D$5:$AN$25,MATCH('AccDep LinkIn'!$A14,'Dep LinkIn'!$A$5:$A$25,0),MATCH('AccDep LinkIn'!AE$2,'Dep LinkIn'!$D$2:$AN$2,0))</f>
        <v>0</v>
      </c>
      <c r="AF14" s="43">
        <f>AE14+INDEX('Dep LinkIn'!$D$5:$AN$25,MATCH('AccDep LinkIn'!$A14,'Dep LinkIn'!$A$5:$A$25,0),MATCH('AccDep LinkIn'!AF$2,'Dep LinkIn'!$D$2:$AN$2,0))</f>
        <v>0</v>
      </c>
      <c r="AG14" s="43">
        <f>AF14+INDEX('Dep LinkIn'!$D$5:$AN$25,MATCH('AccDep LinkIn'!$A14,'Dep LinkIn'!$A$5:$A$25,0),MATCH('AccDep LinkIn'!AG$2,'Dep LinkIn'!$D$2:$AN$2,0))</f>
        <v>0</v>
      </c>
      <c r="AH14" s="43">
        <f>AG14+INDEX('Dep LinkIn'!$D$5:$AN$25,MATCH('AccDep LinkIn'!$A14,'Dep LinkIn'!$A$5:$A$25,0),MATCH('AccDep LinkIn'!AH$2,'Dep LinkIn'!$D$2:$AN$2,0))</f>
        <v>0</v>
      </c>
      <c r="AI14" s="43">
        <f>AH14+INDEX('Dep LinkIn'!$D$5:$AN$25,MATCH('AccDep LinkIn'!$A14,'Dep LinkIn'!$A$5:$A$25,0),MATCH('AccDep LinkIn'!AI$2,'Dep LinkIn'!$D$2:$AN$2,0))</f>
        <v>0</v>
      </c>
      <c r="AJ14" s="43">
        <f>AI14+INDEX('Dep LinkIn'!$D$5:$AN$25,MATCH('AccDep LinkIn'!$A14,'Dep LinkIn'!$A$5:$A$25,0),MATCH('AccDep LinkIn'!AJ$2,'Dep LinkIn'!$D$2:$AN$2,0))</f>
        <v>0</v>
      </c>
      <c r="AK14" s="43">
        <f>AJ14+INDEX('Dep LinkIn'!$D$5:$AN$25,MATCH('AccDep LinkIn'!$A14,'Dep LinkIn'!$A$5:$A$25,0),MATCH('AccDep LinkIn'!AK$2,'Dep LinkIn'!$D$2:$AN$2,0))</f>
        <v>0</v>
      </c>
      <c r="AL14" s="43">
        <f>AK14+INDEX('Dep LinkIn'!$D$5:$AN$25,MATCH('AccDep LinkIn'!$A14,'Dep LinkIn'!$A$5:$A$25,0),MATCH('AccDep LinkIn'!AL$2,'Dep LinkIn'!$D$2:$AN$2,0))</f>
        <v>0</v>
      </c>
      <c r="AM14" s="43">
        <f>AL14+INDEX('Dep LinkIn'!$D$5:$AN$25,MATCH('AccDep LinkIn'!$A14,'Dep LinkIn'!$A$5:$A$25,0),MATCH('AccDep LinkIn'!AM$2,'Dep LinkIn'!$D$2:$AN$2,0))</f>
        <v>0</v>
      </c>
    </row>
    <row r="15" spans="1:39" x14ac:dyDescent="0.55000000000000004">
      <c r="A15" s="23">
        <v>372</v>
      </c>
      <c r="B15" s="23" t="s">
        <v>25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>
        <v>141335.7358125</v>
      </c>
      <c r="P15" s="43">
        <f>O15+INDEX('Dep LinkIn'!$D$5:$AN$25,MATCH('AccDep LinkIn'!$A15,'Dep LinkIn'!$A$5:$A$25,0),MATCH('AccDep LinkIn'!P$2,'Dep LinkIn'!$D$2:$AN$2,0))</f>
        <v>142281.0534375</v>
      </c>
      <c r="Q15" s="43">
        <f>P15+INDEX('Dep LinkIn'!$D$5:$AN$25,MATCH('AccDep LinkIn'!$A15,'Dep LinkIn'!$A$5:$A$25,0),MATCH('AccDep LinkIn'!Q$2,'Dep LinkIn'!$D$2:$AN$2,0))</f>
        <v>143226.37106249999</v>
      </c>
      <c r="R15" s="43">
        <f>Q15+INDEX('Dep LinkIn'!$D$5:$AN$25,MATCH('AccDep LinkIn'!$A15,'Dep LinkIn'!$A$5:$A$25,0),MATCH('AccDep LinkIn'!R$2,'Dep LinkIn'!$D$2:$AN$2,0))</f>
        <v>144171.68868749999</v>
      </c>
      <c r="S15" s="43">
        <f>R15+INDEX('Dep LinkIn'!$D$5:$AN$25,MATCH('AccDep LinkIn'!$A15,'Dep LinkIn'!$A$5:$A$25,0),MATCH('AccDep LinkIn'!S$2,'Dep LinkIn'!$D$2:$AN$2,0))</f>
        <v>145117.00631249999</v>
      </c>
      <c r="T15" s="43">
        <f>S15+INDEX('Dep LinkIn'!$D$5:$AN$25,MATCH('AccDep LinkIn'!$A15,'Dep LinkIn'!$A$5:$A$25,0),MATCH('AccDep LinkIn'!T$2,'Dep LinkIn'!$D$2:$AN$2,0))</f>
        <v>146062.32393749998</v>
      </c>
      <c r="U15" s="43">
        <f>T15+INDEX('Dep LinkIn'!$D$5:$AN$25,MATCH('AccDep LinkIn'!$A15,'Dep LinkIn'!$A$5:$A$25,0),MATCH('AccDep LinkIn'!U$2,'Dep LinkIn'!$D$2:$AN$2,0))</f>
        <v>147007.64156249998</v>
      </c>
      <c r="V15" s="43">
        <f>U15+INDEX('Dep LinkIn'!$D$5:$AN$25,MATCH('AccDep LinkIn'!$A15,'Dep LinkIn'!$A$5:$A$25,0),MATCH('AccDep LinkIn'!V$2,'Dep LinkIn'!$D$2:$AN$2,0))</f>
        <v>147952.95918749998</v>
      </c>
      <c r="W15" s="43">
        <f>V15+INDEX('Dep LinkIn'!$D$5:$AN$25,MATCH('AccDep LinkIn'!$A15,'Dep LinkIn'!$A$5:$A$25,0),MATCH('AccDep LinkIn'!W$2,'Dep LinkIn'!$D$2:$AN$2,0))</f>
        <v>148898.27681249997</v>
      </c>
      <c r="X15" s="43">
        <f>W15+INDEX('Dep LinkIn'!$D$5:$AN$25,MATCH('AccDep LinkIn'!$A15,'Dep LinkIn'!$A$5:$A$25,0),MATCH('AccDep LinkIn'!X$2,'Dep LinkIn'!$D$2:$AN$2,0))</f>
        <v>149843.59443749997</v>
      </c>
      <c r="Y15" s="43">
        <f>X15+INDEX('Dep LinkIn'!$D$5:$AN$25,MATCH('AccDep LinkIn'!$A15,'Dep LinkIn'!$A$5:$A$25,0),MATCH('AccDep LinkIn'!Y$2,'Dep LinkIn'!$D$2:$AN$2,0))</f>
        <v>150788.91206249996</v>
      </c>
      <c r="Z15" s="43">
        <f>Y15+INDEX('Dep LinkIn'!$D$5:$AN$25,MATCH('AccDep LinkIn'!$A15,'Dep LinkIn'!$A$5:$A$25,0),MATCH('AccDep LinkIn'!Z$2,'Dep LinkIn'!$D$2:$AN$2,0))</f>
        <v>151734.22968749996</v>
      </c>
      <c r="AA15" s="43">
        <f>Z15+INDEX('Dep LinkIn'!$D$5:$AN$25,MATCH('AccDep LinkIn'!$A15,'Dep LinkIn'!$A$5:$A$25,0),MATCH('AccDep LinkIn'!AA$2,'Dep LinkIn'!$D$2:$AN$2,0))</f>
        <v>152679.54731249996</v>
      </c>
      <c r="AB15" s="43">
        <f>AA15+INDEX('Dep LinkIn'!$D$5:$AN$25,MATCH('AccDep LinkIn'!$A15,'Dep LinkIn'!$A$5:$A$25,0),MATCH('AccDep LinkIn'!AB$2,'Dep LinkIn'!$D$2:$AN$2,0))</f>
        <v>153624.86493749995</v>
      </c>
      <c r="AC15" s="43">
        <f>AB15+INDEX('Dep LinkIn'!$D$5:$AN$25,MATCH('AccDep LinkIn'!$A15,'Dep LinkIn'!$A$5:$A$25,0),MATCH('AccDep LinkIn'!AC$2,'Dep LinkIn'!$D$2:$AN$2,0))</f>
        <v>154570.18256249995</v>
      </c>
      <c r="AD15" s="43">
        <f>AC15+INDEX('Dep LinkIn'!$D$5:$AN$25,MATCH('AccDep LinkIn'!$A15,'Dep LinkIn'!$A$5:$A$25,0),MATCH('AccDep LinkIn'!AD$2,'Dep LinkIn'!$D$2:$AN$2,0))</f>
        <v>155515.50018749994</v>
      </c>
      <c r="AE15" s="43">
        <f>AD15+INDEX('Dep LinkIn'!$D$5:$AN$25,MATCH('AccDep LinkIn'!$A15,'Dep LinkIn'!$A$5:$A$25,0),MATCH('AccDep LinkIn'!AE$2,'Dep LinkIn'!$D$2:$AN$2,0))</f>
        <v>156460.81781249994</v>
      </c>
      <c r="AF15" s="43">
        <f>AE15+INDEX('Dep LinkIn'!$D$5:$AN$25,MATCH('AccDep LinkIn'!$A15,'Dep LinkIn'!$A$5:$A$25,0),MATCH('AccDep LinkIn'!AF$2,'Dep LinkIn'!$D$2:$AN$2,0))</f>
        <v>157406.13543749994</v>
      </c>
      <c r="AG15" s="43">
        <f>AF15+INDEX('Dep LinkIn'!$D$5:$AN$25,MATCH('AccDep LinkIn'!$A15,'Dep LinkIn'!$A$5:$A$25,0),MATCH('AccDep LinkIn'!AG$2,'Dep LinkIn'!$D$2:$AN$2,0))</f>
        <v>158351.45306249993</v>
      </c>
      <c r="AH15" s="43">
        <f>AG15+INDEX('Dep LinkIn'!$D$5:$AN$25,MATCH('AccDep LinkIn'!$A15,'Dep LinkIn'!$A$5:$A$25,0),MATCH('AccDep LinkIn'!AH$2,'Dep LinkIn'!$D$2:$AN$2,0))</f>
        <v>159296.77068749993</v>
      </c>
      <c r="AI15" s="43">
        <f>AH15+INDEX('Dep LinkIn'!$D$5:$AN$25,MATCH('AccDep LinkIn'!$A15,'Dep LinkIn'!$A$5:$A$25,0),MATCH('AccDep LinkIn'!AI$2,'Dep LinkIn'!$D$2:$AN$2,0))</f>
        <v>160242.08831249992</v>
      </c>
      <c r="AJ15" s="43">
        <f>AI15+INDEX('Dep LinkIn'!$D$5:$AN$25,MATCH('AccDep LinkIn'!$A15,'Dep LinkIn'!$A$5:$A$25,0),MATCH('AccDep LinkIn'!AJ$2,'Dep LinkIn'!$D$2:$AN$2,0))</f>
        <v>161187.40593749992</v>
      </c>
      <c r="AK15" s="43">
        <f>AJ15+INDEX('Dep LinkIn'!$D$5:$AN$25,MATCH('AccDep LinkIn'!$A15,'Dep LinkIn'!$A$5:$A$25,0),MATCH('AccDep LinkIn'!AK$2,'Dep LinkIn'!$D$2:$AN$2,0))</f>
        <v>162132.72356249992</v>
      </c>
      <c r="AL15" s="43">
        <f>AK15+INDEX('Dep LinkIn'!$D$5:$AN$25,MATCH('AccDep LinkIn'!$A15,'Dep LinkIn'!$A$5:$A$25,0),MATCH('AccDep LinkIn'!AL$2,'Dep LinkIn'!$D$2:$AN$2,0))</f>
        <v>163078.04118749991</v>
      </c>
      <c r="AM15" s="43">
        <f>AL15+INDEX('Dep LinkIn'!$D$5:$AN$25,MATCH('AccDep LinkIn'!$A15,'Dep LinkIn'!$A$5:$A$25,0),MATCH('AccDep LinkIn'!AM$2,'Dep LinkIn'!$D$2:$AN$2,0))</f>
        <v>164023.35881249991</v>
      </c>
    </row>
    <row r="16" spans="1:39" x14ac:dyDescent="0.55000000000000004">
      <c r="A16" s="23">
        <v>373</v>
      </c>
      <c r="B16" s="23" t="s">
        <v>26</v>
      </c>
      <c r="C16" s="43"/>
      <c r="D16" s="43"/>
      <c r="E16" s="43"/>
      <c r="F16" s="43"/>
      <c r="G16" s="43"/>
      <c r="H16" s="43"/>
      <c r="I16" s="37"/>
      <c r="J16" s="43"/>
      <c r="K16" s="43"/>
      <c r="L16" s="43"/>
      <c r="M16" s="43"/>
      <c r="N16" s="43"/>
      <c r="O16" s="43">
        <v>0</v>
      </c>
      <c r="P16" s="43">
        <f>O16+INDEX('Dep LinkIn'!$D$5:$AN$25,MATCH('AccDep LinkIn'!$A16,'Dep LinkIn'!$A$5:$A$25,0),MATCH('AccDep LinkIn'!P$2,'Dep LinkIn'!$D$2:$AN$2,0))</f>
        <v>0</v>
      </c>
      <c r="Q16" s="43">
        <f>P16+INDEX('Dep LinkIn'!$D$5:$AN$25,MATCH('AccDep LinkIn'!$A16,'Dep LinkIn'!$A$5:$A$25,0),MATCH('AccDep LinkIn'!Q$2,'Dep LinkIn'!$D$2:$AN$2,0))</f>
        <v>0.74750000000000005</v>
      </c>
      <c r="R16" s="43">
        <f>Q16+INDEX('Dep LinkIn'!$D$5:$AN$25,MATCH('AccDep LinkIn'!$A16,'Dep LinkIn'!$A$5:$A$25,0),MATCH('AccDep LinkIn'!R$2,'Dep LinkIn'!$D$2:$AN$2,0))</f>
        <v>1.4950000000000001</v>
      </c>
      <c r="S16" s="43">
        <f>R16+INDEX('Dep LinkIn'!$D$5:$AN$25,MATCH('AccDep LinkIn'!$A16,'Dep LinkIn'!$A$5:$A$25,0),MATCH('AccDep LinkIn'!S$2,'Dep LinkIn'!$D$2:$AN$2,0))</f>
        <v>2.2425000000000002</v>
      </c>
      <c r="T16" s="43">
        <f>S16+INDEX('Dep LinkIn'!$D$5:$AN$25,MATCH('AccDep LinkIn'!$A16,'Dep LinkIn'!$A$5:$A$25,0),MATCH('AccDep LinkIn'!T$2,'Dep LinkIn'!$D$2:$AN$2,0))</f>
        <v>2.99</v>
      </c>
      <c r="U16" s="43">
        <f>T16+INDEX('Dep LinkIn'!$D$5:$AN$25,MATCH('AccDep LinkIn'!$A16,'Dep LinkIn'!$A$5:$A$25,0),MATCH('AccDep LinkIn'!U$2,'Dep LinkIn'!$D$2:$AN$2,0))</f>
        <v>3.7375000000000003</v>
      </c>
      <c r="V16" s="43">
        <f>U16+INDEX('Dep LinkIn'!$D$5:$AN$25,MATCH('AccDep LinkIn'!$A16,'Dep LinkIn'!$A$5:$A$25,0),MATCH('AccDep LinkIn'!V$2,'Dep LinkIn'!$D$2:$AN$2,0))</f>
        <v>4.4850000000000003</v>
      </c>
      <c r="W16" s="43">
        <f>V16+INDEX('Dep LinkIn'!$D$5:$AN$25,MATCH('AccDep LinkIn'!$A16,'Dep LinkIn'!$A$5:$A$25,0),MATCH('AccDep LinkIn'!W$2,'Dep LinkIn'!$D$2:$AN$2,0))</f>
        <v>5.2324999999999999</v>
      </c>
      <c r="X16" s="43">
        <f>W16+INDEX('Dep LinkIn'!$D$5:$AN$25,MATCH('AccDep LinkIn'!$A16,'Dep LinkIn'!$A$5:$A$25,0),MATCH('AccDep LinkIn'!X$2,'Dep LinkIn'!$D$2:$AN$2,0))</f>
        <v>5.98</v>
      </c>
      <c r="Y16" s="43">
        <f>X16+INDEX('Dep LinkIn'!$D$5:$AN$25,MATCH('AccDep LinkIn'!$A16,'Dep LinkIn'!$A$5:$A$25,0),MATCH('AccDep LinkIn'!Y$2,'Dep LinkIn'!$D$2:$AN$2,0))</f>
        <v>6.7275000000000009</v>
      </c>
      <c r="Z16" s="43">
        <f>Y16+INDEX('Dep LinkIn'!$D$5:$AN$25,MATCH('AccDep LinkIn'!$A16,'Dep LinkIn'!$A$5:$A$25,0),MATCH('AccDep LinkIn'!Z$2,'Dep LinkIn'!$D$2:$AN$2,0))</f>
        <v>7.4750000000000014</v>
      </c>
      <c r="AA16" s="43">
        <f>Z16+INDEX('Dep LinkIn'!$D$5:$AN$25,MATCH('AccDep LinkIn'!$A16,'Dep LinkIn'!$A$5:$A$25,0),MATCH('AccDep LinkIn'!AA$2,'Dep LinkIn'!$D$2:$AN$2,0))</f>
        <v>8.2225000000000019</v>
      </c>
      <c r="AB16" s="43">
        <f>AA16+INDEX('Dep LinkIn'!$D$5:$AN$25,MATCH('AccDep LinkIn'!$A16,'Dep LinkIn'!$A$5:$A$25,0),MATCH('AccDep LinkIn'!AB$2,'Dep LinkIn'!$D$2:$AN$2,0))</f>
        <v>8.9700000000000024</v>
      </c>
      <c r="AC16" s="43">
        <f>AB16+INDEX('Dep LinkIn'!$D$5:$AN$25,MATCH('AccDep LinkIn'!$A16,'Dep LinkIn'!$A$5:$A$25,0),MATCH('AccDep LinkIn'!AC$2,'Dep LinkIn'!$D$2:$AN$2,0))</f>
        <v>9.7175000000000029</v>
      </c>
      <c r="AD16" s="43">
        <f>AC16+INDEX('Dep LinkIn'!$D$5:$AN$25,MATCH('AccDep LinkIn'!$A16,'Dep LinkIn'!$A$5:$A$25,0),MATCH('AccDep LinkIn'!AD$2,'Dep LinkIn'!$D$2:$AN$2,0))</f>
        <v>10.465000000000003</v>
      </c>
      <c r="AE16" s="43">
        <f>AD16+INDEX('Dep LinkIn'!$D$5:$AN$25,MATCH('AccDep LinkIn'!$A16,'Dep LinkIn'!$A$5:$A$25,0),MATCH('AccDep LinkIn'!AE$2,'Dep LinkIn'!$D$2:$AN$2,0))</f>
        <v>11.212500000000004</v>
      </c>
      <c r="AF16" s="43">
        <f>AE16+INDEX('Dep LinkIn'!$D$5:$AN$25,MATCH('AccDep LinkIn'!$A16,'Dep LinkIn'!$A$5:$A$25,0),MATCH('AccDep LinkIn'!AF$2,'Dep LinkIn'!$D$2:$AN$2,0))</f>
        <v>11.960000000000004</v>
      </c>
      <c r="AG16" s="43">
        <f>AF16+INDEX('Dep LinkIn'!$D$5:$AN$25,MATCH('AccDep LinkIn'!$A16,'Dep LinkIn'!$A$5:$A$25,0),MATCH('AccDep LinkIn'!AG$2,'Dep LinkIn'!$D$2:$AN$2,0))</f>
        <v>12.707500000000005</v>
      </c>
      <c r="AH16" s="43">
        <f>AG16+INDEX('Dep LinkIn'!$D$5:$AN$25,MATCH('AccDep LinkIn'!$A16,'Dep LinkIn'!$A$5:$A$25,0),MATCH('AccDep LinkIn'!AH$2,'Dep LinkIn'!$D$2:$AN$2,0))</f>
        <v>13.455000000000005</v>
      </c>
      <c r="AI16" s="43">
        <f>AH16+INDEX('Dep LinkIn'!$D$5:$AN$25,MATCH('AccDep LinkIn'!$A16,'Dep LinkIn'!$A$5:$A$25,0),MATCH('AccDep LinkIn'!AI$2,'Dep LinkIn'!$D$2:$AN$2,0))</f>
        <v>14.202500000000006</v>
      </c>
      <c r="AJ16" s="43">
        <f>AI16+INDEX('Dep LinkIn'!$D$5:$AN$25,MATCH('AccDep LinkIn'!$A16,'Dep LinkIn'!$A$5:$A$25,0),MATCH('AccDep LinkIn'!AJ$2,'Dep LinkIn'!$D$2:$AN$2,0))</f>
        <v>14.950000000000006</v>
      </c>
      <c r="AK16" s="43">
        <f>AJ16+INDEX('Dep LinkIn'!$D$5:$AN$25,MATCH('AccDep LinkIn'!$A16,'Dep LinkIn'!$A$5:$A$25,0),MATCH('AccDep LinkIn'!AK$2,'Dep LinkIn'!$D$2:$AN$2,0))</f>
        <v>15.697500000000007</v>
      </c>
      <c r="AL16" s="43">
        <f>AK16+INDEX('Dep LinkIn'!$D$5:$AN$25,MATCH('AccDep LinkIn'!$A16,'Dep LinkIn'!$A$5:$A$25,0),MATCH('AccDep LinkIn'!AL$2,'Dep LinkIn'!$D$2:$AN$2,0))</f>
        <v>16.445000000000007</v>
      </c>
      <c r="AM16" s="43">
        <f>AL16+INDEX('Dep LinkIn'!$D$5:$AN$25,MATCH('AccDep LinkIn'!$A16,'Dep LinkIn'!$A$5:$A$25,0),MATCH('AccDep LinkIn'!AM$2,'Dep LinkIn'!$D$2:$AN$2,0))</f>
        <v>17.192500000000006</v>
      </c>
    </row>
    <row r="17" spans="1:39" x14ac:dyDescent="0.55000000000000004">
      <c r="A17" s="23">
        <v>375</v>
      </c>
      <c r="B17" s="23" t="s">
        <v>27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>
        <v>0</v>
      </c>
      <c r="P17" s="43">
        <f>O17+INDEX('Dep LinkIn'!$D$5:$AN$25,MATCH('AccDep LinkIn'!$A17,'Dep LinkIn'!$A$5:$A$25,0),MATCH('AccDep LinkIn'!P$2,'Dep LinkIn'!$D$2:$AN$2,0))</f>
        <v>0</v>
      </c>
      <c r="Q17" s="43">
        <f>P17+INDEX('Dep LinkIn'!$D$5:$AN$25,MATCH('AccDep LinkIn'!$A17,'Dep LinkIn'!$A$5:$A$25,0),MATCH('AccDep LinkIn'!Q$2,'Dep LinkIn'!$D$2:$AN$2,0))</f>
        <v>0</v>
      </c>
      <c r="R17" s="43">
        <f>Q17+INDEX('Dep LinkIn'!$D$5:$AN$25,MATCH('AccDep LinkIn'!$A17,'Dep LinkIn'!$A$5:$A$25,0),MATCH('AccDep LinkIn'!R$2,'Dep LinkIn'!$D$2:$AN$2,0))</f>
        <v>0</v>
      </c>
      <c r="S17" s="43">
        <f>R17+INDEX('Dep LinkIn'!$D$5:$AN$25,MATCH('AccDep LinkIn'!$A17,'Dep LinkIn'!$A$5:$A$25,0),MATCH('AccDep LinkIn'!S$2,'Dep LinkIn'!$D$2:$AN$2,0))</f>
        <v>0</v>
      </c>
      <c r="T17" s="43">
        <f>S17+INDEX('Dep LinkIn'!$D$5:$AN$25,MATCH('AccDep LinkIn'!$A17,'Dep LinkIn'!$A$5:$A$25,0),MATCH('AccDep LinkIn'!T$2,'Dep LinkIn'!$D$2:$AN$2,0))</f>
        <v>0</v>
      </c>
      <c r="U17" s="43">
        <f>T17+INDEX('Dep LinkIn'!$D$5:$AN$25,MATCH('AccDep LinkIn'!$A17,'Dep LinkIn'!$A$5:$A$25,0),MATCH('AccDep LinkIn'!U$2,'Dep LinkIn'!$D$2:$AN$2,0))</f>
        <v>0</v>
      </c>
      <c r="V17" s="43">
        <f>U17+INDEX('Dep LinkIn'!$D$5:$AN$25,MATCH('AccDep LinkIn'!$A17,'Dep LinkIn'!$A$5:$A$25,0),MATCH('AccDep LinkIn'!V$2,'Dep LinkIn'!$D$2:$AN$2,0))</f>
        <v>0</v>
      </c>
      <c r="W17" s="43">
        <f>V17+INDEX('Dep LinkIn'!$D$5:$AN$25,MATCH('AccDep LinkIn'!$A17,'Dep LinkIn'!$A$5:$A$25,0),MATCH('AccDep LinkIn'!W$2,'Dep LinkIn'!$D$2:$AN$2,0))</f>
        <v>0</v>
      </c>
      <c r="X17" s="43">
        <f>W17+INDEX('Dep LinkIn'!$D$5:$AN$25,MATCH('AccDep LinkIn'!$A17,'Dep LinkIn'!$A$5:$A$25,0),MATCH('AccDep LinkIn'!X$2,'Dep LinkIn'!$D$2:$AN$2,0))</f>
        <v>0</v>
      </c>
      <c r="Y17" s="43">
        <f>X17+INDEX('Dep LinkIn'!$D$5:$AN$25,MATCH('AccDep LinkIn'!$A17,'Dep LinkIn'!$A$5:$A$25,0),MATCH('AccDep LinkIn'!Y$2,'Dep LinkIn'!$D$2:$AN$2,0))</f>
        <v>0</v>
      </c>
      <c r="Z17" s="43">
        <f>Y17+INDEX('Dep LinkIn'!$D$5:$AN$25,MATCH('AccDep LinkIn'!$A17,'Dep LinkIn'!$A$5:$A$25,0),MATCH('AccDep LinkIn'!Z$2,'Dep LinkIn'!$D$2:$AN$2,0))</f>
        <v>0</v>
      </c>
      <c r="AA17" s="43">
        <f>Z17+INDEX('Dep LinkIn'!$D$5:$AN$25,MATCH('AccDep LinkIn'!$A17,'Dep LinkIn'!$A$5:$A$25,0),MATCH('AccDep LinkIn'!AA$2,'Dep LinkIn'!$D$2:$AN$2,0))</f>
        <v>0</v>
      </c>
      <c r="AB17" s="43">
        <f>AA17+INDEX('Dep LinkIn'!$D$5:$AN$25,MATCH('AccDep LinkIn'!$A17,'Dep LinkIn'!$A$5:$A$25,0),MATCH('AccDep LinkIn'!AB$2,'Dep LinkIn'!$D$2:$AN$2,0))</f>
        <v>0</v>
      </c>
      <c r="AC17" s="43">
        <f>AB17+INDEX('Dep LinkIn'!$D$5:$AN$25,MATCH('AccDep LinkIn'!$A17,'Dep LinkIn'!$A$5:$A$25,0),MATCH('AccDep LinkIn'!AC$2,'Dep LinkIn'!$D$2:$AN$2,0))</f>
        <v>0</v>
      </c>
      <c r="AD17" s="43">
        <f>AC17+INDEX('Dep LinkIn'!$D$5:$AN$25,MATCH('AccDep LinkIn'!$A17,'Dep LinkIn'!$A$5:$A$25,0),MATCH('AccDep LinkIn'!AD$2,'Dep LinkIn'!$D$2:$AN$2,0))</f>
        <v>0</v>
      </c>
      <c r="AE17" s="43">
        <f>AD17+INDEX('Dep LinkIn'!$D$5:$AN$25,MATCH('AccDep LinkIn'!$A17,'Dep LinkIn'!$A$5:$A$25,0),MATCH('AccDep LinkIn'!AE$2,'Dep LinkIn'!$D$2:$AN$2,0))</f>
        <v>0</v>
      </c>
      <c r="AF17" s="43">
        <f>AE17+INDEX('Dep LinkIn'!$D$5:$AN$25,MATCH('AccDep LinkIn'!$A17,'Dep LinkIn'!$A$5:$A$25,0),MATCH('AccDep LinkIn'!AF$2,'Dep LinkIn'!$D$2:$AN$2,0))</f>
        <v>0</v>
      </c>
      <c r="AG17" s="43">
        <f>AF17+INDEX('Dep LinkIn'!$D$5:$AN$25,MATCH('AccDep LinkIn'!$A17,'Dep LinkIn'!$A$5:$A$25,0),MATCH('AccDep LinkIn'!AG$2,'Dep LinkIn'!$D$2:$AN$2,0))</f>
        <v>0</v>
      </c>
      <c r="AH17" s="43">
        <f>AG17+INDEX('Dep LinkIn'!$D$5:$AN$25,MATCH('AccDep LinkIn'!$A17,'Dep LinkIn'!$A$5:$A$25,0),MATCH('AccDep LinkIn'!AH$2,'Dep LinkIn'!$D$2:$AN$2,0))</f>
        <v>0</v>
      </c>
      <c r="AI17" s="43">
        <f>AH17+INDEX('Dep LinkIn'!$D$5:$AN$25,MATCH('AccDep LinkIn'!$A17,'Dep LinkIn'!$A$5:$A$25,0),MATCH('AccDep LinkIn'!AI$2,'Dep LinkIn'!$D$2:$AN$2,0))</f>
        <v>0</v>
      </c>
      <c r="AJ17" s="43">
        <f>AI17+INDEX('Dep LinkIn'!$D$5:$AN$25,MATCH('AccDep LinkIn'!$A17,'Dep LinkIn'!$A$5:$A$25,0),MATCH('AccDep LinkIn'!AJ$2,'Dep LinkIn'!$D$2:$AN$2,0))</f>
        <v>0</v>
      </c>
      <c r="AK17" s="43">
        <f>AJ17+INDEX('Dep LinkIn'!$D$5:$AN$25,MATCH('AccDep LinkIn'!$A17,'Dep LinkIn'!$A$5:$A$25,0),MATCH('AccDep LinkIn'!AK$2,'Dep LinkIn'!$D$2:$AN$2,0))</f>
        <v>0</v>
      </c>
      <c r="AL17" s="43">
        <f>AK17+INDEX('Dep LinkIn'!$D$5:$AN$25,MATCH('AccDep LinkIn'!$A17,'Dep LinkIn'!$A$5:$A$25,0),MATCH('AccDep LinkIn'!AL$2,'Dep LinkIn'!$D$2:$AN$2,0))</f>
        <v>0</v>
      </c>
      <c r="AM17" s="43">
        <f>AL17+INDEX('Dep LinkIn'!$D$5:$AN$25,MATCH('AccDep LinkIn'!$A17,'Dep LinkIn'!$A$5:$A$25,0),MATCH('AccDep LinkIn'!AM$2,'Dep LinkIn'!$D$2:$AN$2,0))</f>
        <v>0</v>
      </c>
    </row>
    <row r="18" spans="1:39" x14ac:dyDescent="0.55000000000000004">
      <c r="A18" s="23">
        <v>391</v>
      </c>
      <c r="B18" s="23" t="s">
        <v>170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>
        <v>0</v>
      </c>
      <c r="P18" s="43">
        <f>O18+INDEX('Dep LinkIn'!$D$5:$AN$25,MATCH('AccDep LinkIn'!$A18,'Dep LinkIn'!$A$5:$A$25,0),MATCH('AccDep LinkIn'!P$2,'Dep LinkIn'!$D$2:$AN$2,0))</f>
        <v>0</v>
      </c>
      <c r="Q18" s="43">
        <f>P18+INDEX('Dep LinkIn'!$D$5:$AN$25,MATCH('AccDep LinkIn'!$A18,'Dep LinkIn'!$A$5:$A$25,0),MATCH('AccDep LinkIn'!Q$2,'Dep LinkIn'!$D$2:$AN$2,0))</f>
        <v>7.4750000000000011E-2</v>
      </c>
      <c r="R18" s="43">
        <f>Q18+INDEX('Dep LinkIn'!$D$5:$AN$25,MATCH('AccDep LinkIn'!$A18,'Dep LinkIn'!$A$5:$A$25,0),MATCH('AccDep LinkIn'!R$2,'Dep LinkIn'!$D$2:$AN$2,0))</f>
        <v>0.14950000000000002</v>
      </c>
      <c r="S18" s="43">
        <f>R18+INDEX('Dep LinkIn'!$D$5:$AN$25,MATCH('AccDep LinkIn'!$A18,'Dep LinkIn'!$A$5:$A$25,0),MATCH('AccDep LinkIn'!S$2,'Dep LinkIn'!$D$2:$AN$2,0))</f>
        <v>0.22425000000000003</v>
      </c>
      <c r="T18" s="43">
        <f>S18+INDEX('Dep LinkIn'!$D$5:$AN$25,MATCH('AccDep LinkIn'!$A18,'Dep LinkIn'!$A$5:$A$25,0),MATCH('AccDep LinkIn'!T$2,'Dep LinkIn'!$D$2:$AN$2,0))</f>
        <v>0.29900000000000004</v>
      </c>
      <c r="U18" s="43">
        <f>T18+INDEX('Dep LinkIn'!$D$5:$AN$25,MATCH('AccDep LinkIn'!$A18,'Dep LinkIn'!$A$5:$A$25,0),MATCH('AccDep LinkIn'!U$2,'Dep LinkIn'!$D$2:$AN$2,0))</f>
        <v>0.37375000000000003</v>
      </c>
      <c r="V18" s="43">
        <f>U18+INDEX('Dep LinkIn'!$D$5:$AN$25,MATCH('AccDep LinkIn'!$A18,'Dep LinkIn'!$A$5:$A$25,0),MATCH('AccDep LinkIn'!V$2,'Dep LinkIn'!$D$2:$AN$2,0))</f>
        <v>0.44850000000000001</v>
      </c>
      <c r="W18" s="43">
        <f>V18+INDEX('Dep LinkIn'!$D$5:$AN$25,MATCH('AccDep LinkIn'!$A18,'Dep LinkIn'!$A$5:$A$25,0),MATCH('AccDep LinkIn'!W$2,'Dep LinkIn'!$D$2:$AN$2,0))</f>
        <v>0.52324999999999999</v>
      </c>
      <c r="X18" s="43">
        <f>W18+INDEX('Dep LinkIn'!$D$5:$AN$25,MATCH('AccDep LinkIn'!$A18,'Dep LinkIn'!$A$5:$A$25,0),MATCH('AccDep LinkIn'!X$2,'Dep LinkIn'!$D$2:$AN$2,0))</f>
        <v>0.59799999999999998</v>
      </c>
      <c r="Y18" s="43">
        <f>X18+INDEX('Dep LinkIn'!$D$5:$AN$25,MATCH('AccDep LinkIn'!$A18,'Dep LinkIn'!$A$5:$A$25,0),MATCH('AccDep LinkIn'!Y$2,'Dep LinkIn'!$D$2:$AN$2,0))</f>
        <v>0.67274999999999996</v>
      </c>
      <c r="Z18" s="43">
        <f>Y18+INDEX('Dep LinkIn'!$D$5:$AN$25,MATCH('AccDep LinkIn'!$A18,'Dep LinkIn'!$A$5:$A$25,0),MATCH('AccDep LinkIn'!Z$2,'Dep LinkIn'!$D$2:$AN$2,0))</f>
        <v>0.74749999999999994</v>
      </c>
      <c r="AA18" s="43">
        <f>Z18+INDEX('Dep LinkIn'!$D$5:$AN$25,MATCH('AccDep LinkIn'!$A18,'Dep LinkIn'!$A$5:$A$25,0),MATCH('AccDep LinkIn'!AA$2,'Dep LinkIn'!$D$2:$AN$2,0))</f>
        <v>0.82224999999999993</v>
      </c>
      <c r="AB18" s="43">
        <f>AA18+INDEX('Dep LinkIn'!$D$5:$AN$25,MATCH('AccDep LinkIn'!$A18,'Dep LinkIn'!$A$5:$A$25,0),MATCH('AccDep LinkIn'!AB$2,'Dep LinkIn'!$D$2:$AN$2,0))</f>
        <v>0.89699999999999991</v>
      </c>
      <c r="AC18" s="43">
        <f>AB18+INDEX('Dep LinkIn'!$D$5:$AN$25,MATCH('AccDep LinkIn'!$A18,'Dep LinkIn'!$A$5:$A$25,0),MATCH('AccDep LinkIn'!AC$2,'Dep LinkIn'!$D$2:$AN$2,0))</f>
        <v>0.97174999999999989</v>
      </c>
      <c r="AD18" s="43">
        <f>AC18+INDEX('Dep LinkIn'!$D$5:$AN$25,MATCH('AccDep LinkIn'!$A18,'Dep LinkIn'!$A$5:$A$25,0),MATCH('AccDep LinkIn'!AD$2,'Dep LinkIn'!$D$2:$AN$2,0))</f>
        <v>1.0465</v>
      </c>
      <c r="AE18" s="43">
        <f>AD18+INDEX('Dep LinkIn'!$D$5:$AN$25,MATCH('AccDep LinkIn'!$A18,'Dep LinkIn'!$A$5:$A$25,0),MATCH('AccDep LinkIn'!AE$2,'Dep LinkIn'!$D$2:$AN$2,0))</f>
        <v>1.1212500000000001</v>
      </c>
      <c r="AF18" s="43">
        <f>AE18+INDEX('Dep LinkIn'!$D$5:$AN$25,MATCH('AccDep LinkIn'!$A18,'Dep LinkIn'!$A$5:$A$25,0),MATCH('AccDep LinkIn'!AF$2,'Dep LinkIn'!$D$2:$AN$2,0))</f>
        <v>1.1960000000000002</v>
      </c>
      <c r="AG18" s="43">
        <f>AF18+INDEX('Dep LinkIn'!$D$5:$AN$25,MATCH('AccDep LinkIn'!$A18,'Dep LinkIn'!$A$5:$A$25,0),MATCH('AccDep LinkIn'!AG$2,'Dep LinkIn'!$D$2:$AN$2,0))</f>
        <v>1.2707500000000003</v>
      </c>
      <c r="AH18" s="43">
        <f>AG18+INDEX('Dep LinkIn'!$D$5:$AN$25,MATCH('AccDep LinkIn'!$A18,'Dep LinkIn'!$A$5:$A$25,0),MATCH('AccDep LinkIn'!AH$2,'Dep LinkIn'!$D$2:$AN$2,0))</f>
        <v>1.3455000000000004</v>
      </c>
      <c r="AI18" s="43">
        <f>AH18+INDEX('Dep LinkIn'!$D$5:$AN$25,MATCH('AccDep LinkIn'!$A18,'Dep LinkIn'!$A$5:$A$25,0),MATCH('AccDep LinkIn'!AI$2,'Dep LinkIn'!$D$2:$AN$2,0))</f>
        <v>1.4202500000000005</v>
      </c>
      <c r="AJ18" s="43">
        <f>AI18+INDEX('Dep LinkIn'!$D$5:$AN$25,MATCH('AccDep LinkIn'!$A18,'Dep LinkIn'!$A$5:$A$25,0),MATCH('AccDep LinkIn'!AJ$2,'Dep LinkIn'!$D$2:$AN$2,0))</f>
        <v>1.4950000000000006</v>
      </c>
      <c r="AK18" s="43">
        <f>AJ18+INDEX('Dep LinkIn'!$D$5:$AN$25,MATCH('AccDep LinkIn'!$A18,'Dep LinkIn'!$A$5:$A$25,0),MATCH('AccDep LinkIn'!AK$2,'Dep LinkIn'!$D$2:$AN$2,0))</f>
        <v>1.5697500000000006</v>
      </c>
      <c r="AL18" s="43">
        <f>AK18+INDEX('Dep LinkIn'!$D$5:$AN$25,MATCH('AccDep LinkIn'!$A18,'Dep LinkIn'!$A$5:$A$25,0),MATCH('AccDep LinkIn'!AL$2,'Dep LinkIn'!$D$2:$AN$2,0))</f>
        <v>1.6445000000000007</v>
      </c>
      <c r="AM18" s="43">
        <f>AL18+INDEX('Dep LinkIn'!$D$5:$AN$25,MATCH('AccDep LinkIn'!$A18,'Dep LinkIn'!$A$5:$A$25,0),MATCH('AccDep LinkIn'!AM$2,'Dep LinkIn'!$D$2:$AN$2,0))</f>
        <v>1.7192500000000008</v>
      </c>
    </row>
    <row r="19" spans="1:39" x14ac:dyDescent="0.55000000000000004">
      <c r="A19" s="23">
        <v>391.1</v>
      </c>
      <c r="B19" s="23" t="s">
        <v>170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>
        <v>0</v>
      </c>
      <c r="P19" s="43">
        <f>O19+INDEX('Dep LinkIn'!$D$5:$AN$25,MATCH('AccDep LinkIn'!$A19,'Dep LinkIn'!$A$5:$A$25,0),MATCH('AccDep LinkIn'!P$2,'Dep LinkIn'!$D$2:$AN$2,0))</f>
        <v>0</v>
      </c>
      <c r="Q19" s="43">
        <f>P19+INDEX('Dep LinkIn'!$D$5:$AN$25,MATCH('AccDep LinkIn'!$A19,'Dep LinkIn'!$A$5:$A$25,0),MATCH('AccDep LinkIn'!Q$2,'Dep LinkIn'!$D$2:$AN$2,0))</f>
        <v>0</v>
      </c>
      <c r="R19" s="43">
        <f>Q19+INDEX('Dep LinkIn'!$D$5:$AN$25,MATCH('AccDep LinkIn'!$A19,'Dep LinkIn'!$A$5:$A$25,0),MATCH('AccDep LinkIn'!R$2,'Dep LinkIn'!$D$2:$AN$2,0))</f>
        <v>0</v>
      </c>
      <c r="S19" s="43">
        <f>R19+INDEX('Dep LinkIn'!$D$5:$AN$25,MATCH('AccDep LinkIn'!$A19,'Dep LinkIn'!$A$5:$A$25,0),MATCH('AccDep LinkIn'!S$2,'Dep LinkIn'!$D$2:$AN$2,0))</f>
        <v>0</v>
      </c>
      <c r="T19" s="43">
        <f>S19+INDEX('Dep LinkIn'!$D$5:$AN$25,MATCH('AccDep LinkIn'!$A19,'Dep LinkIn'!$A$5:$A$25,0),MATCH('AccDep LinkIn'!T$2,'Dep LinkIn'!$D$2:$AN$2,0))</f>
        <v>0</v>
      </c>
      <c r="U19" s="43">
        <f>T19+INDEX('Dep LinkIn'!$D$5:$AN$25,MATCH('AccDep LinkIn'!$A19,'Dep LinkIn'!$A$5:$A$25,0),MATCH('AccDep LinkIn'!U$2,'Dep LinkIn'!$D$2:$AN$2,0))</f>
        <v>0</v>
      </c>
      <c r="V19" s="43">
        <f>U19+INDEX('Dep LinkIn'!$D$5:$AN$25,MATCH('AccDep LinkIn'!$A19,'Dep LinkIn'!$A$5:$A$25,0),MATCH('AccDep LinkIn'!V$2,'Dep LinkIn'!$D$2:$AN$2,0))</f>
        <v>0</v>
      </c>
      <c r="W19" s="43">
        <f>V19+INDEX('Dep LinkIn'!$D$5:$AN$25,MATCH('AccDep LinkIn'!$A19,'Dep LinkIn'!$A$5:$A$25,0),MATCH('AccDep LinkIn'!W$2,'Dep LinkIn'!$D$2:$AN$2,0))</f>
        <v>0</v>
      </c>
      <c r="X19" s="43">
        <f>W19+INDEX('Dep LinkIn'!$D$5:$AN$25,MATCH('AccDep LinkIn'!$A19,'Dep LinkIn'!$A$5:$A$25,0),MATCH('AccDep LinkIn'!X$2,'Dep LinkIn'!$D$2:$AN$2,0))</f>
        <v>0</v>
      </c>
      <c r="Y19" s="43">
        <f>X19+INDEX('Dep LinkIn'!$D$5:$AN$25,MATCH('AccDep LinkIn'!$A19,'Dep LinkIn'!$A$5:$A$25,0),MATCH('AccDep LinkIn'!Y$2,'Dep LinkIn'!$D$2:$AN$2,0))</f>
        <v>0</v>
      </c>
      <c r="Z19" s="43">
        <f>Y19+INDEX('Dep LinkIn'!$D$5:$AN$25,MATCH('AccDep LinkIn'!$A19,'Dep LinkIn'!$A$5:$A$25,0),MATCH('AccDep LinkIn'!Z$2,'Dep LinkIn'!$D$2:$AN$2,0))</f>
        <v>0</v>
      </c>
      <c r="AA19" s="43">
        <f>Z19+INDEX('Dep LinkIn'!$D$5:$AN$25,MATCH('AccDep LinkIn'!$A19,'Dep LinkIn'!$A$5:$A$25,0),MATCH('AccDep LinkIn'!AA$2,'Dep LinkIn'!$D$2:$AN$2,0))</f>
        <v>0</v>
      </c>
      <c r="AB19" s="43">
        <f>AA19+INDEX('Dep LinkIn'!$D$5:$AN$25,MATCH('AccDep LinkIn'!$A19,'Dep LinkIn'!$A$5:$A$25,0),MATCH('AccDep LinkIn'!AB$2,'Dep LinkIn'!$D$2:$AN$2,0))</f>
        <v>0</v>
      </c>
      <c r="AC19" s="43">
        <f>AB19+INDEX('Dep LinkIn'!$D$5:$AN$25,MATCH('AccDep LinkIn'!$A19,'Dep LinkIn'!$A$5:$A$25,0),MATCH('AccDep LinkIn'!AC$2,'Dep LinkIn'!$D$2:$AN$2,0))</f>
        <v>0</v>
      </c>
      <c r="AD19" s="43">
        <f>AC19+INDEX('Dep LinkIn'!$D$5:$AN$25,MATCH('AccDep LinkIn'!$A19,'Dep LinkIn'!$A$5:$A$25,0),MATCH('AccDep LinkIn'!AD$2,'Dep LinkIn'!$D$2:$AN$2,0))</f>
        <v>0</v>
      </c>
      <c r="AE19" s="43">
        <f>AD19+INDEX('Dep LinkIn'!$D$5:$AN$25,MATCH('AccDep LinkIn'!$A19,'Dep LinkIn'!$A$5:$A$25,0),MATCH('AccDep LinkIn'!AE$2,'Dep LinkIn'!$D$2:$AN$2,0))</f>
        <v>0</v>
      </c>
      <c r="AF19" s="43">
        <f>AE19+INDEX('Dep LinkIn'!$D$5:$AN$25,MATCH('AccDep LinkIn'!$A19,'Dep LinkIn'!$A$5:$A$25,0),MATCH('AccDep LinkIn'!AF$2,'Dep LinkIn'!$D$2:$AN$2,0))</f>
        <v>0</v>
      </c>
      <c r="AG19" s="43">
        <f>AF19+INDEX('Dep LinkIn'!$D$5:$AN$25,MATCH('AccDep LinkIn'!$A19,'Dep LinkIn'!$A$5:$A$25,0),MATCH('AccDep LinkIn'!AG$2,'Dep LinkIn'!$D$2:$AN$2,0))</f>
        <v>0</v>
      </c>
      <c r="AH19" s="43">
        <f>AG19+INDEX('Dep LinkIn'!$D$5:$AN$25,MATCH('AccDep LinkIn'!$A19,'Dep LinkIn'!$A$5:$A$25,0),MATCH('AccDep LinkIn'!AH$2,'Dep LinkIn'!$D$2:$AN$2,0))</f>
        <v>0</v>
      </c>
      <c r="AI19" s="43">
        <f>AH19+INDEX('Dep LinkIn'!$D$5:$AN$25,MATCH('AccDep LinkIn'!$A19,'Dep LinkIn'!$A$5:$A$25,0),MATCH('AccDep LinkIn'!AI$2,'Dep LinkIn'!$D$2:$AN$2,0))</f>
        <v>0</v>
      </c>
      <c r="AJ19" s="43">
        <f>AI19+INDEX('Dep LinkIn'!$D$5:$AN$25,MATCH('AccDep LinkIn'!$A19,'Dep LinkIn'!$A$5:$A$25,0),MATCH('AccDep LinkIn'!AJ$2,'Dep LinkIn'!$D$2:$AN$2,0))</f>
        <v>0</v>
      </c>
      <c r="AK19" s="43">
        <f>AJ19+INDEX('Dep LinkIn'!$D$5:$AN$25,MATCH('AccDep LinkIn'!$A19,'Dep LinkIn'!$A$5:$A$25,0),MATCH('AccDep LinkIn'!AK$2,'Dep LinkIn'!$D$2:$AN$2,0))</f>
        <v>0</v>
      </c>
      <c r="AL19" s="43">
        <f>AK19+INDEX('Dep LinkIn'!$D$5:$AN$25,MATCH('AccDep LinkIn'!$A19,'Dep LinkIn'!$A$5:$A$25,0),MATCH('AccDep LinkIn'!AL$2,'Dep LinkIn'!$D$2:$AN$2,0))</f>
        <v>0</v>
      </c>
      <c r="AM19" s="43">
        <f>AL19+INDEX('Dep LinkIn'!$D$5:$AN$25,MATCH('AccDep LinkIn'!$A19,'Dep LinkIn'!$A$5:$A$25,0),MATCH('AccDep LinkIn'!AM$2,'Dep LinkIn'!$D$2:$AN$2,0))</f>
        <v>0</v>
      </c>
    </row>
    <row r="20" spans="1:39" x14ac:dyDescent="0.55000000000000004">
      <c r="A20" s="23">
        <v>392</v>
      </c>
      <c r="B20" s="23" t="s">
        <v>171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0</v>
      </c>
      <c r="P20" s="43">
        <f>O20+INDEX('Dep LinkIn'!$D$5:$AN$25,MATCH('AccDep LinkIn'!$A20,'Dep LinkIn'!$A$5:$A$25,0),MATCH('AccDep LinkIn'!P$2,'Dep LinkIn'!$D$2:$AN$2,0))</f>
        <v>0</v>
      </c>
      <c r="Q20" s="43">
        <f>P20+INDEX('Dep LinkIn'!$D$5:$AN$25,MATCH('AccDep LinkIn'!$A20,'Dep LinkIn'!$A$5:$A$25,0),MATCH('AccDep LinkIn'!Q$2,'Dep LinkIn'!$D$2:$AN$2,0))</f>
        <v>0</v>
      </c>
      <c r="R20" s="43">
        <f>Q20+INDEX('Dep LinkIn'!$D$5:$AN$25,MATCH('AccDep LinkIn'!$A20,'Dep LinkIn'!$A$5:$A$25,0),MATCH('AccDep LinkIn'!R$2,'Dep LinkIn'!$D$2:$AN$2,0))</f>
        <v>0</v>
      </c>
      <c r="S20" s="43">
        <f>R20+INDEX('Dep LinkIn'!$D$5:$AN$25,MATCH('AccDep LinkIn'!$A20,'Dep LinkIn'!$A$5:$A$25,0),MATCH('AccDep LinkIn'!S$2,'Dep LinkIn'!$D$2:$AN$2,0))</f>
        <v>0</v>
      </c>
      <c r="T20" s="43">
        <f>S20+INDEX('Dep LinkIn'!$D$5:$AN$25,MATCH('AccDep LinkIn'!$A20,'Dep LinkIn'!$A$5:$A$25,0),MATCH('AccDep LinkIn'!T$2,'Dep LinkIn'!$D$2:$AN$2,0))</f>
        <v>0</v>
      </c>
      <c r="U20" s="43">
        <f>T20+INDEX('Dep LinkIn'!$D$5:$AN$25,MATCH('AccDep LinkIn'!$A20,'Dep LinkIn'!$A$5:$A$25,0),MATCH('AccDep LinkIn'!U$2,'Dep LinkIn'!$D$2:$AN$2,0))</f>
        <v>0</v>
      </c>
      <c r="V20" s="43">
        <f>U20+INDEX('Dep LinkIn'!$D$5:$AN$25,MATCH('AccDep LinkIn'!$A20,'Dep LinkIn'!$A$5:$A$25,0),MATCH('AccDep LinkIn'!V$2,'Dep LinkIn'!$D$2:$AN$2,0))</f>
        <v>0</v>
      </c>
      <c r="W20" s="43">
        <f>V20+INDEX('Dep LinkIn'!$D$5:$AN$25,MATCH('AccDep LinkIn'!$A20,'Dep LinkIn'!$A$5:$A$25,0),MATCH('AccDep LinkIn'!W$2,'Dep LinkIn'!$D$2:$AN$2,0))</f>
        <v>0</v>
      </c>
      <c r="X20" s="43">
        <f>W20+INDEX('Dep LinkIn'!$D$5:$AN$25,MATCH('AccDep LinkIn'!$A20,'Dep LinkIn'!$A$5:$A$25,0),MATCH('AccDep LinkIn'!X$2,'Dep LinkIn'!$D$2:$AN$2,0))</f>
        <v>0</v>
      </c>
      <c r="Y20" s="43">
        <f>X20+INDEX('Dep LinkIn'!$D$5:$AN$25,MATCH('AccDep LinkIn'!$A20,'Dep LinkIn'!$A$5:$A$25,0),MATCH('AccDep LinkIn'!Y$2,'Dep LinkIn'!$D$2:$AN$2,0))</f>
        <v>0</v>
      </c>
      <c r="Z20" s="43">
        <f>Y20+INDEX('Dep LinkIn'!$D$5:$AN$25,MATCH('AccDep LinkIn'!$A20,'Dep LinkIn'!$A$5:$A$25,0),MATCH('AccDep LinkIn'!Z$2,'Dep LinkIn'!$D$2:$AN$2,0))</f>
        <v>0</v>
      </c>
      <c r="AA20" s="43">
        <f>Z20+INDEX('Dep LinkIn'!$D$5:$AN$25,MATCH('AccDep LinkIn'!$A20,'Dep LinkIn'!$A$5:$A$25,0),MATCH('AccDep LinkIn'!AA$2,'Dep LinkIn'!$D$2:$AN$2,0))</f>
        <v>0</v>
      </c>
      <c r="AB20" s="43">
        <f>AA20+INDEX('Dep LinkIn'!$D$5:$AN$25,MATCH('AccDep LinkIn'!$A20,'Dep LinkIn'!$A$5:$A$25,0),MATCH('AccDep LinkIn'!AB$2,'Dep LinkIn'!$D$2:$AN$2,0))</f>
        <v>0</v>
      </c>
      <c r="AC20" s="43">
        <f>AB20+INDEX('Dep LinkIn'!$D$5:$AN$25,MATCH('AccDep LinkIn'!$A20,'Dep LinkIn'!$A$5:$A$25,0),MATCH('AccDep LinkIn'!AC$2,'Dep LinkIn'!$D$2:$AN$2,0))</f>
        <v>0</v>
      </c>
      <c r="AD20" s="43">
        <f>AC20+INDEX('Dep LinkIn'!$D$5:$AN$25,MATCH('AccDep LinkIn'!$A20,'Dep LinkIn'!$A$5:$A$25,0),MATCH('AccDep LinkIn'!AD$2,'Dep LinkIn'!$D$2:$AN$2,0))</f>
        <v>0</v>
      </c>
      <c r="AE20" s="43">
        <f>AD20+INDEX('Dep LinkIn'!$D$5:$AN$25,MATCH('AccDep LinkIn'!$A20,'Dep LinkIn'!$A$5:$A$25,0),MATCH('AccDep LinkIn'!AE$2,'Dep LinkIn'!$D$2:$AN$2,0))</f>
        <v>0</v>
      </c>
      <c r="AF20" s="43">
        <f>AE20+INDEX('Dep LinkIn'!$D$5:$AN$25,MATCH('AccDep LinkIn'!$A20,'Dep LinkIn'!$A$5:$A$25,0),MATCH('AccDep LinkIn'!AF$2,'Dep LinkIn'!$D$2:$AN$2,0))</f>
        <v>0</v>
      </c>
      <c r="AG20" s="43">
        <f>AF20+INDEX('Dep LinkIn'!$D$5:$AN$25,MATCH('AccDep LinkIn'!$A20,'Dep LinkIn'!$A$5:$A$25,0),MATCH('AccDep LinkIn'!AG$2,'Dep LinkIn'!$D$2:$AN$2,0))</f>
        <v>0</v>
      </c>
      <c r="AH20" s="43">
        <f>AG20+INDEX('Dep LinkIn'!$D$5:$AN$25,MATCH('AccDep LinkIn'!$A20,'Dep LinkIn'!$A$5:$A$25,0),MATCH('AccDep LinkIn'!AH$2,'Dep LinkIn'!$D$2:$AN$2,0))</f>
        <v>0</v>
      </c>
      <c r="AI20" s="43">
        <f>AH20+INDEX('Dep LinkIn'!$D$5:$AN$25,MATCH('AccDep LinkIn'!$A20,'Dep LinkIn'!$A$5:$A$25,0),MATCH('AccDep LinkIn'!AI$2,'Dep LinkIn'!$D$2:$AN$2,0))</f>
        <v>0</v>
      </c>
      <c r="AJ20" s="43">
        <f>AI20+INDEX('Dep LinkIn'!$D$5:$AN$25,MATCH('AccDep LinkIn'!$A20,'Dep LinkIn'!$A$5:$A$25,0),MATCH('AccDep LinkIn'!AJ$2,'Dep LinkIn'!$D$2:$AN$2,0))</f>
        <v>0</v>
      </c>
      <c r="AK20" s="43">
        <f>AJ20+INDEX('Dep LinkIn'!$D$5:$AN$25,MATCH('AccDep LinkIn'!$A20,'Dep LinkIn'!$A$5:$A$25,0),MATCH('AccDep LinkIn'!AK$2,'Dep LinkIn'!$D$2:$AN$2,0))</f>
        <v>0</v>
      </c>
      <c r="AL20" s="43">
        <f>AK20+INDEX('Dep LinkIn'!$D$5:$AN$25,MATCH('AccDep LinkIn'!$A20,'Dep LinkIn'!$A$5:$A$25,0),MATCH('AccDep LinkIn'!AL$2,'Dep LinkIn'!$D$2:$AN$2,0))</f>
        <v>0</v>
      </c>
      <c r="AM20" s="43">
        <f>AL20+INDEX('Dep LinkIn'!$D$5:$AN$25,MATCH('AccDep LinkIn'!$A20,'Dep LinkIn'!$A$5:$A$25,0),MATCH('AccDep LinkIn'!AM$2,'Dep LinkIn'!$D$2:$AN$2,0))</f>
        <v>0</v>
      </c>
    </row>
    <row r="21" spans="1:39" x14ac:dyDescent="0.55000000000000004">
      <c r="A21" s="23">
        <v>393</v>
      </c>
      <c r="B21" s="23" t="s">
        <v>28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>
        <v>209.20800000000003</v>
      </c>
      <c r="P21" s="43">
        <f>O21+INDEX('Dep LinkIn'!$D$5:$AN$25,MATCH('AccDep LinkIn'!$A21,'Dep LinkIn'!$A$5:$A$25,0),MATCH('AccDep LinkIn'!P$2,'Dep LinkIn'!$D$2:$AN$2,0))</f>
        <v>232.85200000000003</v>
      </c>
      <c r="Q21" s="43">
        <f>P21+INDEX('Dep LinkIn'!$D$5:$AN$25,MATCH('AccDep LinkIn'!$A21,'Dep LinkIn'!$A$5:$A$25,0),MATCH('AccDep LinkIn'!Q$2,'Dep LinkIn'!$D$2:$AN$2,0))</f>
        <v>256.49600000000004</v>
      </c>
      <c r="R21" s="43">
        <f>Q21+INDEX('Dep LinkIn'!$D$5:$AN$25,MATCH('AccDep LinkIn'!$A21,'Dep LinkIn'!$A$5:$A$25,0),MATCH('AccDep LinkIn'!R$2,'Dep LinkIn'!$D$2:$AN$2,0))</f>
        <v>280.14000000000004</v>
      </c>
      <c r="S21" s="43">
        <f>R21+INDEX('Dep LinkIn'!$D$5:$AN$25,MATCH('AccDep LinkIn'!$A21,'Dep LinkIn'!$A$5:$A$25,0),MATCH('AccDep LinkIn'!S$2,'Dep LinkIn'!$D$2:$AN$2,0))</f>
        <v>303.78400000000005</v>
      </c>
      <c r="T21" s="43">
        <f>S21+INDEX('Dep LinkIn'!$D$5:$AN$25,MATCH('AccDep LinkIn'!$A21,'Dep LinkIn'!$A$5:$A$25,0),MATCH('AccDep LinkIn'!T$2,'Dep LinkIn'!$D$2:$AN$2,0))</f>
        <v>327.42800000000005</v>
      </c>
      <c r="U21" s="43">
        <f>T21+INDEX('Dep LinkIn'!$D$5:$AN$25,MATCH('AccDep LinkIn'!$A21,'Dep LinkIn'!$A$5:$A$25,0),MATCH('AccDep LinkIn'!U$2,'Dep LinkIn'!$D$2:$AN$2,0))</f>
        <v>351.07200000000006</v>
      </c>
      <c r="V21" s="43">
        <f>U21+INDEX('Dep LinkIn'!$D$5:$AN$25,MATCH('AccDep LinkIn'!$A21,'Dep LinkIn'!$A$5:$A$25,0),MATCH('AccDep LinkIn'!V$2,'Dep LinkIn'!$D$2:$AN$2,0))</f>
        <v>374.71600000000007</v>
      </c>
      <c r="W21" s="43">
        <f>V21+INDEX('Dep LinkIn'!$D$5:$AN$25,MATCH('AccDep LinkIn'!$A21,'Dep LinkIn'!$A$5:$A$25,0),MATCH('AccDep LinkIn'!W$2,'Dep LinkIn'!$D$2:$AN$2,0))</f>
        <v>398.36000000000007</v>
      </c>
      <c r="X21" s="43">
        <f>W21+INDEX('Dep LinkIn'!$D$5:$AN$25,MATCH('AccDep LinkIn'!$A21,'Dep LinkIn'!$A$5:$A$25,0),MATCH('AccDep LinkIn'!X$2,'Dep LinkIn'!$D$2:$AN$2,0))</f>
        <v>422.00400000000008</v>
      </c>
      <c r="Y21" s="43">
        <f>X21+INDEX('Dep LinkIn'!$D$5:$AN$25,MATCH('AccDep LinkIn'!$A21,'Dep LinkIn'!$A$5:$A$25,0),MATCH('AccDep LinkIn'!Y$2,'Dep LinkIn'!$D$2:$AN$2,0))</f>
        <v>445.64800000000008</v>
      </c>
      <c r="Z21" s="43">
        <f>Y21+INDEX('Dep LinkIn'!$D$5:$AN$25,MATCH('AccDep LinkIn'!$A21,'Dep LinkIn'!$A$5:$A$25,0),MATCH('AccDep LinkIn'!Z$2,'Dep LinkIn'!$D$2:$AN$2,0))</f>
        <v>469.29200000000009</v>
      </c>
      <c r="AA21" s="43">
        <f>Z21+INDEX('Dep LinkIn'!$D$5:$AN$25,MATCH('AccDep LinkIn'!$A21,'Dep LinkIn'!$A$5:$A$25,0),MATCH('AccDep LinkIn'!AA$2,'Dep LinkIn'!$D$2:$AN$2,0))</f>
        <v>492.93600000000009</v>
      </c>
      <c r="AB21" s="43">
        <f>AA21+INDEX('Dep LinkIn'!$D$5:$AN$25,MATCH('AccDep LinkIn'!$A21,'Dep LinkIn'!$A$5:$A$25,0),MATCH('AccDep LinkIn'!AB$2,'Dep LinkIn'!$D$2:$AN$2,0))</f>
        <v>516.58000000000004</v>
      </c>
      <c r="AC21" s="43">
        <f>AB21+INDEX('Dep LinkIn'!$D$5:$AN$25,MATCH('AccDep LinkIn'!$A21,'Dep LinkIn'!$A$5:$A$25,0),MATCH('AccDep LinkIn'!AC$2,'Dep LinkIn'!$D$2:$AN$2,0))</f>
        <v>540.22400000000005</v>
      </c>
      <c r="AD21" s="43">
        <f>AC21+INDEX('Dep LinkIn'!$D$5:$AN$25,MATCH('AccDep LinkIn'!$A21,'Dep LinkIn'!$A$5:$A$25,0),MATCH('AccDep LinkIn'!AD$2,'Dep LinkIn'!$D$2:$AN$2,0))</f>
        <v>563.86800000000005</v>
      </c>
      <c r="AE21" s="43">
        <f>AD21+INDEX('Dep LinkIn'!$D$5:$AN$25,MATCH('AccDep LinkIn'!$A21,'Dep LinkIn'!$A$5:$A$25,0),MATCH('AccDep LinkIn'!AE$2,'Dep LinkIn'!$D$2:$AN$2,0))</f>
        <v>587.51200000000006</v>
      </c>
      <c r="AF21" s="43">
        <f>AE21+INDEX('Dep LinkIn'!$D$5:$AN$25,MATCH('AccDep LinkIn'!$A21,'Dep LinkIn'!$A$5:$A$25,0),MATCH('AccDep LinkIn'!AF$2,'Dep LinkIn'!$D$2:$AN$2,0))</f>
        <v>611.15600000000006</v>
      </c>
      <c r="AG21" s="43">
        <f>AF21+INDEX('Dep LinkIn'!$D$5:$AN$25,MATCH('AccDep LinkIn'!$A21,'Dep LinkIn'!$A$5:$A$25,0),MATCH('AccDep LinkIn'!AG$2,'Dep LinkIn'!$D$2:$AN$2,0))</f>
        <v>634.80000000000007</v>
      </c>
      <c r="AH21" s="43">
        <f>AG21+INDEX('Dep LinkIn'!$D$5:$AN$25,MATCH('AccDep LinkIn'!$A21,'Dep LinkIn'!$A$5:$A$25,0),MATCH('AccDep LinkIn'!AH$2,'Dep LinkIn'!$D$2:$AN$2,0))</f>
        <v>658.44400000000007</v>
      </c>
      <c r="AI21" s="43">
        <f>AH21+INDEX('Dep LinkIn'!$D$5:$AN$25,MATCH('AccDep LinkIn'!$A21,'Dep LinkIn'!$A$5:$A$25,0),MATCH('AccDep LinkIn'!AI$2,'Dep LinkIn'!$D$2:$AN$2,0))</f>
        <v>682.08800000000008</v>
      </c>
      <c r="AJ21" s="43">
        <f>AI21+INDEX('Dep LinkIn'!$D$5:$AN$25,MATCH('AccDep LinkIn'!$A21,'Dep LinkIn'!$A$5:$A$25,0),MATCH('AccDep LinkIn'!AJ$2,'Dep LinkIn'!$D$2:$AN$2,0))</f>
        <v>705.73200000000008</v>
      </c>
      <c r="AK21" s="43">
        <f>AJ21+INDEX('Dep LinkIn'!$D$5:$AN$25,MATCH('AccDep LinkIn'!$A21,'Dep LinkIn'!$A$5:$A$25,0),MATCH('AccDep LinkIn'!AK$2,'Dep LinkIn'!$D$2:$AN$2,0))</f>
        <v>729.37600000000009</v>
      </c>
      <c r="AL21" s="43">
        <f>AK21+INDEX('Dep LinkIn'!$D$5:$AN$25,MATCH('AccDep LinkIn'!$A21,'Dep LinkIn'!$A$5:$A$25,0),MATCH('AccDep LinkIn'!AL$2,'Dep LinkIn'!$D$2:$AN$2,0))</f>
        <v>753.0200000000001</v>
      </c>
      <c r="AM21" s="43">
        <f>AL21+INDEX('Dep LinkIn'!$D$5:$AN$25,MATCH('AccDep LinkIn'!$A21,'Dep LinkIn'!$A$5:$A$25,0),MATCH('AccDep LinkIn'!AM$2,'Dep LinkIn'!$D$2:$AN$2,0))</f>
        <v>776.6640000000001</v>
      </c>
    </row>
    <row r="22" spans="1:39" x14ac:dyDescent="0.55000000000000004">
      <c r="A22" s="23">
        <v>396</v>
      </c>
      <c r="B22" s="23" t="s">
        <v>172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>
        <f>O22+INDEX('Dep LinkIn'!$D$5:$AN$25,MATCH('AccDep LinkIn'!$A22,'Dep LinkIn'!$A$5:$A$25,0),MATCH('AccDep LinkIn'!P$2,'Dep LinkIn'!$D$2:$AN$2,0))</f>
        <v>0</v>
      </c>
      <c r="Q22" s="43">
        <f>P22+INDEX('Dep LinkIn'!$D$5:$AN$25,MATCH('AccDep LinkIn'!$A22,'Dep LinkIn'!$A$5:$A$25,0),MATCH('AccDep LinkIn'!Q$2,'Dep LinkIn'!$D$2:$AN$2,0))</f>
        <v>0</v>
      </c>
      <c r="R22" s="43">
        <f>Q22+INDEX('Dep LinkIn'!$D$5:$AN$25,MATCH('AccDep LinkIn'!$A22,'Dep LinkIn'!$A$5:$A$25,0),MATCH('AccDep LinkIn'!R$2,'Dep LinkIn'!$D$2:$AN$2,0))</f>
        <v>0</v>
      </c>
      <c r="S22" s="43">
        <f>R22+INDEX('Dep LinkIn'!$D$5:$AN$25,MATCH('AccDep LinkIn'!$A22,'Dep LinkIn'!$A$5:$A$25,0),MATCH('AccDep LinkIn'!S$2,'Dep LinkIn'!$D$2:$AN$2,0))</f>
        <v>0</v>
      </c>
      <c r="T22" s="43">
        <f>S22+INDEX('Dep LinkIn'!$D$5:$AN$25,MATCH('AccDep LinkIn'!$A22,'Dep LinkIn'!$A$5:$A$25,0),MATCH('AccDep LinkIn'!T$2,'Dep LinkIn'!$D$2:$AN$2,0))</f>
        <v>0</v>
      </c>
      <c r="U22" s="43">
        <f>T22+INDEX('Dep LinkIn'!$D$5:$AN$25,MATCH('AccDep LinkIn'!$A22,'Dep LinkIn'!$A$5:$A$25,0),MATCH('AccDep LinkIn'!U$2,'Dep LinkIn'!$D$2:$AN$2,0))</f>
        <v>0</v>
      </c>
      <c r="V22" s="43">
        <f>U22+INDEX('Dep LinkIn'!$D$5:$AN$25,MATCH('AccDep LinkIn'!$A22,'Dep LinkIn'!$A$5:$A$25,0),MATCH('AccDep LinkIn'!V$2,'Dep LinkIn'!$D$2:$AN$2,0))</f>
        <v>0</v>
      </c>
      <c r="W22" s="43">
        <f>V22+INDEX('Dep LinkIn'!$D$5:$AN$25,MATCH('AccDep LinkIn'!$A22,'Dep LinkIn'!$A$5:$A$25,0),MATCH('AccDep LinkIn'!W$2,'Dep LinkIn'!$D$2:$AN$2,0))</f>
        <v>0</v>
      </c>
      <c r="X22" s="43">
        <f>W22+INDEX('Dep LinkIn'!$D$5:$AN$25,MATCH('AccDep LinkIn'!$A22,'Dep LinkIn'!$A$5:$A$25,0),MATCH('AccDep LinkIn'!X$2,'Dep LinkIn'!$D$2:$AN$2,0))</f>
        <v>0</v>
      </c>
      <c r="Y22" s="43">
        <f>X22+INDEX('Dep LinkIn'!$D$5:$AN$25,MATCH('AccDep LinkIn'!$A22,'Dep LinkIn'!$A$5:$A$25,0),MATCH('AccDep LinkIn'!Y$2,'Dep LinkIn'!$D$2:$AN$2,0))</f>
        <v>0</v>
      </c>
      <c r="Z22" s="43">
        <f>Y22+INDEX('Dep LinkIn'!$D$5:$AN$25,MATCH('AccDep LinkIn'!$A22,'Dep LinkIn'!$A$5:$A$25,0),MATCH('AccDep LinkIn'!Z$2,'Dep LinkIn'!$D$2:$AN$2,0))</f>
        <v>0</v>
      </c>
      <c r="AA22" s="43">
        <f>Z22+INDEX('Dep LinkIn'!$D$5:$AN$25,MATCH('AccDep LinkIn'!$A22,'Dep LinkIn'!$A$5:$A$25,0),MATCH('AccDep LinkIn'!AA$2,'Dep LinkIn'!$D$2:$AN$2,0))</f>
        <v>0</v>
      </c>
      <c r="AB22" s="43">
        <f>AA22+INDEX('Dep LinkIn'!$D$5:$AN$25,MATCH('AccDep LinkIn'!$A22,'Dep LinkIn'!$A$5:$A$25,0),MATCH('AccDep LinkIn'!AB$2,'Dep LinkIn'!$D$2:$AN$2,0))</f>
        <v>0</v>
      </c>
      <c r="AC22" s="43">
        <f>AB22+INDEX('Dep LinkIn'!$D$5:$AN$25,MATCH('AccDep LinkIn'!$A22,'Dep LinkIn'!$A$5:$A$25,0),MATCH('AccDep LinkIn'!AC$2,'Dep LinkIn'!$D$2:$AN$2,0))</f>
        <v>0</v>
      </c>
      <c r="AD22" s="43">
        <f>AC22+INDEX('Dep LinkIn'!$D$5:$AN$25,MATCH('AccDep LinkIn'!$A22,'Dep LinkIn'!$A$5:$A$25,0),MATCH('AccDep LinkIn'!AD$2,'Dep LinkIn'!$D$2:$AN$2,0))</f>
        <v>0</v>
      </c>
      <c r="AE22" s="43">
        <f>AD22+INDEX('Dep LinkIn'!$D$5:$AN$25,MATCH('AccDep LinkIn'!$A22,'Dep LinkIn'!$A$5:$A$25,0),MATCH('AccDep LinkIn'!AE$2,'Dep LinkIn'!$D$2:$AN$2,0))</f>
        <v>0</v>
      </c>
      <c r="AF22" s="43">
        <f>AE22+INDEX('Dep LinkIn'!$D$5:$AN$25,MATCH('AccDep LinkIn'!$A22,'Dep LinkIn'!$A$5:$A$25,0),MATCH('AccDep LinkIn'!AF$2,'Dep LinkIn'!$D$2:$AN$2,0))</f>
        <v>0</v>
      </c>
      <c r="AG22" s="43">
        <f>AF22+INDEX('Dep LinkIn'!$D$5:$AN$25,MATCH('AccDep LinkIn'!$A22,'Dep LinkIn'!$A$5:$A$25,0),MATCH('AccDep LinkIn'!AG$2,'Dep LinkIn'!$D$2:$AN$2,0))</f>
        <v>0</v>
      </c>
      <c r="AH22" s="43">
        <f>AG22+INDEX('Dep LinkIn'!$D$5:$AN$25,MATCH('AccDep LinkIn'!$A22,'Dep LinkIn'!$A$5:$A$25,0),MATCH('AccDep LinkIn'!AH$2,'Dep LinkIn'!$D$2:$AN$2,0))</f>
        <v>0</v>
      </c>
      <c r="AI22" s="43">
        <f>AH22+INDEX('Dep LinkIn'!$D$5:$AN$25,MATCH('AccDep LinkIn'!$A22,'Dep LinkIn'!$A$5:$A$25,0),MATCH('AccDep LinkIn'!AI$2,'Dep LinkIn'!$D$2:$AN$2,0))</f>
        <v>0</v>
      </c>
      <c r="AJ22" s="43">
        <f>AI22+INDEX('Dep LinkIn'!$D$5:$AN$25,MATCH('AccDep LinkIn'!$A22,'Dep LinkIn'!$A$5:$A$25,0),MATCH('AccDep LinkIn'!AJ$2,'Dep LinkIn'!$D$2:$AN$2,0))</f>
        <v>0</v>
      </c>
      <c r="AK22" s="43">
        <f>AJ22+INDEX('Dep LinkIn'!$D$5:$AN$25,MATCH('AccDep LinkIn'!$A22,'Dep LinkIn'!$A$5:$A$25,0),MATCH('AccDep LinkIn'!AK$2,'Dep LinkIn'!$D$2:$AN$2,0))</f>
        <v>0</v>
      </c>
      <c r="AL22" s="43">
        <f>AK22+INDEX('Dep LinkIn'!$D$5:$AN$25,MATCH('AccDep LinkIn'!$A22,'Dep LinkIn'!$A$5:$A$25,0),MATCH('AccDep LinkIn'!AL$2,'Dep LinkIn'!$D$2:$AN$2,0))</f>
        <v>0</v>
      </c>
      <c r="AM22" s="43">
        <f>AL22+INDEX('Dep LinkIn'!$D$5:$AN$25,MATCH('AccDep LinkIn'!$A22,'Dep LinkIn'!$A$5:$A$25,0),MATCH('AccDep LinkIn'!AM$2,'Dep LinkIn'!$D$2:$AN$2,0))</f>
        <v>0</v>
      </c>
    </row>
    <row r="23" spans="1:39" x14ac:dyDescent="0.55000000000000004">
      <c r="A23" s="23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23" t="s">
        <v>131</v>
      </c>
      <c r="B24" s="23" t="s">
        <v>132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>O24+INDEX('Dep LinkIn'!$D$5:$AN$25,MATCH('AccDep LinkIn'!$A24,'Dep LinkIn'!$A$5:$A$25,0),MATCH('AccDep LinkIn'!P$2,'Dep LinkIn'!$D$2:$AN$2,0))</f>
        <v>0</v>
      </c>
      <c r="Q24" s="43">
        <f>P24+INDEX('Dep LinkIn'!$D$5:$AN$25,MATCH('AccDep LinkIn'!$A24,'Dep LinkIn'!$A$5:$A$25,0),MATCH('AccDep LinkIn'!Q$2,'Dep LinkIn'!$D$2:$AN$2,0))</f>
        <v>0</v>
      </c>
      <c r="R24" s="43">
        <f>Q24+INDEX('Dep LinkIn'!$D$5:$AN$25,MATCH('AccDep LinkIn'!$A24,'Dep LinkIn'!$A$5:$A$25,0),MATCH('AccDep LinkIn'!R$2,'Dep LinkIn'!$D$2:$AN$2,0))</f>
        <v>0</v>
      </c>
      <c r="S24" s="43">
        <f>R24+INDEX('Dep LinkIn'!$D$5:$AN$25,MATCH('AccDep LinkIn'!$A24,'Dep LinkIn'!$A$5:$A$25,0),MATCH('AccDep LinkIn'!S$2,'Dep LinkIn'!$D$2:$AN$2,0))</f>
        <v>0</v>
      </c>
      <c r="T24" s="43">
        <f>S24+INDEX('Dep LinkIn'!$D$5:$AN$25,MATCH('AccDep LinkIn'!$A24,'Dep LinkIn'!$A$5:$A$25,0),MATCH('AccDep LinkIn'!T$2,'Dep LinkIn'!$D$2:$AN$2,0))</f>
        <v>0</v>
      </c>
      <c r="U24" s="43">
        <f>T24+INDEX('Dep LinkIn'!$D$5:$AN$25,MATCH('AccDep LinkIn'!$A24,'Dep LinkIn'!$A$5:$A$25,0),MATCH('AccDep LinkIn'!U$2,'Dep LinkIn'!$D$2:$AN$2,0))</f>
        <v>0</v>
      </c>
      <c r="V24" s="43">
        <f>U24+INDEX('Dep LinkIn'!$D$5:$AN$25,MATCH('AccDep LinkIn'!$A24,'Dep LinkIn'!$A$5:$A$25,0),MATCH('AccDep LinkIn'!V$2,'Dep LinkIn'!$D$2:$AN$2,0))</f>
        <v>0</v>
      </c>
      <c r="W24" s="43">
        <f>V24+INDEX('Dep LinkIn'!$D$5:$AN$25,MATCH('AccDep LinkIn'!$A24,'Dep LinkIn'!$A$5:$A$25,0),MATCH('AccDep LinkIn'!W$2,'Dep LinkIn'!$D$2:$AN$2,0))</f>
        <v>0</v>
      </c>
      <c r="X24" s="43">
        <f>W24+INDEX('Dep LinkIn'!$D$5:$AN$25,MATCH('AccDep LinkIn'!$A24,'Dep LinkIn'!$A$5:$A$25,0),MATCH('AccDep LinkIn'!X$2,'Dep LinkIn'!$D$2:$AN$2,0))</f>
        <v>0</v>
      </c>
      <c r="Y24" s="43">
        <f>X24+INDEX('Dep LinkIn'!$D$5:$AN$25,MATCH('AccDep LinkIn'!$A24,'Dep LinkIn'!$A$5:$A$25,0),MATCH('AccDep LinkIn'!Y$2,'Dep LinkIn'!$D$2:$AN$2,0))</f>
        <v>0</v>
      </c>
      <c r="Z24" s="43">
        <f>Y24+INDEX('Dep LinkIn'!$D$5:$AN$25,MATCH('AccDep LinkIn'!$A24,'Dep LinkIn'!$A$5:$A$25,0),MATCH('AccDep LinkIn'!Z$2,'Dep LinkIn'!$D$2:$AN$2,0))</f>
        <v>0</v>
      </c>
      <c r="AA24" s="43">
        <f>Z24+INDEX('Dep LinkIn'!$D$5:$AN$25,MATCH('AccDep LinkIn'!$A24,'Dep LinkIn'!$A$5:$A$25,0),MATCH('AccDep LinkIn'!AA$2,'Dep LinkIn'!$D$2:$AN$2,0))</f>
        <v>0</v>
      </c>
      <c r="AB24" s="43">
        <f>AA24+INDEX('Dep LinkIn'!$D$5:$AN$25,MATCH('AccDep LinkIn'!$A24,'Dep LinkIn'!$A$5:$A$25,0),MATCH('AccDep LinkIn'!AB$2,'Dep LinkIn'!$D$2:$AN$2,0))</f>
        <v>0</v>
      </c>
      <c r="AC24" s="43">
        <f>AB24+INDEX('Dep LinkIn'!$D$5:$AN$25,MATCH('AccDep LinkIn'!$A24,'Dep LinkIn'!$A$5:$A$25,0),MATCH('AccDep LinkIn'!AC$2,'Dep LinkIn'!$D$2:$AN$2,0))</f>
        <v>0</v>
      </c>
      <c r="AD24" s="43">
        <f>AC24+INDEX('Dep LinkIn'!$D$5:$AN$25,MATCH('AccDep LinkIn'!$A24,'Dep LinkIn'!$A$5:$A$25,0),MATCH('AccDep LinkIn'!AD$2,'Dep LinkIn'!$D$2:$AN$2,0))</f>
        <v>0</v>
      </c>
      <c r="AE24" s="43">
        <f>AD24+INDEX('Dep LinkIn'!$D$5:$AN$25,MATCH('AccDep LinkIn'!$A24,'Dep LinkIn'!$A$5:$A$25,0),MATCH('AccDep LinkIn'!AE$2,'Dep LinkIn'!$D$2:$AN$2,0))</f>
        <v>0</v>
      </c>
      <c r="AF24" s="43">
        <f>AE24+INDEX('Dep LinkIn'!$D$5:$AN$25,MATCH('AccDep LinkIn'!$A24,'Dep LinkIn'!$A$5:$A$25,0),MATCH('AccDep LinkIn'!AF$2,'Dep LinkIn'!$D$2:$AN$2,0))</f>
        <v>0</v>
      </c>
      <c r="AG24" s="43">
        <f>AF24+INDEX('Dep LinkIn'!$D$5:$AN$25,MATCH('AccDep LinkIn'!$A24,'Dep LinkIn'!$A$5:$A$25,0),MATCH('AccDep LinkIn'!AG$2,'Dep LinkIn'!$D$2:$AN$2,0))</f>
        <v>0</v>
      </c>
      <c r="AH24" s="43">
        <f>AG24+INDEX('Dep LinkIn'!$D$5:$AN$25,MATCH('AccDep LinkIn'!$A24,'Dep LinkIn'!$A$5:$A$25,0),MATCH('AccDep LinkIn'!AH$2,'Dep LinkIn'!$D$2:$AN$2,0))</f>
        <v>0</v>
      </c>
      <c r="AI24" s="43">
        <f>AH24+INDEX('Dep LinkIn'!$D$5:$AN$25,MATCH('AccDep LinkIn'!$A24,'Dep LinkIn'!$A$5:$A$25,0),MATCH('AccDep LinkIn'!AI$2,'Dep LinkIn'!$D$2:$AN$2,0))</f>
        <v>0</v>
      </c>
      <c r="AJ24" s="43">
        <f>AI24+INDEX('Dep LinkIn'!$D$5:$AN$25,MATCH('AccDep LinkIn'!$A24,'Dep LinkIn'!$A$5:$A$25,0),MATCH('AccDep LinkIn'!AJ$2,'Dep LinkIn'!$D$2:$AN$2,0))</f>
        <v>0</v>
      </c>
      <c r="AK24" s="43">
        <f>AJ24+INDEX('Dep LinkIn'!$D$5:$AN$25,MATCH('AccDep LinkIn'!$A24,'Dep LinkIn'!$A$5:$A$25,0),MATCH('AccDep LinkIn'!AK$2,'Dep LinkIn'!$D$2:$AN$2,0))</f>
        <v>0</v>
      </c>
      <c r="AL24" s="43">
        <f>AK24+INDEX('Dep LinkIn'!$D$5:$AN$25,MATCH('AccDep LinkIn'!$A24,'Dep LinkIn'!$A$5:$A$25,0),MATCH('AccDep LinkIn'!AL$2,'Dep LinkIn'!$D$2:$AN$2,0))</f>
        <v>0</v>
      </c>
      <c r="AM24" s="43">
        <f>AL24+INDEX('Dep LinkIn'!$D$5:$AN$25,MATCH('AccDep LinkIn'!$A24,'Dep LinkIn'!$A$5:$A$25,0),MATCH('AccDep LinkIn'!AM$2,'Dep LinkIn'!$D$2:$AN$2,0))</f>
        <v>0</v>
      </c>
    </row>
    <row r="25" spans="1:39" x14ac:dyDescent="0.55000000000000004">
      <c r="A25" s="23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9D0-25B8-49CC-AC9C-687345FABBA4}">
  <dimension ref="A1:AN26"/>
  <sheetViews>
    <sheetView workbookViewId="0">
      <selection activeCell="S24" sqref="S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customWidth="1"/>
    <col min="5" max="5" width="8" bestFit="1" customWidth="1"/>
  </cols>
  <sheetData>
    <row r="1" spans="1:40" ht="28.8" x14ac:dyDescent="0.55000000000000004">
      <c r="A1" s="5" t="s">
        <v>15</v>
      </c>
      <c r="B1" s="30"/>
      <c r="C1" s="35"/>
      <c r="D1" s="35"/>
      <c r="E1" s="35"/>
    </row>
    <row r="2" spans="1:40" ht="14.7" thickBot="1" x14ac:dyDescent="0.6">
      <c r="A2" s="8" t="s">
        <v>3</v>
      </c>
      <c r="B2" s="8" t="s">
        <v>20</v>
      </c>
      <c r="C2" s="38" t="s">
        <v>67</v>
      </c>
      <c r="D2" s="38">
        <v>43830</v>
      </c>
      <c r="E2" s="38">
        <v>43861</v>
      </c>
      <c r="F2" s="38">
        <f t="shared" ref="F2:AF2" si="0">EOMONTH(E2,1)</f>
        <v>43890</v>
      </c>
      <c r="G2" s="38">
        <f t="shared" si="0"/>
        <v>43921</v>
      </c>
      <c r="H2" s="38">
        <f t="shared" si="0"/>
        <v>43951</v>
      </c>
      <c r="I2" s="38">
        <f t="shared" si="0"/>
        <v>43982</v>
      </c>
      <c r="J2" s="38">
        <f t="shared" ref="J2" si="1">EOMONTH(I2,1)</f>
        <v>44012</v>
      </c>
      <c r="K2" s="38">
        <f t="shared" ref="K2" si="2">EOMONTH(J2,1)</f>
        <v>44043</v>
      </c>
      <c r="L2" s="38">
        <f t="shared" ref="L2" si="3">EOMONTH(K2,1)</f>
        <v>44074</v>
      </c>
      <c r="M2" s="38">
        <f t="shared" ref="M2" si="4">EOMONTH(L2,1)</f>
        <v>44104</v>
      </c>
      <c r="N2" s="38">
        <f t="shared" si="0"/>
        <v>44135</v>
      </c>
      <c r="O2" s="38">
        <f t="shared" si="0"/>
        <v>44165</v>
      </c>
      <c r="P2" s="38">
        <f t="shared" si="0"/>
        <v>44196</v>
      </c>
      <c r="Q2" s="38">
        <f t="shared" si="0"/>
        <v>44227</v>
      </c>
      <c r="R2" s="38">
        <f t="shared" si="0"/>
        <v>44255</v>
      </c>
      <c r="S2" s="38">
        <f t="shared" si="0"/>
        <v>44286</v>
      </c>
      <c r="T2" s="38">
        <f t="shared" si="0"/>
        <v>44316</v>
      </c>
      <c r="U2" s="38">
        <f t="shared" si="0"/>
        <v>44347</v>
      </c>
      <c r="V2" s="38">
        <f t="shared" si="0"/>
        <v>44377</v>
      </c>
      <c r="W2" s="38">
        <f t="shared" si="0"/>
        <v>44408</v>
      </c>
      <c r="X2" s="38">
        <f t="shared" si="0"/>
        <v>44439</v>
      </c>
      <c r="Y2" s="38">
        <f t="shared" si="0"/>
        <v>44469</v>
      </c>
      <c r="Z2" s="38">
        <f t="shared" si="0"/>
        <v>44500</v>
      </c>
      <c r="AA2" s="38">
        <f t="shared" si="0"/>
        <v>44530</v>
      </c>
      <c r="AB2" s="38">
        <f t="shared" si="0"/>
        <v>44561</v>
      </c>
      <c r="AC2" s="38">
        <f t="shared" si="0"/>
        <v>44592</v>
      </c>
      <c r="AD2" s="38">
        <f t="shared" si="0"/>
        <v>44620</v>
      </c>
      <c r="AE2" s="38">
        <f t="shared" si="0"/>
        <v>44651</v>
      </c>
      <c r="AF2" s="38">
        <f t="shared" si="0"/>
        <v>44681</v>
      </c>
      <c r="AG2" s="38">
        <f t="shared" ref="AG2" si="5">EOMONTH(AF2,1)</f>
        <v>44712</v>
      </c>
      <c r="AH2" s="38">
        <f t="shared" ref="AH2" si="6">EOMONTH(AG2,1)</f>
        <v>44742</v>
      </c>
      <c r="AI2" s="38">
        <f t="shared" ref="AI2" si="7">EOMONTH(AH2,1)</f>
        <v>44773</v>
      </c>
      <c r="AJ2" s="38">
        <f t="shared" ref="AJ2" si="8">EOMONTH(AI2,1)</f>
        <v>44804</v>
      </c>
      <c r="AK2" s="38">
        <f t="shared" ref="AK2" si="9">EOMONTH(AJ2,1)</f>
        <v>44834</v>
      </c>
      <c r="AL2" s="38">
        <f t="shared" ref="AL2" si="10">EOMONTH(AK2,1)</f>
        <v>44865</v>
      </c>
      <c r="AM2" s="38">
        <f t="shared" ref="AM2:AN2" si="11">EOMONTH(AL2,1)</f>
        <v>44895</v>
      </c>
      <c r="AN2" s="38">
        <f t="shared" si="11"/>
        <v>44926</v>
      </c>
    </row>
    <row r="3" spans="1:40" x14ac:dyDescent="0.55000000000000004">
      <c r="A3" s="11"/>
      <c r="B3" s="1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55000000000000004">
      <c r="A4" s="11"/>
      <c r="B4" s="1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55000000000000004">
      <c r="A5" s="23">
        <v>303</v>
      </c>
      <c r="B5" s="23" t="s">
        <v>165</v>
      </c>
      <c r="C5" s="45">
        <f>'Dep - BY B3.1'!I14</f>
        <v>0</v>
      </c>
      <c r="D5" s="37"/>
      <c r="E5" s="37"/>
      <c r="F5" s="37"/>
      <c r="G5" s="37"/>
      <c r="H5" s="37"/>
      <c r="I5" s="37"/>
      <c r="J5" s="37"/>
      <c r="K5" s="43"/>
      <c r="L5" s="43"/>
      <c r="M5" s="43"/>
      <c r="N5" s="43"/>
      <c r="O5" s="43"/>
      <c r="P5" s="43"/>
      <c r="Q5" s="43">
        <f>IF('AccDep LinkIn'!O5&gt;='UPIS LinkIn'!O5,0,$C5/12*INDEX('UPIS LinkIn'!$C$5:$AM$25,MATCH('Dep LinkIn'!$A5,'UPIS LinkIn'!$A$5:$A$25,0),MATCH('Dep LinkIn'!Q$2,'UPIS LinkIn'!$C$2:$AM$2,0)))</f>
        <v>0</v>
      </c>
      <c r="R5" s="43">
        <f>IF('AccDep LinkIn'!P5&gt;='UPIS LinkIn'!P5,0,$C5/12*INDEX('UPIS LinkIn'!$C$5:$AM$25,MATCH('Dep LinkIn'!$A5,'UPIS LinkIn'!$A$5:$A$25,0),MATCH('Dep LinkIn'!R$2,'UPIS LinkIn'!$C$2:$AM$2,0)))</f>
        <v>0</v>
      </c>
      <c r="S5" s="43">
        <f>IF('AccDep LinkIn'!Q5&gt;='UPIS LinkIn'!Q5,0,$C5/12*INDEX('UPIS LinkIn'!$C$5:$AM$25,MATCH('Dep LinkIn'!$A5,'UPIS LinkIn'!$A$5:$A$25,0),MATCH('Dep LinkIn'!S$2,'UPIS LinkIn'!$C$2:$AM$2,0)))</f>
        <v>0</v>
      </c>
      <c r="T5" s="43">
        <f>IF('AccDep LinkIn'!R5&gt;='UPIS LinkIn'!R5,0,$C5/12*INDEX('UPIS LinkIn'!$C$5:$AM$25,MATCH('Dep LinkIn'!$A5,'UPIS LinkIn'!$A$5:$A$25,0),MATCH('Dep LinkIn'!T$2,'UPIS LinkIn'!$C$2:$AM$2,0)))</f>
        <v>0</v>
      </c>
      <c r="U5" s="43">
        <f>IF('AccDep LinkIn'!S5&gt;='UPIS LinkIn'!S5,0,$C5/12*INDEX('UPIS LinkIn'!$C$5:$AM$25,MATCH('Dep LinkIn'!$A5,'UPIS LinkIn'!$A$5:$A$25,0),MATCH('Dep LinkIn'!U$2,'UPIS LinkIn'!$C$2:$AM$2,0)))</f>
        <v>0</v>
      </c>
      <c r="V5" s="43">
        <f>IF('AccDep LinkIn'!T5&gt;='UPIS LinkIn'!T5,0,$C5/12*INDEX('UPIS LinkIn'!$C$5:$AM$25,MATCH('Dep LinkIn'!$A5,'UPIS LinkIn'!$A$5:$A$25,0),MATCH('Dep LinkIn'!V$2,'UPIS LinkIn'!$C$2:$AM$2,0)))</f>
        <v>0</v>
      </c>
      <c r="W5" s="43">
        <f>IF('AccDep LinkIn'!U5&gt;='UPIS LinkIn'!U5,0,$C5/12*INDEX('UPIS LinkIn'!$C$5:$AM$25,MATCH('Dep LinkIn'!$A5,'UPIS LinkIn'!$A$5:$A$25,0),MATCH('Dep LinkIn'!W$2,'UPIS LinkIn'!$C$2:$AM$2,0)))</f>
        <v>0</v>
      </c>
      <c r="X5" s="43">
        <f>IF('AccDep LinkIn'!V5&gt;='UPIS LinkIn'!V5,0,$C5/12*INDEX('UPIS LinkIn'!$C$5:$AM$25,MATCH('Dep LinkIn'!$A5,'UPIS LinkIn'!$A$5:$A$25,0),MATCH('Dep LinkIn'!X$2,'UPIS LinkIn'!$C$2:$AM$2,0)))</f>
        <v>0</v>
      </c>
      <c r="Y5" s="43">
        <f>IF('AccDep LinkIn'!W5&gt;='UPIS LinkIn'!W5,0,$C5/12*INDEX('UPIS LinkIn'!$C$5:$AM$25,MATCH('Dep LinkIn'!$A5,'UPIS LinkIn'!$A$5:$A$25,0),MATCH('Dep LinkIn'!Y$2,'UPIS LinkIn'!$C$2:$AM$2,0)))</f>
        <v>0</v>
      </c>
      <c r="Z5" s="43">
        <f>IF('AccDep LinkIn'!X5&gt;='UPIS LinkIn'!X5,0,$C5/12*INDEX('UPIS LinkIn'!$C$5:$AM$25,MATCH('Dep LinkIn'!$A5,'UPIS LinkIn'!$A$5:$A$25,0),MATCH('Dep LinkIn'!Z$2,'UPIS LinkIn'!$C$2:$AM$2,0)))</f>
        <v>0</v>
      </c>
      <c r="AA5" s="43">
        <f>IF('AccDep LinkIn'!Y5&gt;='UPIS LinkIn'!Y5,0,$C5/12*INDEX('UPIS LinkIn'!$C$5:$AM$25,MATCH('Dep LinkIn'!$A5,'UPIS LinkIn'!$A$5:$A$25,0),MATCH('Dep LinkIn'!AA$2,'UPIS LinkIn'!$C$2:$AM$2,0)))</f>
        <v>0</v>
      </c>
      <c r="AB5" s="43">
        <f>IF('AccDep LinkIn'!Z5&gt;='UPIS LinkIn'!Z5,0,$C5/12*INDEX('UPIS LinkIn'!$C$5:$AM$25,MATCH('Dep LinkIn'!$A5,'UPIS LinkIn'!$A$5:$A$25,0),MATCH('Dep LinkIn'!AB$2,'UPIS LinkIn'!$C$2:$AM$2,0)))</f>
        <v>0</v>
      </c>
      <c r="AC5" s="43">
        <f>IF('AccDep LinkIn'!AA5&gt;='UPIS LinkIn'!AA5,0,$C5/12*INDEX('UPIS LinkIn'!$C$5:$AM$25,MATCH('Dep LinkIn'!$A5,'UPIS LinkIn'!$A$5:$A$25,0),MATCH('Dep LinkIn'!AC$2,'UPIS LinkIn'!$C$2:$AM$2,0)))</f>
        <v>0</v>
      </c>
      <c r="AD5" s="43">
        <f>IF('AccDep LinkIn'!AB5&gt;='UPIS LinkIn'!AB5,0,$C5/12*INDEX('UPIS LinkIn'!$C$5:$AM$25,MATCH('Dep LinkIn'!$A5,'UPIS LinkIn'!$A$5:$A$25,0),MATCH('Dep LinkIn'!AD$2,'UPIS LinkIn'!$C$2:$AM$2,0)))</f>
        <v>0</v>
      </c>
      <c r="AE5" s="43">
        <f>IF('AccDep LinkIn'!AC5&gt;='UPIS LinkIn'!AC5,0,$C5/12*INDEX('UPIS LinkIn'!$C$5:$AM$25,MATCH('Dep LinkIn'!$A5,'UPIS LinkIn'!$A$5:$A$25,0),MATCH('Dep LinkIn'!AE$2,'UPIS LinkIn'!$C$2:$AM$2,0)))</f>
        <v>0</v>
      </c>
      <c r="AF5" s="43">
        <f>IF('AccDep LinkIn'!AD5&gt;='UPIS LinkIn'!AD5,0,$C5/12*INDEX('UPIS LinkIn'!$C$5:$AM$25,MATCH('Dep LinkIn'!$A5,'UPIS LinkIn'!$A$5:$A$25,0),MATCH('Dep LinkIn'!AF$2,'UPIS LinkIn'!$C$2:$AM$2,0)))</f>
        <v>0</v>
      </c>
      <c r="AG5" s="43">
        <f>IF('AccDep LinkIn'!AE5&gt;='UPIS LinkIn'!AE5,0,$C5/12*INDEX('UPIS LinkIn'!$C$5:$AM$25,MATCH('Dep LinkIn'!$A5,'UPIS LinkIn'!$A$5:$A$25,0),MATCH('Dep LinkIn'!AG$2,'UPIS LinkIn'!$C$2:$AM$2,0)))</f>
        <v>0</v>
      </c>
      <c r="AH5" s="43">
        <f>IF('AccDep LinkIn'!AF5&gt;='UPIS LinkIn'!AF5,0,$C5/12*INDEX('UPIS LinkIn'!$C$5:$AM$25,MATCH('Dep LinkIn'!$A5,'UPIS LinkIn'!$A$5:$A$25,0),MATCH('Dep LinkIn'!AH$2,'UPIS LinkIn'!$C$2:$AM$2,0)))</f>
        <v>0</v>
      </c>
      <c r="AI5" s="43">
        <f>IF('AccDep LinkIn'!AG5&gt;='UPIS LinkIn'!AG5,0,$C5/12*INDEX('UPIS LinkIn'!$C$5:$AM$25,MATCH('Dep LinkIn'!$A5,'UPIS LinkIn'!$A$5:$A$25,0),MATCH('Dep LinkIn'!AI$2,'UPIS LinkIn'!$C$2:$AM$2,0)))</f>
        <v>0</v>
      </c>
      <c r="AJ5" s="43">
        <f>IF('AccDep LinkIn'!AH5&gt;='UPIS LinkIn'!AH5,0,$C5/12*INDEX('UPIS LinkIn'!$C$5:$AM$25,MATCH('Dep LinkIn'!$A5,'UPIS LinkIn'!$A$5:$A$25,0),MATCH('Dep LinkIn'!AJ$2,'UPIS LinkIn'!$C$2:$AM$2,0)))</f>
        <v>0</v>
      </c>
      <c r="AK5" s="43">
        <f>IF('AccDep LinkIn'!AI5&gt;='UPIS LinkIn'!AI5,0,$C5/12*INDEX('UPIS LinkIn'!$C$5:$AM$25,MATCH('Dep LinkIn'!$A5,'UPIS LinkIn'!$A$5:$A$25,0),MATCH('Dep LinkIn'!AK$2,'UPIS LinkIn'!$C$2:$AM$2,0)))</f>
        <v>0</v>
      </c>
      <c r="AL5" s="43">
        <f>IF('AccDep LinkIn'!AJ5&gt;='UPIS LinkIn'!AJ5,0,$C5/12*INDEX('UPIS LinkIn'!$C$5:$AM$25,MATCH('Dep LinkIn'!$A5,'UPIS LinkIn'!$A$5:$A$25,0),MATCH('Dep LinkIn'!AL$2,'UPIS LinkIn'!$C$2:$AM$2,0)))</f>
        <v>0</v>
      </c>
      <c r="AM5" s="43">
        <f>IF('AccDep LinkIn'!AK5&gt;='UPIS LinkIn'!AK5,0,$C5/12*INDEX('UPIS LinkIn'!$C$5:$AM$25,MATCH('Dep LinkIn'!$A5,'UPIS LinkIn'!$A$5:$A$25,0),MATCH('Dep LinkIn'!AM$2,'UPIS LinkIn'!$C$2:$AM$2,0)))</f>
        <v>0</v>
      </c>
      <c r="AN5" s="43">
        <f>IF('AccDep LinkIn'!AL5&gt;='UPIS LinkIn'!AL5,0,$C5/12*INDEX('UPIS LinkIn'!$C$5:$AM$25,MATCH('Dep LinkIn'!$A5,'UPIS LinkIn'!$A$5:$A$25,0),MATCH('Dep LinkIn'!AN$2,'UPIS LinkIn'!$C$2:$AM$2,0)))</f>
        <v>0</v>
      </c>
    </row>
    <row r="6" spans="1:40" x14ac:dyDescent="0.55000000000000004">
      <c r="A6" s="23">
        <v>310.10000000000002</v>
      </c>
      <c r="B6" s="23" t="s">
        <v>21</v>
      </c>
      <c r="C6" s="45">
        <f>'Dep - BY B3.1'!I15</f>
        <v>0</v>
      </c>
      <c r="D6" s="37"/>
      <c r="E6" s="37"/>
      <c r="F6" s="37"/>
      <c r="G6" s="37"/>
      <c r="H6" s="37"/>
      <c r="I6" s="37"/>
      <c r="J6" s="37"/>
      <c r="K6" s="43"/>
      <c r="L6" s="43"/>
      <c r="M6" s="43"/>
      <c r="N6" s="43"/>
      <c r="O6" s="43"/>
      <c r="P6" s="43"/>
      <c r="Q6" s="43">
        <f>IF('AccDep LinkIn'!O6&gt;='UPIS LinkIn'!O6,0,$C6/12*INDEX('UPIS LinkIn'!$C$5:$AM$25,MATCH('Dep LinkIn'!$A6,'UPIS LinkIn'!$A$5:$A$25,0),MATCH('Dep LinkIn'!Q$2,'UPIS LinkIn'!$C$2:$AM$2,0)))</f>
        <v>0</v>
      </c>
      <c r="R6" s="43">
        <f>IF('AccDep LinkIn'!P6&gt;='UPIS LinkIn'!P6,0,$C6/12*INDEX('UPIS LinkIn'!$C$5:$AM$25,MATCH('Dep LinkIn'!$A6,'UPIS LinkIn'!$A$5:$A$25,0),MATCH('Dep LinkIn'!R$2,'UPIS LinkIn'!$C$2:$AM$2,0)))</f>
        <v>0</v>
      </c>
      <c r="S6" s="43">
        <f>IF('AccDep LinkIn'!Q6&gt;='UPIS LinkIn'!Q6,0,$C6/12*INDEX('UPIS LinkIn'!$C$5:$AM$25,MATCH('Dep LinkIn'!$A6,'UPIS LinkIn'!$A$5:$A$25,0),MATCH('Dep LinkIn'!S$2,'UPIS LinkIn'!$C$2:$AM$2,0)))</f>
        <v>0</v>
      </c>
      <c r="T6" s="43">
        <f>IF('AccDep LinkIn'!R6&gt;='UPIS LinkIn'!R6,0,$C6/12*INDEX('UPIS LinkIn'!$C$5:$AM$25,MATCH('Dep LinkIn'!$A6,'UPIS LinkIn'!$A$5:$A$25,0),MATCH('Dep LinkIn'!T$2,'UPIS LinkIn'!$C$2:$AM$2,0)))</f>
        <v>0</v>
      </c>
      <c r="U6" s="43">
        <f>IF('AccDep LinkIn'!S6&gt;='UPIS LinkIn'!S6,0,$C6/12*INDEX('UPIS LinkIn'!$C$5:$AM$25,MATCH('Dep LinkIn'!$A6,'UPIS LinkIn'!$A$5:$A$25,0),MATCH('Dep LinkIn'!U$2,'UPIS LinkIn'!$C$2:$AM$2,0)))</f>
        <v>0</v>
      </c>
      <c r="V6" s="43">
        <f>IF('AccDep LinkIn'!T6&gt;='UPIS LinkIn'!T6,0,$C6/12*INDEX('UPIS LinkIn'!$C$5:$AM$25,MATCH('Dep LinkIn'!$A6,'UPIS LinkIn'!$A$5:$A$25,0),MATCH('Dep LinkIn'!V$2,'UPIS LinkIn'!$C$2:$AM$2,0)))</f>
        <v>0</v>
      </c>
      <c r="W6" s="43">
        <f>IF('AccDep LinkIn'!U6&gt;='UPIS LinkIn'!U6,0,$C6/12*INDEX('UPIS LinkIn'!$C$5:$AM$25,MATCH('Dep LinkIn'!$A6,'UPIS LinkIn'!$A$5:$A$25,0),MATCH('Dep LinkIn'!W$2,'UPIS LinkIn'!$C$2:$AM$2,0)))</f>
        <v>0</v>
      </c>
      <c r="X6" s="43">
        <f>IF('AccDep LinkIn'!V6&gt;='UPIS LinkIn'!V6,0,$C6/12*INDEX('UPIS LinkIn'!$C$5:$AM$25,MATCH('Dep LinkIn'!$A6,'UPIS LinkIn'!$A$5:$A$25,0),MATCH('Dep LinkIn'!X$2,'UPIS LinkIn'!$C$2:$AM$2,0)))</f>
        <v>0</v>
      </c>
      <c r="Y6" s="43">
        <f>IF('AccDep LinkIn'!W6&gt;='UPIS LinkIn'!W6,0,$C6/12*INDEX('UPIS LinkIn'!$C$5:$AM$25,MATCH('Dep LinkIn'!$A6,'UPIS LinkIn'!$A$5:$A$25,0),MATCH('Dep LinkIn'!Y$2,'UPIS LinkIn'!$C$2:$AM$2,0)))</f>
        <v>0</v>
      </c>
      <c r="Z6" s="43">
        <f>IF('AccDep LinkIn'!X6&gt;='UPIS LinkIn'!X6,0,$C6/12*INDEX('UPIS LinkIn'!$C$5:$AM$25,MATCH('Dep LinkIn'!$A6,'UPIS LinkIn'!$A$5:$A$25,0),MATCH('Dep LinkIn'!Z$2,'UPIS LinkIn'!$C$2:$AM$2,0)))</f>
        <v>0</v>
      </c>
      <c r="AA6" s="43">
        <f>IF('AccDep LinkIn'!Y6&gt;='UPIS LinkIn'!Y6,0,$C6/12*INDEX('UPIS LinkIn'!$C$5:$AM$25,MATCH('Dep LinkIn'!$A6,'UPIS LinkIn'!$A$5:$A$25,0),MATCH('Dep LinkIn'!AA$2,'UPIS LinkIn'!$C$2:$AM$2,0)))</f>
        <v>0</v>
      </c>
      <c r="AB6" s="43">
        <f>IF('AccDep LinkIn'!Z6&gt;='UPIS LinkIn'!Z6,0,$C6/12*INDEX('UPIS LinkIn'!$C$5:$AM$25,MATCH('Dep LinkIn'!$A6,'UPIS LinkIn'!$A$5:$A$25,0),MATCH('Dep LinkIn'!AB$2,'UPIS LinkIn'!$C$2:$AM$2,0)))</f>
        <v>0</v>
      </c>
      <c r="AC6" s="43">
        <f>IF('AccDep LinkIn'!AA6&gt;='UPIS LinkIn'!AA6,0,$C6/12*INDEX('UPIS LinkIn'!$C$5:$AM$25,MATCH('Dep LinkIn'!$A6,'UPIS LinkIn'!$A$5:$A$25,0),MATCH('Dep LinkIn'!AC$2,'UPIS LinkIn'!$C$2:$AM$2,0)))</f>
        <v>0</v>
      </c>
      <c r="AD6" s="43">
        <f>IF('AccDep LinkIn'!AB6&gt;='UPIS LinkIn'!AB6,0,$C6/12*INDEX('UPIS LinkIn'!$C$5:$AM$25,MATCH('Dep LinkIn'!$A6,'UPIS LinkIn'!$A$5:$A$25,0),MATCH('Dep LinkIn'!AD$2,'UPIS LinkIn'!$C$2:$AM$2,0)))</f>
        <v>0</v>
      </c>
      <c r="AE6" s="43">
        <f>IF('AccDep LinkIn'!AC6&gt;='UPIS LinkIn'!AC6,0,$C6/12*INDEX('UPIS LinkIn'!$C$5:$AM$25,MATCH('Dep LinkIn'!$A6,'UPIS LinkIn'!$A$5:$A$25,0),MATCH('Dep LinkIn'!AE$2,'UPIS LinkIn'!$C$2:$AM$2,0)))</f>
        <v>0</v>
      </c>
      <c r="AF6" s="43">
        <f>IF('AccDep LinkIn'!AD6&gt;='UPIS LinkIn'!AD6,0,$C6/12*INDEX('UPIS LinkIn'!$C$5:$AM$25,MATCH('Dep LinkIn'!$A6,'UPIS LinkIn'!$A$5:$A$25,0),MATCH('Dep LinkIn'!AF$2,'UPIS LinkIn'!$C$2:$AM$2,0)))</f>
        <v>0</v>
      </c>
      <c r="AG6" s="43">
        <f>IF('AccDep LinkIn'!AE6&gt;='UPIS LinkIn'!AE6,0,$C6/12*INDEX('UPIS LinkIn'!$C$5:$AM$25,MATCH('Dep LinkIn'!$A6,'UPIS LinkIn'!$A$5:$A$25,0),MATCH('Dep LinkIn'!AG$2,'UPIS LinkIn'!$C$2:$AM$2,0)))</f>
        <v>0</v>
      </c>
      <c r="AH6" s="43">
        <f>IF('AccDep LinkIn'!AF6&gt;='UPIS LinkIn'!AF6,0,$C6/12*INDEX('UPIS LinkIn'!$C$5:$AM$25,MATCH('Dep LinkIn'!$A6,'UPIS LinkIn'!$A$5:$A$25,0),MATCH('Dep LinkIn'!AH$2,'UPIS LinkIn'!$C$2:$AM$2,0)))</f>
        <v>0</v>
      </c>
      <c r="AI6" s="43">
        <f>IF('AccDep LinkIn'!AG6&gt;='UPIS LinkIn'!AG6,0,$C6/12*INDEX('UPIS LinkIn'!$C$5:$AM$25,MATCH('Dep LinkIn'!$A6,'UPIS LinkIn'!$A$5:$A$25,0),MATCH('Dep LinkIn'!AI$2,'UPIS LinkIn'!$C$2:$AM$2,0)))</f>
        <v>0</v>
      </c>
      <c r="AJ6" s="43">
        <f>IF('AccDep LinkIn'!AH6&gt;='UPIS LinkIn'!AH6,0,$C6/12*INDEX('UPIS LinkIn'!$C$5:$AM$25,MATCH('Dep LinkIn'!$A6,'UPIS LinkIn'!$A$5:$A$25,0),MATCH('Dep LinkIn'!AJ$2,'UPIS LinkIn'!$C$2:$AM$2,0)))</f>
        <v>0</v>
      </c>
      <c r="AK6" s="43">
        <f>IF('AccDep LinkIn'!AI6&gt;='UPIS LinkIn'!AI6,0,$C6/12*INDEX('UPIS LinkIn'!$C$5:$AM$25,MATCH('Dep LinkIn'!$A6,'UPIS LinkIn'!$A$5:$A$25,0),MATCH('Dep LinkIn'!AK$2,'UPIS LinkIn'!$C$2:$AM$2,0)))</f>
        <v>0</v>
      </c>
      <c r="AL6" s="43">
        <f>IF('AccDep LinkIn'!AJ6&gt;='UPIS LinkIn'!AJ6,0,$C6/12*INDEX('UPIS LinkIn'!$C$5:$AM$25,MATCH('Dep LinkIn'!$A6,'UPIS LinkIn'!$A$5:$A$25,0),MATCH('Dep LinkIn'!AL$2,'UPIS LinkIn'!$C$2:$AM$2,0)))</f>
        <v>0</v>
      </c>
      <c r="AM6" s="43">
        <f>IF('AccDep LinkIn'!AK6&gt;='UPIS LinkIn'!AK6,0,$C6/12*INDEX('UPIS LinkIn'!$C$5:$AM$25,MATCH('Dep LinkIn'!$A6,'UPIS LinkIn'!$A$5:$A$25,0),MATCH('Dep LinkIn'!AM$2,'UPIS LinkIn'!$C$2:$AM$2,0)))</f>
        <v>0</v>
      </c>
      <c r="AN6" s="43">
        <f>IF('AccDep LinkIn'!AL6&gt;='UPIS LinkIn'!AL6,0,$C6/12*INDEX('UPIS LinkIn'!$C$5:$AM$25,MATCH('Dep LinkIn'!$A6,'UPIS LinkIn'!$A$5:$A$25,0),MATCH('Dep LinkIn'!AN$2,'UPIS LinkIn'!$C$2:$AM$2,0)))</f>
        <v>0</v>
      </c>
    </row>
    <row r="7" spans="1:40" x14ac:dyDescent="0.55000000000000004">
      <c r="A7" s="23">
        <v>311</v>
      </c>
      <c r="B7" s="23" t="s">
        <v>166</v>
      </c>
      <c r="C7" s="45">
        <f>'Dep - BY B3.1'!I16</f>
        <v>3.6666666666666667E-2</v>
      </c>
      <c r="D7" s="42"/>
      <c r="E7" s="42"/>
      <c r="F7" s="42"/>
      <c r="G7" s="42"/>
      <c r="H7" s="42"/>
      <c r="I7" s="42"/>
      <c r="J7" s="42"/>
      <c r="K7" s="43"/>
      <c r="L7" s="43"/>
      <c r="M7" s="43"/>
      <c r="N7" s="43"/>
      <c r="O7" s="43"/>
      <c r="P7" s="43"/>
      <c r="Q7" s="43">
        <f>IF('AccDep LinkIn'!O7&gt;='UPIS LinkIn'!O7,0,$C7/12*INDEX('UPIS LinkIn'!$C$5:$AM$25,MATCH('Dep LinkIn'!$A7,'UPIS LinkIn'!$A$5:$A$25,0),MATCH('Dep LinkIn'!Q$2,'UPIS LinkIn'!$C$2:$AM$2,0)))</f>
        <v>8.5791444444444451</v>
      </c>
      <c r="R7" s="43">
        <f>IF('AccDep LinkIn'!P7&gt;='UPIS LinkIn'!P7,0,$C7/12*INDEX('UPIS LinkIn'!$C$5:$AM$25,MATCH('Dep LinkIn'!$A7,'UPIS LinkIn'!$A$5:$A$25,0),MATCH('Dep LinkIn'!R$2,'UPIS LinkIn'!$C$2:$AM$2,0)))</f>
        <v>8.5791444444444451</v>
      </c>
      <c r="S7" s="43">
        <f>IF('AccDep LinkIn'!Q7&gt;='UPIS LinkIn'!Q7,0,$C7/12*INDEX('UPIS LinkIn'!$C$5:$AM$25,MATCH('Dep LinkIn'!$A7,'UPIS LinkIn'!$A$5:$A$25,0),MATCH('Dep LinkIn'!S$2,'UPIS LinkIn'!$C$2:$AM$2,0)))</f>
        <v>8.5791444444444451</v>
      </c>
      <c r="T7" s="43">
        <f>IF('AccDep LinkIn'!R7&gt;='UPIS LinkIn'!R7,0,$C7/12*INDEX('UPIS LinkIn'!$C$5:$AM$25,MATCH('Dep LinkIn'!$A7,'UPIS LinkIn'!$A$5:$A$25,0),MATCH('Dep LinkIn'!T$2,'UPIS LinkIn'!$C$2:$AM$2,0)))</f>
        <v>8.5791444444444451</v>
      </c>
      <c r="U7" s="43">
        <f>IF('AccDep LinkIn'!S7&gt;='UPIS LinkIn'!S7,0,$C7/12*INDEX('UPIS LinkIn'!$C$5:$AM$25,MATCH('Dep LinkIn'!$A7,'UPIS LinkIn'!$A$5:$A$25,0),MATCH('Dep LinkIn'!U$2,'UPIS LinkIn'!$C$2:$AM$2,0)))</f>
        <v>8.5791444444444451</v>
      </c>
      <c r="V7" s="43">
        <f>IF('AccDep LinkIn'!T7&gt;='UPIS LinkIn'!T7,0,$C7/12*INDEX('UPIS LinkIn'!$C$5:$AM$25,MATCH('Dep LinkIn'!$A7,'UPIS LinkIn'!$A$5:$A$25,0),MATCH('Dep LinkIn'!V$2,'UPIS LinkIn'!$C$2:$AM$2,0)))</f>
        <v>8.5791444444444451</v>
      </c>
      <c r="W7" s="43">
        <f>IF('AccDep LinkIn'!U7&gt;='UPIS LinkIn'!U7,0,$C7/12*INDEX('UPIS LinkIn'!$C$5:$AM$25,MATCH('Dep LinkIn'!$A7,'UPIS LinkIn'!$A$5:$A$25,0),MATCH('Dep LinkIn'!W$2,'UPIS LinkIn'!$C$2:$AM$2,0)))</f>
        <v>8.5791444444444451</v>
      </c>
      <c r="X7" s="43">
        <f>IF('AccDep LinkIn'!V7&gt;='UPIS LinkIn'!V7,0,$C7/12*INDEX('UPIS LinkIn'!$C$5:$AM$25,MATCH('Dep LinkIn'!$A7,'UPIS LinkIn'!$A$5:$A$25,0),MATCH('Dep LinkIn'!X$2,'UPIS LinkIn'!$C$2:$AM$2,0)))</f>
        <v>8.5791444444444451</v>
      </c>
      <c r="Y7" s="43">
        <f>IF('AccDep LinkIn'!W7&gt;='UPIS LinkIn'!W7,0,$C7/12*INDEX('UPIS LinkIn'!$C$5:$AM$25,MATCH('Dep LinkIn'!$A7,'UPIS LinkIn'!$A$5:$A$25,0),MATCH('Dep LinkIn'!Y$2,'UPIS LinkIn'!$C$2:$AM$2,0)))</f>
        <v>8.5791444444444451</v>
      </c>
      <c r="Z7" s="43">
        <f>IF('AccDep LinkIn'!X7&gt;='UPIS LinkIn'!X7,0,$C7/12*INDEX('UPIS LinkIn'!$C$5:$AM$25,MATCH('Dep LinkIn'!$A7,'UPIS LinkIn'!$A$5:$A$25,0),MATCH('Dep LinkIn'!Z$2,'UPIS LinkIn'!$C$2:$AM$2,0)))</f>
        <v>8.5791444444444451</v>
      </c>
      <c r="AA7" s="43">
        <f>IF('AccDep LinkIn'!Y7&gt;='UPIS LinkIn'!Y7,0,$C7/12*INDEX('UPIS LinkIn'!$C$5:$AM$25,MATCH('Dep LinkIn'!$A7,'UPIS LinkIn'!$A$5:$A$25,0),MATCH('Dep LinkIn'!AA$2,'UPIS LinkIn'!$C$2:$AM$2,0)))</f>
        <v>8.5791444444444451</v>
      </c>
      <c r="AB7" s="43">
        <f>IF('AccDep LinkIn'!Z7&gt;='UPIS LinkIn'!Z7,0,$C7/12*INDEX('UPIS LinkIn'!$C$5:$AM$25,MATCH('Dep LinkIn'!$A7,'UPIS LinkIn'!$A$5:$A$25,0),MATCH('Dep LinkIn'!AB$2,'UPIS LinkIn'!$C$2:$AM$2,0)))</f>
        <v>8.5791444444444451</v>
      </c>
      <c r="AC7" s="43">
        <f>IF('AccDep LinkIn'!AA7&gt;='UPIS LinkIn'!AA7,0,$C7/12*INDEX('UPIS LinkIn'!$C$5:$AM$25,MATCH('Dep LinkIn'!$A7,'UPIS LinkIn'!$A$5:$A$25,0),MATCH('Dep LinkIn'!AC$2,'UPIS LinkIn'!$C$2:$AM$2,0)))</f>
        <v>8.5791444444444451</v>
      </c>
      <c r="AD7" s="43">
        <f>IF('AccDep LinkIn'!AB7&gt;='UPIS LinkIn'!AB7,0,$C7/12*INDEX('UPIS LinkIn'!$C$5:$AM$25,MATCH('Dep LinkIn'!$A7,'UPIS LinkIn'!$A$5:$A$25,0),MATCH('Dep LinkIn'!AD$2,'UPIS LinkIn'!$C$2:$AM$2,0)))</f>
        <v>8.5791444444444451</v>
      </c>
      <c r="AE7" s="43">
        <f>IF('AccDep LinkIn'!AC7&gt;='UPIS LinkIn'!AC7,0,$C7/12*INDEX('UPIS LinkIn'!$C$5:$AM$25,MATCH('Dep LinkIn'!$A7,'UPIS LinkIn'!$A$5:$A$25,0),MATCH('Dep LinkIn'!AE$2,'UPIS LinkIn'!$C$2:$AM$2,0)))</f>
        <v>8.5791444444444451</v>
      </c>
      <c r="AF7" s="43">
        <f>IF('AccDep LinkIn'!AD7&gt;='UPIS LinkIn'!AD7,0,$C7/12*INDEX('UPIS LinkIn'!$C$5:$AM$25,MATCH('Dep LinkIn'!$A7,'UPIS LinkIn'!$A$5:$A$25,0),MATCH('Dep LinkIn'!AF$2,'UPIS LinkIn'!$C$2:$AM$2,0)))</f>
        <v>8.5791444444444451</v>
      </c>
      <c r="AG7" s="43">
        <f>IF('AccDep LinkIn'!AE7&gt;='UPIS LinkIn'!AE7,0,$C7/12*INDEX('UPIS LinkIn'!$C$5:$AM$25,MATCH('Dep LinkIn'!$A7,'UPIS LinkIn'!$A$5:$A$25,0),MATCH('Dep LinkIn'!AG$2,'UPIS LinkIn'!$C$2:$AM$2,0)))</f>
        <v>8.5791444444444451</v>
      </c>
      <c r="AH7" s="43">
        <f>IF('AccDep LinkIn'!AF7&gt;='UPIS LinkIn'!AF7,0,$C7/12*INDEX('UPIS LinkIn'!$C$5:$AM$25,MATCH('Dep LinkIn'!$A7,'UPIS LinkIn'!$A$5:$A$25,0),MATCH('Dep LinkIn'!AH$2,'UPIS LinkIn'!$C$2:$AM$2,0)))</f>
        <v>8.5791444444444451</v>
      </c>
      <c r="AI7" s="43">
        <f>IF('AccDep LinkIn'!AG7&gt;='UPIS LinkIn'!AG7,0,$C7/12*INDEX('UPIS LinkIn'!$C$5:$AM$25,MATCH('Dep LinkIn'!$A7,'UPIS LinkIn'!$A$5:$A$25,0),MATCH('Dep LinkIn'!AI$2,'UPIS LinkIn'!$C$2:$AM$2,0)))</f>
        <v>8.5791444444444451</v>
      </c>
      <c r="AJ7" s="43">
        <f>IF('AccDep LinkIn'!AH7&gt;='UPIS LinkIn'!AH7,0,$C7/12*INDEX('UPIS LinkIn'!$C$5:$AM$25,MATCH('Dep LinkIn'!$A7,'UPIS LinkIn'!$A$5:$A$25,0),MATCH('Dep LinkIn'!AJ$2,'UPIS LinkIn'!$C$2:$AM$2,0)))</f>
        <v>8.5791444444444451</v>
      </c>
      <c r="AK7" s="43">
        <f>IF('AccDep LinkIn'!AI7&gt;='UPIS LinkIn'!AI7,0,$C7/12*INDEX('UPIS LinkIn'!$C$5:$AM$25,MATCH('Dep LinkIn'!$A7,'UPIS LinkIn'!$A$5:$A$25,0),MATCH('Dep LinkIn'!AK$2,'UPIS LinkIn'!$C$2:$AM$2,0)))</f>
        <v>8.5791444444444451</v>
      </c>
      <c r="AL7" s="43">
        <f>IF('AccDep LinkIn'!AJ7&gt;='UPIS LinkIn'!AJ7,0,$C7/12*INDEX('UPIS LinkIn'!$C$5:$AM$25,MATCH('Dep LinkIn'!$A7,'UPIS LinkIn'!$A$5:$A$25,0),MATCH('Dep LinkIn'!AL$2,'UPIS LinkIn'!$C$2:$AM$2,0)))</f>
        <v>8.5791444444444451</v>
      </c>
      <c r="AM7" s="43">
        <f>IF('AccDep LinkIn'!AK7&gt;='UPIS LinkIn'!AK7,0,$C7/12*INDEX('UPIS LinkIn'!$C$5:$AM$25,MATCH('Dep LinkIn'!$A7,'UPIS LinkIn'!$A$5:$A$25,0),MATCH('Dep LinkIn'!AM$2,'UPIS LinkIn'!$C$2:$AM$2,0)))</f>
        <v>8.5791444444444451</v>
      </c>
      <c r="AN7" s="43">
        <f>IF('AccDep LinkIn'!AL7&gt;='UPIS LinkIn'!AL7,0,$C7/12*INDEX('UPIS LinkIn'!$C$5:$AM$25,MATCH('Dep LinkIn'!$A7,'UPIS LinkIn'!$A$5:$A$25,0),MATCH('Dep LinkIn'!AN$2,'UPIS LinkIn'!$C$2:$AM$2,0)))</f>
        <v>8.5791444444444451</v>
      </c>
    </row>
    <row r="8" spans="1:40" x14ac:dyDescent="0.55000000000000004">
      <c r="A8" s="23">
        <v>352.1</v>
      </c>
      <c r="B8" s="23" t="s">
        <v>22</v>
      </c>
      <c r="C8" s="45">
        <f>'Dep - BY B3.1'!I17</f>
        <v>0.02</v>
      </c>
      <c r="D8" s="42"/>
      <c r="E8" s="42"/>
      <c r="F8" s="42"/>
      <c r="G8" s="42"/>
      <c r="H8" s="42"/>
      <c r="I8" s="42"/>
      <c r="J8" s="42"/>
      <c r="K8" s="43"/>
      <c r="L8" s="43"/>
      <c r="M8" s="43"/>
      <c r="N8" s="43"/>
      <c r="O8" s="43"/>
      <c r="P8" s="43"/>
      <c r="Q8" s="43">
        <f>IF('AccDep LinkIn'!O8&gt;='UPIS LinkIn'!O8,0,$C8/12*INDEX('UPIS LinkIn'!$C$5:$AM$25,MATCH('Dep LinkIn'!$A8,'UPIS LinkIn'!$A$5:$A$25,0),MATCH('Dep LinkIn'!Q$2,'UPIS LinkIn'!$C$2:$AM$2,0)))</f>
        <v>271.56980000000004</v>
      </c>
      <c r="R8" s="43">
        <f>IF('AccDep LinkIn'!P8&gt;='UPIS LinkIn'!P8,0,$C8/12*INDEX('UPIS LinkIn'!$C$5:$AM$25,MATCH('Dep LinkIn'!$A8,'UPIS LinkIn'!$A$5:$A$25,0),MATCH('Dep LinkIn'!R$2,'UPIS LinkIn'!$C$2:$AM$2,0)))</f>
        <v>271.56980000000004</v>
      </c>
      <c r="S8" s="43">
        <f>IF('AccDep LinkIn'!Q8&gt;='UPIS LinkIn'!Q8,0,$C8/12*INDEX('UPIS LinkIn'!$C$5:$AM$25,MATCH('Dep LinkIn'!$A8,'UPIS LinkIn'!$A$5:$A$25,0),MATCH('Dep LinkIn'!S$2,'UPIS LinkIn'!$C$2:$AM$2,0)))</f>
        <v>271.56980000000004</v>
      </c>
      <c r="T8" s="43">
        <f>IF('AccDep LinkIn'!R8&gt;='UPIS LinkIn'!R8,0,$C8/12*INDEX('UPIS LinkIn'!$C$5:$AM$25,MATCH('Dep LinkIn'!$A8,'UPIS LinkIn'!$A$5:$A$25,0),MATCH('Dep LinkIn'!T$2,'UPIS LinkIn'!$C$2:$AM$2,0)))</f>
        <v>271.56980000000004</v>
      </c>
      <c r="U8" s="43">
        <f>IF('AccDep LinkIn'!S8&gt;='UPIS LinkIn'!S8,0,$C8/12*INDEX('UPIS LinkIn'!$C$5:$AM$25,MATCH('Dep LinkIn'!$A8,'UPIS LinkIn'!$A$5:$A$25,0),MATCH('Dep LinkIn'!U$2,'UPIS LinkIn'!$C$2:$AM$2,0)))</f>
        <v>271.56980000000004</v>
      </c>
      <c r="V8" s="43">
        <f>IF('AccDep LinkIn'!T8&gt;='UPIS LinkIn'!T8,0,$C8/12*INDEX('UPIS LinkIn'!$C$5:$AM$25,MATCH('Dep LinkIn'!$A8,'UPIS LinkIn'!$A$5:$A$25,0),MATCH('Dep LinkIn'!V$2,'UPIS LinkIn'!$C$2:$AM$2,0)))</f>
        <v>271.56980000000004</v>
      </c>
      <c r="W8" s="43">
        <f>IF('AccDep LinkIn'!U8&gt;='UPIS LinkIn'!U8,0,$C8/12*INDEX('UPIS LinkIn'!$C$5:$AM$25,MATCH('Dep LinkIn'!$A8,'UPIS LinkIn'!$A$5:$A$25,0),MATCH('Dep LinkIn'!W$2,'UPIS LinkIn'!$C$2:$AM$2,0)))</f>
        <v>271.56980000000004</v>
      </c>
      <c r="X8" s="43">
        <f>IF('AccDep LinkIn'!V8&gt;='UPIS LinkIn'!V8,0,$C8/12*INDEX('UPIS LinkIn'!$C$5:$AM$25,MATCH('Dep LinkIn'!$A8,'UPIS LinkIn'!$A$5:$A$25,0),MATCH('Dep LinkIn'!X$2,'UPIS LinkIn'!$C$2:$AM$2,0)))</f>
        <v>271.56980000000004</v>
      </c>
      <c r="Y8" s="43">
        <f>IF('AccDep LinkIn'!W8&gt;='UPIS LinkIn'!W8,0,$C8/12*INDEX('UPIS LinkIn'!$C$5:$AM$25,MATCH('Dep LinkIn'!$A8,'UPIS LinkIn'!$A$5:$A$25,0),MATCH('Dep LinkIn'!Y$2,'UPIS LinkIn'!$C$2:$AM$2,0)))</f>
        <v>271.56980000000004</v>
      </c>
      <c r="Z8" s="43">
        <f>IF('AccDep LinkIn'!X8&gt;='UPIS LinkIn'!X8,0,$C8/12*INDEX('UPIS LinkIn'!$C$5:$AM$25,MATCH('Dep LinkIn'!$A8,'UPIS LinkIn'!$A$5:$A$25,0),MATCH('Dep LinkIn'!Z$2,'UPIS LinkIn'!$C$2:$AM$2,0)))</f>
        <v>271.56980000000004</v>
      </c>
      <c r="AA8" s="43">
        <f>IF('AccDep LinkIn'!Y8&gt;='UPIS LinkIn'!Y8,0,$C8/12*INDEX('UPIS LinkIn'!$C$5:$AM$25,MATCH('Dep LinkIn'!$A8,'UPIS LinkIn'!$A$5:$A$25,0),MATCH('Dep LinkIn'!AA$2,'UPIS LinkIn'!$C$2:$AM$2,0)))</f>
        <v>271.56980000000004</v>
      </c>
      <c r="AB8" s="43">
        <f>IF('AccDep LinkIn'!Z8&gt;='UPIS LinkIn'!Z8,0,$C8/12*INDEX('UPIS LinkIn'!$C$5:$AM$25,MATCH('Dep LinkIn'!$A8,'UPIS LinkIn'!$A$5:$A$25,0),MATCH('Dep LinkIn'!AB$2,'UPIS LinkIn'!$C$2:$AM$2,0)))</f>
        <v>271.56980000000004</v>
      </c>
      <c r="AC8" s="43">
        <f>IF('AccDep LinkIn'!AA8&gt;='UPIS LinkIn'!AA8,0,$C8/12*INDEX('UPIS LinkIn'!$C$5:$AM$25,MATCH('Dep LinkIn'!$A8,'UPIS LinkIn'!$A$5:$A$25,0),MATCH('Dep LinkIn'!AC$2,'UPIS LinkIn'!$C$2:$AM$2,0)))</f>
        <v>271.56980000000004</v>
      </c>
      <c r="AD8" s="43">
        <f>IF('AccDep LinkIn'!AB8&gt;='UPIS LinkIn'!AB8,0,$C8/12*INDEX('UPIS LinkIn'!$C$5:$AM$25,MATCH('Dep LinkIn'!$A8,'UPIS LinkIn'!$A$5:$A$25,0),MATCH('Dep LinkIn'!AD$2,'UPIS LinkIn'!$C$2:$AM$2,0)))</f>
        <v>271.56980000000004</v>
      </c>
      <c r="AE8" s="43">
        <f>IF('AccDep LinkIn'!AC8&gt;='UPIS LinkIn'!AC8,0,$C8/12*INDEX('UPIS LinkIn'!$C$5:$AM$25,MATCH('Dep LinkIn'!$A8,'UPIS LinkIn'!$A$5:$A$25,0),MATCH('Dep LinkIn'!AE$2,'UPIS LinkIn'!$C$2:$AM$2,0)))</f>
        <v>271.56980000000004</v>
      </c>
      <c r="AF8" s="43">
        <f>IF('AccDep LinkIn'!AD8&gt;='UPIS LinkIn'!AD8,0,$C8/12*INDEX('UPIS LinkIn'!$C$5:$AM$25,MATCH('Dep LinkIn'!$A8,'UPIS LinkIn'!$A$5:$A$25,0),MATCH('Dep LinkIn'!AF$2,'UPIS LinkIn'!$C$2:$AM$2,0)))</f>
        <v>271.56980000000004</v>
      </c>
      <c r="AG8" s="43">
        <f>IF('AccDep LinkIn'!AE8&gt;='UPIS LinkIn'!AE8,0,$C8/12*INDEX('UPIS LinkIn'!$C$5:$AM$25,MATCH('Dep LinkIn'!$A8,'UPIS LinkIn'!$A$5:$A$25,0),MATCH('Dep LinkIn'!AG$2,'UPIS LinkIn'!$C$2:$AM$2,0)))</f>
        <v>271.56980000000004</v>
      </c>
      <c r="AH8" s="43">
        <f>IF('AccDep LinkIn'!AF8&gt;='UPIS LinkIn'!AF8,0,$C8/12*INDEX('UPIS LinkIn'!$C$5:$AM$25,MATCH('Dep LinkIn'!$A8,'UPIS LinkIn'!$A$5:$A$25,0),MATCH('Dep LinkIn'!AH$2,'UPIS LinkIn'!$C$2:$AM$2,0)))</f>
        <v>271.56980000000004</v>
      </c>
      <c r="AI8" s="43">
        <f>IF('AccDep LinkIn'!AG8&gt;='UPIS LinkIn'!AG8,0,$C8/12*INDEX('UPIS LinkIn'!$C$5:$AM$25,MATCH('Dep LinkIn'!$A8,'UPIS LinkIn'!$A$5:$A$25,0),MATCH('Dep LinkIn'!AI$2,'UPIS LinkIn'!$C$2:$AM$2,0)))</f>
        <v>271.56980000000004</v>
      </c>
      <c r="AJ8" s="43">
        <f>IF('AccDep LinkIn'!AH8&gt;='UPIS LinkIn'!AH8,0,$C8/12*INDEX('UPIS LinkIn'!$C$5:$AM$25,MATCH('Dep LinkIn'!$A8,'UPIS LinkIn'!$A$5:$A$25,0),MATCH('Dep LinkIn'!AJ$2,'UPIS LinkIn'!$C$2:$AM$2,0)))</f>
        <v>271.56980000000004</v>
      </c>
      <c r="AK8" s="43">
        <f>IF('AccDep LinkIn'!AI8&gt;='UPIS LinkIn'!AI8,0,$C8/12*INDEX('UPIS LinkIn'!$C$5:$AM$25,MATCH('Dep LinkIn'!$A8,'UPIS LinkIn'!$A$5:$A$25,0),MATCH('Dep LinkIn'!AK$2,'UPIS LinkIn'!$C$2:$AM$2,0)))</f>
        <v>271.56980000000004</v>
      </c>
      <c r="AL8" s="43">
        <f>IF('AccDep LinkIn'!AJ8&gt;='UPIS LinkIn'!AJ8,0,$C8/12*INDEX('UPIS LinkIn'!$C$5:$AM$25,MATCH('Dep LinkIn'!$A8,'UPIS LinkIn'!$A$5:$A$25,0),MATCH('Dep LinkIn'!AL$2,'UPIS LinkIn'!$C$2:$AM$2,0)))</f>
        <v>271.56980000000004</v>
      </c>
      <c r="AM8" s="43">
        <f>IF('AccDep LinkIn'!AK8&gt;='UPIS LinkIn'!AK8,0,$C8/12*INDEX('UPIS LinkIn'!$C$5:$AM$25,MATCH('Dep LinkIn'!$A8,'UPIS LinkIn'!$A$5:$A$25,0),MATCH('Dep LinkIn'!AM$2,'UPIS LinkIn'!$C$2:$AM$2,0)))</f>
        <v>271.56980000000004</v>
      </c>
      <c r="AN8" s="43">
        <f>IF('AccDep LinkIn'!AL8&gt;='UPIS LinkIn'!AL8,0,$C8/12*INDEX('UPIS LinkIn'!$C$5:$AM$25,MATCH('Dep LinkIn'!$A8,'UPIS LinkIn'!$A$5:$A$25,0),MATCH('Dep LinkIn'!AN$2,'UPIS LinkIn'!$C$2:$AM$2,0)))</f>
        <v>271.56980000000004</v>
      </c>
    </row>
    <row r="9" spans="1:40" x14ac:dyDescent="0.55000000000000004">
      <c r="A9" s="23">
        <v>352.2</v>
      </c>
      <c r="B9" s="23" t="s">
        <v>23</v>
      </c>
      <c r="C9" s="45">
        <f>'Dep - BY B3.1'!I18</f>
        <v>0.02</v>
      </c>
      <c r="D9" s="42"/>
      <c r="E9" s="42"/>
      <c r="F9" s="42"/>
      <c r="G9" s="42"/>
      <c r="H9" s="42"/>
      <c r="I9" s="42"/>
      <c r="J9" s="42"/>
      <c r="K9" s="43"/>
      <c r="L9" s="43"/>
      <c r="M9" s="43"/>
      <c r="N9" s="43"/>
      <c r="O9" s="43"/>
      <c r="P9" s="43"/>
      <c r="Q9" s="43">
        <f>IF('AccDep LinkIn'!O9&gt;='UPIS LinkIn'!O9,0,$C9/12*INDEX('UPIS LinkIn'!$C$5:$AM$25,MATCH('Dep LinkIn'!$A9,'UPIS LinkIn'!$A$5:$A$25,0),MATCH('Dep LinkIn'!Q$2,'UPIS LinkIn'!$C$2:$AM$2,0)))</f>
        <v>434.93304999999998</v>
      </c>
      <c r="R9" s="43">
        <f>IF('AccDep LinkIn'!P9&gt;='UPIS LinkIn'!P9,0,$C9/12*INDEX('UPIS LinkIn'!$C$5:$AM$25,MATCH('Dep LinkIn'!$A9,'UPIS LinkIn'!$A$5:$A$25,0),MATCH('Dep LinkIn'!R$2,'UPIS LinkIn'!$C$2:$AM$2,0)))</f>
        <v>434.93304999999998</v>
      </c>
      <c r="S9" s="43">
        <f>IF('AccDep LinkIn'!Q9&gt;='UPIS LinkIn'!Q9,0,$C9/12*INDEX('UPIS LinkIn'!$C$5:$AM$25,MATCH('Dep LinkIn'!$A9,'UPIS LinkIn'!$A$5:$A$25,0),MATCH('Dep LinkIn'!S$2,'UPIS LinkIn'!$C$2:$AM$2,0)))</f>
        <v>434.93304999999998</v>
      </c>
      <c r="T9" s="43">
        <f>IF('AccDep LinkIn'!R9&gt;='UPIS LinkIn'!R9,0,$C9/12*INDEX('UPIS LinkIn'!$C$5:$AM$25,MATCH('Dep LinkIn'!$A9,'UPIS LinkIn'!$A$5:$A$25,0),MATCH('Dep LinkIn'!T$2,'UPIS LinkIn'!$C$2:$AM$2,0)))</f>
        <v>434.93304999999998</v>
      </c>
      <c r="U9" s="43">
        <f>IF('AccDep LinkIn'!S9&gt;='UPIS LinkIn'!S9,0,$C9/12*INDEX('UPIS LinkIn'!$C$5:$AM$25,MATCH('Dep LinkIn'!$A9,'UPIS LinkIn'!$A$5:$A$25,0),MATCH('Dep LinkIn'!U$2,'UPIS LinkIn'!$C$2:$AM$2,0)))</f>
        <v>434.93304999999998</v>
      </c>
      <c r="V9" s="43">
        <f>IF('AccDep LinkIn'!T9&gt;='UPIS LinkIn'!T9,0,$C9/12*INDEX('UPIS LinkIn'!$C$5:$AM$25,MATCH('Dep LinkIn'!$A9,'UPIS LinkIn'!$A$5:$A$25,0),MATCH('Dep LinkIn'!V$2,'UPIS LinkIn'!$C$2:$AM$2,0)))</f>
        <v>434.93304999999998</v>
      </c>
      <c r="W9" s="43">
        <f>IF('AccDep LinkIn'!U9&gt;='UPIS LinkIn'!U9,0,$C9/12*INDEX('UPIS LinkIn'!$C$5:$AM$25,MATCH('Dep LinkIn'!$A9,'UPIS LinkIn'!$A$5:$A$25,0),MATCH('Dep LinkIn'!W$2,'UPIS LinkIn'!$C$2:$AM$2,0)))</f>
        <v>434.93304999999998</v>
      </c>
      <c r="X9" s="43">
        <f>IF('AccDep LinkIn'!V9&gt;='UPIS LinkIn'!V9,0,$C9/12*INDEX('UPIS LinkIn'!$C$5:$AM$25,MATCH('Dep LinkIn'!$A9,'UPIS LinkIn'!$A$5:$A$25,0),MATCH('Dep LinkIn'!X$2,'UPIS LinkIn'!$C$2:$AM$2,0)))</f>
        <v>434.93304999999998</v>
      </c>
      <c r="Y9" s="43">
        <f>IF('AccDep LinkIn'!W9&gt;='UPIS LinkIn'!W9,0,$C9/12*INDEX('UPIS LinkIn'!$C$5:$AM$25,MATCH('Dep LinkIn'!$A9,'UPIS LinkIn'!$A$5:$A$25,0),MATCH('Dep LinkIn'!Y$2,'UPIS LinkIn'!$C$2:$AM$2,0)))</f>
        <v>434.93304999999998</v>
      </c>
      <c r="Z9" s="43">
        <f>IF('AccDep LinkIn'!X9&gt;='UPIS LinkIn'!X9,0,$C9/12*INDEX('UPIS LinkIn'!$C$5:$AM$25,MATCH('Dep LinkIn'!$A9,'UPIS LinkIn'!$A$5:$A$25,0),MATCH('Dep LinkIn'!Z$2,'UPIS LinkIn'!$C$2:$AM$2,0)))</f>
        <v>434.93304999999998</v>
      </c>
      <c r="AA9" s="43">
        <f>IF('AccDep LinkIn'!Y9&gt;='UPIS LinkIn'!Y9,0,$C9/12*INDEX('UPIS LinkIn'!$C$5:$AM$25,MATCH('Dep LinkIn'!$A9,'UPIS LinkIn'!$A$5:$A$25,0),MATCH('Dep LinkIn'!AA$2,'UPIS LinkIn'!$C$2:$AM$2,0)))</f>
        <v>434.93304999999998</v>
      </c>
      <c r="AB9" s="43">
        <f>IF('AccDep LinkIn'!Z9&gt;='UPIS LinkIn'!Z9,0,$C9/12*INDEX('UPIS LinkIn'!$C$5:$AM$25,MATCH('Dep LinkIn'!$A9,'UPIS LinkIn'!$A$5:$A$25,0),MATCH('Dep LinkIn'!AB$2,'UPIS LinkIn'!$C$2:$AM$2,0)))</f>
        <v>434.93304999999998</v>
      </c>
      <c r="AC9" s="43">
        <f>IF('AccDep LinkIn'!AA9&gt;='UPIS LinkIn'!AA9,0,$C9/12*INDEX('UPIS LinkIn'!$C$5:$AM$25,MATCH('Dep LinkIn'!$A9,'UPIS LinkIn'!$A$5:$A$25,0),MATCH('Dep LinkIn'!AC$2,'UPIS LinkIn'!$C$2:$AM$2,0)))</f>
        <v>434.93304999999998</v>
      </c>
      <c r="AD9" s="43">
        <f>IF('AccDep LinkIn'!AB9&gt;='UPIS LinkIn'!AB9,0,$C9/12*INDEX('UPIS LinkIn'!$C$5:$AM$25,MATCH('Dep LinkIn'!$A9,'UPIS LinkIn'!$A$5:$A$25,0),MATCH('Dep LinkIn'!AD$2,'UPIS LinkIn'!$C$2:$AM$2,0)))</f>
        <v>434.93304999999998</v>
      </c>
      <c r="AE9" s="43">
        <f>IF('AccDep LinkIn'!AC9&gt;='UPIS LinkIn'!AC9,0,$C9/12*INDEX('UPIS LinkIn'!$C$5:$AM$25,MATCH('Dep LinkIn'!$A9,'UPIS LinkIn'!$A$5:$A$25,0),MATCH('Dep LinkIn'!AE$2,'UPIS LinkIn'!$C$2:$AM$2,0)))</f>
        <v>434.93304999999998</v>
      </c>
      <c r="AF9" s="43">
        <f>IF('AccDep LinkIn'!AD9&gt;='UPIS LinkIn'!AD9,0,$C9/12*INDEX('UPIS LinkIn'!$C$5:$AM$25,MATCH('Dep LinkIn'!$A9,'UPIS LinkIn'!$A$5:$A$25,0),MATCH('Dep LinkIn'!AF$2,'UPIS LinkIn'!$C$2:$AM$2,0)))</f>
        <v>434.93304999999998</v>
      </c>
      <c r="AG9" s="43">
        <f>IF('AccDep LinkIn'!AE9&gt;='UPIS LinkIn'!AE9,0,$C9/12*INDEX('UPIS LinkIn'!$C$5:$AM$25,MATCH('Dep LinkIn'!$A9,'UPIS LinkIn'!$A$5:$A$25,0),MATCH('Dep LinkIn'!AG$2,'UPIS LinkIn'!$C$2:$AM$2,0)))</f>
        <v>434.93304999999998</v>
      </c>
      <c r="AH9" s="43">
        <f>IF('AccDep LinkIn'!AF9&gt;='UPIS LinkIn'!AF9,0,$C9/12*INDEX('UPIS LinkIn'!$C$5:$AM$25,MATCH('Dep LinkIn'!$A9,'UPIS LinkIn'!$A$5:$A$25,0),MATCH('Dep LinkIn'!AH$2,'UPIS LinkIn'!$C$2:$AM$2,0)))</f>
        <v>434.93304999999998</v>
      </c>
      <c r="AI9" s="43">
        <f>IF('AccDep LinkIn'!AG9&gt;='UPIS LinkIn'!AG9,0,$C9/12*INDEX('UPIS LinkIn'!$C$5:$AM$25,MATCH('Dep LinkIn'!$A9,'UPIS LinkIn'!$A$5:$A$25,0),MATCH('Dep LinkIn'!AI$2,'UPIS LinkIn'!$C$2:$AM$2,0)))</f>
        <v>434.93304999999998</v>
      </c>
      <c r="AJ9" s="43">
        <f>IF('AccDep LinkIn'!AH9&gt;='UPIS LinkIn'!AH9,0,$C9/12*INDEX('UPIS LinkIn'!$C$5:$AM$25,MATCH('Dep LinkIn'!$A9,'UPIS LinkIn'!$A$5:$A$25,0),MATCH('Dep LinkIn'!AJ$2,'UPIS LinkIn'!$C$2:$AM$2,0)))</f>
        <v>434.93304999999998</v>
      </c>
      <c r="AK9" s="43">
        <f>IF('AccDep LinkIn'!AI9&gt;='UPIS LinkIn'!AI9,0,$C9/12*INDEX('UPIS LinkIn'!$C$5:$AM$25,MATCH('Dep LinkIn'!$A9,'UPIS LinkIn'!$A$5:$A$25,0),MATCH('Dep LinkIn'!AK$2,'UPIS LinkIn'!$C$2:$AM$2,0)))</f>
        <v>434.93304999999998</v>
      </c>
      <c r="AL9" s="43">
        <f>IF('AccDep LinkIn'!AJ9&gt;='UPIS LinkIn'!AJ9,0,$C9/12*INDEX('UPIS LinkIn'!$C$5:$AM$25,MATCH('Dep LinkIn'!$A9,'UPIS LinkIn'!$A$5:$A$25,0),MATCH('Dep LinkIn'!AL$2,'UPIS LinkIn'!$C$2:$AM$2,0)))</f>
        <v>434.93304999999998</v>
      </c>
      <c r="AM9" s="43">
        <f>IF('AccDep LinkIn'!AK9&gt;='UPIS LinkIn'!AK9,0,$C9/12*INDEX('UPIS LinkIn'!$C$5:$AM$25,MATCH('Dep LinkIn'!$A9,'UPIS LinkIn'!$A$5:$A$25,0),MATCH('Dep LinkIn'!AM$2,'UPIS LinkIn'!$C$2:$AM$2,0)))</f>
        <v>434.93304999999998</v>
      </c>
      <c r="AN9" s="43">
        <f>IF('AccDep LinkIn'!AL9&gt;='UPIS LinkIn'!AL9,0,$C9/12*INDEX('UPIS LinkIn'!$C$5:$AM$25,MATCH('Dep LinkIn'!$A9,'UPIS LinkIn'!$A$5:$A$25,0),MATCH('Dep LinkIn'!AN$2,'UPIS LinkIn'!$C$2:$AM$2,0)))</f>
        <v>434.93304999999998</v>
      </c>
    </row>
    <row r="10" spans="1:40" x14ac:dyDescent="0.55000000000000004">
      <c r="A10" s="23">
        <v>353</v>
      </c>
      <c r="B10" s="23" t="s">
        <v>167</v>
      </c>
      <c r="C10" s="45">
        <f>'Dep - BY B3.1'!I19</f>
        <v>0.02</v>
      </c>
      <c r="D10" s="42"/>
      <c r="E10" s="42"/>
      <c r="F10" s="42"/>
      <c r="G10" s="42"/>
      <c r="H10" s="42"/>
      <c r="I10" s="42"/>
      <c r="J10" s="42"/>
      <c r="K10" s="43"/>
      <c r="L10" s="43"/>
      <c r="M10" s="43"/>
      <c r="N10" s="43"/>
      <c r="O10" s="43"/>
      <c r="P10" s="43"/>
      <c r="Q10" s="43">
        <f>IF('AccDep LinkIn'!O10&gt;='UPIS LinkIn'!O10,0,$C10/12*INDEX('UPIS LinkIn'!$C$5:$AM$25,MATCH('Dep LinkIn'!$A10,'UPIS LinkIn'!$A$5:$A$25,0),MATCH('Dep LinkIn'!Q$2,'UPIS LinkIn'!$C$2:$AM$2,0)))</f>
        <v>0</v>
      </c>
      <c r="R10" s="43">
        <f>IF('AccDep LinkIn'!P10&gt;='UPIS LinkIn'!P10,0,$C10/12*INDEX('UPIS LinkIn'!$C$5:$AM$25,MATCH('Dep LinkIn'!$A10,'UPIS LinkIn'!$A$5:$A$25,0),MATCH('Dep LinkIn'!R$2,'UPIS LinkIn'!$C$2:$AM$2,0)))</f>
        <v>0</v>
      </c>
      <c r="S10" s="43">
        <f>IF('AccDep LinkIn'!Q10&gt;='UPIS LinkIn'!Q10,0,$C10/12*INDEX('UPIS LinkIn'!$C$5:$AM$25,MATCH('Dep LinkIn'!$A10,'UPIS LinkIn'!$A$5:$A$25,0),MATCH('Dep LinkIn'!S$2,'UPIS LinkIn'!$C$2:$AM$2,0)))</f>
        <v>0</v>
      </c>
      <c r="T10" s="43">
        <f>IF('AccDep LinkIn'!R10&gt;='UPIS LinkIn'!R10,0,$C10/12*INDEX('UPIS LinkIn'!$C$5:$AM$25,MATCH('Dep LinkIn'!$A10,'UPIS LinkIn'!$A$5:$A$25,0),MATCH('Dep LinkIn'!T$2,'UPIS LinkIn'!$C$2:$AM$2,0)))</f>
        <v>0</v>
      </c>
      <c r="U10" s="43">
        <f>IF('AccDep LinkIn'!S10&gt;='UPIS LinkIn'!S10,0,$C10/12*INDEX('UPIS LinkIn'!$C$5:$AM$25,MATCH('Dep LinkIn'!$A10,'UPIS LinkIn'!$A$5:$A$25,0),MATCH('Dep LinkIn'!U$2,'UPIS LinkIn'!$C$2:$AM$2,0)))</f>
        <v>0</v>
      </c>
      <c r="V10" s="43">
        <f>IF('AccDep LinkIn'!T10&gt;='UPIS LinkIn'!T10,0,$C10/12*INDEX('UPIS LinkIn'!$C$5:$AM$25,MATCH('Dep LinkIn'!$A10,'UPIS LinkIn'!$A$5:$A$25,0),MATCH('Dep LinkIn'!V$2,'UPIS LinkIn'!$C$2:$AM$2,0)))</f>
        <v>0</v>
      </c>
      <c r="W10" s="43">
        <f>IF('AccDep LinkIn'!U10&gt;='UPIS LinkIn'!U10,0,$C10/12*INDEX('UPIS LinkIn'!$C$5:$AM$25,MATCH('Dep LinkIn'!$A10,'UPIS LinkIn'!$A$5:$A$25,0),MATCH('Dep LinkIn'!W$2,'UPIS LinkIn'!$C$2:$AM$2,0)))</f>
        <v>0</v>
      </c>
      <c r="X10" s="43">
        <f>IF('AccDep LinkIn'!V10&gt;='UPIS LinkIn'!V10,0,$C10/12*INDEX('UPIS LinkIn'!$C$5:$AM$25,MATCH('Dep LinkIn'!$A10,'UPIS LinkIn'!$A$5:$A$25,0),MATCH('Dep LinkIn'!X$2,'UPIS LinkIn'!$C$2:$AM$2,0)))</f>
        <v>0</v>
      </c>
      <c r="Y10" s="43">
        <f>IF('AccDep LinkIn'!W10&gt;='UPIS LinkIn'!W10,0,$C10/12*INDEX('UPIS LinkIn'!$C$5:$AM$25,MATCH('Dep LinkIn'!$A10,'UPIS LinkIn'!$A$5:$A$25,0),MATCH('Dep LinkIn'!Y$2,'UPIS LinkIn'!$C$2:$AM$2,0)))</f>
        <v>0</v>
      </c>
      <c r="Z10" s="43">
        <f>IF('AccDep LinkIn'!X10&gt;='UPIS LinkIn'!X10,0,$C10/12*INDEX('UPIS LinkIn'!$C$5:$AM$25,MATCH('Dep LinkIn'!$A10,'UPIS LinkIn'!$A$5:$A$25,0),MATCH('Dep LinkIn'!Z$2,'UPIS LinkIn'!$C$2:$AM$2,0)))</f>
        <v>0</v>
      </c>
      <c r="AA10" s="43">
        <f>IF('AccDep LinkIn'!Y10&gt;='UPIS LinkIn'!Y10,0,$C10/12*INDEX('UPIS LinkIn'!$C$5:$AM$25,MATCH('Dep LinkIn'!$A10,'UPIS LinkIn'!$A$5:$A$25,0),MATCH('Dep LinkIn'!AA$2,'UPIS LinkIn'!$C$2:$AM$2,0)))</f>
        <v>0</v>
      </c>
      <c r="AB10" s="43">
        <f>IF('AccDep LinkIn'!Z10&gt;='UPIS LinkIn'!Z10,0,$C10/12*INDEX('UPIS LinkIn'!$C$5:$AM$25,MATCH('Dep LinkIn'!$A10,'UPIS LinkIn'!$A$5:$A$25,0),MATCH('Dep LinkIn'!AB$2,'UPIS LinkIn'!$C$2:$AM$2,0)))</f>
        <v>0</v>
      </c>
      <c r="AC10" s="43">
        <f>IF('AccDep LinkIn'!AA10&gt;='UPIS LinkIn'!AA10,0,$C10/12*INDEX('UPIS LinkIn'!$C$5:$AM$25,MATCH('Dep LinkIn'!$A10,'UPIS LinkIn'!$A$5:$A$25,0),MATCH('Dep LinkIn'!AC$2,'UPIS LinkIn'!$C$2:$AM$2,0)))</f>
        <v>0</v>
      </c>
      <c r="AD10" s="43">
        <f>IF('AccDep LinkIn'!AB10&gt;='UPIS LinkIn'!AB10,0,$C10/12*INDEX('UPIS LinkIn'!$C$5:$AM$25,MATCH('Dep LinkIn'!$A10,'UPIS LinkIn'!$A$5:$A$25,0),MATCH('Dep LinkIn'!AD$2,'UPIS LinkIn'!$C$2:$AM$2,0)))</f>
        <v>0</v>
      </c>
      <c r="AE10" s="43">
        <f>IF('AccDep LinkIn'!AC10&gt;='UPIS LinkIn'!AC10,0,$C10/12*INDEX('UPIS LinkIn'!$C$5:$AM$25,MATCH('Dep LinkIn'!$A10,'UPIS LinkIn'!$A$5:$A$25,0),MATCH('Dep LinkIn'!AE$2,'UPIS LinkIn'!$C$2:$AM$2,0)))</f>
        <v>0</v>
      </c>
      <c r="AF10" s="43">
        <f>IF('AccDep LinkIn'!AD10&gt;='UPIS LinkIn'!AD10,0,$C10/12*INDEX('UPIS LinkIn'!$C$5:$AM$25,MATCH('Dep LinkIn'!$A10,'UPIS LinkIn'!$A$5:$A$25,0),MATCH('Dep LinkIn'!AF$2,'UPIS LinkIn'!$C$2:$AM$2,0)))</f>
        <v>0</v>
      </c>
      <c r="AG10" s="43">
        <f>IF('AccDep LinkIn'!AE10&gt;='UPIS LinkIn'!AE10,0,$C10/12*INDEX('UPIS LinkIn'!$C$5:$AM$25,MATCH('Dep LinkIn'!$A10,'UPIS LinkIn'!$A$5:$A$25,0),MATCH('Dep LinkIn'!AG$2,'UPIS LinkIn'!$C$2:$AM$2,0)))</f>
        <v>0</v>
      </c>
      <c r="AH10" s="43">
        <f>IF('AccDep LinkIn'!AF10&gt;='UPIS LinkIn'!AF10,0,$C10/12*INDEX('UPIS LinkIn'!$C$5:$AM$25,MATCH('Dep LinkIn'!$A10,'UPIS LinkIn'!$A$5:$A$25,0),MATCH('Dep LinkIn'!AH$2,'UPIS LinkIn'!$C$2:$AM$2,0)))</f>
        <v>0</v>
      </c>
      <c r="AI10" s="43">
        <f>IF('AccDep LinkIn'!AG10&gt;='UPIS LinkIn'!AG10,0,$C10/12*INDEX('UPIS LinkIn'!$C$5:$AM$25,MATCH('Dep LinkIn'!$A10,'UPIS LinkIn'!$A$5:$A$25,0),MATCH('Dep LinkIn'!AI$2,'UPIS LinkIn'!$C$2:$AM$2,0)))</f>
        <v>0</v>
      </c>
      <c r="AJ10" s="43">
        <f>IF('AccDep LinkIn'!AH10&gt;='UPIS LinkIn'!AH10,0,$C10/12*INDEX('UPIS LinkIn'!$C$5:$AM$25,MATCH('Dep LinkIn'!$A10,'UPIS LinkIn'!$A$5:$A$25,0),MATCH('Dep LinkIn'!AJ$2,'UPIS LinkIn'!$C$2:$AM$2,0)))</f>
        <v>0</v>
      </c>
      <c r="AK10" s="43">
        <f>IF('AccDep LinkIn'!AI10&gt;='UPIS LinkIn'!AI10,0,$C10/12*INDEX('UPIS LinkIn'!$C$5:$AM$25,MATCH('Dep LinkIn'!$A10,'UPIS LinkIn'!$A$5:$A$25,0),MATCH('Dep LinkIn'!AK$2,'UPIS LinkIn'!$C$2:$AM$2,0)))</f>
        <v>0</v>
      </c>
      <c r="AL10" s="43">
        <f>IF('AccDep LinkIn'!AJ10&gt;='UPIS LinkIn'!AJ10,0,$C10/12*INDEX('UPIS LinkIn'!$C$5:$AM$25,MATCH('Dep LinkIn'!$A10,'UPIS LinkIn'!$A$5:$A$25,0),MATCH('Dep LinkIn'!AL$2,'UPIS LinkIn'!$C$2:$AM$2,0)))</f>
        <v>0</v>
      </c>
      <c r="AM10" s="43">
        <f>IF('AccDep LinkIn'!AK10&gt;='UPIS LinkIn'!AK10,0,$C10/12*INDEX('UPIS LinkIn'!$C$5:$AM$25,MATCH('Dep LinkIn'!$A10,'UPIS LinkIn'!$A$5:$A$25,0),MATCH('Dep LinkIn'!AM$2,'UPIS LinkIn'!$C$2:$AM$2,0)))</f>
        <v>0</v>
      </c>
      <c r="AN10" s="43">
        <f>IF('AccDep LinkIn'!AL10&gt;='UPIS LinkIn'!AL10,0,$C10/12*INDEX('UPIS LinkIn'!$C$5:$AM$25,MATCH('Dep LinkIn'!$A10,'UPIS LinkIn'!$A$5:$A$25,0),MATCH('Dep LinkIn'!AN$2,'UPIS LinkIn'!$C$2:$AM$2,0)))</f>
        <v>0</v>
      </c>
    </row>
    <row r="11" spans="1:40" x14ac:dyDescent="0.55000000000000004">
      <c r="A11" s="23">
        <v>355</v>
      </c>
      <c r="B11" s="23" t="s">
        <v>168</v>
      </c>
      <c r="C11" s="45">
        <f>'Dep - BY B3.1'!I20</f>
        <v>3.3000000000000002E-2</v>
      </c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3"/>
      <c r="O11" s="43"/>
      <c r="P11" s="43"/>
      <c r="Q11" s="43">
        <f>IF('AccDep LinkIn'!O11&gt;='UPIS LinkIn'!O11,0,$C11/12*INDEX('UPIS LinkIn'!$C$5:$AM$25,MATCH('Dep LinkIn'!$A11,'UPIS LinkIn'!$A$5:$A$25,0),MATCH('Dep LinkIn'!Q$2,'UPIS LinkIn'!$C$2:$AM$2,0)))</f>
        <v>0</v>
      </c>
      <c r="R11" s="43">
        <f>IF('AccDep LinkIn'!P11&gt;='UPIS LinkIn'!P11,0,$C11/12*INDEX('UPIS LinkIn'!$C$5:$AM$25,MATCH('Dep LinkIn'!$A11,'UPIS LinkIn'!$A$5:$A$25,0),MATCH('Dep LinkIn'!R$2,'UPIS LinkIn'!$C$2:$AM$2,0)))</f>
        <v>0</v>
      </c>
      <c r="S11" s="43">
        <f>IF('AccDep LinkIn'!Q11&gt;='UPIS LinkIn'!Q11,0,$C11/12*INDEX('UPIS LinkIn'!$C$5:$AM$25,MATCH('Dep LinkIn'!$A11,'UPIS LinkIn'!$A$5:$A$25,0),MATCH('Dep LinkIn'!S$2,'UPIS LinkIn'!$C$2:$AM$2,0)))</f>
        <v>0</v>
      </c>
      <c r="T11" s="43">
        <f>IF('AccDep LinkIn'!R11&gt;='UPIS LinkIn'!R11,0,$C11/12*INDEX('UPIS LinkIn'!$C$5:$AM$25,MATCH('Dep LinkIn'!$A11,'UPIS LinkIn'!$A$5:$A$25,0),MATCH('Dep LinkIn'!T$2,'UPIS LinkIn'!$C$2:$AM$2,0)))</f>
        <v>0</v>
      </c>
      <c r="U11" s="43">
        <f>IF('AccDep LinkIn'!S11&gt;='UPIS LinkIn'!S11,0,$C11/12*INDEX('UPIS LinkIn'!$C$5:$AM$25,MATCH('Dep LinkIn'!$A11,'UPIS LinkIn'!$A$5:$A$25,0),MATCH('Dep LinkIn'!U$2,'UPIS LinkIn'!$C$2:$AM$2,0)))</f>
        <v>0</v>
      </c>
      <c r="V11" s="43">
        <f>IF('AccDep LinkIn'!T11&gt;='UPIS LinkIn'!T11,0,$C11/12*INDEX('UPIS LinkIn'!$C$5:$AM$25,MATCH('Dep LinkIn'!$A11,'UPIS LinkIn'!$A$5:$A$25,0),MATCH('Dep LinkIn'!V$2,'UPIS LinkIn'!$C$2:$AM$2,0)))</f>
        <v>0</v>
      </c>
      <c r="W11" s="43">
        <f>IF('AccDep LinkIn'!U11&gt;='UPIS LinkIn'!U11,0,$C11/12*INDEX('UPIS LinkIn'!$C$5:$AM$25,MATCH('Dep LinkIn'!$A11,'UPIS LinkIn'!$A$5:$A$25,0),MATCH('Dep LinkIn'!W$2,'UPIS LinkIn'!$C$2:$AM$2,0)))</f>
        <v>0</v>
      </c>
      <c r="X11" s="43">
        <f>IF('AccDep LinkIn'!V11&gt;='UPIS LinkIn'!V11,0,$C11/12*INDEX('UPIS LinkIn'!$C$5:$AM$25,MATCH('Dep LinkIn'!$A11,'UPIS LinkIn'!$A$5:$A$25,0),MATCH('Dep LinkIn'!X$2,'UPIS LinkIn'!$C$2:$AM$2,0)))</f>
        <v>0</v>
      </c>
      <c r="Y11" s="43">
        <f>IF('AccDep LinkIn'!W11&gt;='UPIS LinkIn'!W11,0,$C11/12*INDEX('UPIS LinkIn'!$C$5:$AM$25,MATCH('Dep LinkIn'!$A11,'UPIS LinkIn'!$A$5:$A$25,0),MATCH('Dep LinkIn'!Y$2,'UPIS LinkIn'!$C$2:$AM$2,0)))</f>
        <v>0</v>
      </c>
      <c r="Z11" s="43">
        <f>IF('AccDep LinkIn'!X11&gt;='UPIS LinkIn'!X11,0,$C11/12*INDEX('UPIS LinkIn'!$C$5:$AM$25,MATCH('Dep LinkIn'!$A11,'UPIS LinkIn'!$A$5:$A$25,0),MATCH('Dep LinkIn'!Z$2,'UPIS LinkIn'!$C$2:$AM$2,0)))</f>
        <v>0</v>
      </c>
      <c r="AA11" s="43">
        <f>IF('AccDep LinkIn'!Y11&gt;='UPIS LinkIn'!Y11,0,$C11/12*INDEX('UPIS LinkIn'!$C$5:$AM$25,MATCH('Dep LinkIn'!$A11,'UPIS LinkIn'!$A$5:$A$25,0),MATCH('Dep LinkIn'!AA$2,'UPIS LinkIn'!$C$2:$AM$2,0)))</f>
        <v>0</v>
      </c>
      <c r="AB11" s="43">
        <f>IF('AccDep LinkIn'!Z11&gt;='UPIS LinkIn'!Z11,0,$C11/12*INDEX('UPIS LinkIn'!$C$5:$AM$25,MATCH('Dep LinkIn'!$A11,'UPIS LinkIn'!$A$5:$A$25,0),MATCH('Dep LinkIn'!AB$2,'UPIS LinkIn'!$C$2:$AM$2,0)))</f>
        <v>0</v>
      </c>
      <c r="AC11" s="43">
        <f>IF('AccDep LinkIn'!AA11&gt;='UPIS LinkIn'!AA11,0,$C11/12*INDEX('UPIS LinkIn'!$C$5:$AM$25,MATCH('Dep LinkIn'!$A11,'UPIS LinkIn'!$A$5:$A$25,0),MATCH('Dep LinkIn'!AC$2,'UPIS LinkIn'!$C$2:$AM$2,0)))</f>
        <v>0</v>
      </c>
      <c r="AD11" s="43">
        <f>IF('AccDep LinkIn'!AB11&gt;='UPIS LinkIn'!AB11,0,$C11/12*INDEX('UPIS LinkIn'!$C$5:$AM$25,MATCH('Dep LinkIn'!$A11,'UPIS LinkIn'!$A$5:$A$25,0),MATCH('Dep LinkIn'!AD$2,'UPIS LinkIn'!$C$2:$AM$2,0)))</f>
        <v>0</v>
      </c>
      <c r="AE11" s="43">
        <f>IF('AccDep LinkIn'!AC11&gt;='UPIS LinkIn'!AC11,0,$C11/12*INDEX('UPIS LinkIn'!$C$5:$AM$25,MATCH('Dep LinkIn'!$A11,'UPIS LinkIn'!$A$5:$A$25,0),MATCH('Dep LinkIn'!AE$2,'UPIS LinkIn'!$C$2:$AM$2,0)))</f>
        <v>0</v>
      </c>
      <c r="AF11" s="43">
        <f>IF('AccDep LinkIn'!AD11&gt;='UPIS LinkIn'!AD11,0,$C11/12*INDEX('UPIS LinkIn'!$C$5:$AM$25,MATCH('Dep LinkIn'!$A11,'UPIS LinkIn'!$A$5:$A$25,0),MATCH('Dep LinkIn'!AF$2,'UPIS LinkIn'!$C$2:$AM$2,0)))</f>
        <v>0</v>
      </c>
      <c r="AG11" s="43">
        <f>IF('AccDep LinkIn'!AE11&gt;='UPIS LinkIn'!AE11,0,$C11/12*INDEX('UPIS LinkIn'!$C$5:$AM$25,MATCH('Dep LinkIn'!$A11,'UPIS LinkIn'!$A$5:$A$25,0),MATCH('Dep LinkIn'!AG$2,'UPIS LinkIn'!$C$2:$AM$2,0)))</f>
        <v>0</v>
      </c>
      <c r="AH11" s="43">
        <f>IF('AccDep LinkIn'!AF11&gt;='UPIS LinkIn'!AF11,0,$C11/12*INDEX('UPIS LinkIn'!$C$5:$AM$25,MATCH('Dep LinkIn'!$A11,'UPIS LinkIn'!$A$5:$A$25,0),MATCH('Dep LinkIn'!AH$2,'UPIS LinkIn'!$C$2:$AM$2,0)))</f>
        <v>0</v>
      </c>
      <c r="AI11" s="43">
        <f>IF('AccDep LinkIn'!AG11&gt;='UPIS LinkIn'!AG11,0,$C11/12*INDEX('UPIS LinkIn'!$C$5:$AM$25,MATCH('Dep LinkIn'!$A11,'UPIS LinkIn'!$A$5:$A$25,0),MATCH('Dep LinkIn'!AI$2,'UPIS LinkIn'!$C$2:$AM$2,0)))</f>
        <v>0</v>
      </c>
      <c r="AJ11" s="43">
        <f>IF('AccDep LinkIn'!AH11&gt;='UPIS LinkIn'!AH11,0,$C11/12*INDEX('UPIS LinkIn'!$C$5:$AM$25,MATCH('Dep LinkIn'!$A11,'UPIS LinkIn'!$A$5:$A$25,0),MATCH('Dep LinkIn'!AJ$2,'UPIS LinkIn'!$C$2:$AM$2,0)))</f>
        <v>0</v>
      </c>
      <c r="AK11" s="43">
        <f>IF('AccDep LinkIn'!AI11&gt;='UPIS LinkIn'!AI11,0,$C11/12*INDEX('UPIS LinkIn'!$C$5:$AM$25,MATCH('Dep LinkIn'!$A11,'UPIS LinkIn'!$A$5:$A$25,0),MATCH('Dep LinkIn'!AK$2,'UPIS LinkIn'!$C$2:$AM$2,0)))</f>
        <v>0</v>
      </c>
      <c r="AL11" s="43">
        <f>IF('AccDep LinkIn'!AJ11&gt;='UPIS LinkIn'!AJ11,0,$C11/12*INDEX('UPIS LinkIn'!$C$5:$AM$25,MATCH('Dep LinkIn'!$A11,'UPIS LinkIn'!$A$5:$A$25,0),MATCH('Dep LinkIn'!AL$2,'UPIS LinkIn'!$C$2:$AM$2,0)))</f>
        <v>0</v>
      </c>
      <c r="AM11" s="43">
        <f>IF('AccDep LinkIn'!AK11&gt;='UPIS LinkIn'!AK11,0,$C11/12*INDEX('UPIS LinkIn'!$C$5:$AM$25,MATCH('Dep LinkIn'!$A11,'UPIS LinkIn'!$A$5:$A$25,0),MATCH('Dep LinkIn'!AM$2,'UPIS LinkIn'!$C$2:$AM$2,0)))</f>
        <v>0</v>
      </c>
      <c r="AN11" s="43">
        <f>IF('AccDep LinkIn'!AL11&gt;='UPIS LinkIn'!AL11,0,$C11/12*INDEX('UPIS LinkIn'!$C$5:$AM$25,MATCH('Dep LinkIn'!$A11,'UPIS LinkIn'!$A$5:$A$25,0),MATCH('Dep LinkIn'!AN$2,'UPIS LinkIn'!$C$2:$AM$2,0)))</f>
        <v>0</v>
      </c>
    </row>
    <row r="12" spans="1:40" x14ac:dyDescent="0.55000000000000004">
      <c r="A12" s="23">
        <v>363</v>
      </c>
      <c r="B12" s="23" t="s">
        <v>24</v>
      </c>
      <c r="C12" s="45">
        <f>'Dep - BY B3.1'!I21</f>
        <v>0.1</v>
      </c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3"/>
      <c r="O12" s="43"/>
      <c r="P12" s="43"/>
      <c r="Q12" s="43">
        <f>IF('AccDep LinkIn'!O12&gt;='UPIS LinkIn'!O12,0,$C12/12*INDEX('UPIS LinkIn'!$C$5:$AM$25,MATCH('Dep LinkIn'!$A12,'UPIS LinkIn'!$A$5:$A$25,0),MATCH('Dep LinkIn'!Q$2,'UPIS LinkIn'!$C$2:$AM$2,0)))</f>
        <v>0</v>
      </c>
      <c r="R12" s="43">
        <f>IF('AccDep LinkIn'!P12&gt;='UPIS LinkIn'!P12,0,$C12/12*INDEX('UPIS LinkIn'!$C$5:$AM$25,MATCH('Dep LinkIn'!$A12,'UPIS LinkIn'!$A$5:$A$25,0),MATCH('Dep LinkIn'!R$2,'UPIS LinkIn'!$C$2:$AM$2,0)))</f>
        <v>0.74750000000000005</v>
      </c>
      <c r="S12" s="43">
        <f>IF('AccDep LinkIn'!Q12&gt;='UPIS LinkIn'!Q12,0,$C12/12*INDEX('UPIS LinkIn'!$C$5:$AM$25,MATCH('Dep LinkIn'!$A12,'UPIS LinkIn'!$A$5:$A$25,0),MATCH('Dep LinkIn'!S$2,'UPIS LinkIn'!$C$2:$AM$2,0)))</f>
        <v>0.74750000000000005</v>
      </c>
      <c r="T12" s="43">
        <f>IF('AccDep LinkIn'!R12&gt;='UPIS LinkIn'!R12,0,$C12/12*INDEX('UPIS LinkIn'!$C$5:$AM$25,MATCH('Dep LinkIn'!$A12,'UPIS LinkIn'!$A$5:$A$25,0),MATCH('Dep LinkIn'!T$2,'UPIS LinkIn'!$C$2:$AM$2,0)))</f>
        <v>0.74750000000000005</v>
      </c>
      <c r="U12" s="43">
        <f>IF('AccDep LinkIn'!S12&gt;='UPIS LinkIn'!S12,0,$C12/12*INDEX('UPIS LinkIn'!$C$5:$AM$25,MATCH('Dep LinkIn'!$A12,'UPIS LinkIn'!$A$5:$A$25,0),MATCH('Dep LinkIn'!U$2,'UPIS LinkIn'!$C$2:$AM$2,0)))</f>
        <v>0.74750000000000005</v>
      </c>
      <c r="V12" s="43">
        <f>IF('AccDep LinkIn'!T12&gt;='UPIS LinkIn'!T12,0,$C12/12*INDEX('UPIS LinkIn'!$C$5:$AM$25,MATCH('Dep LinkIn'!$A12,'UPIS LinkIn'!$A$5:$A$25,0),MATCH('Dep LinkIn'!V$2,'UPIS LinkIn'!$C$2:$AM$2,0)))</f>
        <v>0.74750000000000005</v>
      </c>
      <c r="W12" s="43">
        <f>IF('AccDep LinkIn'!U12&gt;='UPIS LinkIn'!U12,0,$C12/12*INDEX('UPIS LinkIn'!$C$5:$AM$25,MATCH('Dep LinkIn'!$A12,'UPIS LinkIn'!$A$5:$A$25,0),MATCH('Dep LinkIn'!W$2,'UPIS LinkIn'!$C$2:$AM$2,0)))</f>
        <v>0.74750000000000005</v>
      </c>
      <c r="X12" s="43">
        <f>IF('AccDep LinkIn'!V12&gt;='UPIS LinkIn'!V12,0,$C12/12*INDEX('UPIS LinkIn'!$C$5:$AM$25,MATCH('Dep LinkIn'!$A12,'UPIS LinkIn'!$A$5:$A$25,0),MATCH('Dep LinkIn'!X$2,'UPIS LinkIn'!$C$2:$AM$2,0)))</f>
        <v>0.74750000000000005</v>
      </c>
      <c r="Y12" s="43">
        <f>IF('AccDep LinkIn'!W12&gt;='UPIS LinkIn'!W12,0,$C12/12*INDEX('UPIS LinkIn'!$C$5:$AM$25,MATCH('Dep LinkIn'!$A12,'UPIS LinkIn'!$A$5:$A$25,0),MATCH('Dep LinkIn'!Y$2,'UPIS LinkIn'!$C$2:$AM$2,0)))</f>
        <v>0.74750000000000005</v>
      </c>
      <c r="Z12" s="43">
        <f>IF('AccDep LinkIn'!X12&gt;='UPIS LinkIn'!X12,0,$C12/12*INDEX('UPIS LinkIn'!$C$5:$AM$25,MATCH('Dep LinkIn'!$A12,'UPIS LinkIn'!$A$5:$A$25,0),MATCH('Dep LinkIn'!Z$2,'UPIS LinkIn'!$C$2:$AM$2,0)))</f>
        <v>0.74750000000000005</v>
      </c>
      <c r="AA12" s="43">
        <f>IF('AccDep LinkIn'!Y12&gt;='UPIS LinkIn'!Y12,0,$C12/12*INDEX('UPIS LinkIn'!$C$5:$AM$25,MATCH('Dep LinkIn'!$A12,'UPIS LinkIn'!$A$5:$A$25,0),MATCH('Dep LinkIn'!AA$2,'UPIS LinkIn'!$C$2:$AM$2,0)))</f>
        <v>0.74750000000000005</v>
      </c>
      <c r="AB12" s="43">
        <f>IF('AccDep LinkIn'!Z12&gt;='UPIS LinkIn'!Z12,0,$C12/12*INDEX('UPIS LinkIn'!$C$5:$AM$25,MATCH('Dep LinkIn'!$A12,'UPIS LinkIn'!$A$5:$A$25,0),MATCH('Dep LinkIn'!AB$2,'UPIS LinkIn'!$C$2:$AM$2,0)))</f>
        <v>0.74750000000000005</v>
      </c>
      <c r="AC12" s="43">
        <f>IF('AccDep LinkIn'!AA12&gt;='UPIS LinkIn'!AA12,0,$C12/12*INDEX('UPIS LinkIn'!$C$5:$AM$25,MATCH('Dep LinkIn'!$A12,'UPIS LinkIn'!$A$5:$A$25,0),MATCH('Dep LinkIn'!AC$2,'UPIS LinkIn'!$C$2:$AM$2,0)))</f>
        <v>0.74750000000000005</v>
      </c>
      <c r="AD12" s="43">
        <f>IF('AccDep LinkIn'!AB12&gt;='UPIS LinkIn'!AB12,0,$C12/12*INDEX('UPIS LinkIn'!$C$5:$AM$25,MATCH('Dep LinkIn'!$A12,'UPIS LinkIn'!$A$5:$A$25,0),MATCH('Dep LinkIn'!AD$2,'UPIS LinkIn'!$C$2:$AM$2,0)))</f>
        <v>0.74750000000000005</v>
      </c>
      <c r="AE12" s="43">
        <f>IF('AccDep LinkIn'!AC12&gt;='UPIS LinkIn'!AC12,0,$C12/12*INDEX('UPIS LinkIn'!$C$5:$AM$25,MATCH('Dep LinkIn'!$A12,'UPIS LinkIn'!$A$5:$A$25,0),MATCH('Dep LinkIn'!AE$2,'UPIS LinkIn'!$C$2:$AM$2,0)))</f>
        <v>0.74750000000000005</v>
      </c>
      <c r="AF12" s="43">
        <f>IF('AccDep LinkIn'!AD12&gt;='UPIS LinkIn'!AD12,0,$C12/12*INDEX('UPIS LinkIn'!$C$5:$AM$25,MATCH('Dep LinkIn'!$A12,'UPIS LinkIn'!$A$5:$A$25,0),MATCH('Dep LinkIn'!AF$2,'UPIS LinkIn'!$C$2:$AM$2,0)))</f>
        <v>0.74750000000000005</v>
      </c>
      <c r="AG12" s="43">
        <f>IF('AccDep LinkIn'!AE12&gt;='UPIS LinkIn'!AE12,0,$C12/12*INDEX('UPIS LinkIn'!$C$5:$AM$25,MATCH('Dep LinkIn'!$A12,'UPIS LinkIn'!$A$5:$A$25,0),MATCH('Dep LinkIn'!AG$2,'UPIS LinkIn'!$C$2:$AM$2,0)))</f>
        <v>0.74750000000000005</v>
      </c>
      <c r="AH12" s="43">
        <f>IF('AccDep LinkIn'!AF12&gt;='UPIS LinkIn'!AF12,0,$C12/12*INDEX('UPIS LinkIn'!$C$5:$AM$25,MATCH('Dep LinkIn'!$A12,'UPIS LinkIn'!$A$5:$A$25,0),MATCH('Dep LinkIn'!AH$2,'UPIS LinkIn'!$C$2:$AM$2,0)))</f>
        <v>0.74750000000000005</v>
      </c>
      <c r="AI12" s="43">
        <f>IF('AccDep LinkIn'!AG12&gt;='UPIS LinkIn'!AG12,0,$C12/12*INDEX('UPIS LinkIn'!$C$5:$AM$25,MATCH('Dep LinkIn'!$A12,'UPIS LinkIn'!$A$5:$A$25,0),MATCH('Dep LinkIn'!AI$2,'UPIS LinkIn'!$C$2:$AM$2,0)))</f>
        <v>0.74750000000000005</v>
      </c>
      <c r="AJ12" s="43">
        <f>IF('AccDep LinkIn'!AH12&gt;='UPIS LinkIn'!AH12,0,$C12/12*INDEX('UPIS LinkIn'!$C$5:$AM$25,MATCH('Dep LinkIn'!$A12,'UPIS LinkIn'!$A$5:$A$25,0),MATCH('Dep LinkIn'!AJ$2,'UPIS LinkIn'!$C$2:$AM$2,0)))</f>
        <v>0.74750000000000005</v>
      </c>
      <c r="AK12" s="43">
        <f>IF('AccDep LinkIn'!AI12&gt;='UPIS LinkIn'!AI12,0,$C12/12*INDEX('UPIS LinkIn'!$C$5:$AM$25,MATCH('Dep LinkIn'!$A12,'UPIS LinkIn'!$A$5:$A$25,0),MATCH('Dep LinkIn'!AK$2,'UPIS LinkIn'!$C$2:$AM$2,0)))</f>
        <v>0.74750000000000005</v>
      </c>
      <c r="AL12" s="43">
        <f>IF('AccDep LinkIn'!AJ12&gt;='UPIS LinkIn'!AJ12,0,$C12/12*INDEX('UPIS LinkIn'!$C$5:$AM$25,MATCH('Dep LinkIn'!$A12,'UPIS LinkIn'!$A$5:$A$25,0),MATCH('Dep LinkIn'!AL$2,'UPIS LinkIn'!$C$2:$AM$2,0)))</f>
        <v>0.74750000000000005</v>
      </c>
      <c r="AM12" s="43">
        <f>IF('AccDep LinkIn'!AK12&gt;='UPIS LinkIn'!AK12,0,$C12/12*INDEX('UPIS LinkIn'!$C$5:$AM$25,MATCH('Dep LinkIn'!$A12,'UPIS LinkIn'!$A$5:$A$25,0),MATCH('Dep LinkIn'!AM$2,'UPIS LinkIn'!$C$2:$AM$2,0)))</f>
        <v>0.74750000000000005</v>
      </c>
      <c r="AN12" s="43">
        <f>IF('AccDep LinkIn'!AL12&gt;='UPIS LinkIn'!AL12,0,$C12/12*INDEX('UPIS LinkIn'!$C$5:$AM$25,MATCH('Dep LinkIn'!$A12,'UPIS LinkIn'!$A$5:$A$25,0),MATCH('Dep LinkIn'!AN$2,'UPIS LinkIn'!$C$2:$AM$2,0)))</f>
        <v>0.74750000000000005</v>
      </c>
    </row>
    <row r="13" spans="1:40" x14ac:dyDescent="0.55000000000000004">
      <c r="A13" s="23">
        <v>370</v>
      </c>
      <c r="B13" s="23" t="s">
        <v>21</v>
      </c>
      <c r="C13" s="45">
        <f>'Dep - BY B3.1'!I22</f>
        <v>0</v>
      </c>
      <c r="D13" s="42"/>
      <c r="E13" s="42"/>
      <c r="F13" s="42"/>
      <c r="G13" s="42"/>
      <c r="H13" s="42"/>
      <c r="I13" s="42"/>
      <c r="J13" s="42"/>
      <c r="K13" s="43"/>
      <c r="L13" s="43"/>
      <c r="M13" s="43"/>
      <c r="N13" s="43"/>
      <c r="O13" s="43"/>
      <c r="P13" s="43"/>
      <c r="Q13" s="43">
        <f>IF('AccDep LinkIn'!O13&gt;='UPIS LinkIn'!O13,0,$C13/12*INDEX('UPIS LinkIn'!$C$5:$AM$25,MATCH('Dep LinkIn'!$A13,'UPIS LinkIn'!$A$5:$A$25,0),MATCH('Dep LinkIn'!Q$2,'UPIS LinkIn'!$C$2:$AM$2,0)))</f>
        <v>0</v>
      </c>
      <c r="R13" s="43">
        <f>IF('AccDep LinkIn'!P13&gt;='UPIS LinkIn'!P13,0,$C13/12*INDEX('UPIS LinkIn'!$C$5:$AM$25,MATCH('Dep LinkIn'!$A13,'UPIS LinkIn'!$A$5:$A$25,0),MATCH('Dep LinkIn'!R$2,'UPIS LinkIn'!$C$2:$AM$2,0)))</f>
        <v>0</v>
      </c>
      <c r="S13" s="43">
        <f>IF('AccDep LinkIn'!Q13&gt;='UPIS LinkIn'!Q13,0,$C13/12*INDEX('UPIS LinkIn'!$C$5:$AM$25,MATCH('Dep LinkIn'!$A13,'UPIS LinkIn'!$A$5:$A$25,0),MATCH('Dep LinkIn'!S$2,'UPIS LinkIn'!$C$2:$AM$2,0)))</f>
        <v>0</v>
      </c>
      <c r="T13" s="43">
        <f>IF('AccDep LinkIn'!R13&gt;='UPIS LinkIn'!R13,0,$C13/12*INDEX('UPIS LinkIn'!$C$5:$AM$25,MATCH('Dep LinkIn'!$A13,'UPIS LinkIn'!$A$5:$A$25,0),MATCH('Dep LinkIn'!T$2,'UPIS LinkIn'!$C$2:$AM$2,0)))</f>
        <v>0</v>
      </c>
      <c r="U13" s="43">
        <f>IF('AccDep LinkIn'!S13&gt;='UPIS LinkIn'!S13,0,$C13/12*INDEX('UPIS LinkIn'!$C$5:$AM$25,MATCH('Dep LinkIn'!$A13,'UPIS LinkIn'!$A$5:$A$25,0),MATCH('Dep LinkIn'!U$2,'UPIS LinkIn'!$C$2:$AM$2,0)))</f>
        <v>0</v>
      </c>
      <c r="V13" s="43">
        <f>IF('AccDep LinkIn'!T13&gt;='UPIS LinkIn'!T13,0,$C13/12*INDEX('UPIS LinkIn'!$C$5:$AM$25,MATCH('Dep LinkIn'!$A13,'UPIS LinkIn'!$A$5:$A$25,0),MATCH('Dep LinkIn'!V$2,'UPIS LinkIn'!$C$2:$AM$2,0)))</f>
        <v>0</v>
      </c>
      <c r="W13" s="43">
        <f>IF('AccDep LinkIn'!U13&gt;='UPIS LinkIn'!U13,0,$C13/12*INDEX('UPIS LinkIn'!$C$5:$AM$25,MATCH('Dep LinkIn'!$A13,'UPIS LinkIn'!$A$5:$A$25,0),MATCH('Dep LinkIn'!W$2,'UPIS LinkIn'!$C$2:$AM$2,0)))</f>
        <v>0</v>
      </c>
      <c r="X13" s="43">
        <f>IF('AccDep LinkIn'!V13&gt;='UPIS LinkIn'!V13,0,$C13/12*INDEX('UPIS LinkIn'!$C$5:$AM$25,MATCH('Dep LinkIn'!$A13,'UPIS LinkIn'!$A$5:$A$25,0),MATCH('Dep LinkIn'!X$2,'UPIS LinkIn'!$C$2:$AM$2,0)))</f>
        <v>0</v>
      </c>
      <c r="Y13" s="43">
        <f>IF('AccDep LinkIn'!W13&gt;='UPIS LinkIn'!W13,0,$C13/12*INDEX('UPIS LinkIn'!$C$5:$AM$25,MATCH('Dep LinkIn'!$A13,'UPIS LinkIn'!$A$5:$A$25,0),MATCH('Dep LinkIn'!Y$2,'UPIS LinkIn'!$C$2:$AM$2,0)))</f>
        <v>0</v>
      </c>
      <c r="Z13" s="43">
        <f>IF('AccDep LinkIn'!X13&gt;='UPIS LinkIn'!X13,0,$C13/12*INDEX('UPIS LinkIn'!$C$5:$AM$25,MATCH('Dep LinkIn'!$A13,'UPIS LinkIn'!$A$5:$A$25,0),MATCH('Dep LinkIn'!Z$2,'UPIS LinkIn'!$C$2:$AM$2,0)))</f>
        <v>0</v>
      </c>
      <c r="AA13" s="43">
        <f>IF('AccDep LinkIn'!Y13&gt;='UPIS LinkIn'!Y13,0,$C13/12*INDEX('UPIS LinkIn'!$C$5:$AM$25,MATCH('Dep LinkIn'!$A13,'UPIS LinkIn'!$A$5:$A$25,0),MATCH('Dep LinkIn'!AA$2,'UPIS LinkIn'!$C$2:$AM$2,0)))</f>
        <v>0</v>
      </c>
      <c r="AB13" s="43">
        <f>IF('AccDep LinkIn'!Z13&gt;='UPIS LinkIn'!Z13,0,$C13/12*INDEX('UPIS LinkIn'!$C$5:$AM$25,MATCH('Dep LinkIn'!$A13,'UPIS LinkIn'!$A$5:$A$25,0),MATCH('Dep LinkIn'!AB$2,'UPIS LinkIn'!$C$2:$AM$2,0)))</f>
        <v>0</v>
      </c>
      <c r="AC13" s="43">
        <f>IF('AccDep LinkIn'!AA13&gt;='UPIS LinkIn'!AA13,0,$C13/12*INDEX('UPIS LinkIn'!$C$5:$AM$25,MATCH('Dep LinkIn'!$A13,'UPIS LinkIn'!$A$5:$A$25,0),MATCH('Dep LinkIn'!AC$2,'UPIS LinkIn'!$C$2:$AM$2,0)))</f>
        <v>0</v>
      </c>
      <c r="AD13" s="43">
        <f>IF('AccDep LinkIn'!AB13&gt;='UPIS LinkIn'!AB13,0,$C13/12*INDEX('UPIS LinkIn'!$C$5:$AM$25,MATCH('Dep LinkIn'!$A13,'UPIS LinkIn'!$A$5:$A$25,0),MATCH('Dep LinkIn'!AD$2,'UPIS LinkIn'!$C$2:$AM$2,0)))</f>
        <v>0</v>
      </c>
      <c r="AE13" s="43">
        <f>IF('AccDep LinkIn'!AC13&gt;='UPIS LinkIn'!AC13,0,$C13/12*INDEX('UPIS LinkIn'!$C$5:$AM$25,MATCH('Dep LinkIn'!$A13,'UPIS LinkIn'!$A$5:$A$25,0),MATCH('Dep LinkIn'!AE$2,'UPIS LinkIn'!$C$2:$AM$2,0)))</f>
        <v>0</v>
      </c>
      <c r="AF13" s="43">
        <f>IF('AccDep LinkIn'!AD13&gt;='UPIS LinkIn'!AD13,0,$C13/12*INDEX('UPIS LinkIn'!$C$5:$AM$25,MATCH('Dep LinkIn'!$A13,'UPIS LinkIn'!$A$5:$A$25,0),MATCH('Dep LinkIn'!AF$2,'UPIS LinkIn'!$C$2:$AM$2,0)))</f>
        <v>0</v>
      </c>
      <c r="AG13" s="43">
        <f>IF('AccDep LinkIn'!AE13&gt;='UPIS LinkIn'!AE13,0,$C13/12*INDEX('UPIS LinkIn'!$C$5:$AM$25,MATCH('Dep LinkIn'!$A13,'UPIS LinkIn'!$A$5:$A$25,0),MATCH('Dep LinkIn'!AG$2,'UPIS LinkIn'!$C$2:$AM$2,0)))</f>
        <v>0</v>
      </c>
      <c r="AH13" s="43">
        <f>IF('AccDep LinkIn'!AF13&gt;='UPIS LinkIn'!AF13,0,$C13/12*INDEX('UPIS LinkIn'!$C$5:$AM$25,MATCH('Dep LinkIn'!$A13,'UPIS LinkIn'!$A$5:$A$25,0),MATCH('Dep LinkIn'!AH$2,'UPIS LinkIn'!$C$2:$AM$2,0)))</f>
        <v>0</v>
      </c>
      <c r="AI13" s="43">
        <f>IF('AccDep LinkIn'!AG13&gt;='UPIS LinkIn'!AG13,0,$C13/12*INDEX('UPIS LinkIn'!$C$5:$AM$25,MATCH('Dep LinkIn'!$A13,'UPIS LinkIn'!$A$5:$A$25,0),MATCH('Dep LinkIn'!AI$2,'UPIS LinkIn'!$C$2:$AM$2,0)))</f>
        <v>0</v>
      </c>
      <c r="AJ13" s="43">
        <f>IF('AccDep LinkIn'!AH13&gt;='UPIS LinkIn'!AH13,0,$C13/12*INDEX('UPIS LinkIn'!$C$5:$AM$25,MATCH('Dep LinkIn'!$A13,'UPIS LinkIn'!$A$5:$A$25,0),MATCH('Dep LinkIn'!AJ$2,'UPIS LinkIn'!$C$2:$AM$2,0)))</f>
        <v>0</v>
      </c>
      <c r="AK13" s="43">
        <f>IF('AccDep LinkIn'!AI13&gt;='UPIS LinkIn'!AI13,0,$C13/12*INDEX('UPIS LinkIn'!$C$5:$AM$25,MATCH('Dep LinkIn'!$A13,'UPIS LinkIn'!$A$5:$A$25,0),MATCH('Dep LinkIn'!AK$2,'UPIS LinkIn'!$C$2:$AM$2,0)))</f>
        <v>0</v>
      </c>
      <c r="AL13" s="43">
        <f>IF('AccDep LinkIn'!AJ13&gt;='UPIS LinkIn'!AJ13,0,$C13/12*INDEX('UPIS LinkIn'!$C$5:$AM$25,MATCH('Dep LinkIn'!$A13,'UPIS LinkIn'!$A$5:$A$25,0),MATCH('Dep LinkIn'!AL$2,'UPIS LinkIn'!$C$2:$AM$2,0)))</f>
        <v>0</v>
      </c>
      <c r="AM13" s="43">
        <f>IF('AccDep LinkIn'!AK13&gt;='UPIS LinkIn'!AK13,0,$C13/12*INDEX('UPIS LinkIn'!$C$5:$AM$25,MATCH('Dep LinkIn'!$A13,'UPIS LinkIn'!$A$5:$A$25,0),MATCH('Dep LinkIn'!AM$2,'UPIS LinkIn'!$C$2:$AM$2,0)))</f>
        <v>0</v>
      </c>
      <c r="AN13" s="43">
        <f>IF('AccDep LinkIn'!AL13&gt;='UPIS LinkIn'!AL13,0,$C13/12*INDEX('UPIS LinkIn'!$C$5:$AM$25,MATCH('Dep LinkIn'!$A13,'UPIS LinkIn'!$A$5:$A$25,0),MATCH('Dep LinkIn'!AN$2,'UPIS LinkIn'!$C$2:$AM$2,0)))</f>
        <v>0</v>
      </c>
    </row>
    <row r="14" spans="1:40" x14ac:dyDescent="0.55000000000000004">
      <c r="A14" s="23">
        <v>370.1</v>
      </c>
      <c r="B14" s="23" t="s">
        <v>169</v>
      </c>
      <c r="C14" s="45">
        <f>'Dep - BY B3.1'!I23</f>
        <v>0</v>
      </c>
      <c r="D14" s="37"/>
      <c r="E14" s="37"/>
      <c r="F14" s="37"/>
      <c r="G14" s="37"/>
      <c r="H14" s="37"/>
      <c r="I14" s="37"/>
      <c r="J14" s="37"/>
      <c r="K14" s="43"/>
      <c r="L14" s="43"/>
      <c r="M14" s="43"/>
      <c r="N14" s="43"/>
      <c r="O14" s="43"/>
      <c r="P14" s="43"/>
      <c r="Q14" s="43">
        <f>IF('AccDep LinkIn'!O14&gt;='UPIS LinkIn'!O14,0,$C14/12*INDEX('UPIS LinkIn'!$C$5:$AM$25,MATCH('Dep LinkIn'!$A14,'UPIS LinkIn'!$A$5:$A$25,0),MATCH('Dep LinkIn'!Q$2,'UPIS LinkIn'!$C$2:$AM$2,0)))</f>
        <v>0</v>
      </c>
      <c r="R14" s="43">
        <f>IF('AccDep LinkIn'!P14&gt;='UPIS LinkIn'!P14,0,$C14/12*INDEX('UPIS LinkIn'!$C$5:$AM$25,MATCH('Dep LinkIn'!$A14,'UPIS LinkIn'!$A$5:$A$25,0),MATCH('Dep LinkIn'!R$2,'UPIS LinkIn'!$C$2:$AM$2,0)))</f>
        <v>0</v>
      </c>
      <c r="S14" s="43">
        <f>IF('AccDep LinkIn'!Q14&gt;='UPIS LinkIn'!Q14,0,$C14/12*INDEX('UPIS LinkIn'!$C$5:$AM$25,MATCH('Dep LinkIn'!$A14,'UPIS LinkIn'!$A$5:$A$25,0),MATCH('Dep LinkIn'!S$2,'UPIS LinkIn'!$C$2:$AM$2,0)))</f>
        <v>0</v>
      </c>
      <c r="T14" s="43">
        <f>IF('AccDep LinkIn'!R14&gt;='UPIS LinkIn'!R14,0,$C14/12*INDEX('UPIS LinkIn'!$C$5:$AM$25,MATCH('Dep LinkIn'!$A14,'UPIS LinkIn'!$A$5:$A$25,0),MATCH('Dep LinkIn'!T$2,'UPIS LinkIn'!$C$2:$AM$2,0)))</f>
        <v>0</v>
      </c>
      <c r="U14" s="43">
        <f>IF('AccDep LinkIn'!S14&gt;='UPIS LinkIn'!S14,0,$C14/12*INDEX('UPIS LinkIn'!$C$5:$AM$25,MATCH('Dep LinkIn'!$A14,'UPIS LinkIn'!$A$5:$A$25,0),MATCH('Dep LinkIn'!U$2,'UPIS LinkIn'!$C$2:$AM$2,0)))</f>
        <v>0</v>
      </c>
      <c r="V14" s="43">
        <f>IF('AccDep LinkIn'!T14&gt;='UPIS LinkIn'!T14,0,$C14/12*INDEX('UPIS LinkIn'!$C$5:$AM$25,MATCH('Dep LinkIn'!$A14,'UPIS LinkIn'!$A$5:$A$25,0),MATCH('Dep LinkIn'!V$2,'UPIS LinkIn'!$C$2:$AM$2,0)))</f>
        <v>0</v>
      </c>
      <c r="W14" s="43">
        <f>IF('AccDep LinkIn'!U14&gt;='UPIS LinkIn'!U14,0,$C14/12*INDEX('UPIS LinkIn'!$C$5:$AM$25,MATCH('Dep LinkIn'!$A14,'UPIS LinkIn'!$A$5:$A$25,0),MATCH('Dep LinkIn'!W$2,'UPIS LinkIn'!$C$2:$AM$2,0)))</f>
        <v>0</v>
      </c>
      <c r="X14" s="43">
        <f>IF('AccDep LinkIn'!V14&gt;='UPIS LinkIn'!V14,0,$C14/12*INDEX('UPIS LinkIn'!$C$5:$AM$25,MATCH('Dep LinkIn'!$A14,'UPIS LinkIn'!$A$5:$A$25,0),MATCH('Dep LinkIn'!X$2,'UPIS LinkIn'!$C$2:$AM$2,0)))</f>
        <v>0</v>
      </c>
      <c r="Y14" s="43">
        <f>IF('AccDep LinkIn'!W14&gt;='UPIS LinkIn'!W14,0,$C14/12*INDEX('UPIS LinkIn'!$C$5:$AM$25,MATCH('Dep LinkIn'!$A14,'UPIS LinkIn'!$A$5:$A$25,0),MATCH('Dep LinkIn'!Y$2,'UPIS LinkIn'!$C$2:$AM$2,0)))</f>
        <v>0</v>
      </c>
      <c r="Z14" s="43">
        <f>IF('AccDep LinkIn'!X14&gt;='UPIS LinkIn'!X14,0,$C14/12*INDEX('UPIS LinkIn'!$C$5:$AM$25,MATCH('Dep LinkIn'!$A14,'UPIS LinkIn'!$A$5:$A$25,0),MATCH('Dep LinkIn'!Z$2,'UPIS LinkIn'!$C$2:$AM$2,0)))</f>
        <v>0</v>
      </c>
      <c r="AA14" s="43">
        <f>IF('AccDep LinkIn'!Y14&gt;='UPIS LinkIn'!Y14,0,$C14/12*INDEX('UPIS LinkIn'!$C$5:$AM$25,MATCH('Dep LinkIn'!$A14,'UPIS LinkIn'!$A$5:$A$25,0),MATCH('Dep LinkIn'!AA$2,'UPIS LinkIn'!$C$2:$AM$2,0)))</f>
        <v>0</v>
      </c>
      <c r="AB14" s="43">
        <f>IF('AccDep LinkIn'!Z14&gt;='UPIS LinkIn'!Z14,0,$C14/12*INDEX('UPIS LinkIn'!$C$5:$AM$25,MATCH('Dep LinkIn'!$A14,'UPIS LinkIn'!$A$5:$A$25,0),MATCH('Dep LinkIn'!AB$2,'UPIS LinkIn'!$C$2:$AM$2,0)))</f>
        <v>0</v>
      </c>
      <c r="AC14" s="43">
        <f>IF('AccDep LinkIn'!AA14&gt;='UPIS LinkIn'!AA14,0,$C14/12*INDEX('UPIS LinkIn'!$C$5:$AM$25,MATCH('Dep LinkIn'!$A14,'UPIS LinkIn'!$A$5:$A$25,0),MATCH('Dep LinkIn'!AC$2,'UPIS LinkIn'!$C$2:$AM$2,0)))</f>
        <v>0</v>
      </c>
      <c r="AD14" s="43">
        <f>IF('AccDep LinkIn'!AB14&gt;='UPIS LinkIn'!AB14,0,$C14/12*INDEX('UPIS LinkIn'!$C$5:$AM$25,MATCH('Dep LinkIn'!$A14,'UPIS LinkIn'!$A$5:$A$25,0),MATCH('Dep LinkIn'!AD$2,'UPIS LinkIn'!$C$2:$AM$2,0)))</f>
        <v>0</v>
      </c>
      <c r="AE14" s="43">
        <f>IF('AccDep LinkIn'!AC14&gt;='UPIS LinkIn'!AC14,0,$C14/12*INDEX('UPIS LinkIn'!$C$5:$AM$25,MATCH('Dep LinkIn'!$A14,'UPIS LinkIn'!$A$5:$A$25,0),MATCH('Dep LinkIn'!AE$2,'UPIS LinkIn'!$C$2:$AM$2,0)))</f>
        <v>0</v>
      </c>
      <c r="AF14" s="43">
        <f>IF('AccDep LinkIn'!AD14&gt;='UPIS LinkIn'!AD14,0,$C14/12*INDEX('UPIS LinkIn'!$C$5:$AM$25,MATCH('Dep LinkIn'!$A14,'UPIS LinkIn'!$A$5:$A$25,0),MATCH('Dep LinkIn'!AF$2,'UPIS LinkIn'!$C$2:$AM$2,0)))</f>
        <v>0</v>
      </c>
      <c r="AG14" s="43">
        <f>IF('AccDep LinkIn'!AE14&gt;='UPIS LinkIn'!AE14,0,$C14/12*INDEX('UPIS LinkIn'!$C$5:$AM$25,MATCH('Dep LinkIn'!$A14,'UPIS LinkIn'!$A$5:$A$25,0),MATCH('Dep LinkIn'!AG$2,'UPIS LinkIn'!$C$2:$AM$2,0)))</f>
        <v>0</v>
      </c>
      <c r="AH14" s="43">
        <f>IF('AccDep LinkIn'!AF14&gt;='UPIS LinkIn'!AF14,0,$C14/12*INDEX('UPIS LinkIn'!$C$5:$AM$25,MATCH('Dep LinkIn'!$A14,'UPIS LinkIn'!$A$5:$A$25,0),MATCH('Dep LinkIn'!AH$2,'UPIS LinkIn'!$C$2:$AM$2,0)))</f>
        <v>0</v>
      </c>
      <c r="AI14" s="43">
        <f>IF('AccDep LinkIn'!AG14&gt;='UPIS LinkIn'!AG14,0,$C14/12*INDEX('UPIS LinkIn'!$C$5:$AM$25,MATCH('Dep LinkIn'!$A14,'UPIS LinkIn'!$A$5:$A$25,0),MATCH('Dep LinkIn'!AI$2,'UPIS LinkIn'!$C$2:$AM$2,0)))</f>
        <v>0</v>
      </c>
      <c r="AJ14" s="43">
        <f>IF('AccDep LinkIn'!AH14&gt;='UPIS LinkIn'!AH14,0,$C14/12*INDEX('UPIS LinkIn'!$C$5:$AM$25,MATCH('Dep LinkIn'!$A14,'UPIS LinkIn'!$A$5:$A$25,0),MATCH('Dep LinkIn'!AJ$2,'UPIS LinkIn'!$C$2:$AM$2,0)))</f>
        <v>0</v>
      </c>
      <c r="AK14" s="43">
        <f>IF('AccDep LinkIn'!AI14&gt;='UPIS LinkIn'!AI14,0,$C14/12*INDEX('UPIS LinkIn'!$C$5:$AM$25,MATCH('Dep LinkIn'!$A14,'UPIS LinkIn'!$A$5:$A$25,0),MATCH('Dep LinkIn'!AK$2,'UPIS LinkIn'!$C$2:$AM$2,0)))</f>
        <v>0</v>
      </c>
      <c r="AL14" s="43">
        <f>IF('AccDep LinkIn'!AJ14&gt;='UPIS LinkIn'!AJ14,0,$C14/12*INDEX('UPIS LinkIn'!$C$5:$AM$25,MATCH('Dep LinkIn'!$A14,'UPIS LinkIn'!$A$5:$A$25,0),MATCH('Dep LinkIn'!AL$2,'UPIS LinkIn'!$C$2:$AM$2,0)))</f>
        <v>0</v>
      </c>
      <c r="AM14" s="43">
        <f>IF('AccDep LinkIn'!AK14&gt;='UPIS LinkIn'!AK14,0,$C14/12*INDEX('UPIS LinkIn'!$C$5:$AM$25,MATCH('Dep LinkIn'!$A14,'UPIS LinkIn'!$A$5:$A$25,0),MATCH('Dep LinkIn'!AM$2,'UPIS LinkIn'!$C$2:$AM$2,0)))</f>
        <v>0</v>
      </c>
      <c r="AN14" s="43">
        <f>IF('AccDep LinkIn'!AL14&gt;='UPIS LinkIn'!AL14,0,$C14/12*INDEX('UPIS LinkIn'!$C$5:$AM$25,MATCH('Dep LinkIn'!$A14,'UPIS LinkIn'!$A$5:$A$25,0),MATCH('Dep LinkIn'!AN$2,'UPIS LinkIn'!$C$2:$AM$2,0)))</f>
        <v>0</v>
      </c>
    </row>
    <row r="15" spans="1:40" x14ac:dyDescent="0.55000000000000004">
      <c r="A15" s="23">
        <v>372</v>
      </c>
      <c r="B15" s="23" t="s">
        <v>25</v>
      </c>
      <c r="C15" s="45">
        <f>'Dep - BY B3.1'!I24</f>
        <v>0.05</v>
      </c>
      <c r="D15" s="37"/>
      <c r="E15" s="37"/>
      <c r="F15" s="37"/>
      <c r="G15" s="37"/>
      <c r="H15" s="37"/>
      <c r="I15" s="37"/>
      <c r="J15" s="37"/>
      <c r="K15" s="43"/>
      <c r="L15" s="43"/>
      <c r="M15" s="43"/>
      <c r="N15" s="43"/>
      <c r="O15" s="43"/>
      <c r="P15" s="43"/>
      <c r="Q15" s="43">
        <f>IF('AccDep LinkIn'!O15&gt;='UPIS LinkIn'!O15,0,$C15/12*INDEX('UPIS LinkIn'!$C$5:$AM$25,MATCH('Dep LinkIn'!$A15,'UPIS LinkIn'!$A$5:$A$25,0),MATCH('Dep LinkIn'!Q$2,'UPIS LinkIn'!$C$2:$AM$2,0)))</f>
        <v>945.31762500000013</v>
      </c>
      <c r="R15" s="43">
        <f>IF('AccDep LinkIn'!P15&gt;='UPIS LinkIn'!P15,0,$C15/12*INDEX('UPIS LinkIn'!$C$5:$AM$25,MATCH('Dep LinkIn'!$A15,'UPIS LinkIn'!$A$5:$A$25,0),MATCH('Dep LinkIn'!R$2,'UPIS LinkIn'!$C$2:$AM$2,0)))</f>
        <v>945.31762500000013</v>
      </c>
      <c r="S15" s="43">
        <f>IF('AccDep LinkIn'!Q15&gt;='UPIS LinkIn'!Q15,0,$C15/12*INDEX('UPIS LinkIn'!$C$5:$AM$25,MATCH('Dep LinkIn'!$A15,'UPIS LinkIn'!$A$5:$A$25,0),MATCH('Dep LinkIn'!S$2,'UPIS LinkIn'!$C$2:$AM$2,0)))</f>
        <v>945.31762500000013</v>
      </c>
      <c r="T15" s="43">
        <f>IF('AccDep LinkIn'!R15&gt;='UPIS LinkIn'!R15,0,$C15/12*INDEX('UPIS LinkIn'!$C$5:$AM$25,MATCH('Dep LinkIn'!$A15,'UPIS LinkIn'!$A$5:$A$25,0),MATCH('Dep LinkIn'!T$2,'UPIS LinkIn'!$C$2:$AM$2,0)))</f>
        <v>945.31762500000013</v>
      </c>
      <c r="U15" s="43">
        <f>IF('AccDep LinkIn'!S15&gt;='UPIS LinkIn'!S15,0,$C15/12*INDEX('UPIS LinkIn'!$C$5:$AM$25,MATCH('Dep LinkIn'!$A15,'UPIS LinkIn'!$A$5:$A$25,0),MATCH('Dep LinkIn'!U$2,'UPIS LinkIn'!$C$2:$AM$2,0)))</f>
        <v>945.31762500000013</v>
      </c>
      <c r="V15" s="43">
        <f>IF('AccDep LinkIn'!T15&gt;='UPIS LinkIn'!T15,0,$C15/12*INDEX('UPIS LinkIn'!$C$5:$AM$25,MATCH('Dep LinkIn'!$A15,'UPIS LinkIn'!$A$5:$A$25,0),MATCH('Dep LinkIn'!V$2,'UPIS LinkIn'!$C$2:$AM$2,0)))</f>
        <v>945.31762500000013</v>
      </c>
      <c r="W15" s="43">
        <f>IF('AccDep LinkIn'!U15&gt;='UPIS LinkIn'!U15,0,$C15/12*INDEX('UPIS LinkIn'!$C$5:$AM$25,MATCH('Dep LinkIn'!$A15,'UPIS LinkIn'!$A$5:$A$25,0),MATCH('Dep LinkIn'!W$2,'UPIS LinkIn'!$C$2:$AM$2,0)))</f>
        <v>945.31762500000013</v>
      </c>
      <c r="X15" s="43">
        <f>IF('AccDep LinkIn'!V15&gt;='UPIS LinkIn'!V15,0,$C15/12*INDEX('UPIS LinkIn'!$C$5:$AM$25,MATCH('Dep LinkIn'!$A15,'UPIS LinkIn'!$A$5:$A$25,0),MATCH('Dep LinkIn'!X$2,'UPIS LinkIn'!$C$2:$AM$2,0)))</f>
        <v>945.31762500000013</v>
      </c>
      <c r="Y15" s="43">
        <f>IF('AccDep LinkIn'!W15&gt;='UPIS LinkIn'!W15,0,$C15/12*INDEX('UPIS LinkIn'!$C$5:$AM$25,MATCH('Dep LinkIn'!$A15,'UPIS LinkIn'!$A$5:$A$25,0),MATCH('Dep LinkIn'!Y$2,'UPIS LinkIn'!$C$2:$AM$2,0)))</f>
        <v>945.31762500000013</v>
      </c>
      <c r="Z15" s="43">
        <f>IF('AccDep LinkIn'!X15&gt;='UPIS LinkIn'!X15,0,$C15/12*INDEX('UPIS LinkIn'!$C$5:$AM$25,MATCH('Dep LinkIn'!$A15,'UPIS LinkIn'!$A$5:$A$25,0),MATCH('Dep LinkIn'!Z$2,'UPIS LinkIn'!$C$2:$AM$2,0)))</f>
        <v>945.31762500000013</v>
      </c>
      <c r="AA15" s="43">
        <f>IF('AccDep LinkIn'!Y15&gt;='UPIS LinkIn'!Y15,0,$C15/12*INDEX('UPIS LinkIn'!$C$5:$AM$25,MATCH('Dep LinkIn'!$A15,'UPIS LinkIn'!$A$5:$A$25,0),MATCH('Dep LinkIn'!AA$2,'UPIS LinkIn'!$C$2:$AM$2,0)))</f>
        <v>945.31762500000013</v>
      </c>
      <c r="AB15" s="43">
        <f>IF('AccDep LinkIn'!Z15&gt;='UPIS LinkIn'!Z15,0,$C15/12*INDEX('UPIS LinkIn'!$C$5:$AM$25,MATCH('Dep LinkIn'!$A15,'UPIS LinkIn'!$A$5:$A$25,0),MATCH('Dep LinkIn'!AB$2,'UPIS LinkIn'!$C$2:$AM$2,0)))</f>
        <v>945.31762500000013</v>
      </c>
      <c r="AC15" s="43">
        <f>IF('AccDep LinkIn'!AA15&gt;='UPIS LinkIn'!AA15,0,$C15/12*INDEX('UPIS LinkIn'!$C$5:$AM$25,MATCH('Dep LinkIn'!$A15,'UPIS LinkIn'!$A$5:$A$25,0),MATCH('Dep LinkIn'!AC$2,'UPIS LinkIn'!$C$2:$AM$2,0)))</f>
        <v>945.31762500000013</v>
      </c>
      <c r="AD15" s="43">
        <f>IF('AccDep LinkIn'!AB15&gt;='UPIS LinkIn'!AB15,0,$C15/12*INDEX('UPIS LinkIn'!$C$5:$AM$25,MATCH('Dep LinkIn'!$A15,'UPIS LinkIn'!$A$5:$A$25,0),MATCH('Dep LinkIn'!AD$2,'UPIS LinkIn'!$C$2:$AM$2,0)))</f>
        <v>945.31762500000013</v>
      </c>
      <c r="AE15" s="43">
        <f>IF('AccDep LinkIn'!AC15&gt;='UPIS LinkIn'!AC15,0,$C15/12*INDEX('UPIS LinkIn'!$C$5:$AM$25,MATCH('Dep LinkIn'!$A15,'UPIS LinkIn'!$A$5:$A$25,0),MATCH('Dep LinkIn'!AE$2,'UPIS LinkIn'!$C$2:$AM$2,0)))</f>
        <v>945.31762500000013</v>
      </c>
      <c r="AF15" s="43">
        <f>IF('AccDep LinkIn'!AD15&gt;='UPIS LinkIn'!AD15,0,$C15/12*INDEX('UPIS LinkIn'!$C$5:$AM$25,MATCH('Dep LinkIn'!$A15,'UPIS LinkIn'!$A$5:$A$25,0),MATCH('Dep LinkIn'!AF$2,'UPIS LinkIn'!$C$2:$AM$2,0)))</f>
        <v>945.31762500000013</v>
      </c>
      <c r="AG15" s="43">
        <f>IF('AccDep LinkIn'!AE15&gt;='UPIS LinkIn'!AE15,0,$C15/12*INDEX('UPIS LinkIn'!$C$5:$AM$25,MATCH('Dep LinkIn'!$A15,'UPIS LinkIn'!$A$5:$A$25,0),MATCH('Dep LinkIn'!AG$2,'UPIS LinkIn'!$C$2:$AM$2,0)))</f>
        <v>945.31762500000013</v>
      </c>
      <c r="AH15" s="43">
        <f>IF('AccDep LinkIn'!AF15&gt;='UPIS LinkIn'!AF15,0,$C15/12*INDEX('UPIS LinkIn'!$C$5:$AM$25,MATCH('Dep LinkIn'!$A15,'UPIS LinkIn'!$A$5:$A$25,0),MATCH('Dep LinkIn'!AH$2,'UPIS LinkIn'!$C$2:$AM$2,0)))</f>
        <v>945.31762500000013</v>
      </c>
      <c r="AI15" s="43">
        <f>IF('AccDep LinkIn'!AG15&gt;='UPIS LinkIn'!AG15,0,$C15/12*INDEX('UPIS LinkIn'!$C$5:$AM$25,MATCH('Dep LinkIn'!$A15,'UPIS LinkIn'!$A$5:$A$25,0),MATCH('Dep LinkIn'!AI$2,'UPIS LinkIn'!$C$2:$AM$2,0)))</f>
        <v>945.31762500000013</v>
      </c>
      <c r="AJ15" s="43">
        <f>IF('AccDep LinkIn'!AH15&gt;='UPIS LinkIn'!AH15,0,$C15/12*INDEX('UPIS LinkIn'!$C$5:$AM$25,MATCH('Dep LinkIn'!$A15,'UPIS LinkIn'!$A$5:$A$25,0),MATCH('Dep LinkIn'!AJ$2,'UPIS LinkIn'!$C$2:$AM$2,0)))</f>
        <v>945.31762500000013</v>
      </c>
      <c r="AK15" s="43">
        <f>IF('AccDep LinkIn'!AI15&gt;='UPIS LinkIn'!AI15,0,$C15/12*INDEX('UPIS LinkIn'!$C$5:$AM$25,MATCH('Dep LinkIn'!$A15,'UPIS LinkIn'!$A$5:$A$25,0),MATCH('Dep LinkIn'!AK$2,'UPIS LinkIn'!$C$2:$AM$2,0)))</f>
        <v>945.31762500000013</v>
      </c>
      <c r="AL15" s="43">
        <f>IF('AccDep LinkIn'!AJ15&gt;='UPIS LinkIn'!AJ15,0,$C15/12*INDEX('UPIS LinkIn'!$C$5:$AM$25,MATCH('Dep LinkIn'!$A15,'UPIS LinkIn'!$A$5:$A$25,0),MATCH('Dep LinkIn'!AL$2,'UPIS LinkIn'!$C$2:$AM$2,0)))</f>
        <v>945.31762500000013</v>
      </c>
      <c r="AM15" s="43">
        <f>IF('AccDep LinkIn'!AK15&gt;='UPIS LinkIn'!AK15,0,$C15/12*INDEX('UPIS LinkIn'!$C$5:$AM$25,MATCH('Dep LinkIn'!$A15,'UPIS LinkIn'!$A$5:$A$25,0),MATCH('Dep LinkIn'!AM$2,'UPIS LinkIn'!$C$2:$AM$2,0)))</f>
        <v>945.31762500000013</v>
      </c>
      <c r="AN15" s="43">
        <f>IF('AccDep LinkIn'!AL15&gt;='UPIS LinkIn'!AL15,0,$C15/12*INDEX('UPIS LinkIn'!$C$5:$AM$25,MATCH('Dep LinkIn'!$A15,'UPIS LinkIn'!$A$5:$A$25,0),MATCH('Dep LinkIn'!AN$2,'UPIS LinkIn'!$C$2:$AM$2,0)))</f>
        <v>945.31762500000013</v>
      </c>
    </row>
    <row r="16" spans="1:40" x14ac:dyDescent="0.55000000000000004">
      <c r="A16" s="23">
        <v>373</v>
      </c>
      <c r="B16" s="23" t="s">
        <v>26</v>
      </c>
      <c r="C16" s="45">
        <f>'Dep - BY B3.1'!I25</f>
        <v>2.5000000000000001E-2</v>
      </c>
      <c r="D16" s="37"/>
      <c r="E16" s="37"/>
      <c r="F16" s="37"/>
      <c r="G16" s="37"/>
      <c r="H16" s="37"/>
      <c r="I16" s="37"/>
      <c r="J16" s="37"/>
      <c r="K16" s="43"/>
      <c r="L16" s="43"/>
      <c r="M16" s="43"/>
      <c r="N16" s="43"/>
      <c r="O16" s="43"/>
      <c r="P16" s="43"/>
      <c r="Q16" s="43">
        <f>IF('AccDep LinkIn'!O16&gt;='UPIS LinkIn'!O16,0,$C16/12*INDEX('UPIS LinkIn'!$C$5:$AM$25,MATCH('Dep LinkIn'!$A16,'UPIS LinkIn'!$A$5:$A$25,0),MATCH('Dep LinkIn'!Q$2,'UPIS LinkIn'!$C$2:$AM$2,0)))</f>
        <v>0</v>
      </c>
      <c r="R16" s="43">
        <f>IF('AccDep LinkIn'!P16&gt;='UPIS LinkIn'!P16,0,$C16/12*INDEX('UPIS LinkIn'!$C$5:$AM$25,MATCH('Dep LinkIn'!$A16,'UPIS LinkIn'!$A$5:$A$25,0),MATCH('Dep LinkIn'!R$2,'UPIS LinkIn'!$C$2:$AM$2,0)))</f>
        <v>0.74750000000000005</v>
      </c>
      <c r="S16" s="43">
        <f>IF('AccDep LinkIn'!Q16&gt;='UPIS LinkIn'!Q16,0,$C16/12*INDEX('UPIS LinkIn'!$C$5:$AM$25,MATCH('Dep LinkIn'!$A16,'UPIS LinkIn'!$A$5:$A$25,0),MATCH('Dep LinkIn'!S$2,'UPIS LinkIn'!$C$2:$AM$2,0)))</f>
        <v>0.74750000000000005</v>
      </c>
      <c r="T16" s="43">
        <f>IF('AccDep LinkIn'!R16&gt;='UPIS LinkIn'!R16,0,$C16/12*INDEX('UPIS LinkIn'!$C$5:$AM$25,MATCH('Dep LinkIn'!$A16,'UPIS LinkIn'!$A$5:$A$25,0),MATCH('Dep LinkIn'!T$2,'UPIS LinkIn'!$C$2:$AM$2,0)))</f>
        <v>0.74750000000000005</v>
      </c>
      <c r="U16" s="43">
        <f>IF('AccDep LinkIn'!S16&gt;='UPIS LinkIn'!S16,0,$C16/12*INDEX('UPIS LinkIn'!$C$5:$AM$25,MATCH('Dep LinkIn'!$A16,'UPIS LinkIn'!$A$5:$A$25,0),MATCH('Dep LinkIn'!U$2,'UPIS LinkIn'!$C$2:$AM$2,0)))</f>
        <v>0.74750000000000005</v>
      </c>
      <c r="V16" s="43">
        <f>IF('AccDep LinkIn'!T16&gt;='UPIS LinkIn'!T16,0,$C16/12*INDEX('UPIS LinkIn'!$C$5:$AM$25,MATCH('Dep LinkIn'!$A16,'UPIS LinkIn'!$A$5:$A$25,0),MATCH('Dep LinkIn'!V$2,'UPIS LinkIn'!$C$2:$AM$2,0)))</f>
        <v>0.74750000000000005</v>
      </c>
      <c r="W16" s="43">
        <f>IF('AccDep LinkIn'!U16&gt;='UPIS LinkIn'!U16,0,$C16/12*INDEX('UPIS LinkIn'!$C$5:$AM$25,MATCH('Dep LinkIn'!$A16,'UPIS LinkIn'!$A$5:$A$25,0),MATCH('Dep LinkIn'!W$2,'UPIS LinkIn'!$C$2:$AM$2,0)))</f>
        <v>0.74750000000000005</v>
      </c>
      <c r="X16" s="43">
        <f>IF('AccDep LinkIn'!V16&gt;='UPIS LinkIn'!V16,0,$C16/12*INDEX('UPIS LinkIn'!$C$5:$AM$25,MATCH('Dep LinkIn'!$A16,'UPIS LinkIn'!$A$5:$A$25,0),MATCH('Dep LinkIn'!X$2,'UPIS LinkIn'!$C$2:$AM$2,0)))</f>
        <v>0.74750000000000005</v>
      </c>
      <c r="Y16" s="43">
        <f>IF('AccDep LinkIn'!W16&gt;='UPIS LinkIn'!W16,0,$C16/12*INDEX('UPIS LinkIn'!$C$5:$AM$25,MATCH('Dep LinkIn'!$A16,'UPIS LinkIn'!$A$5:$A$25,0),MATCH('Dep LinkIn'!Y$2,'UPIS LinkIn'!$C$2:$AM$2,0)))</f>
        <v>0.74750000000000005</v>
      </c>
      <c r="Z16" s="43">
        <f>IF('AccDep LinkIn'!X16&gt;='UPIS LinkIn'!X16,0,$C16/12*INDEX('UPIS LinkIn'!$C$5:$AM$25,MATCH('Dep LinkIn'!$A16,'UPIS LinkIn'!$A$5:$A$25,0),MATCH('Dep LinkIn'!Z$2,'UPIS LinkIn'!$C$2:$AM$2,0)))</f>
        <v>0.74750000000000005</v>
      </c>
      <c r="AA16" s="43">
        <f>IF('AccDep LinkIn'!Y16&gt;='UPIS LinkIn'!Y16,0,$C16/12*INDEX('UPIS LinkIn'!$C$5:$AM$25,MATCH('Dep LinkIn'!$A16,'UPIS LinkIn'!$A$5:$A$25,0),MATCH('Dep LinkIn'!AA$2,'UPIS LinkIn'!$C$2:$AM$2,0)))</f>
        <v>0.74750000000000005</v>
      </c>
      <c r="AB16" s="43">
        <f>IF('AccDep LinkIn'!Z16&gt;='UPIS LinkIn'!Z16,0,$C16/12*INDEX('UPIS LinkIn'!$C$5:$AM$25,MATCH('Dep LinkIn'!$A16,'UPIS LinkIn'!$A$5:$A$25,0),MATCH('Dep LinkIn'!AB$2,'UPIS LinkIn'!$C$2:$AM$2,0)))</f>
        <v>0.74750000000000005</v>
      </c>
      <c r="AC16" s="43">
        <f>IF('AccDep LinkIn'!AA16&gt;='UPIS LinkIn'!AA16,0,$C16/12*INDEX('UPIS LinkIn'!$C$5:$AM$25,MATCH('Dep LinkIn'!$A16,'UPIS LinkIn'!$A$5:$A$25,0),MATCH('Dep LinkIn'!AC$2,'UPIS LinkIn'!$C$2:$AM$2,0)))</f>
        <v>0.74750000000000005</v>
      </c>
      <c r="AD16" s="43">
        <f>IF('AccDep LinkIn'!AB16&gt;='UPIS LinkIn'!AB16,0,$C16/12*INDEX('UPIS LinkIn'!$C$5:$AM$25,MATCH('Dep LinkIn'!$A16,'UPIS LinkIn'!$A$5:$A$25,0),MATCH('Dep LinkIn'!AD$2,'UPIS LinkIn'!$C$2:$AM$2,0)))</f>
        <v>0.74750000000000005</v>
      </c>
      <c r="AE16" s="43">
        <f>IF('AccDep LinkIn'!AC16&gt;='UPIS LinkIn'!AC16,0,$C16/12*INDEX('UPIS LinkIn'!$C$5:$AM$25,MATCH('Dep LinkIn'!$A16,'UPIS LinkIn'!$A$5:$A$25,0),MATCH('Dep LinkIn'!AE$2,'UPIS LinkIn'!$C$2:$AM$2,0)))</f>
        <v>0.74750000000000005</v>
      </c>
      <c r="AF16" s="43">
        <f>IF('AccDep LinkIn'!AD16&gt;='UPIS LinkIn'!AD16,0,$C16/12*INDEX('UPIS LinkIn'!$C$5:$AM$25,MATCH('Dep LinkIn'!$A16,'UPIS LinkIn'!$A$5:$A$25,0),MATCH('Dep LinkIn'!AF$2,'UPIS LinkIn'!$C$2:$AM$2,0)))</f>
        <v>0.74750000000000005</v>
      </c>
      <c r="AG16" s="43">
        <f>IF('AccDep LinkIn'!AE16&gt;='UPIS LinkIn'!AE16,0,$C16/12*INDEX('UPIS LinkIn'!$C$5:$AM$25,MATCH('Dep LinkIn'!$A16,'UPIS LinkIn'!$A$5:$A$25,0),MATCH('Dep LinkIn'!AG$2,'UPIS LinkIn'!$C$2:$AM$2,0)))</f>
        <v>0.74750000000000005</v>
      </c>
      <c r="AH16" s="43">
        <f>IF('AccDep LinkIn'!AF16&gt;='UPIS LinkIn'!AF16,0,$C16/12*INDEX('UPIS LinkIn'!$C$5:$AM$25,MATCH('Dep LinkIn'!$A16,'UPIS LinkIn'!$A$5:$A$25,0),MATCH('Dep LinkIn'!AH$2,'UPIS LinkIn'!$C$2:$AM$2,0)))</f>
        <v>0.74750000000000005</v>
      </c>
      <c r="AI16" s="43">
        <f>IF('AccDep LinkIn'!AG16&gt;='UPIS LinkIn'!AG16,0,$C16/12*INDEX('UPIS LinkIn'!$C$5:$AM$25,MATCH('Dep LinkIn'!$A16,'UPIS LinkIn'!$A$5:$A$25,0),MATCH('Dep LinkIn'!AI$2,'UPIS LinkIn'!$C$2:$AM$2,0)))</f>
        <v>0.74750000000000005</v>
      </c>
      <c r="AJ16" s="43">
        <f>IF('AccDep LinkIn'!AH16&gt;='UPIS LinkIn'!AH16,0,$C16/12*INDEX('UPIS LinkIn'!$C$5:$AM$25,MATCH('Dep LinkIn'!$A16,'UPIS LinkIn'!$A$5:$A$25,0),MATCH('Dep LinkIn'!AJ$2,'UPIS LinkIn'!$C$2:$AM$2,0)))</f>
        <v>0.74750000000000005</v>
      </c>
      <c r="AK16" s="43">
        <f>IF('AccDep LinkIn'!AI16&gt;='UPIS LinkIn'!AI16,0,$C16/12*INDEX('UPIS LinkIn'!$C$5:$AM$25,MATCH('Dep LinkIn'!$A16,'UPIS LinkIn'!$A$5:$A$25,0),MATCH('Dep LinkIn'!AK$2,'UPIS LinkIn'!$C$2:$AM$2,0)))</f>
        <v>0.74750000000000005</v>
      </c>
      <c r="AL16" s="43">
        <f>IF('AccDep LinkIn'!AJ16&gt;='UPIS LinkIn'!AJ16,0,$C16/12*INDEX('UPIS LinkIn'!$C$5:$AM$25,MATCH('Dep LinkIn'!$A16,'UPIS LinkIn'!$A$5:$A$25,0),MATCH('Dep LinkIn'!AL$2,'UPIS LinkIn'!$C$2:$AM$2,0)))</f>
        <v>0.74750000000000005</v>
      </c>
      <c r="AM16" s="43">
        <f>IF('AccDep LinkIn'!AK16&gt;='UPIS LinkIn'!AK16,0,$C16/12*INDEX('UPIS LinkIn'!$C$5:$AM$25,MATCH('Dep LinkIn'!$A16,'UPIS LinkIn'!$A$5:$A$25,0),MATCH('Dep LinkIn'!AM$2,'UPIS LinkIn'!$C$2:$AM$2,0)))</f>
        <v>0.74750000000000005</v>
      </c>
      <c r="AN16" s="43">
        <f>IF('AccDep LinkIn'!AL16&gt;='UPIS LinkIn'!AL16,0,$C16/12*INDEX('UPIS LinkIn'!$C$5:$AM$25,MATCH('Dep LinkIn'!$A16,'UPIS LinkIn'!$A$5:$A$25,0),MATCH('Dep LinkIn'!AN$2,'UPIS LinkIn'!$C$2:$AM$2,0)))</f>
        <v>0.74750000000000005</v>
      </c>
    </row>
    <row r="17" spans="1:40" x14ac:dyDescent="0.55000000000000004">
      <c r="A17" s="23">
        <v>375</v>
      </c>
      <c r="B17" s="23" t="s">
        <v>27</v>
      </c>
      <c r="C17" s="45">
        <f>'Dep - BY B3.1'!I26</f>
        <v>0.02</v>
      </c>
      <c r="D17" s="37"/>
      <c r="E17" s="37"/>
      <c r="F17" s="37"/>
      <c r="G17" s="37"/>
      <c r="H17" s="37"/>
      <c r="I17" s="37"/>
      <c r="J17" s="37"/>
      <c r="K17" s="43"/>
      <c r="L17" s="43"/>
      <c r="M17" s="43"/>
      <c r="N17" s="43"/>
      <c r="O17" s="43"/>
      <c r="P17" s="43"/>
      <c r="Q17" s="43">
        <f>IF('AccDep LinkIn'!O17&gt;='UPIS LinkIn'!O17,0,$C17/12*INDEX('UPIS LinkIn'!$C$5:$AM$25,MATCH('Dep LinkIn'!$A17,'UPIS LinkIn'!$A$5:$A$25,0),MATCH('Dep LinkIn'!Q$2,'UPIS LinkIn'!$C$2:$AM$2,0)))</f>
        <v>0</v>
      </c>
      <c r="R17" s="43">
        <f>IF('AccDep LinkIn'!P17&gt;='UPIS LinkIn'!P17,0,$C17/12*INDEX('UPIS LinkIn'!$C$5:$AM$25,MATCH('Dep LinkIn'!$A17,'UPIS LinkIn'!$A$5:$A$25,0),MATCH('Dep LinkIn'!R$2,'UPIS LinkIn'!$C$2:$AM$2,0)))</f>
        <v>0</v>
      </c>
      <c r="S17" s="43">
        <f>IF('AccDep LinkIn'!Q17&gt;='UPIS LinkIn'!Q17,0,$C17/12*INDEX('UPIS LinkIn'!$C$5:$AM$25,MATCH('Dep LinkIn'!$A17,'UPIS LinkIn'!$A$5:$A$25,0),MATCH('Dep LinkIn'!S$2,'UPIS LinkIn'!$C$2:$AM$2,0)))</f>
        <v>0</v>
      </c>
      <c r="T17" s="43">
        <f>IF('AccDep LinkIn'!R17&gt;='UPIS LinkIn'!R17,0,$C17/12*INDEX('UPIS LinkIn'!$C$5:$AM$25,MATCH('Dep LinkIn'!$A17,'UPIS LinkIn'!$A$5:$A$25,0),MATCH('Dep LinkIn'!T$2,'UPIS LinkIn'!$C$2:$AM$2,0)))</f>
        <v>0</v>
      </c>
      <c r="U17" s="43">
        <f>IF('AccDep LinkIn'!S17&gt;='UPIS LinkIn'!S17,0,$C17/12*INDEX('UPIS LinkIn'!$C$5:$AM$25,MATCH('Dep LinkIn'!$A17,'UPIS LinkIn'!$A$5:$A$25,0),MATCH('Dep LinkIn'!U$2,'UPIS LinkIn'!$C$2:$AM$2,0)))</f>
        <v>0</v>
      </c>
      <c r="V17" s="43">
        <f>IF('AccDep LinkIn'!T17&gt;='UPIS LinkIn'!T17,0,$C17/12*INDEX('UPIS LinkIn'!$C$5:$AM$25,MATCH('Dep LinkIn'!$A17,'UPIS LinkIn'!$A$5:$A$25,0),MATCH('Dep LinkIn'!V$2,'UPIS LinkIn'!$C$2:$AM$2,0)))</f>
        <v>0</v>
      </c>
      <c r="W17" s="43">
        <f>IF('AccDep LinkIn'!U17&gt;='UPIS LinkIn'!U17,0,$C17/12*INDEX('UPIS LinkIn'!$C$5:$AM$25,MATCH('Dep LinkIn'!$A17,'UPIS LinkIn'!$A$5:$A$25,0),MATCH('Dep LinkIn'!W$2,'UPIS LinkIn'!$C$2:$AM$2,0)))</f>
        <v>0</v>
      </c>
      <c r="X17" s="43">
        <f>IF('AccDep LinkIn'!V17&gt;='UPIS LinkIn'!V17,0,$C17/12*INDEX('UPIS LinkIn'!$C$5:$AM$25,MATCH('Dep LinkIn'!$A17,'UPIS LinkIn'!$A$5:$A$25,0),MATCH('Dep LinkIn'!X$2,'UPIS LinkIn'!$C$2:$AM$2,0)))</f>
        <v>0</v>
      </c>
      <c r="Y17" s="43">
        <f>IF('AccDep LinkIn'!W17&gt;='UPIS LinkIn'!W17,0,$C17/12*INDEX('UPIS LinkIn'!$C$5:$AM$25,MATCH('Dep LinkIn'!$A17,'UPIS LinkIn'!$A$5:$A$25,0),MATCH('Dep LinkIn'!Y$2,'UPIS LinkIn'!$C$2:$AM$2,0)))</f>
        <v>0</v>
      </c>
      <c r="Z17" s="43">
        <f>IF('AccDep LinkIn'!X17&gt;='UPIS LinkIn'!X17,0,$C17/12*INDEX('UPIS LinkIn'!$C$5:$AM$25,MATCH('Dep LinkIn'!$A17,'UPIS LinkIn'!$A$5:$A$25,0),MATCH('Dep LinkIn'!Z$2,'UPIS LinkIn'!$C$2:$AM$2,0)))</f>
        <v>0</v>
      </c>
      <c r="AA17" s="43">
        <f>IF('AccDep LinkIn'!Y17&gt;='UPIS LinkIn'!Y17,0,$C17/12*INDEX('UPIS LinkIn'!$C$5:$AM$25,MATCH('Dep LinkIn'!$A17,'UPIS LinkIn'!$A$5:$A$25,0),MATCH('Dep LinkIn'!AA$2,'UPIS LinkIn'!$C$2:$AM$2,0)))</f>
        <v>0</v>
      </c>
      <c r="AB17" s="43">
        <f>IF('AccDep LinkIn'!Z17&gt;='UPIS LinkIn'!Z17,0,$C17/12*INDEX('UPIS LinkIn'!$C$5:$AM$25,MATCH('Dep LinkIn'!$A17,'UPIS LinkIn'!$A$5:$A$25,0),MATCH('Dep LinkIn'!AB$2,'UPIS LinkIn'!$C$2:$AM$2,0)))</f>
        <v>0</v>
      </c>
      <c r="AC17" s="43">
        <f>IF('AccDep LinkIn'!AA17&gt;='UPIS LinkIn'!AA17,0,$C17/12*INDEX('UPIS LinkIn'!$C$5:$AM$25,MATCH('Dep LinkIn'!$A17,'UPIS LinkIn'!$A$5:$A$25,0),MATCH('Dep LinkIn'!AC$2,'UPIS LinkIn'!$C$2:$AM$2,0)))</f>
        <v>0</v>
      </c>
      <c r="AD17" s="43">
        <f>IF('AccDep LinkIn'!AB17&gt;='UPIS LinkIn'!AB17,0,$C17/12*INDEX('UPIS LinkIn'!$C$5:$AM$25,MATCH('Dep LinkIn'!$A17,'UPIS LinkIn'!$A$5:$A$25,0),MATCH('Dep LinkIn'!AD$2,'UPIS LinkIn'!$C$2:$AM$2,0)))</f>
        <v>0</v>
      </c>
      <c r="AE17" s="43">
        <f>IF('AccDep LinkIn'!AC17&gt;='UPIS LinkIn'!AC17,0,$C17/12*INDEX('UPIS LinkIn'!$C$5:$AM$25,MATCH('Dep LinkIn'!$A17,'UPIS LinkIn'!$A$5:$A$25,0),MATCH('Dep LinkIn'!AE$2,'UPIS LinkIn'!$C$2:$AM$2,0)))</f>
        <v>0</v>
      </c>
      <c r="AF17" s="43">
        <f>IF('AccDep LinkIn'!AD17&gt;='UPIS LinkIn'!AD17,0,$C17/12*INDEX('UPIS LinkIn'!$C$5:$AM$25,MATCH('Dep LinkIn'!$A17,'UPIS LinkIn'!$A$5:$A$25,0),MATCH('Dep LinkIn'!AF$2,'UPIS LinkIn'!$C$2:$AM$2,0)))</f>
        <v>0</v>
      </c>
      <c r="AG17" s="43">
        <f>IF('AccDep LinkIn'!AE17&gt;='UPIS LinkIn'!AE17,0,$C17/12*INDEX('UPIS LinkIn'!$C$5:$AM$25,MATCH('Dep LinkIn'!$A17,'UPIS LinkIn'!$A$5:$A$25,0),MATCH('Dep LinkIn'!AG$2,'UPIS LinkIn'!$C$2:$AM$2,0)))</f>
        <v>0</v>
      </c>
      <c r="AH17" s="43">
        <f>IF('AccDep LinkIn'!AF17&gt;='UPIS LinkIn'!AF17,0,$C17/12*INDEX('UPIS LinkIn'!$C$5:$AM$25,MATCH('Dep LinkIn'!$A17,'UPIS LinkIn'!$A$5:$A$25,0),MATCH('Dep LinkIn'!AH$2,'UPIS LinkIn'!$C$2:$AM$2,0)))</f>
        <v>0</v>
      </c>
      <c r="AI17" s="43">
        <f>IF('AccDep LinkIn'!AG17&gt;='UPIS LinkIn'!AG17,0,$C17/12*INDEX('UPIS LinkIn'!$C$5:$AM$25,MATCH('Dep LinkIn'!$A17,'UPIS LinkIn'!$A$5:$A$25,0),MATCH('Dep LinkIn'!AI$2,'UPIS LinkIn'!$C$2:$AM$2,0)))</f>
        <v>0</v>
      </c>
      <c r="AJ17" s="43">
        <f>IF('AccDep LinkIn'!AH17&gt;='UPIS LinkIn'!AH17,0,$C17/12*INDEX('UPIS LinkIn'!$C$5:$AM$25,MATCH('Dep LinkIn'!$A17,'UPIS LinkIn'!$A$5:$A$25,0),MATCH('Dep LinkIn'!AJ$2,'UPIS LinkIn'!$C$2:$AM$2,0)))</f>
        <v>0</v>
      </c>
      <c r="AK17" s="43">
        <f>IF('AccDep LinkIn'!AI17&gt;='UPIS LinkIn'!AI17,0,$C17/12*INDEX('UPIS LinkIn'!$C$5:$AM$25,MATCH('Dep LinkIn'!$A17,'UPIS LinkIn'!$A$5:$A$25,0),MATCH('Dep LinkIn'!AK$2,'UPIS LinkIn'!$C$2:$AM$2,0)))</f>
        <v>0</v>
      </c>
      <c r="AL17" s="43">
        <f>IF('AccDep LinkIn'!AJ17&gt;='UPIS LinkIn'!AJ17,0,$C17/12*INDEX('UPIS LinkIn'!$C$5:$AM$25,MATCH('Dep LinkIn'!$A17,'UPIS LinkIn'!$A$5:$A$25,0),MATCH('Dep LinkIn'!AL$2,'UPIS LinkIn'!$C$2:$AM$2,0)))</f>
        <v>0</v>
      </c>
      <c r="AM17" s="43">
        <f>IF('AccDep LinkIn'!AK17&gt;='UPIS LinkIn'!AK17,0,$C17/12*INDEX('UPIS LinkIn'!$C$5:$AM$25,MATCH('Dep LinkIn'!$A17,'UPIS LinkIn'!$A$5:$A$25,0),MATCH('Dep LinkIn'!AM$2,'UPIS LinkIn'!$C$2:$AM$2,0)))</f>
        <v>0</v>
      </c>
      <c r="AN17" s="43">
        <f>IF('AccDep LinkIn'!AL17&gt;='UPIS LinkIn'!AL17,0,$C17/12*INDEX('UPIS LinkIn'!$C$5:$AM$25,MATCH('Dep LinkIn'!$A17,'UPIS LinkIn'!$A$5:$A$25,0),MATCH('Dep LinkIn'!AN$2,'UPIS LinkIn'!$C$2:$AM$2,0)))</f>
        <v>0</v>
      </c>
    </row>
    <row r="18" spans="1:40" x14ac:dyDescent="0.55000000000000004">
      <c r="A18" s="23">
        <v>391</v>
      </c>
      <c r="B18" s="23" t="s">
        <v>170</v>
      </c>
      <c r="C18" s="45">
        <f>'Dep - BY B3.1'!I27</f>
        <v>0.05</v>
      </c>
      <c r="D18" s="37"/>
      <c r="E18" s="37"/>
      <c r="F18" s="37"/>
      <c r="G18" s="37"/>
      <c r="H18" s="37"/>
      <c r="I18" s="37"/>
      <c r="J18" s="37"/>
      <c r="K18" s="43"/>
      <c r="L18" s="43"/>
      <c r="M18" s="43"/>
      <c r="N18" s="43"/>
      <c r="O18" s="43"/>
      <c r="P18" s="43"/>
      <c r="Q18" s="43">
        <f>IF('AccDep LinkIn'!O18&gt;='UPIS LinkIn'!O18,0,$C18/12*INDEX('UPIS LinkIn'!$C$5:$AM$25,MATCH('Dep LinkIn'!$A18,'UPIS LinkIn'!$A$5:$A$25,0),MATCH('Dep LinkIn'!Q$2,'UPIS LinkIn'!$C$2:$AM$2,0)))</f>
        <v>0</v>
      </c>
      <c r="R18" s="43">
        <f>IF('AccDep LinkIn'!P18&gt;='UPIS LinkIn'!P18,0,$C18/12*INDEX('UPIS LinkIn'!$C$5:$AM$25,MATCH('Dep LinkIn'!$A18,'UPIS LinkIn'!$A$5:$A$25,0),MATCH('Dep LinkIn'!R$2,'UPIS LinkIn'!$C$2:$AM$2,0)))</f>
        <v>7.4750000000000011E-2</v>
      </c>
      <c r="S18" s="43">
        <f>IF('AccDep LinkIn'!Q18&gt;='UPIS LinkIn'!Q18,0,$C18/12*INDEX('UPIS LinkIn'!$C$5:$AM$25,MATCH('Dep LinkIn'!$A18,'UPIS LinkIn'!$A$5:$A$25,0),MATCH('Dep LinkIn'!S$2,'UPIS LinkIn'!$C$2:$AM$2,0)))</f>
        <v>7.4750000000000011E-2</v>
      </c>
      <c r="T18" s="43">
        <f>IF('AccDep LinkIn'!R18&gt;='UPIS LinkIn'!R18,0,$C18/12*INDEX('UPIS LinkIn'!$C$5:$AM$25,MATCH('Dep LinkIn'!$A18,'UPIS LinkIn'!$A$5:$A$25,0),MATCH('Dep LinkIn'!T$2,'UPIS LinkIn'!$C$2:$AM$2,0)))</f>
        <v>7.4750000000000011E-2</v>
      </c>
      <c r="U18" s="43">
        <f>IF('AccDep LinkIn'!S18&gt;='UPIS LinkIn'!S18,0,$C18/12*INDEX('UPIS LinkIn'!$C$5:$AM$25,MATCH('Dep LinkIn'!$A18,'UPIS LinkIn'!$A$5:$A$25,0),MATCH('Dep LinkIn'!U$2,'UPIS LinkIn'!$C$2:$AM$2,0)))</f>
        <v>7.4750000000000011E-2</v>
      </c>
      <c r="V18" s="43">
        <f>IF('AccDep LinkIn'!T18&gt;='UPIS LinkIn'!T18,0,$C18/12*INDEX('UPIS LinkIn'!$C$5:$AM$25,MATCH('Dep LinkIn'!$A18,'UPIS LinkIn'!$A$5:$A$25,0),MATCH('Dep LinkIn'!V$2,'UPIS LinkIn'!$C$2:$AM$2,0)))</f>
        <v>7.4750000000000011E-2</v>
      </c>
      <c r="W18" s="43">
        <f>IF('AccDep LinkIn'!U18&gt;='UPIS LinkIn'!U18,0,$C18/12*INDEX('UPIS LinkIn'!$C$5:$AM$25,MATCH('Dep LinkIn'!$A18,'UPIS LinkIn'!$A$5:$A$25,0),MATCH('Dep LinkIn'!W$2,'UPIS LinkIn'!$C$2:$AM$2,0)))</f>
        <v>7.4750000000000011E-2</v>
      </c>
      <c r="X18" s="43">
        <f>IF('AccDep LinkIn'!V18&gt;='UPIS LinkIn'!V18,0,$C18/12*INDEX('UPIS LinkIn'!$C$5:$AM$25,MATCH('Dep LinkIn'!$A18,'UPIS LinkIn'!$A$5:$A$25,0),MATCH('Dep LinkIn'!X$2,'UPIS LinkIn'!$C$2:$AM$2,0)))</f>
        <v>7.4750000000000011E-2</v>
      </c>
      <c r="Y18" s="43">
        <f>IF('AccDep LinkIn'!W18&gt;='UPIS LinkIn'!W18,0,$C18/12*INDEX('UPIS LinkIn'!$C$5:$AM$25,MATCH('Dep LinkIn'!$A18,'UPIS LinkIn'!$A$5:$A$25,0),MATCH('Dep LinkIn'!Y$2,'UPIS LinkIn'!$C$2:$AM$2,0)))</f>
        <v>7.4750000000000011E-2</v>
      </c>
      <c r="Z18" s="43">
        <f>IF('AccDep LinkIn'!X18&gt;='UPIS LinkIn'!X18,0,$C18/12*INDEX('UPIS LinkIn'!$C$5:$AM$25,MATCH('Dep LinkIn'!$A18,'UPIS LinkIn'!$A$5:$A$25,0),MATCH('Dep LinkIn'!Z$2,'UPIS LinkIn'!$C$2:$AM$2,0)))</f>
        <v>7.4750000000000011E-2</v>
      </c>
      <c r="AA18" s="43">
        <f>IF('AccDep LinkIn'!Y18&gt;='UPIS LinkIn'!Y18,0,$C18/12*INDEX('UPIS LinkIn'!$C$5:$AM$25,MATCH('Dep LinkIn'!$A18,'UPIS LinkIn'!$A$5:$A$25,0),MATCH('Dep LinkIn'!AA$2,'UPIS LinkIn'!$C$2:$AM$2,0)))</f>
        <v>7.4750000000000011E-2</v>
      </c>
      <c r="AB18" s="43">
        <f>IF('AccDep LinkIn'!Z18&gt;='UPIS LinkIn'!Z18,0,$C18/12*INDEX('UPIS LinkIn'!$C$5:$AM$25,MATCH('Dep LinkIn'!$A18,'UPIS LinkIn'!$A$5:$A$25,0),MATCH('Dep LinkIn'!AB$2,'UPIS LinkIn'!$C$2:$AM$2,0)))</f>
        <v>7.4750000000000011E-2</v>
      </c>
      <c r="AC18" s="43">
        <f>IF('AccDep LinkIn'!AA18&gt;='UPIS LinkIn'!AA18,0,$C18/12*INDEX('UPIS LinkIn'!$C$5:$AM$25,MATCH('Dep LinkIn'!$A18,'UPIS LinkIn'!$A$5:$A$25,0),MATCH('Dep LinkIn'!AC$2,'UPIS LinkIn'!$C$2:$AM$2,0)))</f>
        <v>7.4750000000000011E-2</v>
      </c>
      <c r="AD18" s="43">
        <f>IF('AccDep LinkIn'!AB18&gt;='UPIS LinkIn'!AB18,0,$C18/12*INDEX('UPIS LinkIn'!$C$5:$AM$25,MATCH('Dep LinkIn'!$A18,'UPIS LinkIn'!$A$5:$A$25,0),MATCH('Dep LinkIn'!AD$2,'UPIS LinkIn'!$C$2:$AM$2,0)))</f>
        <v>7.4750000000000011E-2</v>
      </c>
      <c r="AE18" s="43">
        <f>IF('AccDep LinkIn'!AC18&gt;='UPIS LinkIn'!AC18,0,$C18/12*INDEX('UPIS LinkIn'!$C$5:$AM$25,MATCH('Dep LinkIn'!$A18,'UPIS LinkIn'!$A$5:$A$25,0),MATCH('Dep LinkIn'!AE$2,'UPIS LinkIn'!$C$2:$AM$2,0)))</f>
        <v>7.4750000000000011E-2</v>
      </c>
      <c r="AF18" s="43">
        <f>IF('AccDep LinkIn'!AD18&gt;='UPIS LinkIn'!AD18,0,$C18/12*INDEX('UPIS LinkIn'!$C$5:$AM$25,MATCH('Dep LinkIn'!$A18,'UPIS LinkIn'!$A$5:$A$25,0),MATCH('Dep LinkIn'!AF$2,'UPIS LinkIn'!$C$2:$AM$2,0)))</f>
        <v>7.4750000000000011E-2</v>
      </c>
      <c r="AG18" s="43">
        <f>IF('AccDep LinkIn'!AE18&gt;='UPIS LinkIn'!AE18,0,$C18/12*INDEX('UPIS LinkIn'!$C$5:$AM$25,MATCH('Dep LinkIn'!$A18,'UPIS LinkIn'!$A$5:$A$25,0),MATCH('Dep LinkIn'!AG$2,'UPIS LinkIn'!$C$2:$AM$2,0)))</f>
        <v>7.4750000000000011E-2</v>
      </c>
      <c r="AH18" s="43">
        <f>IF('AccDep LinkIn'!AF18&gt;='UPIS LinkIn'!AF18,0,$C18/12*INDEX('UPIS LinkIn'!$C$5:$AM$25,MATCH('Dep LinkIn'!$A18,'UPIS LinkIn'!$A$5:$A$25,0),MATCH('Dep LinkIn'!AH$2,'UPIS LinkIn'!$C$2:$AM$2,0)))</f>
        <v>7.4750000000000011E-2</v>
      </c>
      <c r="AI18" s="43">
        <f>IF('AccDep LinkIn'!AG18&gt;='UPIS LinkIn'!AG18,0,$C18/12*INDEX('UPIS LinkIn'!$C$5:$AM$25,MATCH('Dep LinkIn'!$A18,'UPIS LinkIn'!$A$5:$A$25,0),MATCH('Dep LinkIn'!AI$2,'UPIS LinkIn'!$C$2:$AM$2,0)))</f>
        <v>7.4750000000000011E-2</v>
      </c>
      <c r="AJ18" s="43">
        <f>IF('AccDep LinkIn'!AH18&gt;='UPIS LinkIn'!AH18,0,$C18/12*INDEX('UPIS LinkIn'!$C$5:$AM$25,MATCH('Dep LinkIn'!$A18,'UPIS LinkIn'!$A$5:$A$25,0),MATCH('Dep LinkIn'!AJ$2,'UPIS LinkIn'!$C$2:$AM$2,0)))</f>
        <v>7.4750000000000011E-2</v>
      </c>
      <c r="AK18" s="43">
        <f>IF('AccDep LinkIn'!AI18&gt;='UPIS LinkIn'!AI18,0,$C18/12*INDEX('UPIS LinkIn'!$C$5:$AM$25,MATCH('Dep LinkIn'!$A18,'UPIS LinkIn'!$A$5:$A$25,0),MATCH('Dep LinkIn'!AK$2,'UPIS LinkIn'!$C$2:$AM$2,0)))</f>
        <v>7.4750000000000011E-2</v>
      </c>
      <c r="AL18" s="43">
        <f>IF('AccDep LinkIn'!AJ18&gt;='UPIS LinkIn'!AJ18,0,$C18/12*INDEX('UPIS LinkIn'!$C$5:$AM$25,MATCH('Dep LinkIn'!$A18,'UPIS LinkIn'!$A$5:$A$25,0),MATCH('Dep LinkIn'!AL$2,'UPIS LinkIn'!$C$2:$AM$2,0)))</f>
        <v>7.4750000000000011E-2</v>
      </c>
      <c r="AM18" s="43">
        <f>IF('AccDep LinkIn'!AK18&gt;='UPIS LinkIn'!AK18,0,$C18/12*INDEX('UPIS LinkIn'!$C$5:$AM$25,MATCH('Dep LinkIn'!$A18,'UPIS LinkIn'!$A$5:$A$25,0),MATCH('Dep LinkIn'!AM$2,'UPIS LinkIn'!$C$2:$AM$2,0)))</f>
        <v>7.4750000000000011E-2</v>
      </c>
      <c r="AN18" s="43">
        <f>IF('AccDep LinkIn'!AL18&gt;='UPIS LinkIn'!AL18,0,$C18/12*INDEX('UPIS LinkIn'!$C$5:$AM$25,MATCH('Dep LinkIn'!$A18,'UPIS LinkIn'!$A$5:$A$25,0),MATCH('Dep LinkIn'!AN$2,'UPIS LinkIn'!$C$2:$AM$2,0)))</f>
        <v>7.4750000000000011E-2</v>
      </c>
    </row>
    <row r="19" spans="1:40" x14ac:dyDescent="0.55000000000000004">
      <c r="A19" s="23">
        <v>391.1</v>
      </c>
      <c r="B19" s="23" t="s">
        <v>170</v>
      </c>
      <c r="C19" s="45">
        <f>'Dep - BY B3.1'!I28</f>
        <v>0.05</v>
      </c>
      <c r="D19" s="37"/>
      <c r="E19" s="37"/>
      <c r="F19" s="37"/>
      <c r="G19" s="37"/>
      <c r="H19" s="37"/>
      <c r="I19" s="37"/>
      <c r="J19" s="37"/>
      <c r="K19" s="43"/>
      <c r="L19" s="43"/>
      <c r="M19" s="43"/>
      <c r="N19" s="43"/>
      <c r="O19" s="43"/>
      <c r="P19" s="43"/>
      <c r="Q19" s="43">
        <f>IF('AccDep LinkIn'!O19&gt;='UPIS LinkIn'!O19,0,$C19/12*INDEX('UPIS LinkIn'!$C$5:$AM$25,MATCH('Dep LinkIn'!$A19,'UPIS LinkIn'!$A$5:$A$25,0),MATCH('Dep LinkIn'!Q$2,'UPIS LinkIn'!$C$2:$AM$2,0)))</f>
        <v>0</v>
      </c>
      <c r="R19" s="43">
        <f>IF('AccDep LinkIn'!P19&gt;='UPIS LinkIn'!P19,0,$C19/12*INDEX('UPIS LinkIn'!$C$5:$AM$25,MATCH('Dep LinkIn'!$A19,'UPIS LinkIn'!$A$5:$A$25,0),MATCH('Dep LinkIn'!R$2,'UPIS LinkIn'!$C$2:$AM$2,0)))</f>
        <v>0</v>
      </c>
      <c r="S19" s="43">
        <f>IF('AccDep LinkIn'!Q19&gt;='UPIS LinkIn'!Q19,0,$C19/12*INDEX('UPIS LinkIn'!$C$5:$AM$25,MATCH('Dep LinkIn'!$A19,'UPIS LinkIn'!$A$5:$A$25,0),MATCH('Dep LinkIn'!S$2,'UPIS LinkIn'!$C$2:$AM$2,0)))</f>
        <v>0</v>
      </c>
      <c r="T19" s="43">
        <f>IF('AccDep LinkIn'!R19&gt;='UPIS LinkIn'!R19,0,$C19/12*INDEX('UPIS LinkIn'!$C$5:$AM$25,MATCH('Dep LinkIn'!$A19,'UPIS LinkIn'!$A$5:$A$25,0),MATCH('Dep LinkIn'!T$2,'UPIS LinkIn'!$C$2:$AM$2,0)))</f>
        <v>0</v>
      </c>
      <c r="U19" s="43">
        <f>IF('AccDep LinkIn'!S19&gt;='UPIS LinkIn'!S19,0,$C19/12*INDEX('UPIS LinkIn'!$C$5:$AM$25,MATCH('Dep LinkIn'!$A19,'UPIS LinkIn'!$A$5:$A$25,0),MATCH('Dep LinkIn'!U$2,'UPIS LinkIn'!$C$2:$AM$2,0)))</f>
        <v>0</v>
      </c>
      <c r="V19" s="43">
        <f>IF('AccDep LinkIn'!T19&gt;='UPIS LinkIn'!T19,0,$C19/12*INDEX('UPIS LinkIn'!$C$5:$AM$25,MATCH('Dep LinkIn'!$A19,'UPIS LinkIn'!$A$5:$A$25,0),MATCH('Dep LinkIn'!V$2,'UPIS LinkIn'!$C$2:$AM$2,0)))</f>
        <v>0</v>
      </c>
      <c r="W19" s="43">
        <f>IF('AccDep LinkIn'!U19&gt;='UPIS LinkIn'!U19,0,$C19/12*INDEX('UPIS LinkIn'!$C$5:$AM$25,MATCH('Dep LinkIn'!$A19,'UPIS LinkIn'!$A$5:$A$25,0),MATCH('Dep LinkIn'!W$2,'UPIS LinkIn'!$C$2:$AM$2,0)))</f>
        <v>0</v>
      </c>
      <c r="X19" s="43">
        <f>IF('AccDep LinkIn'!V19&gt;='UPIS LinkIn'!V19,0,$C19/12*INDEX('UPIS LinkIn'!$C$5:$AM$25,MATCH('Dep LinkIn'!$A19,'UPIS LinkIn'!$A$5:$A$25,0),MATCH('Dep LinkIn'!X$2,'UPIS LinkIn'!$C$2:$AM$2,0)))</f>
        <v>0</v>
      </c>
      <c r="Y19" s="43">
        <f>IF('AccDep LinkIn'!W19&gt;='UPIS LinkIn'!W19,0,$C19/12*INDEX('UPIS LinkIn'!$C$5:$AM$25,MATCH('Dep LinkIn'!$A19,'UPIS LinkIn'!$A$5:$A$25,0),MATCH('Dep LinkIn'!Y$2,'UPIS LinkIn'!$C$2:$AM$2,0)))</f>
        <v>0</v>
      </c>
      <c r="Z19" s="43">
        <f>IF('AccDep LinkIn'!X19&gt;='UPIS LinkIn'!X19,0,$C19/12*INDEX('UPIS LinkIn'!$C$5:$AM$25,MATCH('Dep LinkIn'!$A19,'UPIS LinkIn'!$A$5:$A$25,0),MATCH('Dep LinkIn'!Z$2,'UPIS LinkIn'!$C$2:$AM$2,0)))</f>
        <v>0</v>
      </c>
      <c r="AA19" s="43">
        <f>IF('AccDep LinkIn'!Y19&gt;='UPIS LinkIn'!Y19,0,$C19/12*INDEX('UPIS LinkIn'!$C$5:$AM$25,MATCH('Dep LinkIn'!$A19,'UPIS LinkIn'!$A$5:$A$25,0),MATCH('Dep LinkIn'!AA$2,'UPIS LinkIn'!$C$2:$AM$2,0)))</f>
        <v>0</v>
      </c>
      <c r="AB19" s="43">
        <f>IF('AccDep LinkIn'!Z19&gt;='UPIS LinkIn'!Z19,0,$C19/12*INDEX('UPIS LinkIn'!$C$5:$AM$25,MATCH('Dep LinkIn'!$A19,'UPIS LinkIn'!$A$5:$A$25,0),MATCH('Dep LinkIn'!AB$2,'UPIS LinkIn'!$C$2:$AM$2,0)))</f>
        <v>0</v>
      </c>
      <c r="AC19" s="43">
        <f>IF('AccDep LinkIn'!AA19&gt;='UPIS LinkIn'!AA19,0,$C19/12*INDEX('UPIS LinkIn'!$C$5:$AM$25,MATCH('Dep LinkIn'!$A19,'UPIS LinkIn'!$A$5:$A$25,0),MATCH('Dep LinkIn'!AC$2,'UPIS LinkIn'!$C$2:$AM$2,0)))</f>
        <v>0</v>
      </c>
      <c r="AD19" s="43">
        <f>IF('AccDep LinkIn'!AB19&gt;='UPIS LinkIn'!AB19,0,$C19/12*INDEX('UPIS LinkIn'!$C$5:$AM$25,MATCH('Dep LinkIn'!$A19,'UPIS LinkIn'!$A$5:$A$25,0),MATCH('Dep LinkIn'!AD$2,'UPIS LinkIn'!$C$2:$AM$2,0)))</f>
        <v>0</v>
      </c>
      <c r="AE19" s="43">
        <f>IF('AccDep LinkIn'!AC19&gt;='UPIS LinkIn'!AC19,0,$C19/12*INDEX('UPIS LinkIn'!$C$5:$AM$25,MATCH('Dep LinkIn'!$A19,'UPIS LinkIn'!$A$5:$A$25,0),MATCH('Dep LinkIn'!AE$2,'UPIS LinkIn'!$C$2:$AM$2,0)))</f>
        <v>0</v>
      </c>
      <c r="AF19" s="43">
        <f>IF('AccDep LinkIn'!AD19&gt;='UPIS LinkIn'!AD19,0,$C19/12*INDEX('UPIS LinkIn'!$C$5:$AM$25,MATCH('Dep LinkIn'!$A19,'UPIS LinkIn'!$A$5:$A$25,0),MATCH('Dep LinkIn'!AF$2,'UPIS LinkIn'!$C$2:$AM$2,0)))</f>
        <v>0</v>
      </c>
      <c r="AG19" s="43">
        <f>IF('AccDep LinkIn'!AE19&gt;='UPIS LinkIn'!AE19,0,$C19/12*INDEX('UPIS LinkIn'!$C$5:$AM$25,MATCH('Dep LinkIn'!$A19,'UPIS LinkIn'!$A$5:$A$25,0),MATCH('Dep LinkIn'!AG$2,'UPIS LinkIn'!$C$2:$AM$2,0)))</f>
        <v>0</v>
      </c>
      <c r="AH19" s="43">
        <f>IF('AccDep LinkIn'!AF19&gt;='UPIS LinkIn'!AF19,0,$C19/12*INDEX('UPIS LinkIn'!$C$5:$AM$25,MATCH('Dep LinkIn'!$A19,'UPIS LinkIn'!$A$5:$A$25,0),MATCH('Dep LinkIn'!AH$2,'UPIS LinkIn'!$C$2:$AM$2,0)))</f>
        <v>0</v>
      </c>
      <c r="AI19" s="43">
        <f>IF('AccDep LinkIn'!AG19&gt;='UPIS LinkIn'!AG19,0,$C19/12*INDEX('UPIS LinkIn'!$C$5:$AM$25,MATCH('Dep LinkIn'!$A19,'UPIS LinkIn'!$A$5:$A$25,0),MATCH('Dep LinkIn'!AI$2,'UPIS LinkIn'!$C$2:$AM$2,0)))</f>
        <v>0</v>
      </c>
      <c r="AJ19" s="43">
        <f>IF('AccDep LinkIn'!AH19&gt;='UPIS LinkIn'!AH19,0,$C19/12*INDEX('UPIS LinkIn'!$C$5:$AM$25,MATCH('Dep LinkIn'!$A19,'UPIS LinkIn'!$A$5:$A$25,0),MATCH('Dep LinkIn'!AJ$2,'UPIS LinkIn'!$C$2:$AM$2,0)))</f>
        <v>0</v>
      </c>
      <c r="AK19" s="43">
        <f>IF('AccDep LinkIn'!AI19&gt;='UPIS LinkIn'!AI19,0,$C19/12*INDEX('UPIS LinkIn'!$C$5:$AM$25,MATCH('Dep LinkIn'!$A19,'UPIS LinkIn'!$A$5:$A$25,0),MATCH('Dep LinkIn'!AK$2,'UPIS LinkIn'!$C$2:$AM$2,0)))</f>
        <v>0</v>
      </c>
      <c r="AL19" s="43">
        <f>IF('AccDep LinkIn'!AJ19&gt;='UPIS LinkIn'!AJ19,0,$C19/12*INDEX('UPIS LinkIn'!$C$5:$AM$25,MATCH('Dep LinkIn'!$A19,'UPIS LinkIn'!$A$5:$A$25,0),MATCH('Dep LinkIn'!AL$2,'UPIS LinkIn'!$C$2:$AM$2,0)))</f>
        <v>0</v>
      </c>
      <c r="AM19" s="43">
        <f>IF('AccDep LinkIn'!AK19&gt;='UPIS LinkIn'!AK19,0,$C19/12*INDEX('UPIS LinkIn'!$C$5:$AM$25,MATCH('Dep LinkIn'!$A19,'UPIS LinkIn'!$A$5:$A$25,0),MATCH('Dep LinkIn'!AM$2,'UPIS LinkIn'!$C$2:$AM$2,0)))</f>
        <v>0</v>
      </c>
      <c r="AN19" s="43">
        <f>IF('AccDep LinkIn'!AL19&gt;='UPIS LinkIn'!AL19,0,$C19/12*INDEX('UPIS LinkIn'!$C$5:$AM$25,MATCH('Dep LinkIn'!$A19,'UPIS LinkIn'!$A$5:$A$25,0),MATCH('Dep LinkIn'!AN$2,'UPIS LinkIn'!$C$2:$AM$2,0)))</f>
        <v>0</v>
      </c>
    </row>
    <row r="20" spans="1:40" x14ac:dyDescent="0.55000000000000004">
      <c r="A20" s="23">
        <v>392</v>
      </c>
      <c r="B20" s="23" t="s">
        <v>171</v>
      </c>
      <c r="C20" s="45">
        <f>'Dep - BY B3.1'!I29</f>
        <v>0.13</v>
      </c>
      <c r="D20" s="37"/>
      <c r="E20" s="37"/>
      <c r="F20" s="37"/>
      <c r="G20" s="37"/>
      <c r="H20" s="37"/>
      <c r="I20" s="37"/>
      <c r="J20" s="37"/>
      <c r="K20" s="43"/>
      <c r="L20" s="43"/>
      <c r="M20" s="43"/>
      <c r="N20" s="43"/>
      <c r="O20" s="43"/>
      <c r="P20" s="43"/>
      <c r="Q20" s="43">
        <f>IF('AccDep LinkIn'!O20&gt;='UPIS LinkIn'!O20,0,$C20/12*INDEX('UPIS LinkIn'!$C$5:$AM$25,MATCH('Dep LinkIn'!$A20,'UPIS LinkIn'!$A$5:$A$25,0),MATCH('Dep LinkIn'!Q$2,'UPIS LinkIn'!$C$2:$AM$2,0)))</f>
        <v>0</v>
      </c>
      <c r="R20" s="43">
        <f>IF('AccDep LinkIn'!P20&gt;='UPIS LinkIn'!P20,0,$C20/12*INDEX('UPIS LinkIn'!$C$5:$AM$25,MATCH('Dep LinkIn'!$A20,'UPIS LinkIn'!$A$5:$A$25,0),MATCH('Dep LinkIn'!R$2,'UPIS LinkIn'!$C$2:$AM$2,0)))</f>
        <v>0</v>
      </c>
      <c r="S20" s="43">
        <f>IF('AccDep LinkIn'!Q20&gt;='UPIS LinkIn'!Q20,0,$C20/12*INDEX('UPIS LinkIn'!$C$5:$AM$25,MATCH('Dep LinkIn'!$A20,'UPIS LinkIn'!$A$5:$A$25,0),MATCH('Dep LinkIn'!S$2,'UPIS LinkIn'!$C$2:$AM$2,0)))</f>
        <v>0</v>
      </c>
      <c r="T20" s="43">
        <f>IF('AccDep LinkIn'!R20&gt;='UPIS LinkIn'!R20,0,$C20/12*INDEX('UPIS LinkIn'!$C$5:$AM$25,MATCH('Dep LinkIn'!$A20,'UPIS LinkIn'!$A$5:$A$25,0),MATCH('Dep LinkIn'!T$2,'UPIS LinkIn'!$C$2:$AM$2,0)))</f>
        <v>0</v>
      </c>
      <c r="U20" s="43">
        <f>IF('AccDep LinkIn'!S20&gt;='UPIS LinkIn'!S20,0,$C20/12*INDEX('UPIS LinkIn'!$C$5:$AM$25,MATCH('Dep LinkIn'!$A20,'UPIS LinkIn'!$A$5:$A$25,0),MATCH('Dep LinkIn'!U$2,'UPIS LinkIn'!$C$2:$AM$2,0)))</f>
        <v>0</v>
      </c>
      <c r="V20" s="43">
        <f>IF('AccDep LinkIn'!T20&gt;='UPIS LinkIn'!T20,0,$C20/12*INDEX('UPIS LinkIn'!$C$5:$AM$25,MATCH('Dep LinkIn'!$A20,'UPIS LinkIn'!$A$5:$A$25,0),MATCH('Dep LinkIn'!V$2,'UPIS LinkIn'!$C$2:$AM$2,0)))</f>
        <v>0</v>
      </c>
      <c r="W20" s="43">
        <f>IF('AccDep LinkIn'!U20&gt;='UPIS LinkIn'!U20,0,$C20/12*INDEX('UPIS LinkIn'!$C$5:$AM$25,MATCH('Dep LinkIn'!$A20,'UPIS LinkIn'!$A$5:$A$25,0),MATCH('Dep LinkIn'!W$2,'UPIS LinkIn'!$C$2:$AM$2,0)))</f>
        <v>0</v>
      </c>
      <c r="X20" s="43">
        <f>IF('AccDep LinkIn'!V20&gt;='UPIS LinkIn'!V20,0,$C20/12*INDEX('UPIS LinkIn'!$C$5:$AM$25,MATCH('Dep LinkIn'!$A20,'UPIS LinkIn'!$A$5:$A$25,0),MATCH('Dep LinkIn'!X$2,'UPIS LinkIn'!$C$2:$AM$2,0)))</f>
        <v>0</v>
      </c>
      <c r="Y20" s="43">
        <f>IF('AccDep LinkIn'!W20&gt;='UPIS LinkIn'!W20,0,$C20/12*INDEX('UPIS LinkIn'!$C$5:$AM$25,MATCH('Dep LinkIn'!$A20,'UPIS LinkIn'!$A$5:$A$25,0),MATCH('Dep LinkIn'!Y$2,'UPIS LinkIn'!$C$2:$AM$2,0)))</f>
        <v>0</v>
      </c>
      <c r="Z20" s="43">
        <f>IF('AccDep LinkIn'!X20&gt;='UPIS LinkIn'!X20,0,$C20/12*INDEX('UPIS LinkIn'!$C$5:$AM$25,MATCH('Dep LinkIn'!$A20,'UPIS LinkIn'!$A$5:$A$25,0),MATCH('Dep LinkIn'!Z$2,'UPIS LinkIn'!$C$2:$AM$2,0)))</f>
        <v>0</v>
      </c>
      <c r="AA20" s="43">
        <f>IF('AccDep LinkIn'!Y20&gt;='UPIS LinkIn'!Y20,0,$C20/12*INDEX('UPIS LinkIn'!$C$5:$AM$25,MATCH('Dep LinkIn'!$A20,'UPIS LinkIn'!$A$5:$A$25,0),MATCH('Dep LinkIn'!AA$2,'UPIS LinkIn'!$C$2:$AM$2,0)))</f>
        <v>0</v>
      </c>
      <c r="AB20" s="43">
        <f>IF('AccDep LinkIn'!Z20&gt;='UPIS LinkIn'!Z20,0,$C20/12*INDEX('UPIS LinkIn'!$C$5:$AM$25,MATCH('Dep LinkIn'!$A20,'UPIS LinkIn'!$A$5:$A$25,0),MATCH('Dep LinkIn'!AB$2,'UPIS LinkIn'!$C$2:$AM$2,0)))</f>
        <v>0</v>
      </c>
      <c r="AC20" s="43">
        <f>IF('AccDep LinkIn'!AA20&gt;='UPIS LinkIn'!AA20,0,$C20/12*INDEX('UPIS LinkIn'!$C$5:$AM$25,MATCH('Dep LinkIn'!$A20,'UPIS LinkIn'!$A$5:$A$25,0),MATCH('Dep LinkIn'!AC$2,'UPIS LinkIn'!$C$2:$AM$2,0)))</f>
        <v>0</v>
      </c>
      <c r="AD20" s="43">
        <f>IF('AccDep LinkIn'!AB20&gt;='UPIS LinkIn'!AB20,0,$C20/12*INDEX('UPIS LinkIn'!$C$5:$AM$25,MATCH('Dep LinkIn'!$A20,'UPIS LinkIn'!$A$5:$A$25,0),MATCH('Dep LinkIn'!AD$2,'UPIS LinkIn'!$C$2:$AM$2,0)))</f>
        <v>0</v>
      </c>
      <c r="AE20" s="43">
        <f>IF('AccDep LinkIn'!AC20&gt;='UPIS LinkIn'!AC20,0,$C20/12*INDEX('UPIS LinkIn'!$C$5:$AM$25,MATCH('Dep LinkIn'!$A20,'UPIS LinkIn'!$A$5:$A$25,0),MATCH('Dep LinkIn'!AE$2,'UPIS LinkIn'!$C$2:$AM$2,0)))</f>
        <v>0</v>
      </c>
      <c r="AF20" s="43">
        <f>IF('AccDep LinkIn'!AD20&gt;='UPIS LinkIn'!AD20,0,$C20/12*INDEX('UPIS LinkIn'!$C$5:$AM$25,MATCH('Dep LinkIn'!$A20,'UPIS LinkIn'!$A$5:$A$25,0),MATCH('Dep LinkIn'!AF$2,'UPIS LinkIn'!$C$2:$AM$2,0)))</f>
        <v>0</v>
      </c>
      <c r="AG20" s="43">
        <f>IF('AccDep LinkIn'!AE20&gt;='UPIS LinkIn'!AE20,0,$C20/12*INDEX('UPIS LinkIn'!$C$5:$AM$25,MATCH('Dep LinkIn'!$A20,'UPIS LinkIn'!$A$5:$A$25,0),MATCH('Dep LinkIn'!AG$2,'UPIS LinkIn'!$C$2:$AM$2,0)))</f>
        <v>0</v>
      </c>
      <c r="AH20" s="43">
        <f>IF('AccDep LinkIn'!AF20&gt;='UPIS LinkIn'!AF20,0,$C20/12*INDEX('UPIS LinkIn'!$C$5:$AM$25,MATCH('Dep LinkIn'!$A20,'UPIS LinkIn'!$A$5:$A$25,0),MATCH('Dep LinkIn'!AH$2,'UPIS LinkIn'!$C$2:$AM$2,0)))</f>
        <v>0</v>
      </c>
      <c r="AI20" s="43">
        <f>IF('AccDep LinkIn'!AG20&gt;='UPIS LinkIn'!AG20,0,$C20/12*INDEX('UPIS LinkIn'!$C$5:$AM$25,MATCH('Dep LinkIn'!$A20,'UPIS LinkIn'!$A$5:$A$25,0),MATCH('Dep LinkIn'!AI$2,'UPIS LinkIn'!$C$2:$AM$2,0)))</f>
        <v>0</v>
      </c>
      <c r="AJ20" s="43">
        <f>IF('AccDep LinkIn'!AH20&gt;='UPIS LinkIn'!AH20,0,$C20/12*INDEX('UPIS LinkIn'!$C$5:$AM$25,MATCH('Dep LinkIn'!$A20,'UPIS LinkIn'!$A$5:$A$25,0),MATCH('Dep LinkIn'!AJ$2,'UPIS LinkIn'!$C$2:$AM$2,0)))</f>
        <v>0</v>
      </c>
      <c r="AK20" s="43">
        <f>IF('AccDep LinkIn'!AI20&gt;='UPIS LinkIn'!AI20,0,$C20/12*INDEX('UPIS LinkIn'!$C$5:$AM$25,MATCH('Dep LinkIn'!$A20,'UPIS LinkIn'!$A$5:$A$25,0),MATCH('Dep LinkIn'!AK$2,'UPIS LinkIn'!$C$2:$AM$2,0)))</f>
        <v>0</v>
      </c>
      <c r="AL20" s="43">
        <f>IF('AccDep LinkIn'!AJ20&gt;='UPIS LinkIn'!AJ20,0,$C20/12*INDEX('UPIS LinkIn'!$C$5:$AM$25,MATCH('Dep LinkIn'!$A20,'UPIS LinkIn'!$A$5:$A$25,0),MATCH('Dep LinkIn'!AL$2,'UPIS LinkIn'!$C$2:$AM$2,0)))</f>
        <v>0</v>
      </c>
      <c r="AM20" s="43">
        <f>IF('AccDep LinkIn'!AK20&gt;='UPIS LinkIn'!AK20,0,$C20/12*INDEX('UPIS LinkIn'!$C$5:$AM$25,MATCH('Dep LinkIn'!$A20,'UPIS LinkIn'!$A$5:$A$25,0),MATCH('Dep LinkIn'!AM$2,'UPIS LinkIn'!$C$2:$AM$2,0)))</f>
        <v>0</v>
      </c>
      <c r="AN20" s="43">
        <f>IF('AccDep LinkIn'!AL20&gt;='UPIS LinkIn'!AL20,0,$C20/12*INDEX('UPIS LinkIn'!$C$5:$AM$25,MATCH('Dep LinkIn'!$A20,'UPIS LinkIn'!$A$5:$A$25,0),MATCH('Dep LinkIn'!AN$2,'UPIS LinkIn'!$C$2:$AM$2,0)))</f>
        <v>0</v>
      </c>
    </row>
    <row r="21" spans="1:40" x14ac:dyDescent="0.55000000000000004">
      <c r="A21" s="23">
        <v>393</v>
      </c>
      <c r="B21" s="23" t="s">
        <v>28</v>
      </c>
      <c r="C21" s="45">
        <f>'Dep - BY B3.1'!I30</f>
        <v>6.6666666666666666E-2</v>
      </c>
      <c r="D21" s="37"/>
      <c r="E21" s="37"/>
      <c r="F21" s="37"/>
      <c r="G21" s="37"/>
      <c r="H21" s="37"/>
      <c r="I21" s="37"/>
      <c r="J21" s="37"/>
      <c r="K21" s="43"/>
      <c r="L21" s="43"/>
      <c r="M21" s="43"/>
      <c r="N21" s="43"/>
      <c r="O21" s="43"/>
      <c r="P21" s="43"/>
      <c r="Q21" s="43">
        <f>IF('AccDep LinkIn'!O21&gt;='UPIS LinkIn'!O21,0,$C21/12*INDEX('UPIS LinkIn'!$C$5:$AM$25,MATCH('Dep LinkIn'!$A21,'UPIS LinkIn'!$A$5:$A$25,0),MATCH('Dep LinkIn'!Q$2,'UPIS LinkIn'!$C$2:$AM$2,0)))</f>
        <v>23.644000000000002</v>
      </c>
      <c r="R21" s="43">
        <f>IF('AccDep LinkIn'!P21&gt;='UPIS LinkIn'!P21,0,$C21/12*INDEX('UPIS LinkIn'!$C$5:$AM$25,MATCH('Dep LinkIn'!$A21,'UPIS LinkIn'!$A$5:$A$25,0),MATCH('Dep LinkIn'!R$2,'UPIS LinkIn'!$C$2:$AM$2,0)))</f>
        <v>23.644000000000002</v>
      </c>
      <c r="S21" s="43">
        <f>IF('AccDep LinkIn'!Q21&gt;='UPIS LinkIn'!Q21,0,$C21/12*INDEX('UPIS LinkIn'!$C$5:$AM$25,MATCH('Dep LinkIn'!$A21,'UPIS LinkIn'!$A$5:$A$25,0),MATCH('Dep LinkIn'!S$2,'UPIS LinkIn'!$C$2:$AM$2,0)))</f>
        <v>23.644000000000002</v>
      </c>
      <c r="T21" s="43">
        <f>IF('AccDep LinkIn'!R21&gt;='UPIS LinkIn'!R21,0,$C21/12*INDEX('UPIS LinkIn'!$C$5:$AM$25,MATCH('Dep LinkIn'!$A21,'UPIS LinkIn'!$A$5:$A$25,0),MATCH('Dep LinkIn'!T$2,'UPIS LinkIn'!$C$2:$AM$2,0)))</f>
        <v>23.644000000000002</v>
      </c>
      <c r="U21" s="43">
        <f>IF('AccDep LinkIn'!S21&gt;='UPIS LinkIn'!S21,0,$C21/12*INDEX('UPIS LinkIn'!$C$5:$AM$25,MATCH('Dep LinkIn'!$A21,'UPIS LinkIn'!$A$5:$A$25,0),MATCH('Dep LinkIn'!U$2,'UPIS LinkIn'!$C$2:$AM$2,0)))</f>
        <v>23.644000000000002</v>
      </c>
      <c r="V21" s="43">
        <f>IF('AccDep LinkIn'!T21&gt;='UPIS LinkIn'!T21,0,$C21/12*INDEX('UPIS LinkIn'!$C$5:$AM$25,MATCH('Dep LinkIn'!$A21,'UPIS LinkIn'!$A$5:$A$25,0),MATCH('Dep LinkIn'!V$2,'UPIS LinkIn'!$C$2:$AM$2,0)))</f>
        <v>23.644000000000002</v>
      </c>
      <c r="W21" s="43">
        <f>IF('AccDep LinkIn'!U21&gt;='UPIS LinkIn'!U21,0,$C21/12*INDEX('UPIS LinkIn'!$C$5:$AM$25,MATCH('Dep LinkIn'!$A21,'UPIS LinkIn'!$A$5:$A$25,0),MATCH('Dep LinkIn'!W$2,'UPIS LinkIn'!$C$2:$AM$2,0)))</f>
        <v>23.644000000000002</v>
      </c>
      <c r="X21" s="43">
        <f>IF('AccDep LinkIn'!V21&gt;='UPIS LinkIn'!V21,0,$C21/12*INDEX('UPIS LinkIn'!$C$5:$AM$25,MATCH('Dep LinkIn'!$A21,'UPIS LinkIn'!$A$5:$A$25,0),MATCH('Dep LinkIn'!X$2,'UPIS LinkIn'!$C$2:$AM$2,0)))</f>
        <v>23.644000000000002</v>
      </c>
      <c r="Y21" s="43">
        <f>IF('AccDep LinkIn'!W21&gt;='UPIS LinkIn'!W21,0,$C21/12*INDEX('UPIS LinkIn'!$C$5:$AM$25,MATCH('Dep LinkIn'!$A21,'UPIS LinkIn'!$A$5:$A$25,0),MATCH('Dep LinkIn'!Y$2,'UPIS LinkIn'!$C$2:$AM$2,0)))</f>
        <v>23.644000000000002</v>
      </c>
      <c r="Z21" s="43">
        <f>IF('AccDep LinkIn'!X21&gt;='UPIS LinkIn'!X21,0,$C21/12*INDEX('UPIS LinkIn'!$C$5:$AM$25,MATCH('Dep LinkIn'!$A21,'UPIS LinkIn'!$A$5:$A$25,0),MATCH('Dep LinkIn'!Z$2,'UPIS LinkIn'!$C$2:$AM$2,0)))</f>
        <v>23.644000000000002</v>
      </c>
      <c r="AA21" s="43">
        <f>IF('AccDep LinkIn'!Y21&gt;='UPIS LinkIn'!Y21,0,$C21/12*INDEX('UPIS LinkIn'!$C$5:$AM$25,MATCH('Dep LinkIn'!$A21,'UPIS LinkIn'!$A$5:$A$25,0),MATCH('Dep LinkIn'!AA$2,'UPIS LinkIn'!$C$2:$AM$2,0)))</f>
        <v>23.644000000000002</v>
      </c>
      <c r="AB21" s="43">
        <f>IF('AccDep LinkIn'!Z21&gt;='UPIS LinkIn'!Z21,0,$C21/12*INDEX('UPIS LinkIn'!$C$5:$AM$25,MATCH('Dep LinkIn'!$A21,'UPIS LinkIn'!$A$5:$A$25,0),MATCH('Dep LinkIn'!AB$2,'UPIS LinkIn'!$C$2:$AM$2,0)))</f>
        <v>23.644000000000002</v>
      </c>
      <c r="AC21" s="43">
        <f>IF('AccDep LinkIn'!AA21&gt;='UPIS LinkIn'!AA21,0,$C21/12*INDEX('UPIS LinkIn'!$C$5:$AM$25,MATCH('Dep LinkIn'!$A21,'UPIS LinkIn'!$A$5:$A$25,0),MATCH('Dep LinkIn'!AC$2,'UPIS LinkIn'!$C$2:$AM$2,0)))</f>
        <v>23.644000000000002</v>
      </c>
      <c r="AD21" s="43">
        <f>IF('AccDep LinkIn'!AB21&gt;='UPIS LinkIn'!AB21,0,$C21/12*INDEX('UPIS LinkIn'!$C$5:$AM$25,MATCH('Dep LinkIn'!$A21,'UPIS LinkIn'!$A$5:$A$25,0),MATCH('Dep LinkIn'!AD$2,'UPIS LinkIn'!$C$2:$AM$2,0)))</f>
        <v>23.644000000000002</v>
      </c>
      <c r="AE21" s="43">
        <f>IF('AccDep LinkIn'!AC21&gt;='UPIS LinkIn'!AC21,0,$C21/12*INDEX('UPIS LinkIn'!$C$5:$AM$25,MATCH('Dep LinkIn'!$A21,'UPIS LinkIn'!$A$5:$A$25,0),MATCH('Dep LinkIn'!AE$2,'UPIS LinkIn'!$C$2:$AM$2,0)))</f>
        <v>23.644000000000002</v>
      </c>
      <c r="AF21" s="43">
        <f>IF('AccDep LinkIn'!AD21&gt;='UPIS LinkIn'!AD21,0,$C21/12*INDEX('UPIS LinkIn'!$C$5:$AM$25,MATCH('Dep LinkIn'!$A21,'UPIS LinkIn'!$A$5:$A$25,0),MATCH('Dep LinkIn'!AF$2,'UPIS LinkIn'!$C$2:$AM$2,0)))</f>
        <v>23.644000000000002</v>
      </c>
      <c r="AG21" s="43">
        <f>IF('AccDep LinkIn'!AE21&gt;='UPIS LinkIn'!AE21,0,$C21/12*INDEX('UPIS LinkIn'!$C$5:$AM$25,MATCH('Dep LinkIn'!$A21,'UPIS LinkIn'!$A$5:$A$25,0),MATCH('Dep LinkIn'!AG$2,'UPIS LinkIn'!$C$2:$AM$2,0)))</f>
        <v>23.644000000000002</v>
      </c>
      <c r="AH21" s="43">
        <f>IF('AccDep LinkIn'!AF21&gt;='UPIS LinkIn'!AF21,0,$C21/12*INDEX('UPIS LinkIn'!$C$5:$AM$25,MATCH('Dep LinkIn'!$A21,'UPIS LinkIn'!$A$5:$A$25,0),MATCH('Dep LinkIn'!AH$2,'UPIS LinkIn'!$C$2:$AM$2,0)))</f>
        <v>23.644000000000002</v>
      </c>
      <c r="AI21" s="43">
        <f>IF('AccDep LinkIn'!AG21&gt;='UPIS LinkIn'!AG21,0,$C21/12*INDEX('UPIS LinkIn'!$C$5:$AM$25,MATCH('Dep LinkIn'!$A21,'UPIS LinkIn'!$A$5:$A$25,0),MATCH('Dep LinkIn'!AI$2,'UPIS LinkIn'!$C$2:$AM$2,0)))</f>
        <v>23.644000000000002</v>
      </c>
      <c r="AJ21" s="43">
        <f>IF('AccDep LinkIn'!AH21&gt;='UPIS LinkIn'!AH21,0,$C21/12*INDEX('UPIS LinkIn'!$C$5:$AM$25,MATCH('Dep LinkIn'!$A21,'UPIS LinkIn'!$A$5:$A$25,0),MATCH('Dep LinkIn'!AJ$2,'UPIS LinkIn'!$C$2:$AM$2,0)))</f>
        <v>23.644000000000002</v>
      </c>
      <c r="AK21" s="43">
        <f>IF('AccDep LinkIn'!AI21&gt;='UPIS LinkIn'!AI21,0,$C21/12*INDEX('UPIS LinkIn'!$C$5:$AM$25,MATCH('Dep LinkIn'!$A21,'UPIS LinkIn'!$A$5:$A$25,0),MATCH('Dep LinkIn'!AK$2,'UPIS LinkIn'!$C$2:$AM$2,0)))</f>
        <v>23.644000000000002</v>
      </c>
      <c r="AL21" s="43">
        <f>IF('AccDep LinkIn'!AJ21&gt;='UPIS LinkIn'!AJ21,0,$C21/12*INDEX('UPIS LinkIn'!$C$5:$AM$25,MATCH('Dep LinkIn'!$A21,'UPIS LinkIn'!$A$5:$A$25,0),MATCH('Dep LinkIn'!AL$2,'UPIS LinkIn'!$C$2:$AM$2,0)))</f>
        <v>23.644000000000002</v>
      </c>
      <c r="AM21" s="43">
        <f>IF('AccDep LinkIn'!AK21&gt;='UPIS LinkIn'!AK21,0,$C21/12*INDEX('UPIS LinkIn'!$C$5:$AM$25,MATCH('Dep LinkIn'!$A21,'UPIS LinkIn'!$A$5:$A$25,0),MATCH('Dep LinkIn'!AM$2,'UPIS LinkIn'!$C$2:$AM$2,0)))</f>
        <v>23.644000000000002</v>
      </c>
      <c r="AN21" s="43">
        <f>IF('AccDep LinkIn'!AL21&gt;='UPIS LinkIn'!AL21,0,$C21/12*INDEX('UPIS LinkIn'!$C$5:$AM$25,MATCH('Dep LinkIn'!$A21,'UPIS LinkIn'!$A$5:$A$25,0),MATCH('Dep LinkIn'!AN$2,'UPIS LinkIn'!$C$2:$AM$2,0)))</f>
        <v>23.644000000000002</v>
      </c>
    </row>
    <row r="22" spans="1:40" x14ac:dyDescent="0.55000000000000004">
      <c r="A22" s="23">
        <v>396</v>
      </c>
      <c r="B22" s="23" t="s">
        <v>172</v>
      </c>
      <c r="C22" s="45">
        <f>'Dep - BY B3.1'!I31</f>
        <v>6.6666666666666666E-2</v>
      </c>
      <c r="D22" s="37"/>
      <c r="E22" s="37"/>
      <c r="F22" s="37"/>
      <c r="G22" s="37"/>
      <c r="H22" s="37"/>
      <c r="I22" s="37"/>
      <c r="J22" s="37"/>
      <c r="K22" s="43"/>
      <c r="L22" s="43"/>
      <c r="M22" s="43"/>
      <c r="N22" s="43"/>
      <c r="O22" s="43"/>
      <c r="P22" s="43"/>
      <c r="Q22" s="43">
        <f>IF('AccDep LinkIn'!O22&gt;='UPIS LinkIn'!O22,0,$C22/12*INDEX('UPIS LinkIn'!$C$5:$AM$25,MATCH('Dep LinkIn'!$A22,'UPIS LinkIn'!$A$5:$A$25,0),MATCH('Dep LinkIn'!Q$2,'UPIS LinkIn'!$C$2:$AM$2,0)))</f>
        <v>0</v>
      </c>
      <c r="R22" s="43">
        <f>IF('AccDep LinkIn'!P22&gt;='UPIS LinkIn'!P22,0,$C22/12*INDEX('UPIS LinkIn'!$C$5:$AM$25,MATCH('Dep LinkIn'!$A22,'UPIS LinkIn'!$A$5:$A$25,0),MATCH('Dep LinkIn'!R$2,'UPIS LinkIn'!$C$2:$AM$2,0)))</f>
        <v>0</v>
      </c>
      <c r="S22" s="43">
        <f>IF('AccDep LinkIn'!Q22&gt;='UPIS LinkIn'!Q22,0,$C22/12*INDEX('UPIS LinkIn'!$C$5:$AM$25,MATCH('Dep LinkIn'!$A22,'UPIS LinkIn'!$A$5:$A$25,0),MATCH('Dep LinkIn'!S$2,'UPIS LinkIn'!$C$2:$AM$2,0)))</f>
        <v>0</v>
      </c>
      <c r="T22" s="43">
        <f>IF('AccDep LinkIn'!R22&gt;='UPIS LinkIn'!R22,0,$C22/12*INDEX('UPIS LinkIn'!$C$5:$AM$25,MATCH('Dep LinkIn'!$A22,'UPIS LinkIn'!$A$5:$A$25,0),MATCH('Dep LinkIn'!T$2,'UPIS LinkIn'!$C$2:$AM$2,0)))</f>
        <v>0</v>
      </c>
      <c r="U22" s="43">
        <f>IF('AccDep LinkIn'!S22&gt;='UPIS LinkIn'!S22,0,$C22/12*INDEX('UPIS LinkIn'!$C$5:$AM$25,MATCH('Dep LinkIn'!$A22,'UPIS LinkIn'!$A$5:$A$25,0),MATCH('Dep LinkIn'!U$2,'UPIS LinkIn'!$C$2:$AM$2,0)))</f>
        <v>0</v>
      </c>
      <c r="V22" s="43">
        <f>IF('AccDep LinkIn'!T22&gt;='UPIS LinkIn'!T22,0,$C22/12*INDEX('UPIS LinkIn'!$C$5:$AM$25,MATCH('Dep LinkIn'!$A22,'UPIS LinkIn'!$A$5:$A$25,0),MATCH('Dep LinkIn'!V$2,'UPIS LinkIn'!$C$2:$AM$2,0)))</f>
        <v>0</v>
      </c>
      <c r="W22" s="43">
        <f>IF('AccDep LinkIn'!U22&gt;='UPIS LinkIn'!U22,0,$C22/12*INDEX('UPIS LinkIn'!$C$5:$AM$25,MATCH('Dep LinkIn'!$A22,'UPIS LinkIn'!$A$5:$A$25,0),MATCH('Dep LinkIn'!W$2,'UPIS LinkIn'!$C$2:$AM$2,0)))</f>
        <v>0</v>
      </c>
      <c r="X22" s="43">
        <f>IF('AccDep LinkIn'!V22&gt;='UPIS LinkIn'!V22,0,$C22/12*INDEX('UPIS LinkIn'!$C$5:$AM$25,MATCH('Dep LinkIn'!$A22,'UPIS LinkIn'!$A$5:$A$25,0),MATCH('Dep LinkIn'!X$2,'UPIS LinkIn'!$C$2:$AM$2,0)))</f>
        <v>0</v>
      </c>
      <c r="Y22" s="43">
        <f>IF('AccDep LinkIn'!W22&gt;='UPIS LinkIn'!W22,0,$C22/12*INDEX('UPIS LinkIn'!$C$5:$AM$25,MATCH('Dep LinkIn'!$A22,'UPIS LinkIn'!$A$5:$A$25,0),MATCH('Dep LinkIn'!Y$2,'UPIS LinkIn'!$C$2:$AM$2,0)))</f>
        <v>0</v>
      </c>
      <c r="Z22" s="43">
        <f>IF('AccDep LinkIn'!X22&gt;='UPIS LinkIn'!X22,0,$C22/12*INDEX('UPIS LinkIn'!$C$5:$AM$25,MATCH('Dep LinkIn'!$A22,'UPIS LinkIn'!$A$5:$A$25,0),MATCH('Dep LinkIn'!Z$2,'UPIS LinkIn'!$C$2:$AM$2,0)))</f>
        <v>0</v>
      </c>
      <c r="AA22" s="43">
        <f>IF('AccDep LinkIn'!Y22&gt;='UPIS LinkIn'!Y22,0,$C22/12*INDEX('UPIS LinkIn'!$C$5:$AM$25,MATCH('Dep LinkIn'!$A22,'UPIS LinkIn'!$A$5:$A$25,0),MATCH('Dep LinkIn'!AA$2,'UPIS LinkIn'!$C$2:$AM$2,0)))</f>
        <v>0</v>
      </c>
      <c r="AB22" s="43">
        <f>IF('AccDep LinkIn'!Z22&gt;='UPIS LinkIn'!Z22,0,$C22/12*INDEX('UPIS LinkIn'!$C$5:$AM$25,MATCH('Dep LinkIn'!$A22,'UPIS LinkIn'!$A$5:$A$25,0),MATCH('Dep LinkIn'!AB$2,'UPIS LinkIn'!$C$2:$AM$2,0)))</f>
        <v>0</v>
      </c>
      <c r="AC22" s="43">
        <f>IF('AccDep LinkIn'!AA22&gt;='UPIS LinkIn'!AA22,0,$C22/12*INDEX('UPIS LinkIn'!$C$5:$AM$25,MATCH('Dep LinkIn'!$A22,'UPIS LinkIn'!$A$5:$A$25,0),MATCH('Dep LinkIn'!AC$2,'UPIS LinkIn'!$C$2:$AM$2,0)))</f>
        <v>0</v>
      </c>
      <c r="AD22" s="43">
        <f>IF('AccDep LinkIn'!AB22&gt;='UPIS LinkIn'!AB22,0,$C22/12*INDEX('UPIS LinkIn'!$C$5:$AM$25,MATCH('Dep LinkIn'!$A22,'UPIS LinkIn'!$A$5:$A$25,0),MATCH('Dep LinkIn'!AD$2,'UPIS LinkIn'!$C$2:$AM$2,0)))</f>
        <v>0</v>
      </c>
      <c r="AE22" s="43">
        <f>IF('AccDep LinkIn'!AC22&gt;='UPIS LinkIn'!AC22,0,$C22/12*INDEX('UPIS LinkIn'!$C$5:$AM$25,MATCH('Dep LinkIn'!$A22,'UPIS LinkIn'!$A$5:$A$25,0),MATCH('Dep LinkIn'!AE$2,'UPIS LinkIn'!$C$2:$AM$2,0)))</f>
        <v>0</v>
      </c>
      <c r="AF22" s="43">
        <f>IF('AccDep LinkIn'!AD22&gt;='UPIS LinkIn'!AD22,0,$C22/12*INDEX('UPIS LinkIn'!$C$5:$AM$25,MATCH('Dep LinkIn'!$A22,'UPIS LinkIn'!$A$5:$A$25,0),MATCH('Dep LinkIn'!AF$2,'UPIS LinkIn'!$C$2:$AM$2,0)))</f>
        <v>0</v>
      </c>
      <c r="AG22" s="43">
        <f>IF('AccDep LinkIn'!AE22&gt;='UPIS LinkIn'!AE22,0,$C22/12*INDEX('UPIS LinkIn'!$C$5:$AM$25,MATCH('Dep LinkIn'!$A22,'UPIS LinkIn'!$A$5:$A$25,0),MATCH('Dep LinkIn'!AG$2,'UPIS LinkIn'!$C$2:$AM$2,0)))</f>
        <v>0</v>
      </c>
      <c r="AH22" s="43">
        <f>IF('AccDep LinkIn'!AF22&gt;='UPIS LinkIn'!AF22,0,$C22/12*INDEX('UPIS LinkIn'!$C$5:$AM$25,MATCH('Dep LinkIn'!$A22,'UPIS LinkIn'!$A$5:$A$25,0),MATCH('Dep LinkIn'!AH$2,'UPIS LinkIn'!$C$2:$AM$2,0)))</f>
        <v>0</v>
      </c>
      <c r="AI22" s="43">
        <f>IF('AccDep LinkIn'!AG22&gt;='UPIS LinkIn'!AG22,0,$C22/12*INDEX('UPIS LinkIn'!$C$5:$AM$25,MATCH('Dep LinkIn'!$A22,'UPIS LinkIn'!$A$5:$A$25,0),MATCH('Dep LinkIn'!AI$2,'UPIS LinkIn'!$C$2:$AM$2,0)))</f>
        <v>0</v>
      </c>
      <c r="AJ22" s="43">
        <f>IF('AccDep LinkIn'!AH22&gt;='UPIS LinkIn'!AH22,0,$C22/12*INDEX('UPIS LinkIn'!$C$5:$AM$25,MATCH('Dep LinkIn'!$A22,'UPIS LinkIn'!$A$5:$A$25,0),MATCH('Dep LinkIn'!AJ$2,'UPIS LinkIn'!$C$2:$AM$2,0)))</f>
        <v>0</v>
      </c>
      <c r="AK22" s="43">
        <f>IF('AccDep LinkIn'!AI22&gt;='UPIS LinkIn'!AI22,0,$C22/12*INDEX('UPIS LinkIn'!$C$5:$AM$25,MATCH('Dep LinkIn'!$A22,'UPIS LinkIn'!$A$5:$A$25,0),MATCH('Dep LinkIn'!AK$2,'UPIS LinkIn'!$C$2:$AM$2,0)))</f>
        <v>0</v>
      </c>
      <c r="AL22" s="43">
        <f>IF('AccDep LinkIn'!AJ22&gt;='UPIS LinkIn'!AJ22,0,$C22/12*INDEX('UPIS LinkIn'!$C$5:$AM$25,MATCH('Dep LinkIn'!$A22,'UPIS LinkIn'!$A$5:$A$25,0),MATCH('Dep LinkIn'!AL$2,'UPIS LinkIn'!$C$2:$AM$2,0)))</f>
        <v>0</v>
      </c>
      <c r="AM22" s="43">
        <f>IF('AccDep LinkIn'!AK22&gt;='UPIS LinkIn'!AK22,0,$C22/12*INDEX('UPIS LinkIn'!$C$5:$AM$25,MATCH('Dep LinkIn'!$A22,'UPIS LinkIn'!$A$5:$A$25,0),MATCH('Dep LinkIn'!AM$2,'UPIS LinkIn'!$C$2:$AM$2,0)))</f>
        <v>0</v>
      </c>
      <c r="AN22" s="43">
        <f>IF('AccDep LinkIn'!AL22&gt;='UPIS LinkIn'!AL22,0,$C22/12*INDEX('UPIS LinkIn'!$C$5:$AM$25,MATCH('Dep LinkIn'!$A22,'UPIS LinkIn'!$A$5:$A$25,0),MATCH('Dep LinkIn'!AN$2,'UPIS LinkIn'!$C$2:$AM$2,0)))</f>
        <v>0</v>
      </c>
    </row>
    <row r="23" spans="1:40" x14ac:dyDescent="0.55000000000000004">
      <c r="A23" s="23"/>
      <c r="B23" s="23"/>
      <c r="C23" s="45"/>
      <c r="D23" s="37"/>
      <c r="E23" s="37"/>
      <c r="F23" s="37"/>
      <c r="G23" s="37"/>
      <c r="H23" s="37"/>
      <c r="I23" s="37"/>
      <c r="J23" s="3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x14ac:dyDescent="0.55000000000000004">
      <c r="A24" s="23" t="s">
        <v>131</v>
      </c>
      <c r="B24" s="23" t="s">
        <v>132</v>
      </c>
      <c r="C24" s="45">
        <f>'Dep - FY B3.1'!I33</f>
        <v>2.9000000000000001E-2</v>
      </c>
      <c r="D24" s="37"/>
      <c r="E24" s="37"/>
      <c r="F24" s="37"/>
      <c r="G24" s="37"/>
      <c r="H24" s="37"/>
      <c r="I24" s="37"/>
      <c r="J24" s="37"/>
      <c r="K24" s="43"/>
      <c r="L24" s="43"/>
      <c r="M24" s="43"/>
      <c r="N24" s="43"/>
      <c r="O24" s="43"/>
      <c r="P24" s="43"/>
      <c r="Q24" s="43">
        <f>IF('AccDep LinkIn'!O24&gt;='UPIS LinkIn'!O24,0,$C24/12*INDEX('UPIS LinkIn'!$C$5:$AM$25,MATCH('Dep LinkIn'!$A24,'UPIS LinkIn'!$A$5:$A$25,0),MATCH('Dep LinkIn'!Q$2,'UPIS LinkIn'!$C$2:$AM$2,0)))</f>
        <v>0</v>
      </c>
      <c r="R24" s="43">
        <f>IF('AccDep LinkIn'!P24&gt;='UPIS LinkIn'!P24,0,$C24/12*INDEX('UPIS LinkIn'!$C$5:$AM$25,MATCH('Dep LinkIn'!$A24,'UPIS LinkIn'!$A$5:$A$25,0),MATCH('Dep LinkIn'!R$2,'UPIS LinkIn'!$C$2:$AM$2,0)))</f>
        <v>0</v>
      </c>
      <c r="S24" s="43">
        <f>IF('AccDep LinkIn'!Q24&gt;='UPIS LinkIn'!Q24,0,$C24/12*INDEX('UPIS LinkIn'!$C$5:$AM$25,MATCH('Dep LinkIn'!$A24,'UPIS LinkIn'!$A$5:$A$25,0),MATCH('Dep LinkIn'!S$2,'UPIS LinkIn'!$C$2:$AM$2,0)))</f>
        <v>0</v>
      </c>
      <c r="T24" s="43">
        <f>IF('AccDep LinkIn'!R24&gt;='UPIS LinkIn'!R24,0,$C24/12*INDEX('UPIS LinkIn'!$C$5:$AM$25,MATCH('Dep LinkIn'!$A24,'UPIS LinkIn'!$A$5:$A$25,0),MATCH('Dep LinkIn'!T$2,'UPIS LinkIn'!$C$2:$AM$2,0)))</f>
        <v>0</v>
      </c>
      <c r="U24" s="43">
        <f>IF('AccDep LinkIn'!S24&gt;='UPIS LinkIn'!S24,0,$C24/12*INDEX('UPIS LinkIn'!$C$5:$AM$25,MATCH('Dep LinkIn'!$A24,'UPIS LinkIn'!$A$5:$A$25,0),MATCH('Dep LinkIn'!U$2,'UPIS LinkIn'!$C$2:$AM$2,0)))</f>
        <v>0</v>
      </c>
      <c r="V24" s="43">
        <f>IF('AccDep LinkIn'!T24&gt;='UPIS LinkIn'!T24,0,$C24/12*INDEX('UPIS LinkIn'!$C$5:$AM$25,MATCH('Dep LinkIn'!$A24,'UPIS LinkIn'!$A$5:$A$25,0),MATCH('Dep LinkIn'!V$2,'UPIS LinkIn'!$C$2:$AM$2,0)))</f>
        <v>0</v>
      </c>
      <c r="W24" s="43">
        <f>IF('AccDep LinkIn'!U24&gt;='UPIS LinkIn'!U24,0,$C24/12*INDEX('UPIS LinkIn'!$C$5:$AM$25,MATCH('Dep LinkIn'!$A24,'UPIS LinkIn'!$A$5:$A$25,0),MATCH('Dep LinkIn'!W$2,'UPIS LinkIn'!$C$2:$AM$2,0)))</f>
        <v>0</v>
      </c>
      <c r="X24" s="43">
        <f>IF('AccDep LinkIn'!V24&gt;='UPIS LinkIn'!V24,0,$C24/12*INDEX('UPIS LinkIn'!$C$5:$AM$25,MATCH('Dep LinkIn'!$A24,'UPIS LinkIn'!$A$5:$A$25,0),MATCH('Dep LinkIn'!X$2,'UPIS LinkIn'!$C$2:$AM$2,0)))</f>
        <v>0</v>
      </c>
      <c r="Y24" s="43">
        <f>IF('AccDep LinkIn'!W24&gt;='UPIS LinkIn'!W24,0,$C24/12*INDEX('UPIS LinkIn'!$C$5:$AM$25,MATCH('Dep LinkIn'!$A24,'UPIS LinkIn'!$A$5:$A$25,0),MATCH('Dep LinkIn'!Y$2,'UPIS LinkIn'!$C$2:$AM$2,0)))</f>
        <v>0</v>
      </c>
      <c r="Z24" s="43">
        <f>IF('AccDep LinkIn'!X24&gt;='UPIS LinkIn'!X24,0,$C24/12*INDEX('UPIS LinkIn'!$C$5:$AM$25,MATCH('Dep LinkIn'!$A24,'UPIS LinkIn'!$A$5:$A$25,0),MATCH('Dep LinkIn'!Z$2,'UPIS LinkIn'!$C$2:$AM$2,0)))</f>
        <v>0</v>
      </c>
      <c r="AA24" s="43">
        <f>IF('AccDep LinkIn'!Y24&gt;='UPIS LinkIn'!Y24,0,$C24/12*INDEX('UPIS LinkIn'!$C$5:$AM$25,MATCH('Dep LinkIn'!$A24,'UPIS LinkIn'!$A$5:$A$25,0),MATCH('Dep LinkIn'!AA$2,'UPIS LinkIn'!$C$2:$AM$2,0)))</f>
        <v>0</v>
      </c>
      <c r="AB24" s="43">
        <f>IF('AccDep LinkIn'!Z24&gt;='UPIS LinkIn'!Z24,0,$C24/12*INDEX('UPIS LinkIn'!$C$5:$AM$25,MATCH('Dep LinkIn'!$A24,'UPIS LinkIn'!$A$5:$A$25,0),MATCH('Dep LinkIn'!AB$2,'UPIS LinkIn'!$C$2:$AM$2,0)))</f>
        <v>0</v>
      </c>
      <c r="AC24" s="43">
        <f>IF('AccDep LinkIn'!AA24&gt;='UPIS LinkIn'!AA24,0,$C24/12*INDEX('UPIS LinkIn'!$C$5:$AM$25,MATCH('Dep LinkIn'!$A24,'UPIS LinkIn'!$A$5:$A$25,0),MATCH('Dep LinkIn'!AC$2,'UPIS LinkIn'!$C$2:$AM$2,0)))</f>
        <v>0</v>
      </c>
      <c r="AD24" s="43">
        <f>IF('AccDep LinkIn'!AB24&gt;='UPIS LinkIn'!AB24,0,$C24/12*INDEX('UPIS LinkIn'!$C$5:$AM$25,MATCH('Dep LinkIn'!$A24,'UPIS LinkIn'!$A$5:$A$25,0),MATCH('Dep LinkIn'!AD$2,'UPIS LinkIn'!$C$2:$AM$2,0)))</f>
        <v>0</v>
      </c>
      <c r="AE24" s="43">
        <f>IF('AccDep LinkIn'!AC24&gt;='UPIS LinkIn'!AC24,0,$C24/12*INDEX('UPIS LinkIn'!$C$5:$AM$25,MATCH('Dep LinkIn'!$A24,'UPIS LinkIn'!$A$5:$A$25,0),MATCH('Dep LinkIn'!AE$2,'UPIS LinkIn'!$C$2:$AM$2,0)))</f>
        <v>0</v>
      </c>
      <c r="AF24" s="43">
        <f>IF('AccDep LinkIn'!AD24&gt;='UPIS LinkIn'!AD24,0,$C24/12*INDEX('UPIS LinkIn'!$C$5:$AM$25,MATCH('Dep LinkIn'!$A24,'UPIS LinkIn'!$A$5:$A$25,0),MATCH('Dep LinkIn'!AF$2,'UPIS LinkIn'!$C$2:$AM$2,0)))</f>
        <v>0</v>
      </c>
      <c r="AG24" s="43">
        <f>IF('AccDep LinkIn'!AE24&gt;='UPIS LinkIn'!AE24,0,$C24/12*INDEX('UPIS LinkIn'!$C$5:$AM$25,MATCH('Dep LinkIn'!$A24,'UPIS LinkIn'!$A$5:$A$25,0),MATCH('Dep LinkIn'!AG$2,'UPIS LinkIn'!$C$2:$AM$2,0)))</f>
        <v>0</v>
      </c>
      <c r="AH24" s="43">
        <f>IF('AccDep LinkIn'!AF24&gt;='UPIS LinkIn'!AF24,0,$C24/12*INDEX('UPIS LinkIn'!$C$5:$AM$25,MATCH('Dep LinkIn'!$A24,'UPIS LinkIn'!$A$5:$A$25,0),MATCH('Dep LinkIn'!AH$2,'UPIS LinkIn'!$C$2:$AM$2,0)))</f>
        <v>0</v>
      </c>
      <c r="AI24" s="43">
        <f>IF('AccDep LinkIn'!AG24&gt;='UPIS LinkIn'!AG24,0,$C24/12*INDEX('UPIS LinkIn'!$C$5:$AM$25,MATCH('Dep LinkIn'!$A24,'UPIS LinkIn'!$A$5:$A$25,0),MATCH('Dep LinkIn'!AI$2,'UPIS LinkIn'!$C$2:$AM$2,0)))</f>
        <v>0</v>
      </c>
      <c r="AJ24" s="43">
        <f>IF('AccDep LinkIn'!AH24&gt;='UPIS LinkIn'!AH24,0,$C24/12*INDEX('UPIS LinkIn'!$C$5:$AM$25,MATCH('Dep LinkIn'!$A24,'UPIS LinkIn'!$A$5:$A$25,0),MATCH('Dep LinkIn'!AJ$2,'UPIS LinkIn'!$C$2:$AM$2,0)))</f>
        <v>0</v>
      </c>
      <c r="AK24" s="43">
        <f>IF('AccDep LinkIn'!AI24&gt;='UPIS LinkIn'!AI24,0,$C24/12*INDEX('UPIS LinkIn'!$C$5:$AM$25,MATCH('Dep LinkIn'!$A24,'UPIS LinkIn'!$A$5:$A$25,0),MATCH('Dep LinkIn'!AK$2,'UPIS LinkIn'!$C$2:$AM$2,0)))</f>
        <v>0</v>
      </c>
      <c r="AL24" s="43">
        <f>IF('AccDep LinkIn'!AJ24&gt;='UPIS LinkIn'!AJ24,0,$C24/12*INDEX('UPIS LinkIn'!$C$5:$AM$25,MATCH('Dep LinkIn'!$A24,'UPIS LinkIn'!$A$5:$A$25,0),MATCH('Dep LinkIn'!AL$2,'UPIS LinkIn'!$C$2:$AM$2,0)))</f>
        <v>0</v>
      </c>
      <c r="AM24" s="43">
        <f>IF('AccDep LinkIn'!AK24&gt;='UPIS LinkIn'!AK24,0,$C24/12*INDEX('UPIS LinkIn'!$C$5:$AM$25,MATCH('Dep LinkIn'!$A24,'UPIS LinkIn'!$A$5:$A$25,0),MATCH('Dep LinkIn'!AM$2,'UPIS LinkIn'!$C$2:$AM$2,0)))</f>
        <v>0</v>
      </c>
      <c r="AN24" s="43">
        <f>IF('AccDep LinkIn'!AL24&gt;='UPIS LinkIn'!AL24,0,$C24/12*INDEX('UPIS LinkIn'!$C$5:$AM$25,MATCH('Dep LinkIn'!$A24,'UPIS LinkIn'!$A$5:$A$25,0),MATCH('Dep LinkIn'!AN$2,'UPIS LinkIn'!$C$2:$AM$2,0)))</f>
        <v>0</v>
      </c>
    </row>
    <row r="25" spans="1:40" x14ac:dyDescent="0.55000000000000004">
      <c r="A25" s="23"/>
      <c r="B25" s="23"/>
    </row>
    <row r="26" spans="1:40" x14ac:dyDescent="0.55000000000000004">
      <c r="C26" s="4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246B-72DA-48F8-921F-B75D96D02937}">
  <dimension ref="A2:AM23"/>
  <sheetViews>
    <sheetView workbookViewId="0">
      <selection activeCell="E8" sqref="E8"/>
    </sheetView>
  </sheetViews>
  <sheetFormatPr defaultRowHeight="14.4" x14ac:dyDescent="0.55000000000000004"/>
  <cols>
    <col min="1" max="1" width="5.7890625" customWidth="1"/>
    <col min="2" max="2" width="27.41796875" bestFit="1" customWidth="1"/>
    <col min="3" max="5" width="10.83984375" bestFit="1" customWidth="1"/>
    <col min="6" max="10" width="9.83984375" bestFit="1" customWidth="1"/>
    <col min="11" max="30" width="10.83984375" bestFit="1" customWidth="1"/>
    <col min="31" max="31" width="9.3125" bestFit="1" customWidth="1"/>
  </cols>
  <sheetData>
    <row r="2" spans="1:39" ht="14.7" thickBot="1" x14ac:dyDescent="0.6">
      <c r="B2" s="8" t="s">
        <v>159</v>
      </c>
      <c r="C2" s="38">
        <v>43830</v>
      </c>
      <c r="D2" s="38">
        <v>43861</v>
      </c>
      <c r="E2" s="38">
        <v>43890</v>
      </c>
      <c r="F2" s="38">
        <v>43921</v>
      </c>
      <c r="G2" s="38">
        <v>43951</v>
      </c>
      <c r="H2" s="38">
        <v>43982</v>
      </c>
      <c r="I2" s="38">
        <v>44012</v>
      </c>
      <c r="J2" s="38">
        <v>44043</v>
      </c>
      <c r="K2" s="38">
        <v>44074</v>
      </c>
      <c r="L2" s="38">
        <v>44104</v>
      </c>
      <c r="M2" s="38">
        <v>44135</v>
      </c>
      <c r="N2" s="38">
        <v>44165</v>
      </c>
      <c r="O2" s="38">
        <v>44196</v>
      </c>
      <c r="P2" s="38">
        <v>44227</v>
      </c>
      <c r="Q2" s="38">
        <v>44255</v>
      </c>
      <c r="R2" s="38">
        <v>44286</v>
      </c>
      <c r="S2" s="38">
        <v>44316</v>
      </c>
      <c r="T2" s="38">
        <v>44347</v>
      </c>
      <c r="U2" s="38">
        <v>44377</v>
      </c>
      <c r="V2" s="38">
        <v>44408</v>
      </c>
      <c r="W2" s="38">
        <v>44439</v>
      </c>
      <c r="X2" s="38">
        <v>44469</v>
      </c>
      <c r="Y2" s="38">
        <v>44500</v>
      </c>
      <c r="Z2" s="38">
        <v>44530</v>
      </c>
      <c r="AA2" s="38">
        <v>44561</v>
      </c>
      <c r="AB2" s="38">
        <v>44592</v>
      </c>
      <c r="AC2" s="38">
        <v>44620</v>
      </c>
      <c r="AD2" s="38">
        <v>44651</v>
      </c>
      <c r="AE2" s="38">
        <v>44681</v>
      </c>
      <c r="AF2" s="38"/>
      <c r="AG2" s="38" t="s">
        <v>177</v>
      </c>
      <c r="AH2" s="38"/>
      <c r="AI2" s="38"/>
      <c r="AJ2" s="38"/>
      <c r="AK2" s="38"/>
      <c r="AL2" s="38"/>
      <c r="AM2" s="38"/>
    </row>
    <row r="3" spans="1:39" x14ac:dyDescent="0.55000000000000004">
      <c r="A3" t="str">
        <f>LEFT(B3,FIND(" -",B3)-1)</f>
        <v>Airview</v>
      </c>
      <c r="B3" s="23" t="s">
        <v>54</v>
      </c>
      <c r="C3" s="43">
        <v>195548.33</v>
      </c>
      <c r="D3" s="43">
        <v>143109.69999999995</v>
      </c>
      <c r="E3" s="43">
        <v>119606.39000000001</v>
      </c>
      <c r="F3" s="43">
        <v>13027.979999999981</v>
      </c>
      <c r="G3" s="43">
        <v>4947.3299999999872</v>
      </c>
      <c r="H3" s="43">
        <v>17091.059999999998</v>
      </c>
      <c r="I3" s="43">
        <v>19255.97000000003</v>
      </c>
      <c r="J3" s="43">
        <v>21800.990000000049</v>
      </c>
      <c r="K3" s="43">
        <v>29551.310000000056</v>
      </c>
      <c r="L3" s="43">
        <v>28183.280000000028</v>
      </c>
      <c r="M3" s="43">
        <v>47713.010000000068</v>
      </c>
      <c r="N3" s="43">
        <v>54592.770000000077</v>
      </c>
      <c r="O3" s="43">
        <v>52220.160000000033</v>
      </c>
      <c r="P3" s="43">
        <v>65043.340549450622</v>
      </c>
      <c r="Q3" s="43">
        <v>79692.263626373693</v>
      </c>
      <c r="R3" s="43">
        <v>95910.714175824251</v>
      </c>
      <c r="S3" s="43">
        <v>111605.98890109899</v>
      </c>
      <c r="T3" s="43">
        <v>127824.43945054953</v>
      </c>
      <c r="U3" s="43">
        <v>143519.71417582425</v>
      </c>
      <c r="V3" s="43">
        <v>159738.16472527481</v>
      </c>
      <c r="W3" s="43">
        <v>175956.61527472537</v>
      </c>
      <c r="X3" s="43">
        <v>0</v>
      </c>
      <c r="Y3" s="43">
        <v>0</v>
      </c>
      <c r="Z3" s="43">
        <v>0</v>
      </c>
      <c r="AA3" s="43">
        <v>0</v>
      </c>
      <c r="AB3" s="43">
        <v>0</v>
      </c>
      <c r="AC3" s="43">
        <v>0</v>
      </c>
      <c r="AD3" s="43">
        <v>0</v>
      </c>
      <c r="AE3" s="43">
        <v>0</v>
      </c>
      <c r="AG3" s="43">
        <f>AVERAGE(S3:AE3)</f>
        <v>55280.378655959459</v>
      </c>
    </row>
    <row r="4" spans="1:39" x14ac:dyDescent="0.55000000000000004">
      <c r="A4" t="str">
        <f t="shared" ref="A4:A21" si="0">LEFT(B4,FIND(" -",B4)-1)</f>
        <v>Brocklyn</v>
      </c>
      <c r="B4" s="23" t="s">
        <v>55</v>
      </c>
      <c r="C4" s="43">
        <v>112895.82000000002</v>
      </c>
      <c r="D4" s="43">
        <v>89648.980000000025</v>
      </c>
      <c r="E4" s="43">
        <v>98405.910000000033</v>
      </c>
      <c r="F4" s="43">
        <v>6976.1999999999971</v>
      </c>
      <c r="G4" s="43">
        <v>1355.9200000000419</v>
      </c>
      <c r="H4" s="43">
        <v>13356.279999999999</v>
      </c>
      <c r="I4" s="43">
        <v>13634.100000000006</v>
      </c>
      <c r="J4" s="43">
        <v>18114.75999999998</v>
      </c>
      <c r="K4" s="43">
        <v>278776.33000000007</v>
      </c>
      <c r="L4" s="43">
        <v>293753.00000000012</v>
      </c>
      <c r="M4" s="43">
        <v>298034.44000000012</v>
      </c>
      <c r="N4" s="43">
        <v>302019.44000000012</v>
      </c>
      <c r="O4" s="43">
        <v>74297.810000000056</v>
      </c>
      <c r="P4" s="43">
        <v>128584.66835616442</v>
      </c>
      <c r="Q4" s="43">
        <v>178415.30945205485</v>
      </c>
      <c r="R4" s="43">
        <v>233584.94780821921</v>
      </c>
      <c r="S4" s="43">
        <v>286974.92041095893</v>
      </c>
      <c r="T4" s="43">
        <v>342144.55876712332</v>
      </c>
      <c r="U4" s="43">
        <v>395534.53136986308</v>
      </c>
      <c r="V4" s="43">
        <v>450704.16972602747</v>
      </c>
      <c r="W4" s="43">
        <v>505873.80808219186</v>
      </c>
      <c r="X4" s="43">
        <v>559263.78068493155</v>
      </c>
      <c r="Y4" s="43">
        <v>614433.419041096</v>
      </c>
      <c r="Z4" s="43">
        <v>667823.3916438357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G4" s="43">
        <f t="shared" ref="AG4:AG23" si="1">AVERAGE(S4:AE4)</f>
        <v>294057.890748156</v>
      </c>
    </row>
    <row r="5" spans="1:39" x14ac:dyDescent="0.55000000000000004">
      <c r="A5" t="str">
        <f t="shared" si="0"/>
        <v>Fox Run</v>
      </c>
      <c r="B5" s="23" t="s">
        <v>56</v>
      </c>
      <c r="C5" s="43">
        <v>137408.73000000001</v>
      </c>
      <c r="D5" s="43">
        <v>98200.75999999998</v>
      </c>
      <c r="E5" s="43">
        <v>110641.22</v>
      </c>
      <c r="F5" s="43">
        <v>3069.6499999999942</v>
      </c>
      <c r="G5" s="43">
        <v>4041.8999999999942</v>
      </c>
      <c r="H5" s="43">
        <v>4838.3299999999872</v>
      </c>
      <c r="I5" s="43">
        <v>59401.66</v>
      </c>
      <c r="J5" s="43">
        <v>60432.319999999978</v>
      </c>
      <c r="K5" s="43">
        <v>90539.950000000041</v>
      </c>
      <c r="L5" s="43">
        <v>89053.650000000052</v>
      </c>
      <c r="M5" s="43">
        <v>95208.170000000013</v>
      </c>
      <c r="N5" s="43">
        <v>98340.670000000013</v>
      </c>
      <c r="O5" s="43">
        <v>85411.75999999998</v>
      </c>
      <c r="P5" s="43">
        <v>91337.415677655663</v>
      </c>
      <c r="Q5" s="43">
        <v>96689.620805860788</v>
      </c>
      <c r="R5" s="43">
        <v>102615.27648351647</v>
      </c>
      <c r="S5" s="43">
        <v>108349.78197802196</v>
      </c>
      <c r="T5" s="43">
        <v>114275.43765567764</v>
      </c>
      <c r="U5" s="43">
        <v>120009.94315018313</v>
      </c>
      <c r="V5" s="43">
        <v>125935.59882783881</v>
      </c>
      <c r="W5" s="43">
        <v>131861.25450549449</v>
      </c>
      <c r="X5" s="43">
        <v>0</v>
      </c>
      <c r="Y5" s="43">
        <v>0</v>
      </c>
      <c r="Z5" s="43">
        <v>0</v>
      </c>
      <c r="AA5" s="43">
        <v>0</v>
      </c>
      <c r="AB5" s="43">
        <v>0</v>
      </c>
      <c r="AC5" s="43">
        <v>0</v>
      </c>
      <c r="AD5" s="43">
        <v>0</v>
      </c>
      <c r="AE5" s="43">
        <v>0</v>
      </c>
      <c r="AG5" s="43">
        <f t="shared" si="1"/>
        <v>46187.078162862766</v>
      </c>
    </row>
    <row r="6" spans="1:39" x14ac:dyDescent="0.55000000000000004">
      <c r="A6" t="str">
        <f t="shared" si="0"/>
        <v>Golden Acres</v>
      </c>
      <c r="B6" s="23" t="s">
        <v>60</v>
      </c>
      <c r="C6" s="43">
        <v>112366.19950000003</v>
      </c>
      <c r="D6" s="43">
        <v>98311.97000000003</v>
      </c>
      <c r="E6" s="43">
        <v>106919.60950000004</v>
      </c>
      <c r="F6" s="43">
        <v>19845.989999999991</v>
      </c>
      <c r="G6" s="43">
        <v>25344.309999999998</v>
      </c>
      <c r="H6" s="43">
        <v>35874.299999999988</v>
      </c>
      <c r="I6" s="43">
        <v>20142.73000000001</v>
      </c>
      <c r="J6" s="43">
        <v>22637.380000000005</v>
      </c>
      <c r="K6" s="43">
        <v>27127.799999999988</v>
      </c>
      <c r="L6" s="43">
        <v>32725.299999999988</v>
      </c>
      <c r="M6" s="43">
        <v>40094.039999999979</v>
      </c>
      <c r="N6" s="43">
        <v>47654.449999999983</v>
      </c>
      <c r="O6" s="43">
        <v>51451.209999999992</v>
      </c>
      <c r="P6" s="43">
        <v>58256.481611721596</v>
      </c>
      <c r="Q6" s="43">
        <v>67195.455970695955</v>
      </c>
      <c r="R6" s="43">
        <v>77092.177582417557</v>
      </c>
      <c r="S6" s="43">
        <v>86669.650109890092</v>
      </c>
      <c r="T6" s="43">
        <v>96566.371721611707</v>
      </c>
      <c r="U6" s="43">
        <v>106143.84424908423</v>
      </c>
      <c r="V6" s="43">
        <v>116040.56586080584</v>
      </c>
      <c r="W6" s="43">
        <v>125937.28747252746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G6" s="43">
        <f t="shared" si="1"/>
        <v>40873.670724147647</v>
      </c>
    </row>
    <row r="7" spans="1:39" x14ac:dyDescent="0.55000000000000004">
      <c r="A7" t="str">
        <f t="shared" si="0"/>
        <v>Great Oaks</v>
      </c>
      <c r="B7" s="23" t="s">
        <v>61</v>
      </c>
      <c r="C7" s="43">
        <v>83171.440000000031</v>
      </c>
      <c r="D7" s="43">
        <v>69288.910000000018</v>
      </c>
      <c r="E7" s="43">
        <v>69787.660000000018</v>
      </c>
      <c r="F7" s="43">
        <v>4356.25</v>
      </c>
      <c r="G7" s="43">
        <v>17198.020000000004</v>
      </c>
      <c r="H7" s="43">
        <v>35022.87999999999</v>
      </c>
      <c r="I7" s="43">
        <v>12278.450000000012</v>
      </c>
      <c r="J7" s="43">
        <v>13863.100000000006</v>
      </c>
      <c r="K7" s="43">
        <v>23902.429999999993</v>
      </c>
      <c r="L7" s="43">
        <v>28254.369999999995</v>
      </c>
      <c r="M7" s="43">
        <v>41295.439999999973</v>
      </c>
      <c r="N7" s="43">
        <v>45191.739999999962</v>
      </c>
      <c r="O7" s="43">
        <v>31112.659999999974</v>
      </c>
      <c r="P7" s="43">
        <v>36853.257619047581</v>
      </c>
      <c r="Q7" s="43">
        <v>44830.590952380917</v>
      </c>
      <c r="R7" s="43">
        <v>53662.638571428535</v>
      </c>
      <c r="S7" s="43">
        <v>62209.781428571398</v>
      </c>
      <c r="T7" s="43">
        <v>71041.829047619016</v>
      </c>
      <c r="U7" s="43">
        <v>79588.971904761871</v>
      </c>
      <c r="V7" s="43">
        <v>88421.019523809489</v>
      </c>
      <c r="W7" s="43">
        <v>97253.067142857108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G7" s="43">
        <f t="shared" si="1"/>
        <v>30654.974542124528</v>
      </c>
    </row>
    <row r="8" spans="1:39" x14ac:dyDescent="0.55000000000000004">
      <c r="A8" t="str">
        <f t="shared" si="0"/>
        <v>Timberland</v>
      </c>
      <c r="B8" s="23" t="s">
        <v>63</v>
      </c>
      <c r="C8" s="43">
        <v>20641.46</v>
      </c>
      <c r="D8" s="43">
        <v>23946.71</v>
      </c>
      <c r="E8" s="43">
        <v>30474.76</v>
      </c>
      <c r="F8" s="43">
        <v>29999.14</v>
      </c>
      <c r="G8" s="43">
        <v>38401.299999999996</v>
      </c>
      <c r="H8" s="43">
        <v>54168.109999999993</v>
      </c>
      <c r="I8" s="43">
        <v>62351.369999999988</v>
      </c>
      <c r="J8" s="43">
        <v>67535.209999999992</v>
      </c>
      <c r="K8" s="43">
        <v>87037.68</v>
      </c>
      <c r="L8" s="43">
        <v>124728.81999999998</v>
      </c>
      <c r="M8" s="43">
        <v>175437.81999999998</v>
      </c>
      <c r="N8" s="43">
        <v>191661.66999999998</v>
      </c>
      <c r="O8" s="43">
        <v>196842.41</v>
      </c>
      <c r="P8" s="43">
        <v>167268.00703296706</v>
      </c>
      <c r="Q8" s="43">
        <v>185704.62241758246</v>
      </c>
      <c r="R8" s="43">
        <v>202948.23945054947</v>
      </c>
      <c r="S8" s="43">
        <v>222701.75593406594</v>
      </c>
      <c r="T8" s="43">
        <v>243113.72296703298</v>
      </c>
      <c r="U8" s="43">
        <v>262867.23945054947</v>
      </c>
      <c r="V8" s="43">
        <v>283279.20648351649</v>
      </c>
      <c r="W8" s="43">
        <v>303691.17351648351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G8" s="43">
        <f t="shared" si="1"/>
        <v>101204.08448858836</v>
      </c>
    </row>
    <row r="9" spans="1:39" x14ac:dyDescent="0.55000000000000004">
      <c r="A9" t="str">
        <f t="shared" si="0"/>
        <v>Kingswood</v>
      </c>
      <c r="B9" s="23" t="s">
        <v>57</v>
      </c>
      <c r="C9" s="43">
        <v>115985.02000000003</v>
      </c>
      <c r="D9" s="43">
        <v>103460.03</v>
      </c>
      <c r="E9" s="43">
        <v>109412.36000000002</v>
      </c>
      <c r="F9" s="43">
        <v>7132.5</v>
      </c>
      <c r="G9" s="43">
        <v>20223.950000000012</v>
      </c>
      <c r="H9" s="43">
        <v>20486.620000000024</v>
      </c>
      <c r="I9" s="43">
        <v>13480.97000000003</v>
      </c>
      <c r="J9" s="43">
        <v>14214.120000000024</v>
      </c>
      <c r="K9" s="43">
        <v>18209.070000000007</v>
      </c>
      <c r="L9" s="43">
        <v>24863.170000000013</v>
      </c>
      <c r="M9" s="43">
        <v>25308.22</v>
      </c>
      <c r="N9" s="43">
        <v>25698.880000000005</v>
      </c>
      <c r="O9" s="43">
        <v>20786.179999999993</v>
      </c>
      <c r="P9" s="43">
        <v>20290.325091575061</v>
      </c>
      <c r="Q9" s="43">
        <v>21765.812271062241</v>
      </c>
      <c r="R9" s="43">
        <v>23399.387362637332</v>
      </c>
      <c r="S9" s="43">
        <v>24980.266483516454</v>
      </c>
      <c r="T9" s="43">
        <v>26613.841575091545</v>
      </c>
      <c r="U9" s="43">
        <v>28194.720695970667</v>
      </c>
      <c r="V9" s="43">
        <v>29828.295787545758</v>
      </c>
      <c r="W9" s="43">
        <v>31461.870879120848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G9" s="43">
        <f t="shared" si="1"/>
        <v>10852.230417018869</v>
      </c>
    </row>
    <row r="10" spans="1:39" x14ac:dyDescent="0.55000000000000004">
      <c r="A10" t="str">
        <f t="shared" si="0"/>
        <v>Lake Columbia</v>
      </c>
      <c r="B10" s="23" t="s">
        <v>58</v>
      </c>
      <c r="C10" s="43">
        <v>102434.18000000002</v>
      </c>
      <c r="D10" s="43">
        <v>84314.200000000012</v>
      </c>
      <c r="E10" s="43">
        <v>90613.060000000027</v>
      </c>
      <c r="F10" s="43">
        <v>2396.9700000000157</v>
      </c>
      <c r="G10" s="43">
        <v>6739.4600000000064</v>
      </c>
      <c r="H10" s="43">
        <v>35520.820000000007</v>
      </c>
      <c r="I10" s="43">
        <v>7939.9400000000023</v>
      </c>
      <c r="J10" s="43">
        <v>8573.0899999999965</v>
      </c>
      <c r="K10" s="43">
        <v>13111.629999999976</v>
      </c>
      <c r="L10" s="43">
        <v>11997.049999999988</v>
      </c>
      <c r="M10" s="43">
        <v>18345.290000000008</v>
      </c>
      <c r="N10" s="43">
        <v>33278.299999999988</v>
      </c>
      <c r="O10" s="43">
        <v>20427.099999999977</v>
      </c>
      <c r="P10" s="43">
        <v>29975.373296703252</v>
      </c>
      <c r="Q10" s="43">
        <v>39692.911758241709</v>
      </c>
      <c r="R10" s="43">
        <v>50451.61505494501</v>
      </c>
      <c r="S10" s="43">
        <v>60863.26340659336</v>
      </c>
      <c r="T10" s="43">
        <v>71621.966703296668</v>
      </c>
      <c r="U10" s="43">
        <v>82033.61505494501</v>
      </c>
      <c r="V10" s="43">
        <v>92792.318351648311</v>
      </c>
      <c r="W10" s="43">
        <v>103551.0216483516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G10" s="43">
        <f t="shared" si="1"/>
        <v>31604.783474218075</v>
      </c>
    </row>
    <row r="11" spans="1:39" x14ac:dyDescent="0.55000000000000004">
      <c r="A11" t="str">
        <f t="shared" si="0"/>
        <v>LH Treatment</v>
      </c>
      <c r="B11" s="23" t="s">
        <v>59</v>
      </c>
      <c r="C11" s="43">
        <v>140283.87000000002</v>
      </c>
      <c r="D11" s="43">
        <v>155802.81999999998</v>
      </c>
      <c r="E11" s="43">
        <v>160610.33999999997</v>
      </c>
      <c r="F11" s="43">
        <v>9590.9599999999919</v>
      </c>
      <c r="G11" s="43">
        <v>12769.270000000019</v>
      </c>
      <c r="H11" s="43">
        <v>14972.560000000027</v>
      </c>
      <c r="I11" s="43">
        <v>14725.140000000014</v>
      </c>
      <c r="J11" s="43">
        <v>15610.790000000008</v>
      </c>
      <c r="K11" s="43">
        <v>18935.820000000007</v>
      </c>
      <c r="L11" s="43">
        <v>20275.260000000009</v>
      </c>
      <c r="M11" s="43">
        <v>25405.72</v>
      </c>
      <c r="N11" s="43">
        <v>44294.149999999994</v>
      </c>
      <c r="O11" s="43">
        <v>37816.420000000013</v>
      </c>
      <c r="P11" s="43">
        <v>35717.239999999991</v>
      </c>
      <c r="Q11" s="43">
        <v>35717.239999999991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G11" s="43">
        <f t="shared" si="1"/>
        <v>0</v>
      </c>
    </row>
    <row r="12" spans="1:39" x14ac:dyDescent="0.55000000000000004">
      <c r="A12" t="str">
        <f t="shared" si="0"/>
        <v>Persimmon Ridge</v>
      </c>
      <c r="B12" s="23" t="s">
        <v>160</v>
      </c>
      <c r="C12" s="43">
        <v>213803.86000000004</v>
      </c>
      <c r="D12" s="43">
        <v>214370.29000000007</v>
      </c>
      <c r="E12" s="43">
        <v>232239.66000000006</v>
      </c>
      <c r="F12" s="43">
        <v>71882.820000000007</v>
      </c>
      <c r="G12" s="43">
        <v>77165.830000000016</v>
      </c>
      <c r="H12" s="43">
        <v>82742.5</v>
      </c>
      <c r="I12" s="43">
        <v>76718.799999999959</v>
      </c>
      <c r="J12" s="43">
        <v>78061.949999999983</v>
      </c>
      <c r="K12" s="43">
        <v>124044.56999999998</v>
      </c>
      <c r="L12" s="43">
        <v>88585.780000000028</v>
      </c>
      <c r="M12" s="43">
        <v>89323.88</v>
      </c>
      <c r="N12" s="43">
        <v>108862.48999999993</v>
      </c>
      <c r="O12" s="43">
        <v>124391.98999999987</v>
      </c>
      <c r="P12" s="43">
        <v>124876.18222222211</v>
      </c>
      <c r="Q12" s="43">
        <v>126414.93777777765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G12" s="43">
        <f t="shared" si="1"/>
        <v>0</v>
      </c>
    </row>
    <row r="13" spans="1:39" x14ac:dyDescent="0.55000000000000004">
      <c r="A13" t="str">
        <f t="shared" si="0"/>
        <v>River Bluffs</v>
      </c>
      <c r="B13" s="23" t="s">
        <v>62</v>
      </c>
      <c r="C13" s="43">
        <v>42270.51</v>
      </c>
      <c r="D13" s="43">
        <v>43342.270000000004</v>
      </c>
      <c r="E13" s="43">
        <v>45290.390000000007</v>
      </c>
      <c r="F13" s="43">
        <v>45360.960000000014</v>
      </c>
      <c r="G13" s="43">
        <v>52881.850000000006</v>
      </c>
      <c r="H13" s="43">
        <v>71419.900000000009</v>
      </c>
      <c r="I13" s="43">
        <v>74872.459999999992</v>
      </c>
      <c r="J13" s="43">
        <v>80626.309999999969</v>
      </c>
      <c r="K13" s="43">
        <v>183249.59999999995</v>
      </c>
      <c r="L13" s="43">
        <v>135835.58999999994</v>
      </c>
      <c r="M13" s="43">
        <v>152944.68999999994</v>
      </c>
      <c r="N13" s="43">
        <v>258153.25999999995</v>
      </c>
      <c r="O13" s="43">
        <v>307829.55999999982</v>
      </c>
      <c r="P13" s="43">
        <v>255401.65952380939</v>
      </c>
      <c r="Q13" s="43">
        <v>257904.32619047604</v>
      </c>
      <c r="R13" s="43">
        <v>260675.13571428557</v>
      </c>
      <c r="S13" s="43">
        <v>263356.56428571412</v>
      </c>
      <c r="T13" s="43">
        <v>266127.37380952365</v>
      </c>
      <c r="U13" s="43">
        <v>268808.80238095223</v>
      </c>
      <c r="V13" s="43">
        <v>271579.61190476175</v>
      </c>
      <c r="W13" s="43">
        <v>274350.42142857128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G13" s="43">
        <f t="shared" si="1"/>
        <v>103401.75183150178</v>
      </c>
    </row>
    <row r="14" spans="1:39" x14ac:dyDescent="0.55000000000000004">
      <c r="A14" t="str">
        <f t="shared" si="0"/>
        <v>Arcadia Pines</v>
      </c>
      <c r="B14" s="23" t="s">
        <v>161</v>
      </c>
      <c r="C14" s="43">
        <v>838.25</v>
      </c>
      <c r="D14" s="43">
        <v>838.25</v>
      </c>
      <c r="E14" s="43">
        <v>838.25</v>
      </c>
      <c r="F14" s="43">
        <v>838.25</v>
      </c>
      <c r="G14" s="43">
        <v>838.25</v>
      </c>
      <c r="H14" s="43">
        <v>838.25</v>
      </c>
      <c r="I14" s="43">
        <v>838.25</v>
      </c>
      <c r="J14" s="43">
        <v>838.25</v>
      </c>
      <c r="K14" s="43">
        <v>838.25</v>
      </c>
      <c r="L14" s="43">
        <v>838.25</v>
      </c>
      <c r="M14" s="43">
        <v>838.25</v>
      </c>
      <c r="N14" s="43">
        <v>3189.23</v>
      </c>
      <c r="O14" s="43">
        <v>15627.91</v>
      </c>
      <c r="P14" s="43">
        <v>19285.289120879119</v>
      </c>
      <c r="Q14" s="43">
        <v>22850.212197802197</v>
      </c>
      <c r="R14" s="43">
        <v>26797.09131868132</v>
      </c>
      <c r="S14" s="43">
        <v>30616.651758241758</v>
      </c>
      <c r="T14" s="43">
        <v>34563.530879120881</v>
      </c>
      <c r="U14" s="43">
        <v>38383.091318681312</v>
      </c>
      <c r="V14" s="43">
        <v>42329.970439560435</v>
      </c>
      <c r="W14" s="43">
        <v>46276.849560439558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G14" s="43">
        <f t="shared" si="1"/>
        <v>14782.314919695687</v>
      </c>
    </row>
    <row r="15" spans="1:39" x14ac:dyDescent="0.55000000000000004">
      <c r="A15" t="str">
        <f t="shared" si="0"/>
        <v>Carriage Park</v>
      </c>
      <c r="B15" s="23" t="s">
        <v>162</v>
      </c>
      <c r="C15" s="43">
        <v>260</v>
      </c>
      <c r="D15" s="43">
        <v>260</v>
      </c>
      <c r="E15" s="43">
        <v>260</v>
      </c>
      <c r="F15" s="43">
        <v>260</v>
      </c>
      <c r="G15" s="43">
        <v>260</v>
      </c>
      <c r="H15" s="43">
        <v>260</v>
      </c>
      <c r="I15" s="43">
        <v>260</v>
      </c>
      <c r="J15" s="43">
        <v>260</v>
      </c>
      <c r="K15" s="43">
        <v>260</v>
      </c>
      <c r="L15" s="43">
        <v>260</v>
      </c>
      <c r="M15" s="43">
        <v>260</v>
      </c>
      <c r="N15" s="43">
        <v>1670.59</v>
      </c>
      <c r="O15" s="43">
        <v>11311.79</v>
      </c>
      <c r="P15" s="43">
        <v>19249.493296703298</v>
      </c>
      <c r="Q15" s="43">
        <v>26419.031758241759</v>
      </c>
      <c r="R15" s="43">
        <v>34356.735054945057</v>
      </c>
      <c r="S15" s="43">
        <v>42038.383406593406</v>
      </c>
      <c r="T15" s="43">
        <v>49976.086703296707</v>
      </c>
      <c r="U15" s="43">
        <v>57657.735054945057</v>
      </c>
      <c r="V15" s="43">
        <v>65595.43835164835</v>
      </c>
      <c r="W15" s="43">
        <v>73533.141648351651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G15" s="43">
        <f t="shared" si="1"/>
        <v>22215.445012679629</v>
      </c>
    </row>
    <row r="16" spans="1:39" x14ac:dyDescent="0.55000000000000004">
      <c r="A16" t="str">
        <f t="shared" si="0"/>
        <v>Marshall Ridge</v>
      </c>
      <c r="B16" s="23" t="s">
        <v>163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897.65</v>
      </c>
      <c r="O16" s="43">
        <v>10538.35</v>
      </c>
      <c r="P16" s="43">
        <v>16204.991025641026</v>
      </c>
      <c r="Q16" s="43">
        <v>21323.247435897436</v>
      </c>
      <c r="R16" s="43">
        <v>26989.88846153846</v>
      </c>
      <c r="S16" s="43">
        <v>32473.734615384616</v>
      </c>
      <c r="T16" s="43">
        <v>38140.375641025639</v>
      </c>
      <c r="U16" s="43">
        <v>43624.221794871795</v>
      </c>
      <c r="V16" s="43">
        <v>49290.862820512819</v>
      </c>
      <c r="W16" s="43">
        <v>54957.503846153842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G16" s="43">
        <f t="shared" si="1"/>
        <v>16806.669132149902</v>
      </c>
    </row>
    <row r="17" spans="1:33" x14ac:dyDescent="0.55000000000000004">
      <c r="A17" t="str">
        <f t="shared" si="0"/>
        <v>Randview</v>
      </c>
      <c r="B17" s="23" t="s">
        <v>164</v>
      </c>
      <c r="C17" s="43">
        <v>498</v>
      </c>
      <c r="D17" s="43">
        <v>498</v>
      </c>
      <c r="E17" s="43">
        <v>498</v>
      </c>
      <c r="F17" s="43">
        <v>498</v>
      </c>
      <c r="G17" s="43">
        <v>498</v>
      </c>
      <c r="H17" s="43">
        <v>498</v>
      </c>
      <c r="I17" s="43">
        <v>498</v>
      </c>
      <c r="J17" s="43">
        <v>498</v>
      </c>
      <c r="K17" s="43">
        <v>498</v>
      </c>
      <c r="L17" s="43">
        <v>498</v>
      </c>
      <c r="M17" s="43">
        <v>498</v>
      </c>
      <c r="N17" s="43">
        <v>2514.27</v>
      </c>
      <c r="O17" s="43">
        <v>17626.519999999997</v>
      </c>
      <c r="P17" s="43">
        <v>40226.351501831494</v>
      </c>
      <c r="Q17" s="43">
        <v>60677.941245421243</v>
      </c>
      <c r="R17" s="43">
        <v>83320.772747252748</v>
      </c>
      <c r="S17" s="43">
        <v>105233.19032967032</v>
      </c>
      <c r="T17" s="43">
        <v>127876.02183150183</v>
      </c>
      <c r="U17" s="43">
        <v>149788.4394139194</v>
      </c>
      <c r="V17" s="43">
        <v>172431.27091575091</v>
      </c>
      <c r="W17" s="43">
        <v>195074.10241758241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G17" s="43">
        <f t="shared" si="1"/>
        <v>57723.309608340373</v>
      </c>
    </row>
    <row r="18" spans="1:33" x14ac:dyDescent="0.55000000000000004">
      <c r="A18" t="str">
        <f t="shared" si="0"/>
        <v>Delaplain</v>
      </c>
      <c r="B18" s="23" t="s">
        <v>70</v>
      </c>
      <c r="C18" s="43">
        <v>1324.95</v>
      </c>
      <c r="D18" s="43">
        <v>1324.95</v>
      </c>
      <c r="E18" s="43">
        <v>1324.95</v>
      </c>
      <c r="F18" s="43">
        <v>1324.95</v>
      </c>
      <c r="G18" s="43">
        <v>1324.95</v>
      </c>
      <c r="H18" s="43">
        <v>1324.95</v>
      </c>
      <c r="I18" s="43">
        <v>1324.95</v>
      </c>
      <c r="J18" s="43">
        <v>1324.95</v>
      </c>
      <c r="K18" s="43">
        <v>15687.884362934365</v>
      </c>
      <c r="L18" s="43">
        <v>29587.498262548266</v>
      </c>
      <c r="M18" s="43">
        <v>43950.43262548263</v>
      </c>
      <c r="N18" s="43">
        <v>57850.046525096528</v>
      </c>
      <c r="O18" s="43">
        <v>94212.980888030885</v>
      </c>
      <c r="P18" s="43">
        <v>108575.91525096526</v>
      </c>
      <c r="Q18" s="43">
        <v>120223.93822393822</v>
      </c>
      <c r="R18" s="43">
        <v>200015.10788099022</v>
      </c>
      <c r="S18" s="43">
        <v>277232.36883942765</v>
      </c>
      <c r="T18" s="43">
        <v>357023.53849647968</v>
      </c>
      <c r="U18" s="43">
        <v>434240.79945491708</v>
      </c>
      <c r="V18" s="43">
        <v>514031.96911196911</v>
      </c>
      <c r="W18" s="43">
        <v>593823.13876902114</v>
      </c>
      <c r="X18" s="43">
        <v>671040.3997274586</v>
      </c>
      <c r="Y18" s="43">
        <v>750831.56938451063</v>
      </c>
      <c r="Z18" s="43">
        <v>828048.83034294797</v>
      </c>
      <c r="AA18" s="43">
        <v>667840</v>
      </c>
      <c r="AB18" s="43">
        <v>733268.23529411759</v>
      </c>
      <c r="AC18" s="43">
        <v>792364.70588235289</v>
      </c>
      <c r="AD18" s="43">
        <v>857792.9411764706</v>
      </c>
      <c r="AE18" s="43">
        <v>0</v>
      </c>
      <c r="AG18" s="43">
        <f t="shared" si="1"/>
        <v>575195.26895997487</v>
      </c>
    </row>
    <row r="19" spans="1:33" x14ac:dyDescent="0.55000000000000004">
      <c r="A19" t="str">
        <f t="shared" si="0"/>
        <v>Herrington Haven</v>
      </c>
      <c r="B19" s="23" t="s">
        <v>71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5236.4864864864867</v>
      </c>
      <c r="L19" s="43">
        <v>10304.054054054053</v>
      </c>
      <c r="M19" s="43">
        <v>15540.54054054054</v>
      </c>
      <c r="N19" s="43">
        <v>20608.108108108107</v>
      </c>
      <c r="O19" s="43">
        <v>25844.594594594593</v>
      </c>
      <c r="P19" s="43">
        <v>31081.08108108108</v>
      </c>
      <c r="Q19" s="43">
        <v>35810.810810810814</v>
      </c>
      <c r="R19" s="43">
        <v>53607.767885532594</v>
      </c>
      <c r="S19" s="43">
        <v>70830.629570747216</v>
      </c>
      <c r="T19" s="43">
        <v>88627.586645468997</v>
      </c>
      <c r="U19" s="43">
        <v>105850.44833068363</v>
      </c>
      <c r="V19" s="43">
        <v>123647.40540540541</v>
      </c>
      <c r="W19" s="43">
        <v>141444.36248012719</v>
      </c>
      <c r="X19" s="43">
        <v>158667.22416534182</v>
      </c>
      <c r="Y19" s="43">
        <v>176464.1812400636</v>
      </c>
      <c r="Z19" s="43">
        <v>193687.04292527825</v>
      </c>
      <c r="AA19" s="43">
        <v>123984</v>
      </c>
      <c r="AB19" s="43">
        <v>136544.4705882353</v>
      </c>
      <c r="AC19" s="43">
        <v>147889.41176470587</v>
      </c>
      <c r="AD19" s="43">
        <v>160449.88235294117</v>
      </c>
      <c r="AE19" s="43">
        <v>0</v>
      </c>
      <c r="AG19" s="43">
        <f t="shared" si="1"/>
        <v>125237.43426684603</v>
      </c>
    </row>
    <row r="20" spans="1:33" x14ac:dyDescent="0.55000000000000004">
      <c r="A20" t="str">
        <f t="shared" si="0"/>
        <v>SpringCrest</v>
      </c>
      <c r="B20" s="23" t="s">
        <v>72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4548.2625482625481</v>
      </c>
      <c r="L20" s="43">
        <v>8949.8069498069508</v>
      </c>
      <c r="M20" s="43">
        <v>13498.069498069501</v>
      </c>
      <c r="N20" s="43">
        <v>17899.613899613902</v>
      </c>
      <c r="O20" s="43">
        <v>22447.87644787645</v>
      </c>
      <c r="P20" s="43">
        <v>26996.138996139001</v>
      </c>
      <c r="Q20" s="43">
        <v>31104.247104247108</v>
      </c>
      <c r="R20" s="43">
        <v>41196.039064274359</v>
      </c>
      <c r="S20" s="43">
        <v>50962.289348171704</v>
      </c>
      <c r="T20" s="43">
        <v>61054.081308198962</v>
      </c>
      <c r="U20" s="43">
        <v>70820.331592096307</v>
      </c>
      <c r="V20" s="43">
        <v>80912.12355212355</v>
      </c>
      <c r="W20" s="43">
        <v>91003.915512150808</v>
      </c>
      <c r="X20" s="43">
        <v>100770.16579604815</v>
      </c>
      <c r="Y20" s="43">
        <v>110861.9577560754</v>
      </c>
      <c r="Z20" s="43">
        <v>120628.20803997276</v>
      </c>
      <c r="AA20" s="43">
        <v>54720</v>
      </c>
      <c r="AB20" s="43">
        <v>60263.529411764699</v>
      </c>
      <c r="AC20" s="43">
        <v>65270.588235294112</v>
      </c>
      <c r="AD20" s="43">
        <v>70814.117647058825</v>
      </c>
      <c r="AE20" s="43">
        <v>0</v>
      </c>
      <c r="AG20" s="43">
        <f t="shared" si="1"/>
        <v>72160.100630688859</v>
      </c>
    </row>
    <row r="21" spans="1:33" x14ac:dyDescent="0.55000000000000004">
      <c r="A21" t="str">
        <f t="shared" si="0"/>
        <v>Woodland Acres</v>
      </c>
      <c r="B21" s="23" t="s">
        <v>73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6702.7027027027025</v>
      </c>
      <c r="L21" s="43">
        <v>13189.18918918919</v>
      </c>
      <c r="M21" s="43">
        <v>19891.89189189189</v>
      </c>
      <c r="N21" s="43">
        <v>26378.37837837838</v>
      </c>
      <c r="O21" s="43">
        <v>38081.08108108108</v>
      </c>
      <c r="P21" s="43">
        <v>44783.78378378378</v>
      </c>
      <c r="Q21" s="43">
        <v>50837.83783783784</v>
      </c>
      <c r="R21" s="43">
        <v>57540.54054054054</v>
      </c>
      <c r="S21" s="43">
        <v>92618.397585402665</v>
      </c>
      <c r="T21" s="43">
        <v>128865.51653176019</v>
      </c>
      <c r="U21" s="43">
        <v>163943.37357662231</v>
      </c>
      <c r="V21" s="43">
        <v>200190.49252297985</v>
      </c>
      <c r="W21" s="43">
        <v>236437.61146933737</v>
      </c>
      <c r="X21" s="43">
        <v>271515.46851419949</v>
      </c>
      <c r="Y21" s="43">
        <v>307762.587460557</v>
      </c>
      <c r="Z21" s="43">
        <v>342840.44450541912</v>
      </c>
      <c r="AA21" s="43">
        <v>267087.56345177663</v>
      </c>
      <c r="AB21" s="43">
        <v>296631.97969543148</v>
      </c>
      <c r="AC21" s="43">
        <v>323317.25888324872</v>
      </c>
      <c r="AD21" s="43">
        <v>352861.67512690357</v>
      </c>
      <c r="AE21" s="43">
        <v>0</v>
      </c>
      <c r="AG21" s="43">
        <f t="shared" si="1"/>
        <v>229544.02840951065</v>
      </c>
    </row>
    <row r="22" spans="1:33" x14ac:dyDescent="0.55000000000000004">
      <c r="B22" s="2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G22" s="43"/>
    </row>
    <row r="23" spans="1:33" x14ac:dyDescent="0.55000000000000004">
      <c r="B23" s="23" t="s">
        <v>175</v>
      </c>
      <c r="C23" s="43">
        <f>SUM(C3:C21)</f>
        <v>1279730.6195</v>
      </c>
      <c r="D23" s="43">
        <f t="shared" ref="D23:AE23" si="2">SUM(D3:D21)</f>
        <v>1126717.8400000001</v>
      </c>
      <c r="E23" s="43">
        <f t="shared" si="2"/>
        <v>1176922.5595</v>
      </c>
      <c r="F23" s="43">
        <f t="shared" si="2"/>
        <v>216560.62</v>
      </c>
      <c r="G23" s="43">
        <f t="shared" si="2"/>
        <v>263990.34000000014</v>
      </c>
      <c r="H23" s="43">
        <f t="shared" si="2"/>
        <v>388414.56000000006</v>
      </c>
      <c r="I23" s="43">
        <f t="shared" si="2"/>
        <v>377722.7900000001</v>
      </c>
      <c r="J23" s="43">
        <f t="shared" si="2"/>
        <v>404391.22000000003</v>
      </c>
      <c r="K23" s="43">
        <f t="shared" si="2"/>
        <v>928257.7761003864</v>
      </c>
      <c r="L23" s="43">
        <f t="shared" si="2"/>
        <v>941882.06845559867</v>
      </c>
      <c r="M23" s="43">
        <f t="shared" si="2"/>
        <v>1103587.9045559848</v>
      </c>
      <c r="N23" s="43">
        <f t="shared" si="2"/>
        <v>1340755.7069111972</v>
      </c>
      <c r="O23" s="43">
        <f t="shared" si="2"/>
        <v>1238278.363011583</v>
      </c>
      <c r="P23" s="43">
        <f t="shared" si="2"/>
        <v>1320006.9950383406</v>
      </c>
      <c r="Q23" s="43">
        <f t="shared" si="2"/>
        <v>1503270.3578367031</v>
      </c>
      <c r="R23" s="43">
        <f t="shared" si="2"/>
        <v>1624164.075157579</v>
      </c>
      <c r="S23" s="43">
        <f t="shared" si="2"/>
        <v>1929717.6183920708</v>
      </c>
      <c r="T23" s="43">
        <f t="shared" si="2"/>
        <v>2245456.2797343791</v>
      </c>
      <c r="U23" s="43">
        <f t="shared" si="2"/>
        <v>2551009.8229688713</v>
      </c>
      <c r="V23" s="43">
        <f t="shared" si="2"/>
        <v>2866748.4843111793</v>
      </c>
      <c r="W23" s="43">
        <f t="shared" si="2"/>
        <v>3182487.1456534872</v>
      </c>
      <c r="X23" s="43">
        <f t="shared" si="2"/>
        <v>1761257.0388879799</v>
      </c>
      <c r="Y23" s="43">
        <f t="shared" si="2"/>
        <v>1960353.7148823026</v>
      </c>
      <c r="Z23" s="43">
        <f t="shared" si="2"/>
        <v>2153027.9174574539</v>
      </c>
      <c r="AA23" s="43">
        <f t="shared" si="2"/>
        <v>1113631.5634517767</v>
      </c>
      <c r="AB23" s="43">
        <f t="shared" si="2"/>
        <v>1226708.214989549</v>
      </c>
      <c r="AC23" s="43">
        <f t="shared" si="2"/>
        <v>1328841.9647656016</v>
      </c>
      <c r="AD23" s="43">
        <f t="shared" si="2"/>
        <v>1441918.6163033741</v>
      </c>
      <c r="AE23" s="43">
        <f t="shared" si="2"/>
        <v>0</v>
      </c>
      <c r="AG23" s="43">
        <f t="shared" si="1"/>
        <v>1827781.4139844638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AB972A-33DD-452C-84D2-99015CB10D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5785AC-D939-4C84-9415-F7DEC6B0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F7E6C4-4B77-49D8-9F01-28FDDC9D97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Constants LinkIn</vt:lpstr>
      <vt:lpstr>Link Out</vt:lpstr>
      <vt:lpstr>BY Rate Base - Sewer B1</vt:lpstr>
      <vt:lpstr>FY Rate Base - Sewer B1</vt:lpstr>
      <vt:lpstr>UPIS - BY B2</vt:lpstr>
      <vt:lpstr>UPIS - FY B2</vt:lpstr>
      <vt:lpstr>AccDep - BY B3</vt:lpstr>
      <vt:lpstr>AccDep - FY B3</vt:lpstr>
      <vt:lpstr>Dep - BY B3.1</vt:lpstr>
      <vt:lpstr>Dep - FY B3.1</vt:lpstr>
      <vt:lpstr>CWIP - BY B4</vt:lpstr>
      <vt:lpstr>CWIP - FY B4</vt:lpstr>
      <vt:lpstr>WC - BY B5</vt:lpstr>
      <vt:lpstr>WC - FY B5</vt:lpstr>
      <vt:lpstr>CIAC - BY B6</vt:lpstr>
      <vt:lpstr>CIAC - FY B6</vt:lpstr>
      <vt:lpstr>Worksheets&gt;</vt:lpstr>
      <vt:lpstr>CIAC WP</vt:lpstr>
      <vt:lpstr>UPIS LinkIn</vt:lpstr>
      <vt:lpstr>UPIS Detail</vt:lpstr>
      <vt:lpstr>AccDep LinkIn</vt:lpstr>
      <vt:lpstr>Dep LinkIn</vt:lpstr>
      <vt:lpstr>CWIP Detail</vt:lpstr>
      <vt:lpstr>BY_end</vt:lpstr>
      <vt:lpstr>BY_Start</vt:lpstr>
      <vt:lpstr>FY_End</vt:lpstr>
      <vt:lpstr>FY_Start</vt:lpstr>
      <vt:lpstr>'AccDep - BY B3'!Print_Area</vt:lpstr>
      <vt:lpstr>'AccDep - FY B3'!Print_Area</vt:lpstr>
      <vt:lpstr>'BY Rate Base - Sewer B1'!Print_Area</vt:lpstr>
      <vt:lpstr>'CIAC - BY B6'!Print_Area</vt:lpstr>
      <vt:lpstr>'CIAC - FY B6'!Print_Area</vt:lpstr>
      <vt:lpstr>'CWIP - BY B4'!Print_Area</vt:lpstr>
      <vt:lpstr>'CWIP - FY B4'!Print_Area</vt:lpstr>
      <vt:lpstr>'Dep - BY B3.1'!Print_Area</vt:lpstr>
      <vt:lpstr>'Dep - FY B3.1'!Print_Area</vt:lpstr>
      <vt:lpstr>'FY Rate Base - Sewer B1'!Print_Area</vt:lpstr>
      <vt:lpstr>'UPIS - BY B2'!Print_Area</vt:lpstr>
      <vt:lpstr>'UPIS - FY B2'!Print_Area</vt:lpstr>
      <vt:lpstr>'WC - BY B5'!Print_Area</vt:lpstr>
      <vt:lpstr>'WC - FY 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</dc:creator>
  <cp:keywords/>
  <dc:description/>
  <cp:lastModifiedBy>Kathryn Eckert</cp:lastModifiedBy>
  <cp:revision/>
  <dcterms:created xsi:type="dcterms:W3CDTF">2020-08-25T15:57:36Z</dcterms:created>
  <dcterms:modified xsi:type="dcterms:W3CDTF">2021-02-26T22:45:49Z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{54B951DA-130A-440C-94AC-D688857A0E83}</vt:lpwstr>
  </property>
  <property fmtid="{D5CDD505-2E9C-101B-9397-08002B2CF9AE}" pid="3" name="ContentTypeId">
    <vt:lpwstr>0x01010035F955E8F06CBD48B7814246FB9E203E</vt:lpwstr>
  </property>
</Properties>
</file>