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77DF3090-8C55-48A5-89ED-93A21ADF8B7C}" xr6:coauthVersionLast="45" xr6:coauthVersionMax="45" xr10:uidLastSave="{00000000-0000-0000-0000-000000000000}"/>
  <bookViews>
    <workbookView xWindow="-96" yWindow="-96" windowWidth="19392" windowHeight="10392" firstSheet="3" activeTab="2" xr2:uid="{BBC52077-4129-40DE-878E-9B76E25C0C88}"/>
  </bookViews>
  <sheets>
    <sheet name="Constants LinkIn" sheetId="12" r:id="rId1"/>
    <sheet name="Link Out" sheetId="19" r:id="rId2"/>
    <sheet name="BY Rate Base - Water B1" sheetId="8" r:id="rId3"/>
    <sheet name="FY Rate Base - Wat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2" r:id="rId14"/>
    <sheet name="CIAC - BY B6" sheetId="23" r:id="rId15"/>
    <sheet name="CIAC - FY B6" sheetId="24" r:id="rId16"/>
    <sheet name="Workpapers &gt;&gt;" sheetId="20" r:id="rId17"/>
    <sheet name="CIAC WP" sheetId="25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6" r:id="rId23"/>
  </sheets>
  <externalReferences>
    <externalReference r:id="rId24"/>
    <externalReference r:id="rId25"/>
    <externalReference r:id="rId26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B3'!$A$1:$I$28</definedName>
    <definedName name="_xlnm.Print_Area" localSheetId="7">'AccDep - FY B3'!$A$1:$L$27</definedName>
    <definedName name="_xlnm.Print_Area" localSheetId="2">'BY Rate Base - Water B1'!$A$1:$I$30</definedName>
    <definedName name="_xlnm.Print_Area" localSheetId="14">'CIAC - BY B6'!$A$1:$I$16</definedName>
    <definedName name="_xlnm.Print_Area" localSheetId="15">'CIAC - FY B6'!$A$1:$K$16</definedName>
    <definedName name="_xlnm.Print_Area" localSheetId="10">'CWIP - BY B4'!$A$1:$N$28</definedName>
    <definedName name="_xlnm.Print_Area" localSheetId="11">'CWIP - FY B4'!$A$1:$N$28</definedName>
    <definedName name="_xlnm.Print_Area" localSheetId="8">'Dep - BY B3.1'!$A$1:$M$27</definedName>
    <definedName name="_xlnm.Print_Area" localSheetId="9">'Dep - FY B3.1'!$A$1:$M$27</definedName>
    <definedName name="_xlnm.Print_Area" localSheetId="3">'FY Rate Base - Water B1'!$A$1:$K$29</definedName>
    <definedName name="_xlnm.Print_Area" localSheetId="4">'UPIS - BY B2'!$A$1:$M$27</definedName>
    <definedName name="_xlnm.Print_Area" localSheetId="5">'UPIS - FY B2'!$A$1:$O$27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N14" i="17"/>
  <c r="N15" i="17"/>
  <c r="N16" i="17"/>
  <c r="N13" i="17"/>
  <c r="M26" i="3"/>
  <c r="J26" i="2"/>
  <c r="F26" i="2"/>
  <c r="J20" i="1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D7" i="26"/>
  <c r="L24" i="14"/>
  <c r="I24" i="14" s="1"/>
  <c r="M24" i="14"/>
  <c r="I24" i="13"/>
  <c r="F24" i="2"/>
  <c r="J24" i="2"/>
  <c r="P16" i="5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AH16" i="5" s="1"/>
  <c r="AI16" i="5" s="1"/>
  <c r="AJ16" i="5" s="1"/>
  <c r="AK16" i="5" s="1"/>
  <c r="AL16" i="5" s="1"/>
  <c r="AM16" i="5" s="1"/>
  <c r="C16" i="7" l="1"/>
  <c r="G16" i="4" l="1"/>
  <c r="K16" i="4"/>
  <c r="D16" i="7"/>
  <c r="E16" i="7" l="1"/>
  <c r="O16" i="4" l="1"/>
  <c r="F16" i="7"/>
  <c r="S16" i="4"/>
  <c r="W16" i="4" l="1"/>
  <c r="G16" i="7"/>
  <c r="H16" i="7" l="1"/>
  <c r="AA16" i="4" l="1"/>
  <c r="I16" i="7" s="1"/>
  <c r="B7" i="19" l="1"/>
  <c r="L15" i="14"/>
  <c r="M15" i="14"/>
  <c r="L16" i="14"/>
  <c r="M16" i="14"/>
  <c r="L17" i="14"/>
  <c r="M17" i="14"/>
  <c r="L18" i="14"/>
  <c r="M18" i="14"/>
  <c r="L19" i="14"/>
  <c r="M19" i="14"/>
  <c r="L20" i="14"/>
  <c r="M20" i="14"/>
  <c r="I20" i="14" s="1"/>
  <c r="L21" i="14"/>
  <c r="M21" i="14"/>
  <c r="L22" i="14"/>
  <c r="M22" i="14"/>
  <c r="L23" i="14"/>
  <c r="M23" i="14"/>
  <c r="M14" i="14"/>
  <c r="I14" i="14"/>
  <c r="L14" i="14"/>
  <c r="I19" i="14"/>
  <c r="I15" i="14"/>
  <c r="C7" i="19"/>
  <c r="H26" i="8" l="1"/>
  <c r="H14" i="24"/>
  <c r="H24" i="1" s="1"/>
  <c r="H14" i="23"/>
  <c r="N38" i="25"/>
  <c r="I38" i="25"/>
  <c r="H38" i="25"/>
  <c r="N25" i="25"/>
  <c r="I25" i="25"/>
  <c r="H25" i="25"/>
  <c r="P24" i="25"/>
  <c r="Q24" i="25" s="1"/>
  <c r="L37" i="25" s="1"/>
  <c r="O24" i="25"/>
  <c r="J24" i="25"/>
  <c r="G37" i="25" s="1"/>
  <c r="J37" i="25" s="1"/>
  <c r="G22" i="25"/>
  <c r="J22" i="25" s="1"/>
  <c r="N11" i="25"/>
  <c r="L11" i="25"/>
  <c r="I11" i="25"/>
  <c r="H11" i="25"/>
  <c r="G11" i="25"/>
  <c r="P10" i="25"/>
  <c r="Q10" i="25" s="1"/>
  <c r="L23" i="25" s="1"/>
  <c r="J10" i="25"/>
  <c r="P9" i="25"/>
  <c r="Q9" i="25" s="1"/>
  <c r="L22" i="25" s="1"/>
  <c r="O9" i="25"/>
  <c r="J9" i="25"/>
  <c r="R9" i="25" s="1"/>
  <c r="J8" i="25"/>
  <c r="J11" i="25" s="1"/>
  <c r="J7" i="24"/>
  <c r="A2" i="24"/>
  <c r="A1" i="24"/>
  <c r="H7" i="23"/>
  <c r="A2" i="23"/>
  <c r="A1" i="23"/>
  <c r="J14" i="24" l="1"/>
  <c r="J24" i="1" s="1"/>
  <c r="G35" i="25"/>
  <c r="J35" i="25" s="1"/>
  <c r="O22" i="25"/>
  <c r="P22" i="25" s="1"/>
  <c r="Q22" i="25" s="1"/>
  <c r="R10" i="25"/>
  <c r="O37" i="25"/>
  <c r="P37" i="25" s="1"/>
  <c r="Q37" i="25" s="1"/>
  <c r="R37" i="25" s="1"/>
  <c r="G23" i="25"/>
  <c r="J23" i="25" s="1"/>
  <c r="G21" i="25"/>
  <c r="O8" i="25"/>
  <c r="R24" i="25"/>
  <c r="N6" i="3"/>
  <c r="H7" i="9"/>
  <c r="J6" i="11"/>
  <c r="M6" i="13"/>
  <c r="M6" i="14"/>
  <c r="N6" i="17"/>
  <c r="N6" i="18"/>
  <c r="L6" i="2"/>
  <c r="J6" i="1"/>
  <c r="G16" i="22"/>
  <c r="I7" i="22"/>
  <c r="A2" i="22"/>
  <c r="A1" i="22"/>
  <c r="G16" i="21"/>
  <c r="I7" i="21"/>
  <c r="A2" i="21"/>
  <c r="A1" i="21"/>
  <c r="L35" i="25" l="1"/>
  <c r="R22" i="25"/>
  <c r="O23" i="25"/>
  <c r="P23" i="25" s="1"/>
  <c r="Q23" i="25" s="1"/>
  <c r="L36" i="25" s="1"/>
  <c r="R23" i="25"/>
  <c r="G36" i="25"/>
  <c r="J36" i="25" s="1"/>
  <c r="O11" i="25"/>
  <c r="P8" i="25"/>
  <c r="J21" i="25"/>
  <c r="G25" i="25"/>
  <c r="O35" i="25"/>
  <c r="P35" i="25" s="1"/>
  <c r="AM2" i="6"/>
  <c r="AN2" i="6" s="1"/>
  <c r="AG2" i="6"/>
  <c r="AH2" i="6" s="1"/>
  <c r="AF2" i="5"/>
  <c r="AG2" i="5"/>
  <c r="AH2" i="5"/>
  <c r="AI2" i="5"/>
  <c r="AJ2" i="5" s="1"/>
  <c r="AK2" i="5" s="1"/>
  <c r="AL2" i="5" s="1"/>
  <c r="AM2" i="5" s="1"/>
  <c r="AF2" i="7"/>
  <c r="AG2" i="7"/>
  <c r="AH2" i="7"/>
  <c r="AI2" i="7"/>
  <c r="AJ2" i="7" s="1"/>
  <c r="AE16" i="4" l="1"/>
  <c r="AI16" i="4" s="1"/>
  <c r="J16" i="7"/>
  <c r="J25" i="25"/>
  <c r="G34" i="25"/>
  <c r="O21" i="25"/>
  <c r="P11" i="25"/>
  <c r="Q8" i="25"/>
  <c r="O36" i="25"/>
  <c r="P36" i="25" s="1"/>
  <c r="Q36" i="25" s="1"/>
  <c r="R36" i="25" s="1"/>
  <c r="Q35" i="25"/>
  <c r="R35" i="25" s="1"/>
  <c r="AI2" i="6"/>
  <c r="AK2" i="7"/>
  <c r="AM16" i="4" l="1"/>
  <c r="K16" i="7"/>
  <c r="L21" i="25"/>
  <c r="Q11" i="25"/>
  <c r="R11" i="25" s="1"/>
  <c r="R8" i="25"/>
  <c r="J34" i="25"/>
  <c r="G38" i="25"/>
  <c r="O25" i="25"/>
  <c r="P21" i="25"/>
  <c r="P25" i="25" s="1"/>
  <c r="AJ2" i="6"/>
  <c r="AL2" i="7"/>
  <c r="AQ16" i="4" l="1"/>
  <c r="L16" i="7"/>
  <c r="J38" i="25"/>
  <c r="O34" i="25"/>
  <c r="Q21" i="25"/>
  <c r="L25" i="25"/>
  <c r="AK2" i="6"/>
  <c r="AM2" i="7"/>
  <c r="AU16" i="4" l="1"/>
  <c r="M16" i="7"/>
  <c r="P34" i="25"/>
  <c r="P38" i="25" s="1"/>
  <c r="O38" i="25"/>
  <c r="L34" i="25"/>
  <c r="Q25" i="25"/>
  <c r="R25" i="25" s="1"/>
  <c r="R21" i="25"/>
  <c r="AL2" i="6"/>
  <c r="AY16" i="4" l="1"/>
  <c r="N16" i="7"/>
  <c r="Q34" i="25"/>
  <c r="L38" i="25"/>
  <c r="BC16" i="4" l="1"/>
  <c r="O16" i="7"/>
  <c r="Q38" i="25"/>
  <c r="R38" i="25" s="1"/>
  <c r="R34" i="25"/>
  <c r="BG16" i="4" l="1"/>
  <c r="P16" i="7"/>
  <c r="I23" i="13"/>
  <c r="I22" i="13"/>
  <c r="I21" i="13"/>
  <c r="I20" i="13"/>
  <c r="I19" i="13"/>
  <c r="I18" i="13"/>
  <c r="I17" i="13"/>
  <c r="I16" i="13"/>
  <c r="I15" i="13"/>
  <c r="I14" i="13"/>
  <c r="BK16" i="4" l="1"/>
  <c r="Q16" i="7"/>
  <c r="L27" i="18"/>
  <c r="K27" i="18"/>
  <c r="A2" i="18"/>
  <c r="A1" i="18"/>
  <c r="L27" i="17"/>
  <c r="K27" i="17"/>
  <c r="A2" i="17"/>
  <c r="A1" i="17"/>
  <c r="BO16" i="4" l="1"/>
  <c r="R16" i="7"/>
  <c r="N27" i="18"/>
  <c r="BS16" i="4" l="1"/>
  <c r="S16" i="7"/>
  <c r="I23" i="14"/>
  <c r="I22" i="14"/>
  <c r="I21" i="14"/>
  <c r="I18" i="14"/>
  <c r="I17" i="14"/>
  <c r="I16" i="14"/>
  <c r="A2" i="14"/>
  <c r="A1" i="14"/>
  <c r="A2" i="13"/>
  <c r="A1" i="13"/>
  <c r="B5" i="12"/>
  <c r="B6" i="12"/>
  <c r="B7" i="12"/>
  <c r="A2" i="12"/>
  <c r="B2" i="12"/>
  <c r="A1" i="2" s="1"/>
  <c r="A3" i="12"/>
  <c r="B3" i="12"/>
  <c r="A2" i="3" s="1"/>
  <c r="A4" i="12"/>
  <c r="B4" i="12"/>
  <c r="H24" i="2" s="1"/>
  <c r="L24" i="2" s="1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F25" i="9" l="1"/>
  <c r="F24" i="13"/>
  <c r="J24" i="13" s="1"/>
  <c r="G24" i="14"/>
  <c r="H24" i="11"/>
  <c r="J24" i="11"/>
  <c r="J24" i="3" a="1"/>
  <c r="J24" i="3" s="1"/>
  <c r="H24" i="3"/>
  <c r="G24" i="13"/>
  <c r="H25" i="9"/>
  <c r="F24" i="3"/>
  <c r="BW16" i="4"/>
  <c r="T16" i="7"/>
  <c r="A4" i="22"/>
  <c r="A4" i="3"/>
  <c r="A4" i="14"/>
  <c r="A4" i="1"/>
  <c r="A4" i="11"/>
  <c r="A4" i="9"/>
  <c r="A4" i="13"/>
  <c r="A4" i="2"/>
  <c r="A4" i="21"/>
  <c r="I16" i="17"/>
  <c r="I13" i="17"/>
  <c r="I15" i="17"/>
  <c r="I14" i="17"/>
  <c r="A1" i="3"/>
  <c r="A4" i="17"/>
  <c r="A4" i="18"/>
  <c r="A1" i="8"/>
  <c r="A2" i="8"/>
  <c r="A2" i="2"/>
  <c r="A1" i="1"/>
  <c r="A2" i="1"/>
  <c r="L24" i="3" l="1"/>
  <c r="CA16" i="4"/>
  <c r="U16" i="7"/>
  <c r="N27" i="17"/>
  <c r="H22" i="8" s="1"/>
  <c r="F24" i="11" l="1"/>
  <c r="F24" i="14"/>
  <c r="J24" i="14" s="1"/>
  <c r="CE16" i="4"/>
  <c r="V16" i="7"/>
  <c r="D2" i="7"/>
  <c r="E2" i="7" s="1"/>
  <c r="F2" i="7" s="1"/>
  <c r="G2" i="7" s="1"/>
  <c r="H2" i="7" s="1"/>
  <c r="CI16" i="4" l="1"/>
  <c r="W16" i="7"/>
  <c r="I2" i="7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CM16" i="4" l="1"/>
  <c r="X16" i="7"/>
  <c r="D2" i="5"/>
  <c r="E2" i="5" s="1"/>
  <c r="F2" i="5" s="1"/>
  <c r="G2" i="5" s="1"/>
  <c r="H2" i="5" s="1"/>
  <c r="I2" i="5" s="1"/>
  <c r="F2" i="6"/>
  <c r="CQ16" i="4" l="1"/>
  <c r="Y16" i="7"/>
  <c r="J2" i="5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CU16" i="4" l="1"/>
  <c r="Z16" i="7"/>
  <c r="F14" i="2"/>
  <c r="F15" i="2"/>
  <c r="F16" i="2"/>
  <c r="F17" i="2"/>
  <c r="F18" i="2"/>
  <c r="F19" i="2"/>
  <c r="F20" i="2"/>
  <c r="F21" i="2"/>
  <c r="F22" i="2"/>
  <c r="F23" i="2"/>
  <c r="F13" i="2"/>
  <c r="CY16" i="4" l="1"/>
  <c r="AA16" i="7"/>
  <c r="F2" i="4"/>
  <c r="E2" i="4"/>
  <c r="D2" i="4"/>
  <c r="DC16" i="4" l="1"/>
  <c r="AB16" i="7"/>
  <c r="G2" i="4"/>
  <c r="J2" i="4" s="1"/>
  <c r="H2" i="4"/>
  <c r="I2" i="4"/>
  <c r="DG16" i="4" l="1"/>
  <c r="AC16" i="7"/>
  <c r="K2" i="4"/>
  <c r="L2" i="4"/>
  <c r="DK16" i="4" l="1"/>
  <c r="AD16" i="7"/>
  <c r="N2" i="4"/>
  <c r="M2" i="4"/>
  <c r="O2" i="4"/>
  <c r="P2" i="4"/>
  <c r="DO16" i="4" l="1"/>
  <c r="AE16" i="7"/>
  <c r="Q2" i="4"/>
  <c r="R2" i="4"/>
  <c r="S2" i="4"/>
  <c r="U2" i="4"/>
  <c r="V2" i="4"/>
  <c r="T2" i="4"/>
  <c r="W2" i="4" s="1"/>
  <c r="DS16" i="4" l="1"/>
  <c r="AF16" i="7"/>
  <c r="Z2" i="4"/>
  <c r="X2" i="4"/>
  <c r="Y2" i="4"/>
  <c r="DW16" i="4" l="1"/>
  <c r="AG16" i="7"/>
  <c r="AA2" i="4"/>
  <c r="AD2" i="4" s="1"/>
  <c r="AB2" i="4"/>
  <c r="EA16" i="4" l="1"/>
  <c r="AH16" i="7"/>
  <c r="AC2" i="4"/>
  <c r="AE2" i="4"/>
  <c r="AG2" i="4"/>
  <c r="AH2" i="4"/>
  <c r="AF2" i="4"/>
  <c r="EE16" i="4" l="1"/>
  <c r="AI16" i="7"/>
  <c r="AI2" i="4"/>
  <c r="AK2" i="4"/>
  <c r="AL2" i="4"/>
  <c r="AJ2" i="4"/>
  <c r="EI16" i="4" l="1"/>
  <c r="AJ16" i="7"/>
  <c r="AM2" i="4"/>
  <c r="AO2" i="4"/>
  <c r="AP2" i="4"/>
  <c r="AN2" i="4"/>
  <c r="EM16" i="4" l="1"/>
  <c r="AK16" i="7"/>
  <c r="AQ2" i="4"/>
  <c r="AS2" i="4"/>
  <c r="AT2" i="4"/>
  <c r="AR2" i="4"/>
  <c r="EQ16" i="4" l="1"/>
  <c r="AL16" i="7"/>
  <c r="AU2" i="4"/>
  <c r="AW2" i="4"/>
  <c r="AX2" i="4"/>
  <c r="AV2" i="4"/>
  <c r="AM16" i="7" l="1"/>
  <c r="N24" i="3"/>
  <c r="AY2" i="4"/>
  <c r="BA2" i="4"/>
  <c r="BB2" i="4"/>
  <c r="AZ2" i="4"/>
  <c r="BC2" i="4" l="1"/>
  <c r="BF2" i="4"/>
  <c r="BD2" i="4"/>
  <c r="BE2" i="4" l="1"/>
  <c r="BG2" i="4"/>
  <c r="BJ2" i="4" s="1"/>
  <c r="BI2" i="4"/>
  <c r="BH2" i="4"/>
  <c r="BK2" i="4" l="1"/>
  <c r="BN2" i="4"/>
  <c r="BL2" i="4"/>
  <c r="BM2" i="4"/>
  <c r="BO2" i="4" l="1"/>
  <c r="BQ2" i="4"/>
  <c r="BR2" i="4"/>
  <c r="BP2" i="4"/>
  <c r="BS2" i="4" l="1"/>
  <c r="BU2" i="4"/>
  <c r="BV2" i="4"/>
  <c r="BT2" i="4"/>
  <c r="BW2" i="4" l="1"/>
  <c r="BY2" i="4"/>
  <c r="BZ2" i="4"/>
  <c r="BX2" i="4"/>
  <c r="CA2" i="4" l="1"/>
  <c r="CC2" i="4"/>
  <c r="CD2" i="4"/>
  <c r="CB2" i="4"/>
  <c r="CE2" i="4" l="1"/>
  <c r="CG2" i="4" s="1"/>
  <c r="CF2" i="4"/>
  <c r="CH2" i="4"/>
  <c r="CI2" i="4" l="1"/>
  <c r="CK2" i="4"/>
  <c r="CJ2" i="4"/>
  <c r="CL2" i="4"/>
  <c r="CM2" i="4" l="1"/>
  <c r="CO2" i="4"/>
  <c r="CN2" i="4"/>
  <c r="CQ2" i="4" l="1"/>
  <c r="CP2" i="4"/>
  <c r="CT2" i="4"/>
  <c r="CR2" i="4"/>
  <c r="CS2" i="4"/>
  <c r="CU2" i="4" l="1"/>
  <c r="CW2" i="4" l="1"/>
  <c r="CX2" i="4"/>
  <c r="CV2" i="4"/>
  <c r="CY2" i="4" l="1"/>
  <c r="DB2" i="4" l="1"/>
  <c r="DA2" i="4"/>
  <c r="CZ2" i="4"/>
  <c r="DC2" i="4" l="1"/>
  <c r="DD2" i="4" l="1"/>
  <c r="DE2" i="4"/>
  <c r="DF2" i="4"/>
  <c r="DG2" i="4" l="1"/>
  <c r="DJ2" i="4" l="1"/>
  <c r="DH2" i="4"/>
  <c r="DI2" i="4"/>
  <c r="DK2" i="4" l="1"/>
  <c r="DL2" i="4" l="1"/>
  <c r="DM2" i="4"/>
  <c r="DN2" i="4"/>
  <c r="DO2" i="4" l="1"/>
  <c r="DP2" i="4" l="1"/>
  <c r="DR2" i="4"/>
  <c r="DQ2" i="4"/>
  <c r="DS2" i="4" l="1"/>
  <c r="DT2" i="4" l="1"/>
  <c r="DU2" i="4"/>
  <c r="DV2" i="4"/>
  <c r="DW2" i="4" l="1"/>
  <c r="DY2" i="4" l="1"/>
  <c r="DZ2" i="4"/>
  <c r="DX2" i="4"/>
  <c r="EA2" i="4" l="1"/>
  <c r="EB2" i="4" l="1"/>
  <c r="ED2" i="4"/>
  <c r="EC2" i="4"/>
  <c r="EE2" i="4" l="1"/>
  <c r="EF2" i="4" l="1"/>
  <c r="EG2" i="4"/>
  <c r="EH2" i="4"/>
  <c r="EI2" i="4" l="1"/>
  <c r="EJ2" i="4" l="1"/>
  <c r="EK2" i="4"/>
  <c r="EL2" i="4"/>
  <c r="EM2" i="4" l="1"/>
  <c r="EN2" i="4" l="1"/>
  <c r="EO2" i="4"/>
  <c r="EP2" i="4"/>
  <c r="EQ2" i="4" l="1"/>
  <c r="C15" i="7" l="1"/>
  <c r="C12" i="7"/>
  <c r="C9" i="7"/>
  <c r="C7" i="7"/>
  <c r="J22" i="2"/>
  <c r="C14" i="7"/>
  <c r="J19" i="3" a="1"/>
  <c r="J19" i="3" s="1"/>
  <c r="J19" i="2"/>
  <c r="J13" i="2"/>
  <c r="J21" i="2"/>
  <c r="C6" i="7"/>
  <c r="J23" i="3" a="1"/>
  <c r="J23" i="3" s="1"/>
  <c r="J21" i="3" a="1"/>
  <c r="J21" i="3" s="1"/>
  <c r="J20" i="3" a="1"/>
  <c r="J20" i="3" s="1"/>
  <c r="J18" i="3" a="1"/>
  <c r="J18" i="3" s="1"/>
  <c r="J18" i="2"/>
  <c r="J16" i="3" a="1"/>
  <c r="J16" i="3" s="1"/>
  <c r="J17" i="3" a="1"/>
  <c r="J17" i="3" s="1"/>
  <c r="J16" i="2"/>
  <c r="J22" i="3" a="1"/>
  <c r="J22" i="3" s="1"/>
  <c r="C11" i="7"/>
  <c r="J20" i="2"/>
  <c r="J13" i="3" a="1"/>
  <c r="J13" i="3" s="1"/>
  <c r="C5" i="7"/>
  <c r="J14" i="2"/>
  <c r="J14" i="3" a="1"/>
  <c r="J14" i="3" s="1"/>
  <c r="C10" i="7"/>
  <c r="C8" i="7"/>
  <c r="C13" i="7"/>
  <c r="J17" i="2"/>
  <c r="J15" i="3" a="1"/>
  <c r="J15" i="3" s="1"/>
  <c r="J23" i="2"/>
  <c r="J15" i="2"/>
  <c r="J26" i="3" l="1"/>
  <c r="G14" i="4"/>
  <c r="G10" i="4"/>
  <c r="G15" i="4"/>
  <c r="G11" i="4"/>
  <c r="G9" i="4"/>
  <c r="G6" i="4"/>
  <c r="G8" i="4"/>
  <c r="G5" i="4"/>
  <c r="G12" i="4"/>
  <c r="G13" i="4"/>
  <c r="G7" i="4"/>
  <c r="K13" i="4" l="1"/>
  <c r="D13" i="7"/>
  <c r="K8" i="4"/>
  <c r="D8" i="7"/>
  <c r="K6" i="4"/>
  <c r="D6" i="7"/>
  <c r="K11" i="4"/>
  <c r="D11" i="7"/>
  <c r="K14" i="4"/>
  <c r="D14" i="7"/>
  <c r="K7" i="4"/>
  <c r="D7" i="7"/>
  <c r="K12" i="4"/>
  <c r="D12" i="7"/>
  <c r="K5" i="4"/>
  <c r="D5" i="7"/>
  <c r="K9" i="4"/>
  <c r="D9" i="7"/>
  <c r="K15" i="4"/>
  <c r="D15" i="7"/>
  <c r="K10" i="4"/>
  <c r="D10" i="7"/>
  <c r="E10" i="7" l="1"/>
  <c r="E15" i="7"/>
  <c r="E7" i="7"/>
  <c r="E11" i="7"/>
  <c r="E8" i="7"/>
  <c r="E9" i="7"/>
  <c r="E5" i="7"/>
  <c r="E12" i="7"/>
  <c r="E14" i="7"/>
  <c r="E6" i="7"/>
  <c r="E13" i="7"/>
  <c r="O7" i="4" l="1"/>
  <c r="O5" i="4"/>
  <c r="O6" i="4"/>
  <c r="O15" i="4"/>
  <c r="O9" i="4"/>
  <c r="O8" i="4"/>
  <c r="O12" i="4"/>
  <c r="O14" i="4"/>
  <c r="O13" i="4"/>
  <c r="O11" i="4"/>
  <c r="O10" i="4"/>
  <c r="S14" i="4" l="1"/>
  <c r="F14" i="7"/>
  <c r="S11" i="4"/>
  <c r="F11" i="7"/>
  <c r="S15" i="4"/>
  <c r="F15" i="7"/>
  <c r="S10" i="4"/>
  <c r="F10" i="7"/>
  <c r="S13" i="4"/>
  <c r="F13" i="7"/>
  <c r="S9" i="4"/>
  <c r="F9" i="7"/>
  <c r="S6" i="4"/>
  <c r="F6" i="7"/>
  <c r="S7" i="4"/>
  <c r="F7" i="7"/>
  <c r="S12" i="4"/>
  <c r="F12" i="7"/>
  <c r="S8" i="4"/>
  <c r="F8" i="7"/>
  <c r="S5" i="4"/>
  <c r="F5" i="7"/>
  <c r="W5" i="4" l="1"/>
  <c r="G5" i="7"/>
  <c r="W6" i="4"/>
  <c r="G6" i="7"/>
  <c r="W13" i="4"/>
  <c r="G13" i="7"/>
  <c r="W15" i="4"/>
  <c r="G15" i="7"/>
  <c r="W14" i="4"/>
  <c r="G14" i="7"/>
  <c r="W11" i="4"/>
  <c r="G11" i="7"/>
  <c r="W8" i="4"/>
  <c r="G8" i="7"/>
  <c r="W12" i="4"/>
  <c r="G12" i="7"/>
  <c r="W7" i="4"/>
  <c r="G7" i="7"/>
  <c r="W9" i="4"/>
  <c r="G9" i="7"/>
  <c r="W10" i="4"/>
  <c r="G10" i="7"/>
  <c r="AA14" i="4" l="1"/>
  <c r="H14" i="7"/>
  <c r="AA7" i="4"/>
  <c r="H7" i="7"/>
  <c r="AA8" i="4"/>
  <c r="H8" i="7"/>
  <c r="AA15" i="4"/>
  <c r="H15" i="7"/>
  <c r="AA13" i="4"/>
  <c r="H13" i="7"/>
  <c r="AA6" i="4"/>
  <c r="H6" i="7"/>
  <c r="AA5" i="4"/>
  <c r="H5" i="7"/>
  <c r="AA10" i="4"/>
  <c r="H10" i="7"/>
  <c r="AA9" i="4"/>
  <c r="H9" i="7"/>
  <c r="AA12" i="4"/>
  <c r="H12" i="7"/>
  <c r="AA11" i="4"/>
  <c r="H11" i="7"/>
  <c r="AE11" i="4" l="1"/>
  <c r="I11" i="7"/>
  <c r="AE12" i="4"/>
  <c r="I12" i="7"/>
  <c r="AE10" i="4"/>
  <c r="I10" i="7"/>
  <c r="AE6" i="4"/>
  <c r="I6" i="7"/>
  <c r="AE14" i="4"/>
  <c r="I14" i="7"/>
  <c r="AE8" i="4"/>
  <c r="I8" i="7"/>
  <c r="AE15" i="4"/>
  <c r="I15" i="7"/>
  <c r="AE7" i="4"/>
  <c r="I7" i="7"/>
  <c r="AE9" i="4"/>
  <c r="I9" i="7"/>
  <c r="AE5" i="4"/>
  <c r="I5" i="7"/>
  <c r="AE13" i="4"/>
  <c r="I13" i="7"/>
  <c r="AI13" i="4" l="1"/>
  <c r="J13" i="7"/>
  <c r="AI8" i="4"/>
  <c r="J8" i="7"/>
  <c r="AI6" i="4"/>
  <c r="J6" i="7"/>
  <c r="AI12" i="4"/>
  <c r="J12" i="7"/>
  <c r="AI9" i="4"/>
  <c r="J9" i="7"/>
  <c r="AI7" i="4"/>
  <c r="J7" i="7"/>
  <c r="AI15" i="4"/>
  <c r="J15" i="7"/>
  <c r="AI5" i="4"/>
  <c r="J5" i="7"/>
  <c r="AI14" i="4"/>
  <c r="J14" i="7"/>
  <c r="AI10" i="4"/>
  <c r="J10" i="7"/>
  <c r="AI11" i="4"/>
  <c r="J11" i="7"/>
  <c r="AM9" i="4" l="1"/>
  <c r="K9" i="7"/>
  <c r="AM15" i="4"/>
  <c r="K15" i="7"/>
  <c r="AM12" i="4"/>
  <c r="K12" i="7"/>
  <c r="AM13" i="4"/>
  <c r="K13" i="7"/>
  <c r="AM10" i="4"/>
  <c r="K10" i="7"/>
  <c r="AM11" i="4"/>
  <c r="K11" i="7"/>
  <c r="AM14" i="4"/>
  <c r="K14" i="7"/>
  <c r="AM5" i="4"/>
  <c r="K5" i="7"/>
  <c r="AM7" i="4"/>
  <c r="K7" i="7"/>
  <c r="AM6" i="4"/>
  <c r="K6" i="7"/>
  <c r="AM8" i="4"/>
  <c r="K8" i="7"/>
  <c r="AQ5" i="4" l="1"/>
  <c r="L5" i="7"/>
  <c r="AQ10" i="4"/>
  <c r="L10" i="7"/>
  <c r="AQ12" i="4"/>
  <c r="L12" i="7"/>
  <c r="AQ14" i="4"/>
  <c r="L14" i="7"/>
  <c r="AQ8" i="4"/>
  <c r="L8" i="7"/>
  <c r="AQ15" i="4"/>
  <c r="L15" i="7"/>
  <c r="M15" i="6" s="1"/>
  <c r="AQ7" i="4"/>
  <c r="L7" i="7"/>
  <c r="M7" i="6" s="1"/>
  <c r="AQ11" i="4"/>
  <c r="L11" i="7"/>
  <c r="AQ13" i="4"/>
  <c r="L13" i="7"/>
  <c r="AQ6" i="4"/>
  <c r="L6" i="7"/>
  <c r="AQ9" i="4"/>
  <c r="L9" i="7"/>
  <c r="M6" i="6" l="1"/>
  <c r="M8" i="6"/>
  <c r="AU9" i="4"/>
  <c r="M9" i="7"/>
  <c r="AU13" i="4"/>
  <c r="M13" i="7"/>
  <c r="M10" i="6"/>
  <c r="M14" i="6"/>
  <c r="AU7" i="4"/>
  <c r="M7" i="7"/>
  <c r="M13" i="6"/>
  <c r="AU8" i="4"/>
  <c r="M8" i="7"/>
  <c r="AU5" i="4"/>
  <c r="M5" i="7"/>
  <c r="AU6" i="4"/>
  <c r="M6" i="7"/>
  <c r="AU11" i="4"/>
  <c r="M11" i="7"/>
  <c r="M9" i="6"/>
  <c r="M11" i="6"/>
  <c r="AU15" i="4"/>
  <c r="M15" i="7"/>
  <c r="AU14" i="4"/>
  <c r="M14" i="7"/>
  <c r="M12" i="6"/>
  <c r="AU12" i="4"/>
  <c r="M12" i="7"/>
  <c r="AU10" i="4"/>
  <c r="M10" i="7"/>
  <c r="N6" i="6" l="1"/>
  <c r="AY10" i="4"/>
  <c r="N10" i="7"/>
  <c r="AY14" i="4"/>
  <c r="N14" i="7"/>
  <c r="AY15" i="4"/>
  <c r="N15" i="7"/>
  <c r="N6" i="7"/>
  <c r="AY6" i="4"/>
  <c r="N5" i="7"/>
  <c r="AY5" i="4"/>
  <c r="N7" i="7"/>
  <c r="AY7" i="4"/>
  <c r="N8" i="7"/>
  <c r="AY8" i="4"/>
  <c r="AY12" i="4"/>
  <c r="N12" i="7"/>
  <c r="AY11" i="4"/>
  <c r="N11" i="7"/>
  <c r="M5" i="6"/>
  <c r="N7" i="6"/>
  <c r="N15" i="6"/>
  <c r="AY13" i="4"/>
  <c r="N13" i="7"/>
  <c r="N9" i="7"/>
  <c r="AY9" i="4"/>
  <c r="O6" i="6" l="1"/>
  <c r="N11" i="6"/>
  <c r="O15" i="6"/>
  <c r="O7" i="6"/>
  <c r="BC5" i="4"/>
  <c r="O5" i="7"/>
  <c r="O7" i="7"/>
  <c r="BC7" i="4"/>
  <c r="BC15" i="4"/>
  <c r="O15" i="7"/>
  <c r="BC13" i="4"/>
  <c r="O13" i="7"/>
  <c r="O12" i="7"/>
  <c r="BC12" i="4"/>
  <c r="O8" i="7"/>
  <c r="BC8" i="4"/>
  <c r="BC6" i="4"/>
  <c r="O6" i="7"/>
  <c r="O11" i="7"/>
  <c r="BC11" i="4"/>
  <c r="O9" i="7"/>
  <c r="BC9" i="4"/>
  <c r="N8" i="6"/>
  <c r="BC14" i="4"/>
  <c r="O14" i="7"/>
  <c r="BC10" i="4"/>
  <c r="O10" i="7"/>
  <c r="O11" i="6" l="1"/>
  <c r="BG5" i="4"/>
  <c r="P5" i="7"/>
  <c r="BG10" i="4"/>
  <c r="P10" i="7"/>
  <c r="N14" i="6"/>
  <c r="BG9" i="4"/>
  <c r="P9" i="7"/>
  <c r="BG11" i="4"/>
  <c r="P11" i="7"/>
  <c r="P6" i="7"/>
  <c r="BG6" i="4"/>
  <c r="BG13" i="4"/>
  <c r="P13" i="7"/>
  <c r="BG7" i="4"/>
  <c r="P7" i="7"/>
  <c r="N13" i="6"/>
  <c r="N9" i="6"/>
  <c r="N5" i="6"/>
  <c r="P12" i="7"/>
  <c r="BG12" i="4"/>
  <c r="N12" i="6"/>
  <c r="BG8" i="4"/>
  <c r="P8" i="7"/>
  <c r="BG15" i="4"/>
  <c r="P15" i="7"/>
  <c r="N10" i="6"/>
  <c r="BG14" i="4"/>
  <c r="P14" i="7"/>
  <c r="O14" i="6" l="1"/>
  <c r="O13" i="6"/>
  <c r="O9" i="6"/>
  <c r="O12" i="6"/>
  <c r="P11" i="6"/>
  <c r="O8" i="6"/>
  <c r="Q14" i="7"/>
  <c r="BK14" i="4"/>
  <c r="P6" i="6"/>
  <c r="P15" i="6"/>
  <c r="BK6" i="4"/>
  <c r="Q6" i="7"/>
  <c r="Q15" i="7"/>
  <c r="BK15" i="4"/>
  <c r="BK12" i="4"/>
  <c r="Q12" i="7"/>
  <c r="BK7" i="4"/>
  <c r="Q7" i="7"/>
  <c r="BK11" i="4"/>
  <c r="Q11" i="7"/>
  <c r="P7" i="6"/>
  <c r="Q9" i="7"/>
  <c r="BK9" i="4"/>
  <c r="BK5" i="4"/>
  <c r="Q5" i="7"/>
  <c r="BK8" i="4"/>
  <c r="Q8" i="7"/>
  <c r="BK13" i="4"/>
  <c r="Q13" i="7"/>
  <c r="Q10" i="7"/>
  <c r="BK10" i="4"/>
  <c r="G19" i="13" l="1"/>
  <c r="P14" i="6"/>
  <c r="G23" i="13"/>
  <c r="P13" i="6"/>
  <c r="BO9" i="4"/>
  <c r="R9" i="7"/>
  <c r="R11" i="7"/>
  <c r="BO11" i="4"/>
  <c r="R12" i="7"/>
  <c r="BO12" i="4"/>
  <c r="R15" i="7"/>
  <c r="BO15" i="4"/>
  <c r="Q11" i="6"/>
  <c r="P11" i="5" s="1"/>
  <c r="BO6" i="4"/>
  <c r="R6" i="7"/>
  <c r="BO8" i="4"/>
  <c r="R8" i="7"/>
  <c r="BO7" i="4"/>
  <c r="R7" i="7"/>
  <c r="O5" i="6"/>
  <c r="R10" i="7"/>
  <c r="BO10" i="4"/>
  <c r="BO14" i="4"/>
  <c r="R14" i="7"/>
  <c r="BO13" i="4"/>
  <c r="R13" i="7"/>
  <c r="BO5" i="4"/>
  <c r="R5" i="7"/>
  <c r="O10" i="6"/>
  <c r="Q15" i="6" l="1"/>
  <c r="P15" i="5" s="1"/>
  <c r="H20" i="9"/>
  <c r="H24" i="9"/>
  <c r="P10" i="6"/>
  <c r="H22" i="9"/>
  <c r="H23" i="9"/>
  <c r="P9" i="6"/>
  <c r="BS10" i="4"/>
  <c r="S10" i="7"/>
  <c r="F18" i="3" s="1"/>
  <c r="G15" i="13"/>
  <c r="H16" i="9"/>
  <c r="Q7" i="6"/>
  <c r="P7" i="5" s="1"/>
  <c r="BS15" i="4"/>
  <c r="S15" i="7"/>
  <c r="F23" i="3" s="1"/>
  <c r="S11" i="7"/>
  <c r="F19" i="3" s="1"/>
  <c r="BS11" i="4"/>
  <c r="BS14" i="4"/>
  <c r="S14" i="7"/>
  <c r="F22" i="3" s="1"/>
  <c r="P8" i="6"/>
  <c r="H15" i="9"/>
  <c r="G14" i="13"/>
  <c r="Q6" i="6"/>
  <c r="P6" i="5" s="1"/>
  <c r="BS9" i="4"/>
  <c r="S9" i="7"/>
  <c r="F17" i="3" s="1"/>
  <c r="BS7" i="4"/>
  <c r="S7" i="7"/>
  <c r="F15" i="3" s="1"/>
  <c r="BS6" i="4"/>
  <c r="S6" i="7"/>
  <c r="F14" i="3" s="1"/>
  <c r="P12" i="6"/>
  <c r="S5" i="7"/>
  <c r="F13" i="3" s="1"/>
  <c r="BS5" i="4"/>
  <c r="BS13" i="4"/>
  <c r="S13" i="7"/>
  <c r="F21" i="3" s="1"/>
  <c r="BS8" i="4"/>
  <c r="S8" i="7"/>
  <c r="BS12" i="4"/>
  <c r="S12" i="7"/>
  <c r="F20" i="3" s="1"/>
  <c r="F16" i="3" l="1"/>
  <c r="F26" i="3" s="1"/>
  <c r="Q13" i="6"/>
  <c r="R6" i="6"/>
  <c r="Q6" i="5" s="1"/>
  <c r="Q14" i="6"/>
  <c r="G22" i="13"/>
  <c r="G21" i="13"/>
  <c r="Q9" i="6"/>
  <c r="P9" i="5" s="1"/>
  <c r="BW12" i="4"/>
  <c r="T12" i="7"/>
  <c r="T5" i="7"/>
  <c r="BW5" i="4"/>
  <c r="BW6" i="4"/>
  <c r="T6" i="7"/>
  <c r="T14" i="7"/>
  <c r="BW14" i="4"/>
  <c r="BW10" i="4"/>
  <c r="T10" i="7"/>
  <c r="R15" i="6"/>
  <c r="Q15" i="5" s="1"/>
  <c r="BW11" i="4"/>
  <c r="T11" i="7"/>
  <c r="T15" i="7"/>
  <c r="BW15" i="4"/>
  <c r="BW8" i="4"/>
  <c r="T8" i="7"/>
  <c r="P5" i="6"/>
  <c r="T13" i="7"/>
  <c r="BW13" i="4"/>
  <c r="BW7" i="4"/>
  <c r="T7" i="7"/>
  <c r="BW9" i="4"/>
  <c r="T9" i="7"/>
  <c r="R11" i="6"/>
  <c r="Q11" i="5" s="1"/>
  <c r="P13" i="5" l="1"/>
  <c r="R13" i="6" s="1"/>
  <c r="Q13" i="5" s="1"/>
  <c r="P14" i="5"/>
  <c r="R14" i="6" s="1"/>
  <c r="Q14" i="5" s="1"/>
  <c r="H14" i="9"/>
  <c r="G17" i="13"/>
  <c r="H18" i="9"/>
  <c r="R9" i="6"/>
  <c r="Q9" i="5" s="1"/>
  <c r="S15" i="6"/>
  <c r="R15" i="5" s="1"/>
  <c r="Q8" i="6"/>
  <c r="P8" i="5" s="1"/>
  <c r="H17" i="9"/>
  <c r="G16" i="13"/>
  <c r="CA6" i="4"/>
  <c r="U6" i="7"/>
  <c r="CA10" i="4"/>
  <c r="U10" i="7"/>
  <c r="G20" i="13"/>
  <c r="H21" i="9"/>
  <c r="Q12" i="6"/>
  <c r="P12" i="5" s="1"/>
  <c r="Q10" i="6"/>
  <c r="P10" i="5" s="1"/>
  <c r="H19" i="9"/>
  <c r="G18" i="13"/>
  <c r="CA7" i="4"/>
  <c r="U7" i="7"/>
  <c r="CA13" i="4"/>
  <c r="U13" i="7"/>
  <c r="U14" i="7"/>
  <c r="CA14" i="4"/>
  <c r="U5" i="7"/>
  <c r="CA5" i="4"/>
  <c r="U15" i="7"/>
  <c r="CA15" i="4"/>
  <c r="R7" i="6"/>
  <c r="Q7" i="5" s="1"/>
  <c r="CA9" i="4"/>
  <c r="U9" i="7"/>
  <c r="CA8" i="4"/>
  <c r="U8" i="7"/>
  <c r="U11" i="7"/>
  <c r="CA11" i="4"/>
  <c r="U12" i="7"/>
  <c r="CA12" i="4"/>
  <c r="S13" i="6" l="1"/>
  <c r="R13" i="5"/>
  <c r="Q5" i="6"/>
  <c r="P5" i="5" s="1"/>
  <c r="R5" i="6" s="1"/>
  <c r="Q5" i="5" s="1"/>
  <c r="G13" i="13"/>
  <c r="G26" i="13" s="1"/>
  <c r="R12" i="6"/>
  <c r="Q12" i="5" s="1"/>
  <c r="T13" i="6"/>
  <c r="S13" i="5" s="1"/>
  <c r="S9" i="6"/>
  <c r="R9" i="5" s="1"/>
  <c r="H27" i="9"/>
  <c r="H16" i="8" s="1"/>
  <c r="S11" i="6"/>
  <c r="R11" i="5" s="1"/>
  <c r="CE12" i="4"/>
  <c r="V12" i="7"/>
  <c r="V5" i="7"/>
  <c r="CE5" i="4"/>
  <c r="CE14" i="4"/>
  <c r="V14" i="7"/>
  <c r="CE7" i="4"/>
  <c r="V7" i="7"/>
  <c r="S6" i="6"/>
  <c r="R6" i="5" s="1"/>
  <c r="CE8" i="4"/>
  <c r="V8" i="7"/>
  <c r="CE9" i="4"/>
  <c r="V9" i="7"/>
  <c r="CE15" i="4"/>
  <c r="V15" i="7"/>
  <c r="CE13" i="4"/>
  <c r="V13" i="7"/>
  <c r="CE10" i="4"/>
  <c r="V10" i="7"/>
  <c r="CE11" i="4"/>
  <c r="V11" i="7"/>
  <c r="S14" i="6"/>
  <c r="R14" i="5" s="1"/>
  <c r="CE6" i="4"/>
  <c r="V6" i="7"/>
  <c r="U13" i="6" l="1"/>
  <c r="T13" i="5" s="1"/>
  <c r="T6" i="6"/>
  <c r="S6" i="5" s="1"/>
  <c r="S12" i="6"/>
  <c r="R12" i="5" s="1"/>
  <c r="T9" i="6"/>
  <c r="S9" i="5" s="1"/>
  <c r="R8" i="6"/>
  <c r="Q8" i="5" s="1"/>
  <c r="W10" i="7"/>
  <c r="CI10" i="4"/>
  <c r="W13" i="7"/>
  <c r="CI13" i="4"/>
  <c r="CI9" i="4"/>
  <c r="W9" i="7"/>
  <c r="CI8" i="4"/>
  <c r="W8" i="7"/>
  <c r="W11" i="7"/>
  <c r="CI11" i="4"/>
  <c r="R10" i="6"/>
  <c r="Q10" i="5" s="1"/>
  <c r="T15" i="6"/>
  <c r="S15" i="5" s="1"/>
  <c r="CI14" i="4"/>
  <c r="W14" i="7"/>
  <c r="CI12" i="4"/>
  <c r="W12" i="7"/>
  <c r="CI6" i="4"/>
  <c r="W6" i="7"/>
  <c r="CI15" i="4"/>
  <c r="W15" i="7"/>
  <c r="W7" i="7"/>
  <c r="CI7" i="4"/>
  <c r="CI5" i="4"/>
  <c r="W5" i="7"/>
  <c r="S7" i="6"/>
  <c r="R7" i="5" s="1"/>
  <c r="T12" i="6" l="1"/>
  <c r="S12" i="5" s="1"/>
  <c r="S10" i="6"/>
  <c r="R10" i="5" s="1"/>
  <c r="T7" i="6"/>
  <c r="S7" i="5" s="1"/>
  <c r="V13" i="6"/>
  <c r="U13" i="5" s="1"/>
  <c r="U6" i="6"/>
  <c r="T6" i="5" s="1"/>
  <c r="CM5" i="4"/>
  <c r="X5" i="7"/>
  <c r="S5" i="6"/>
  <c r="R5" i="5" s="1"/>
  <c r="CM9" i="4"/>
  <c r="X9" i="7"/>
  <c r="CM10" i="4"/>
  <c r="X10" i="7"/>
  <c r="T11" i="6"/>
  <c r="S11" i="5" s="1"/>
  <c r="CM12" i="4"/>
  <c r="X12" i="7"/>
  <c r="CM14" i="4"/>
  <c r="X14" i="7"/>
  <c r="CM7" i="4"/>
  <c r="X7" i="7"/>
  <c r="T14" i="6"/>
  <c r="S14" i="5" s="1"/>
  <c r="CM11" i="4"/>
  <c r="X11" i="7"/>
  <c r="X8" i="7"/>
  <c r="CM8" i="4"/>
  <c r="X15" i="7"/>
  <c r="CM15" i="4"/>
  <c r="X6" i="7"/>
  <c r="CM6" i="4"/>
  <c r="CM13" i="4"/>
  <c r="X13" i="7"/>
  <c r="U7" i="6" l="1"/>
  <c r="T7" i="5" s="1"/>
  <c r="Y13" i="7"/>
  <c r="CQ13" i="4"/>
  <c r="CQ7" i="4"/>
  <c r="Y7" i="7"/>
  <c r="CQ10" i="4"/>
  <c r="Y10" i="7"/>
  <c r="CQ6" i="4"/>
  <c r="Y6" i="7"/>
  <c r="U9" i="6"/>
  <c r="T9" i="5" s="1"/>
  <c r="U15" i="6"/>
  <c r="T15" i="5" s="1"/>
  <c r="Y15" i="7"/>
  <c r="CQ15" i="4"/>
  <c r="CQ8" i="4"/>
  <c r="Y8" i="7"/>
  <c r="Y11" i="7"/>
  <c r="CQ11" i="4"/>
  <c r="Y12" i="7"/>
  <c r="CQ12" i="4"/>
  <c r="S8" i="6"/>
  <c r="R8" i="5" s="1"/>
  <c r="CQ14" i="4"/>
  <c r="Y14" i="7"/>
  <c r="CQ9" i="4"/>
  <c r="Y9" i="7"/>
  <c r="CQ5" i="4"/>
  <c r="Y5" i="7"/>
  <c r="V7" i="6" l="1"/>
  <c r="U7" i="5" s="1"/>
  <c r="CU5" i="4"/>
  <c r="Z5" i="7"/>
  <c r="U12" i="6"/>
  <c r="T12" i="5" s="1"/>
  <c r="CU15" i="4"/>
  <c r="Z15" i="7"/>
  <c r="CU13" i="4"/>
  <c r="Z13" i="7"/>
  <c r="CU14" i="4"/>
  <c r="Z14" i="7"/>
  <c r="CU6" i="4"/>
  <c r="Z6" i="7"/>
  <c r="CU10" i="4"/>
  <c r="Z10" i="7"/>
  <c r="Z7" i="7"/>
  <c r="CU7" i="4"/>
  <c r="U11" i="6"/>
  <c r="T11" i="5" s="1"/>
  <c r="V6" i="6"/>
  <c r="U6" i="5" s="1"/>
  <c r="U14" i="6"/>
  <c r="T14" i="5" s="1"/>
  <c r="W13" i="6"/>
  <c r="V13" i="5" s="1"/>
  <c r="T5" i="6"/>
  <c r="S5" i="5" s="1"/>
  <c r="Z9" i="7"/>
  <c r="CU9" i="4"/>
  <c r="CU12" i="4"/>
  <c r="Z12" i="7"/>
  <c r="T10" i="6"/>
  <c r="S10" i="5" s="1"/>
  <c r="CU11" i="4"/>
  <c r="Z11" i="7"/>
  <c r="CU8" i="4"/>
  <c r="Z8" i="7"/>
  <c r="V11" i="6" l="1"/>
  <c r="U11" i="5" s="1"/>
  <c r="U5" i="6"/>
  <c r="T5" i="5" s="1"/>
  <c r="V14" i="6"/>
  <c r="U14" i="5" s="1"/>
  <c r="V12" i="6"/>
  <c r="U12" i="5" s="1"/>
  <c r="V9" i="6"/>
  <c r="U9" i="5" s="1"/>
  <c r="CY15" i="4"/>
  <c r="AA15" i="7"/>
  <c r="CY5" i="4"/>
  <c r="AA5" i="7"/>
  <c r="V15" i="6"/>
  <c r="U15" i="5" s="1"/>
  <c r="CY11" i="4"/>
  <c r="AA11" i="7"/>
  <c r="CY7" i="4"/>
  <c r="AA7" i="7"/>
  <c r="CY10" i="4"/>
  <c r="AA10" i="7"/>
  <c r="CY6" i="4"/>
  <c r="AA6" i="7"/>
  <c r="CY14" i="4"/>
  <c r="AA14" i="7"/>
  <c r="CY12" i="4"/>
  <c r="AA12" i="7"/>
  <c r="AA9" i="7"/>
  <c r="CY9" i="4"/>
  <c r="CY13" i="4"/>
  <c r="AA13" i="7"/>
  <c r="AA8" i="7"/>
  <c r="CY8" i="4"/>
  <c r="T8" i="6"/>
  <c r="S8" i="5" s="1"/>
  <c r="W12" i="6" l="1"/>
  <c r="V12" i="5" s="1"/>
  <c r="W9" i="6"/>
  <c r="V9" i="5" s="1"/>
  <c r="W11" i="6"/>
  <c r="V11" i="5" s="1"/>
  <c r="V5" i="6"/>
  <c r="U5" i="5" s="1"/>
  <c r="DC10" i="4"/>
  <c r="AB10" i="7"/>
  <c r="DC5" i="4"/>
  <c r="AB5" i="7"/>
  <c r="AB13" i="7"/>
  <c r="DC13" i="4"/>
  <c r="AB12" i="7"/>
  <c r="DC12" i="4"/>
  <c r="DC14" i="4"/>
  <c r="AB14" i="7"/>
  <c r="AB11" i="7"/>
  <c r="DC11" i="4"/>
  <c r="W6" i="6"/>
  <c r="V6" i="5" s="1"/>
  <c r="AB9" i="7"/>
  <c r="DC9" i="4"/>
  <c r="U10" i="6"/>
  <c r="T10" i="5" s="1"/>
  <c r="DC6" i="4"/>
  <c r="AB6" i="7"/>
  <c r="DC7" i="4"/>
  <c r="AB7" i="7"/>
  <c r="DC15" i="4"/>
  <c r="AB15" i="7"/>
  <c r="X13" i="6"/>
  <c r="W13" i="5" s="1"/>
  <c r="DC8" i="4"/>
  <c r="AB8" i="7"/>
  <c r="W7" i="6"/>
  <c r="V7" i="5" s="1"/>
  <c r="X12" i="6" l="1"/>
  <c r="W12" i="5" s="1"/>
  <c r="X7" i="6"/>
  <c r="W7" i="5" s="1"/>
  <c r="AC14" i="7"/>
  <c r="DG14" i="4"/>
  <c r="AC13" i="7"/>
  <c r="DG13" i="4"/>
  <c r="W14" i="6"/>
  <c r="V14" i="5" s="1"/>
  <c r="DG7" i="4"/>
  <c r="AC7" i="7"/>
  <c r="U8" i="6"/>
  <c r="T8" i="5" s="1"/>
  <c r="AC5" i="7"/>
  <c r="DG5" i="4"/>
  <c r="W15" i="6"/>
  <c r="V15" i="5" s="1"/>
  <c r="AC8" i="7"/>
  <c r="DG8" i="4"/>
  <c r="AC12" i="7"/>
  <c r="DG12" i="4"/>
  <c r="DG15" i="4"/>
  <c r="AC15" i="7"/>
  <c r="DG6" i="4"/>
  <c r="AC6" i="7"/>
  <c r="DG9" i="4"/>
  <c r="AC9" i="7"/>
  <c r="DG11" i="4"/>
  <c r="AC11" i="7"/>
  <c r="DG10" i="4"/>
  <c r="AC10" i="7"/>
  <c r="X15" i="6" l="1"/>
  <c r="W15" i="5" s="1"/>
  <c r="Y12" i="6"/>
  <c r="X12" i="5" s="1"/>
  <c r="DK5" i="4"/>
  <c r="AD5" i="7"/>
  <c r="AD13" i="7"/>
  <c r="DK13" i="4"/>
  <c r="X9" i="6"/>
  <c r="W9" i="5" s="1"/>
  <c r="DK9" i="4"/>
  <c r="AD9" i="7"/>
  <c r="AD15" i="7"/>
  <c r="DK15" i="4"/>
  <c r="W5" i="6"/>
  <c r="V5" i="5" s="1"/>
  <c r="AD7" i="7"/>
  <c r="DK7" i="4"/>
  <c r="X11" i="6"/>
  <c r="W11" i="5" s="1"/>
  <c r="DK10" i="4"/>
  <c r="AD10" i="7"/>
  <c r="DK8" i="4"/>
  <c r="AD8" i="7"/>
  <c r="Y13" i="6"/>
  <c r="X13" i="5" s="1"/>
  <c r="DK14" i="4"/>
  <c r="AD14" i="7"/>
  <c r="AD11" i="7"/>
  <c r="DK11" i="4"/>
  <c r="X6" i="6"/>
  <c r="W6" i="5" s="1"/>
  <c r="DK6" i="4"/>
  <c r="AD6" i="7"/>
  <c r="DK12" i="4"/>
  <c r="AD12" i="7"/>
  <c r="V10" i="6"/>
  <c r="U10" i="5" s="1"/>
  <c r="Y15" i="6" l="1"/>
  <c r="X15" i="5" s="1"/>
  <c r="Z12" i="6"/>
  <c r="Y12" i="5" s="1"/>
  <c r="Y6" i="6"/>
  <c r="X6" i="5" s="1"/>
  <c r="Y7" i="6"/>
  <c r="X7" i="5" s="1"/>
  <c r="DO10" i="4"/>
  <c r="AE10" i="7"/>
  <c r="DO9" i="4"/>
  <c r="AE9" i="7"/>
  <c r="DO13" i="4"/>
  <c r="AE13" i="7"/>
  <c r="V8" i="6"/>
  <c r="U8" i="5" s="1"/>
  <c r="DO6" i="4"/>
  <c r="AE6" i="7"/>
  <c r="DO11" i="4"/>
  <c r="AE11" i="7"/>
  <c r="DO8" i="4"/>
  <c r="AE8" i="7"/>
  <c r="DO15" i="4"/>
  <c r="AE15" i="7"/>
  <c r="DO14" i="4"/>
  <c r="AE14" i="7"/>
  <c r="DO7" i="4"/>
  <c r="AE7" i="7"/>
  <c r="X14" i="6"/>
  <c r="W14" i="5" s="1"/>
  <c r="DO12" i="4"/>
  <c r="AE12" i="7"/>
  <c r="DO5" i="4"/>
  <c r="AE5" i="7"/>
  <c r="W8" i="6" l="1"/>
  <c r="V8" i="5" s="1"/>
  <c r="Z15" i="6"/>
  <c r="Y15" i="5" s="1"/>
  <c r="Y9" i="6"/>
  <c r="X9" i="5" s="1"/>
  <c r="DS6" i="4"/>
  <c r="AF6" i="7"/>
  <c r="DS9" i="4"/>
  <c r="AF9" i="7"/>
  <c r="DS5" i="4"/>
  <c r="AF5" i="7"/>
  <c r="DS14" i="4"/>
  <c r="AF14" i="7"/>
  <c r="DS13" i="4"/>
  <c r="AF13" i="7"/>
  <c r="DS12" i="4"/>
  <c r="AF12" i="7"/>
  <c r="X5" i="6"/>
  <c r="W5" i="5" s="1"/>
  <c r="AF8" i="7"/>
  <c r="DS8" i="4"/>
  <c r="DS11" i="4"/>
  <c r="AF11" i="7"/>
  <c r="W10" i="6"/>
  <c r="V10" i="5" s="1"/>
  <c r="AF7" i="7"/>
  <c r="DS7" i="4"/>
  <c r="DS15" i="4"/>
  <c r="AF15" i="7"/>
  <c r="Z13" i="6"/>
  <c r="Y13" i="5" s="1"/>
  <c r="Y11" i="6"/>
  <c r="X11" i="5" s="1"/>
  <c r="DS10" i="4"/>
  <c r="AF10" i="7"/>
  <c r="Z11" i="6" l="1"/>
  <c r="Y11" i="5" s="1"/>
  <c r="X10" i="6"/>
  <c r="W10" i="5" s="1"/>
  <c r="Y5" i="6"/>
  <c r="X5" i="5" s="1"/>
  <c r="AA13" i="6"/>
  <c r="Z13" i="5" s="1"/>
  <c r="Z9" i="6"/>
  <c r="Y9" i="5" s="1"/>
  <c r="AA15" i="6"/>
  <c r="Z15" i="5" s="1"/>
  <c r="Z7" i="6"/>
  <c r="Y7" i="5" s="1"/>
  <c r="DW11" i="4"/>
  <c r="AG11" i="7"/>
  <c r="DW13" i="4"/>
  <c r="AG13" i="7"/>
  <c r="DW5" i="4"/>
  <c r="AG5" i="7"/>
  <c r="DW9" i="4"/>
  <c r="AG9" i="7"/>
  <c r="AG6" i="7"/>
  <c r="DW6" i="4"/>
  <c r="AG10" i="7"/>
  <c r="DW10" i="4"/>
  <c r="AG15" i="7"/>
  <c r="DW15" i="4"/>
  <c r="Y14" i="6"/>
  <c r="X14" i="5" s="1"/>
  <c r="AG8" i="7"/>
  <c r="DW8" i="4"/>
  <c r="DW7" i="4"/>
  <c r="AG7" i="7"/>
  <c r="Z6" i="6"/>
  <c r="Y6" i="5" s="1"/>
  <c r="DW12" i="4"/>
  <c r="AG12" i="7"/>
  <c r="DW14" i="4"/>
  <c r="AG14" i="7"/>
  <c r="AA12" i="6"/>
  <c r="Z12" i="5" s="1"/>
  <c r="AB13" i="6" l="1"/>
  <c r="AA13" i="5" s="1"/>
  <c r="AB12" i="6"/>
  <c r="AA12" i="5" s="1"/>
  <c r="AA7" i="6"/>
  <c r="Z7" i="5" s="1"/>
  <c r="EA7" i="4"/>
  <c r="AH7" i="7"/>
  <c r="AH5" i="7"/>
  <c r="EA5" i="4"/>
  <c r="AH13" i="7"/>
  <c r="EA13" i="4"/>
  <c r="EA14" i="4"/>
  <c r="AH14" i="7"/>
  <c r="EA12" i="4"/>
  <c r="AH12" i="7"/>
  <c r="EA15" i="4"/>
  <c r="AH15" i="7"/>
  <c r="EA8" i="4"/>
  <c r="AH8" i="7"/>
  <c r="EA9" i="4"/>
  <c r="AH9" i="7"/>
  <c r="EA11" i="4"/>
  <c r="AH11" i="7"/>
  <c r="X8" i="6"/>
  <c r="W8" i="5" s="1"/>
  <c r="EA10" i="4"/>
  <c r="AH10" i="7"/>
  <c r="AH6" i="7"/>
  <c r="EA6" i="4"/>
  <c r="Y8" i="6" l="1"/>
  <c r="X8" i="5" s="1"/>
  <c r="AB7" i="6"/>
  <c r="AA7" i="5" s="1"/>
  <c r="Z5" i="6"/>
  <c r="Y5" i="5" s="1"/>
  <c r="AI10" i="7"/>
  <c r="EE10" i="4"/>
  <c r="AA11" i="6"/>
  <c r="Z11" i="5" s="1"/>
  <c r="AB15" i="6"/>
  <c r="AA15" i="5" s="1"/>
  <c r="AI15" i="7"/>
  <c r="EE15" i="4"/>
  <c r="EE5" i="4"/>
  <c r="AI5" i="7"/>
  <c r="Y10" i="6"/>
  <c r="X10" i="5" s="1"/>
  <c r="EE6" i="4"/>
  <c r="AI6" i="7"/>
  <c r="AI9" i="7"/>
  <c r="EE9" i="4"/>
  <c r="AI8" i="7"/>
  <c r="EE8" i="4"/>
  <c r="Z14" i="6"/>
  <c r="Y14" i="5" s="1"/>
  <c r="AA6" i="6"/>
  <c r="Z6" i="5" s="1"/>
  <c r="EE14" i="4"/>
  <c r="AI14" i="7"/>
  <c r="AI13" i="7"/>
  <c r="EE13" i="4"/>
  <c r="EE11" i="4"/>
  <c r="AI11" i="7"/>
  <c r="AA9" i="6"/>
  <c r="Z9" i="5" s="1"/>
  <c r="EE12" i="4"/>
  <c r="AI12" i="7"/>
  <c r="EE7" i="4"/>
  <c r="AI7" i="7"/>
  <c r="AC7" i="6" l="1"/>
  <c r="AB7" i="5" s="1"/>
  <c r="AB9" i="6"/>
  <c r="AA9" i="5" s="1"/>
  <c r="AB6" i="6"/>
  <c r="AA6" i="5" s="1"/>
  <c r="AA14" i="6"/>
  <c r="Z14" i="5" s="1"/>
  <c r="Z10" i="6"/>
  <c r="Y10" i="5" s="1"/>
  <c r="Z8" i="6"/>
  <c r="Y8" i="5" s="1"/>
  <c r="AA5" i="6"/>
  <c r="Z5" i="5" s="1"/>
  <c r="AC15" i="6"/>
  <c r="AB15" i="5" s="1"/>
  <c r="AB11" i="6"/>
  <c r="AA11" i="5" s="1"/>
  <c r="AJ11" i="7"/>
  <c r="EI11" i="4"/>
  <c r="AJ7" i="7"/>
  <c r="EI7" i="4"/>
  <c r="EI13" i="4"/>
  <c r="AJ13" i="7"/>
  <c r="AC12" i="6"/>
  <c r="AB12" i="5" s="1"/>
  <c r="EI8" i="4"/>
  <c r="AJ8" i="7"/>
  <c r="EI14" i="4"/>
  <c r="AJ14" i="7"/>
  <c r="AC13" i="6"/>
  <c r="AB13" i="5" s="1"/>
  <c r="EI5" i="4"/>
  <c r="AJ5" i="7"/>
  <c r="AJ10" i="7"/>
  <c r="EI10" i="4"/>
  <c r="AJ9" i="7"/>
  <c r="EI9" i="4"/>
  <c r="AJ15" i="7"/>
  <c r="EI15" i="4"/>
  <c r="EI12" i="4"/>
  <c r="AJ12" i="7"/>
  <c r="EI6" i="4"/>
  <c r="AJ6" i="7"/>
  <c r="AB5" i="6" l="1"/>
  <c r="AA5" i="5" s="1"/>
  <c r="AD7" i="6"/>
  <c r="AC7" i="5" s="1"/>
  <c r="AD12" i="6"/>
  <c r="AC12" i="5" s="1"/>
  <c r="AB14" i="6"/>
  <c r="AA14" i="5" s="1"/>
  <c r="EM12" i="4"/>
  <c r="AK12" i="7"/>
  <c r="AK5" i="7"/>
  <c r="EM5" i="4"/>
  <c r="AK15" i="7"/>
  <c r="EM15" i="4"/>
  <c r="AK14" i="7"/>
  <c r="EM14" i="4"/>
  <c r="AK7" i="7"/>
  <c r="EM7" i="4"/>
  <c r="AK6" i="7"/>
  <c r="EM6" i="4"/>
  <c r="EM13" i="4"/>
  <c r="AK13" i="7"/>
  <c r="EM9" i="4"/>
  <c r="AK9" i="7"/>
  <c r="EM10" i="4"/>
  <c r="AK10" i="7"/>
  <c r="AK8" i="7"/>
  <c r="EM8" i="4"/>
  <c r="EM11" i="4"/>
  <c r="AK11" i="7"/>
  <c r="AC14" i="6" l="1"/>
  <c r="AB14" i="5" s="1"/>
  <c r="EQ13" i="4"/>
  <c r="AL13" i="7"/>
  <c r="AL11" i="7"/>
  <c r="EQ11" i="4"/>
  <c r="EQ10" i="4"/>
  <c r="AL10" i="7"/>
  <c r="AL9" i="7"/>
  <c r="EQ9" i="4"/>
  <c r="AA10" i="6"/>
  <c r="Z10" i="5" s="1"/>
  <c r="EQ8" i="4"/>
  <c r="AL8" i="7"/>
  <c r="AD15" i="6"/>
  <c r="AC15" i="5" s="1"/>
  <c r="AC6" i="6"/>
  <c r="AB6" i="5" s="1"/>
  <c r="AC11" i="6"/>
  <c r="AB11" i="5" s="1"/>
  <c r="EQ6" i="4"/>
  <c r="AL6" i="7"/>
  <c r="AL14" i="7"/>
  <c r="EQ14" i="4"/>
  <c r="AL15" i="7"/>
  <c r="EQ15" i="4"/>
  <c r="AL12" i="7"/>
  <c r="EQ12" i="4"/>
  <c r="AC9" i="6"/>
  <c r="AB9" i="5" s="1"/>
  <c r="EQ5" i="4"/>
  <c r="AL5" i="7"/>
  <c r="AL7" i="7"/>
  <c r="EQ7" i="4"/>
  <c r="AA8" i="6"/>
  <c r="Z8" i="5" s="1"/>
  <c r="AD13" i="6"/>
  <c r="AC13" i="5" s="1"/>
  <c r="AE15" i="6" l="1"/>
  <c r="AD15" i="5" s="1"/>
  <c r="AD9" i="6"/>
  <c r="AC9" i="5" s="1"/>
  <c r="AC5" i="6"/>
  <c r="AB5" i="5" s="1"/>
  <c r="AE13" i="6"/>
  <c r="AD13" i="5" s="1"/>
  <c r="AD11" i="6"/>
  <c r="AC11" i="5" s="1"/>
  <c r="AM15" i="7"/>
  <c r="H23" i="2"/>
  <c r="L23" i="2" s="1"/>
  <c r="H23" i="3"/>
  <c r="L23" i="3" s="1"/>
  <c r="N23" i="3"/>
  <c r="AM14" i="7"/>
  <c r="H22" i="2"/>
  <c r="L22" i="2" s="1"/>
  <c r="H22" i="3"/>
  <c r="L22" i="3" s="1"/>
  <c r="N22" i="3"/>
  <c r="AM5" i="7"/>
  <c r="H13" i="2"/>
  <c r="H13" i="3"/>
  <c r="N13" i="3"/>
  <c r="AM8" i="7"/>
  <c r="H16" i="2"/>
  <c r="L16" i="2" s="1"/>
  <c r="H16" i="3"/>
  <c r="L16" i="3" s="1"/>
  <c r="N16" i="3"/>
  <c r="AM10" i="7"/>
  <c r="H18" i="2"/>
  <c r="L18" i="2" s="1"/>
  <c r="H18" i="3"/>
  <c r="L18" i="3" s="1"/>
  <c r="N18" i="3"/>
  <c r="AM13" i="7"/>
  <c r="H21" i="2"/>
  <c r="L21" i="2" s="1"/>
  <c r="H21" i="3"/>
  <c r="L21" i="3" s="1"/>
  <c r="N21" i="3"/>
  <c r="AM7" i="7"/>
  <c r="H15" i="2"/>
  <c r="L15" i="2" s="1"/>
  <c r="H15" i="3"/>
  <c r="L15" i="3" s="1"/>
  <c r="N15" i="3"/>
  <c r="AE7" i="6"/>
  <c r="AD7" i="5" s="1"/>
  <c r="AE12" i="6"/>
  <c r="AD12" i="5" s="1"/>
  <c r="AM12" i="7"/>
  <c r="H20" i="2"/>
  <c r="L20" i="2" s="1"/>
  <c r="H20" i="3"/>
  <c r="L20" i="3" s="1"/>
  <c r="N20" i="3"/>
  <c r="AM6" i="7"/>
  <c r="H14" i="2"/>
  <c r="L14" i="2" s="1"/>
  <c r="H14" i="3"/>
  <c r="L14" i="3" s="1"/>
  <c r="N14" i="3"/>
  <c r="AM9" i="7"/>
  <c r="H17" i="2"/>
  <c r="L17" i="2" s="1"/>
  <c r="H17" i="3"/>
  <c r="L17" i="3" s="1"/>
  <c r="N17" i="3"/>
  <c r="AM11" i="7"/>
  <c r="H19" i="2"/>
  <c r="L19" i="2" s="1"/>
  <c r="H19" i="3"/>
  <c r="L19" i="3" s="1"/>
  <c r="N19" i="3"/>
  <c r="N26" i="3" l="1"/>
  <c r="L13" i="3"/>
  <c r="H26" i="3"/>
  <c r="L13" i="2"/>
  <c r="L26" i="2" s="1"/>
  <c r="H26" i="2"/>
  <c r="AF12" i="6"/>
  <c r="AE12" i="5" s="1"/>
  <c r="AF7" i="6"/>
  <c r="AE7" i="5" s="1"/>
  <c r="F20" i="9"/>
  <c r="F19" i="13"/>
  <c r="J19" i="13" s="1"/>
  <c r="AD6" i="6"/>
  <c r="AC6" i="5" s="1"/>
  <c r="F19" i="11"/>
  <c r="F19" i="14"/>
  <c r="J19" i="14" s="1"/>
  <c r="F17" i="11"/>
  <c r="F17" i="14"/>
  <c r="J17" i="14" s="1"/>
  <c r="AD14" i="6"/>
  <c r="AC14" i="5" s="1"/>
  <c r="F20" i="14"/>
  <c r="J20" i="14" s="1"/>
  <c r="F20" i="11"/>
  <c r="F17" i="9"/>
  <c r="F16" i="13"/>
  <c r="J16" i="13" s="1"/>
  <c r="AB8" i="6"/>
  <c r="AA8" i="5" s="1"/>
  <c r="F18" i="9"/>
  <c r="F17" i="13"/>
  <c r="J17" i="13" s="1"/>
  <c r="AB10" i="6"/>
  <c r="AA10" i="5" s="1"/>
  <c r="F20" i="13"/>
  <c r="J20" i="13" s="1"/>
  <c r="F21" i="9"/>
  <c r="F21" i="14"/>
  <c r="J21" i="14" s="1"/>
  <c r="F21" i="11"/>
  <c r="F18" i="11"/>
  <c r="F18" i="14"/>
  <c r="J18" i="14" s="1"/>
  <c r="J12" i="1"/>
  <c r="F14" i="14"/>
  <c r="J14" i="14" s="1"/>
  <c r="F14" i="11"/>
  <c r="F15" i="11"/>
  <c r="F15" i="14"/>
  <c r="J15" i="14" s="1"/>
  <c r="F21" i="13"/>
  <c r="J21" i="13" s="1"/>
  <c r="F22" i="9"/>
  <c r="F19" i="9"/>
  <c r="F18" i="13"/>
  <c r="J18" i="13" s="1"/>
  <c r="AE11" i="6"/>
  <c r="AD11" i="5" s="1"/>
  <c r="H12" i="1"/>
  <c r="F13" i="14"/>
  <c r="F22" i="11"/>
  <c r="F22" i="14"/>
  <c r="J22" i="14" s="1"/>
  <c r="F23" i="14"/>
  <c r="J23" i="14" s="1"/>
  <c r="F23" i="11"/>
  <c r="AD5" i="6"/>
  <c r="AC5" i="5" s="1"/>
  <c r="F15" i="9"/>
  <c r="F14" i="13"/>
  <c r="J14" i="13" s="1"/>
  <c r="F16" i="9"/>
  <c r="F15" i="13"/>
  <c r="J15" i="13" s="1"/>
  <c r="F16" i="14"/>
  <c r="J16" i="14" s="1"/>
  <c r="F16" i="11"/>
  <c r="F13" i="13"/>
  <c r="F14" i="9"/>
  <c r="H14" i="8"/>
  <c r="H19" i="8" s="1"/>
  <c r="F22" i="13"/>
  <c r="J22" i="13" s="1"/>
  <c r="F23" i="9"/>
  <c r="F24" i="9"/>
  <c r="F23" i="13"/>
  <c r="J23" i="13" s="1"/>
  <c r="F13" i="11" l="1"/>
  <c r="L26" i="3"/>
  <c r="AC8" i="6"/>
  <c r="AB8" i="5" s="1"/>
  <c r="AE6" i="6"/>
  <c r="AD6" i="5" s="1"/>
  <c r="AE5" i="6"/>
  <c r="AD5" i="5" s="1"/>
  <c r="AG12" i="6"/>
  <c r="AF12" i="5" s="1"/>
  <c r="F27" i="9"/>
  <c r="AG7" i="6"/>
  <c r="AF7" i="5" s="1"/>
  <c r="J26" i="13"/>
  <c r="B6" i="19" s="1"/>
  <c r="B8" i="19" s="1"/>
  <c r="F26" i="14"/>
  <c r="F26" i="13"/>
  <c r="J26" i="14"/>
  <c r="C6" i="19" s="1"/>
  <c r="C8" i="19" s="1"/>
  <c r="F26" i="11"/>
  <c r="AF15" i="6"/>
  <c r="AE15" i="5" s="1"/>
  <c r="AE9" i="6"/>
  <c r="AD9" i="5" s="1"/>
  <c r="AF13" i="6"/>
  <c r="AE13" i="5" s="1"/>
  <c r="H20" i="11" l="1"/>
  <c r="G20" i="14"/>
  <c r="AF9" i="6"/>
  <c r="AE9" i="5" s="1"/>
  <c r="G15" i="14"/>
  <c r="AD8" i="6"/>
  <c r="AC8" i="5" s="1"/>
  <c r="H23" i="11"/>
  <c r="AF6" i="6"/>
  <c r="AE6" i="5" s="1"/>
  <c r="H15" i="11"/>
  <c r="AE14" i="6"/>
  <c r="AD14" i="5" s="1"/>
  <c r="AF11" i="6"/>
  <c r="AE11" i="5" s="1"/>
  <c r="AC10" i="6"/>
  <c r="AB10" i="5" s="1"/>
  <c r="G23" i="14" l="1"/>
  <c r="AG15" i="6"/>
  <c r="AG9" i="6"/>
  <c r="AF9" i="5" s="1"/>
  <c r="AD10" i="6"/>
  <c r="AC10" i="5" s="1"/>
  <c r="AG13" i="6"/>
  <c r="AF13" i="5" s="1"/>
  <c r="H21" i="11"/>
  <c r="G21" i="14"/>
  <c r="AF5" i="6"/>
  <c r="AE5" i="5" s="1"/>
  <c r="G19" i="14"/>
  <c r="AH7" i="6"/>
  <c r="AG7" i="5" s="1"/>
  <c r="AH12" i="6"/>
  <c r="AG12" i="5" s="1"/>
  <c r="AF15" i="5" l="1"/>
  <c r="H17" i="11"/>
  <c r="G17" i="14"/>
  <c r="AI7" i="6"/>
  <c r="AH7" i="5" s="1"/>
  <c r="AH9" i="6"/>
  <c r="AG9" i="5" s="1"/>
  <c r="AE8" i="6"/>
  <c r="AD8" i="5" s="1"/>
  <c r="AG6" i="6"/>
  <c r="AF6" i="5" s="1"/>
  <c r="H14" i="11"/>
  <c r="G14" i="14"/>
  <c r="AF14" i="6"/>
  <c r="AE14" i="5" s="1"/>
  <c r="H19" i="11"/>
  <c r="AG11" i="6"/>
  <c r="AF11" i="5" s="1"/>
  <c r="AH15" i="6" l="1"/>
  <c r="AG15" i="5" s="1"/>
  <c r="AJ7" i="6"/>
  <c r="AI7" i="5" s="1"/>
  <c r="AF8" i="6"/>
  <c r="AE8" i="5" s="1"/>
  <c r="AH11" i="6"/>
  <c r="AG11" i="5" s="1"/>
  <c r="AH6" i="6"/>
  <c r="AG6" i="5" s="1"/>
  <c r="AE10" i="6"/>
  <c r="AD10" i="5" s="1"/>
  <c r="AG5" i="6"/>
  <c r="AF5" i="5" s="1"/>
  <c r="G13" i="14"/>
  <c r="H13" i="11"/>
  <c r="AH13" i="6"/>
  <c r="AG13" i="5" s="1"/>
  <c r="AI12" i="6"/>
  <c r="AH12" i="5" s="1"/>
  <c r="AI15" i="6" l="1"/>
  <c r="AH15" i="5" s="1"/>
  <c r="AF10" i="6"/>
  <c r="AE10" i="5" s="1"/>
  <c r="AJ12" i="6"/>
  <c r="AI12" i="5" s="1"/>
  <c r="AI13" i="6"/>
  <c r="AH13" i="5" s="1"/>
  <c r="AI11" i="6"/>
  <c r="AH11" i="5" s="1"/>
  <c r="G16" i="14"/>
  <c r="AI9" i="6"/>
  <c r="AH9" i="5" s="1"/>
  <c r="AG14" i="6"/>
  <c r="AF14" i="5" s="1"/>
  <c r="G22" i="14"/>
  <c r="H22" i="11"/>
  <c r="H16" i="11" l="1"/>
  <c r="AG8" i="6"/>
  <c r="AF8" i="5" s="1"/>
  <c r="AJ13" i="6"/>
  <c r="AI13" i="5" s="1"/>
  <c r="AH5" i="6"/>
  <c r="AG5" i="5" s="1"/>
  <c r="AI6" i="6"/>
  <c r="AH6" i="5" s="1"/>
  <c r="AK7" i="6"/>
  <c r="AJ7" i="5" s="1"/>
  <c r="AJ15" i="6"/>
  <c r="AI15" i="5" s="1"/>
  <c r="AL7" i="6" l="1"/>
  <c r="AK7" i="5" s="1"/>
  <c r="AK13" i="6"/>
  <c r="AJ13" i="5" s="1"/>
  <c r="AJ6" i="6"/>
  <c r="AI6" i="5" s="1"/>
  <c r="AG10" i="6"/>
  <c r="AF10" i="5" s="1"/>
  <c r="G18" i="14"/>
  <c r="G26" i="14" s="1"/>
  <c r="H18" i="11"/>
  <c r="H26" i="11" s="1"/>
  <c r="H14" i="1" s="1"/>
  <c r="H17" i="1" s="1"/>
  <c r="AH14" i="6"/>
  <c r="AG14" i="5" s="1"/>
  <c r="AJ9" i="6"/>
  <c r="AI9" i="5" s="1"/>
  <c r="AJ11" i="6"/>
  <c r="AI11" i="5" s="1"/>
  <c r="AH8" i="6"/>
  <c r="AG8" i="5" s="1"/>
  <c r="AK12" i="6"/>
  <c r="AJ12" i="5" s="1"/>
  <c r="AL12" i="6" l="1"/>
  <c r="AK12" i="5" s="1"/>
  <c r="AI8" i="6"/>
  <c r="AH8" i="5" s="1"/>
  <c r="AH10" i="6"/>
  <c r="AG10" i="5" s="1"/>
  <c r="AI14" i="6"/>
  <c r="AH14" i="5" s="1"/>
  <c r="AI5" i="6"/>
  <c r="AH5" i="5" s="1"/>
  <c r="AK15" i="6"/>
  <c r="AJ15" i="5" s="1"/>
  <c r="AM12" i="6" l="1"/>
  <c r="AL12" i="5" s="1"/>
  <c r="AJ5" i="6"/>
  <c r="AI5" i="5" s="1"/>
  <c r="AJ14" i="6"/>
  <c r="AI14" i="5" s="1"/>
  <c r="AI10" i="6"/>
  <c r="AH10" i="5" s="1"/>
  <c r="AM7" i="6"/>
  <c r="AL7" i="5" s="1"/>
  <c r="AL13" i="6"/>
  <c r="AK13" i="5" s="1"/>
  <c r="AL15" i="6"/>
  <c r="AK15" i="5" s="1"/>
  <c r="AK9" i="6"/>
  <c r="AJ9" i="5" s="1"/>
  <c r="AK6" i="6"/>
  <c r="AJ6" i="5" s="1"/>
  <c r="AK11" i="6"/>
  <c r="AJ11" i="5" s="1"/>
  <c r="AK14" i="6" l="1"/>
  <c r="AJ14" i="5" s="1"/>
  <c r="AJ10" i="6"/>
  <c r="AI10" i="5" s="1"/>
  <c r="AN12" i="6"/>
  <c r="AM12" i="5" s="1"/>
  <c r="AM13" i="6"/>
  <c r="AL13" i="5" s="1"/>
  <c r="AJ8" i="6"/>
  <c r="AI8" i="5" s="1"/>
  <c r="J20" i="11" l="1"/>
  <c r="AL14" i="6"/>
  <c r="AK14" i="5" s="1"/>
  <c r="AK10" i="6"/>
  <c r="AJ10" i="5" s="1"/>
  <c r="AM15" i="6"/>
  <c r="AL15" i="5" s="1"/>
  <c r="AL11" i="6"/>
  <c r="AK11" i="5" s="1"/>
  <c r="AK5" i="6"/>
  <c r="AJ5" i="5" s="1"/>
  <c r="AL9" i="6"/>
  <c r="AK9" i="5" s="1"/>
  <c r="AN13" i="6"/>
  <c r="AM13" i="5" s="1"/>
  <c r="AN7" i="6"/>
  <c r="AM7" i="5" s="1"/>
  <c r="AL6" i="6"/>
  <c r="AK6" i="5" s="1"/>
  <c r="AL10" i="6" l="1"/>
  <c r="AK10" i="5" s="1"/>
  <c r="J21" i="11"/>
  <c r="AN15" i="6"/>
  <c r="AM15" i="5" s="1"/>
  <c r="AM6" i="6"/>
  <c r="AL6" i="5" s="1"/>
  <c r="AM11" i="6"/>
  <c r="AL11" i="5" s="1"/>
  <c r="J15" i="11"/>
  <c r="AK8" i="6"/>
  <c r="AJ8" i="5" s="1"/>
  <c r="AL8" i="6" l="1"/>
  <c r="AK8" i="5" s="1"/>
  <c r="AN6" i="6"/>
  <c r="AM6" i="5" s="1"/>
  <c r="J23" i="11"/>
  <c r="AM14" i="6"/>
  <c r="AL14" i="5" s="1"/>
  <c r="AL5" i="6"/>
  <c r="AK5" i="5" s="1"/>
  <c r="AM9" i="6"/>
  <c r="AL9" i="5" s="1"/>
  <c r="AN9" i="6" l="1"/>
  <c r="AM9" i="5" s="1"/>
  <c r="J14" i="11"/>
  <c r="AM10" i="6"/>
  <c r="AL10" i="5" s="1"/>
  <c r="AN11" i="6"/>
  <c r="AM11" i="5" s="1"/>
  <c r="AN10" i="6" l="1"/>
  <c r="AM10" i="5" s="1"/>
  <c r="J17" i="11"/>
  <c r="J19" i="11"/>
  <c r="AN14" i="6"/>
  <c r="AM14" i="5" s="1"/>
  <c r="AM5" i="6"/>
  <c r="AL5" i="5" s="1"/>
  <c r="AM8" i="6"/>
  <c r="AL8" i="5" s="1"/>
  <c r="AN5" i="6" l="1"/>
  <c r="AM5" i="5" s="1"/>
  <c r="J22" i="11"/>
  <c r="J18" i="11"/>
  <c r="AN8" i="6" l="1"/>
  <c r="AM8" i="5" s="1"/>
  <c r="J16" i="11" l="1"/>
  <c r="J13" i="11"/>
  <c r="J26" i="11" l="1"/>
  <c r="J14" i="1" s="1"/>
  <c r="J17" i="1" s="1"/>
  <c r="B18" i="12" l="1"/>
  <c r="H24" i="8" l="1"/>
  <c r="H29" i="8" s="1"/>
  <c r="B3" i="19" s="1"/>
  <c r="E14" i="21"/>
  <c r="C18" i="12"/>
  <c r="E14" i="22" l="1"/>
  <c r="J22" i="1"/>
  <c r="J27" i="1" s="1"/>
  <c r="C3" i="19" s="1"/>
  <c r="H22" i="1"/>
  <c r="H27" i="1" s="1"/>
  <c r="I14" i="21"/>
  <c r="I16" i="21" s="1"/>
  <c r="E16" i="21"/>
  <c r="I14" i="22" l="1"/>
  <c r="I16" i="22" s="1"/>
  <c r="E16" i="22"/>
  <c r="A4" i="24" l="1"/>
  <c r="A4" i="23" l="1"/>
  <c r="A4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<sst xmlns="http://schemas.openxmlformats.org/spreadsheetml/2006/main" count="651" uniqueCount="136">
  <si>
    <t>Base Year</t>
  </si>
  <si>
    <t>Forecast Year</t>
  </si>
  <si>
    <t>Operating Expense for Working Capital</t>
  </si>
  <si>
    <t>Rate Base</t>
  </si>
  <si>
    <t>To Revenue Requirement</t>
  </si>
  <si>
    <t>Depreciation</t>
  </si>
  <si>
    <t>Annual CIAC Amort</t>
  </si>
  <si>
    <t>Deperciation net of CIAC</t>
  </si>
  <si>
    <t>To Income Statement</t>
  </si>
  <si>
    <t>Rate Base Summary</t>
  </si>
  <si>
    <t>Exhibit 21, Schedule B-1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</si>
  <si>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</si>
  <si>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r>
      <rPr>
        <b/>
        <sz val="11"/>
        <color theme="1"/>
        <rFont val="Calibri"/>
        <family val="2"/>
        <scheme val="minor"/>
      </rPr>
      <t xml:space="preserve">Version: </t>
    </r>
    <r>
      <rPr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Original _Updated _Revised</t>
    </r>
  </si>
  <si>
    <t>Witness: B. Thies</t>
  </si>
  <si>
    <t>Line</t>
  </si>
  <si>
    <t>Supporting Reference Schedule</t>
  </si>
  <si>
    <t>End of Period Amount</t>
  </si>
  <si>
    <t>No.</t>
  </si>
  <si>
    <t>Rate Base Component</t>
  </si>
  <si>
    <t>Water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</si>
  <si>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</si>
  <si>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</si>
  <si>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</si>
  <si>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</si>
  <si>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</si>
  <si>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</si>
  <si>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Jurisdictional Rate Base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</si>
  <si>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</si>
  <si>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13 Mo. Forecasted Period Average</t>
  </si>
  <si>
    <t>Utility Plant in Service Account Detail</t>
  </si>
  <si>
    <t>Exhibit 21, Schedule B-2</t>
  </si>
  <si>
    <r>
      <rPr>
        <b/>
        <sz val="11"/>
        <color theme="1"/>
        <rFont val="Calibri"/>
        <family val="2"/>
        <scheme val="minor"/>
      </rPr>
      <t xml:space="preserve">Version: </t>
    </r>
    <r>
      <rPr>
        <sz val="11"/>
        <color theme="1"/>
        <rFont val="Calibri"/>
        <family val="2"/>
        <scheme val="minor"/>
      </rPr>
      <t>_ Original X Updated _ Revised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</si>
  <si>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</si>
  <si>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</si>
  <si>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</si>
  <si>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</si>
  <si>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</si>
  <si>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</si>
  <si>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&amp; Land Rights</t>
  </si>
  <si>
    <t>Structures &amp; Improvements</t>
  </si>
  <si>
    <t>Wells and Springs</t>
  </si>
  <si>
    <t>Pumping Equipment</t>
  </si>
  <si>
    <t>Water Treatment Equipment</t>
  </si>
  <si>
    <t>Distribution Reservoirs &amp; Standpipes</t>
  </si>
  <si>
    <t>Transmission &amp; Distribution Mains</t>
  </si>
  <si>
    <t>Services</t>
  </si>
  <si>
    <t>Meters &amp; Meter Installations</t>
  </si>
  <si>
    <t>Office Furniture &amp; Euqipment</t>
  </si>
  <si>
    <t>Communication Equipment</t>
  </si>
  <si>
    <t>Other Tangible Plant</t>
  </si>
  <si>
    <t>Total Utility Plant in Service</t>
  </si>
  <si>
    <t>Forecast Period Beginning Balance</t>
  </si>
  <si>
    <t>Forecast Period Ending Balance</t>
  </si>
  <si>
    <t>13 Month Average</t>
  </si>
  <si>
    <t>Exhibit 21, Schedule B-3</t>
  </si>
  <si>
    <t>Base Period Plant Investment</t>
  </si>
  <si>
    <t>Accumulated Reserve Balances</t>
  </si>
  <si>
    <t>Total Accumulated Depreciation</t>
  </si>
  <si>
    <t>Forecast Period Plant Investment</t>
  </si>
  <si>
    <t>13 mo. Average</t>
  </si>
  <si>
    <t>Depreciation Accural Rates and Accumulated Balances by Account</t>
  </si>
  <si>
    <t>Exhibit 21, Schedule B-3.1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</si>
  <si>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</si>
  <si>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</si>
  <si>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</si>
  <si>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</si>
  <si>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</si>
  <si>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</si>
  <si>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</si>
  <si>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</si>
  <si>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Exhibit 21, Schedule B-4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</si>
  <si>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</si>
  <si>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</si>
  <si>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</si>
  <si>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</si>
  <si>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</si>
  <si>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</si>
  <si>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</si>
  <si>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</si>
  <si>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System &amp; Well Rehabilitation</t>
  </si>
  <si>
    <t>Center Ridge WD01 - Water</t>
  </si>
  <si>
    <t>Center Ridge WD02 - Water</t>
  </si>
  <si>
    <t>Center Ridge WD03 - Water</t>
  </si>
  <si>
    <t>Center Ridge WD04 - Water</t>
  </si>
  <si>
    <t>Working Capital</t>
  </si>
  <si>
    <t>Exhibit 21, Schedule B-5</t>
  </si>
  <si>
    <t>Description</t>
  </si>
  <si>
    <t>Amount</t>
  </si>
  <si>
    <t>Lead Days</t>
  </si>
  <si>
    <t>Dollar Days</t>
  </si>
  <si>
    <t>Operating Expenses</t>
  </si>
  <si>
    <t>Total Working Capital</t>
  </si>
  <si>
    <t>Exhibit 21, Schedule B-6</t>
  </si>
  <si>
    <t>Workpaper</t>
  </si>
  <si>
    <t>Total Company</t>
  </si>
  <si>
    <t>Reference</t>
  </si>
  <si>
    <t>Sewer</t>
  </si>
  <si>
    <t>CIAC WP</t>
  </si>
  <si>
    <t>Bluegrass Water Utility Operating Company CIAC Base Year</t>
  </si>
  <si>
    <t>FY Beginning</t>
  </si>
  <si>
    <t>Current Date</t>
  </si>
  <si>
    <t>Acct Name</t>
  </si>
  <si>
    <t>Acct #</t>
  </si>
  <si>
    <t>System</t>
  </si>
  <si>
    <t>1/1/20 Balance</t>
  </si>
  <si>
    <t>Ret</t>
  </si>
  <si>
    <t>Current Balance</t>
  </si>
  <si>
    <t>1/1/20 Acc Amort</t>
  </si>
  <si>
    <t>Amort %</t>
  </si>
  <si>
    <t>Trans In/Ret</t>
  </si>
  <si>
    <t>Monthly Amort</t>
  </si>
  <si>
    <t>YTD Amort</t>
  </si>
  <si>
    <t>Period End Acc Amort</t>
  </si>
  <si>
    <t>Balance Remaining</t>
  </si>
  <si>
    <t>CIAC-Sewer</t>
  </si>
  <si>
    <t>River Bluffs</t>
  </si>
  <si>
    <t>Tap in Fees</t>
  </si>
  <si>
    <t>CIAC-Water</t>
  </si>
  <si>
    <t>Center Ridge</t>
  </si>
  <si>
    <t>Bluegrass Water Utility Operating Company CIAC Interim Year</t>
  </si>
  <si>
    <t>1/1/21 Balance</t>
  </si>
  <si>
    <t>1/1/21 Acc Amort</t>
  </si>
  <si>
    <t>Delaplain</t>
  </si>
  <si>
    <t>Bluegrass Water Utility Operating Company CIAC Forecast Year</t>
  </si>
  <si>
    <t>1/1/22 Balance</t>
  </si>
  <si>
    <t>1/1/22 Acc Amort</t>
  </si>
  <si>
    <t>Beginning Balance</t>
  </si>
  <si>
    <t>Balance</t>
  </si>
  <si>
    <t>Other</t>
  </si>
  <si>
    <t>Rate</t>
  </si>
  <si>
    <t>Budget Code</t>
  </si>
  <si>
    <t>Center Ridge - Water</t>
  </si>
  <si>
    <t>Center Ridge 2 - Water</t>
  </si>
  <si>
    <t>Center Ridge 3 - Water</t>
  </si>
  <si>
    <t>Center Ridge 4 - Water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</si>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</sst>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0" fontId="8" fillId="2" borderId="0" xfId="0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13" fillId="2" borderId="0" xfId="0" applyFont="1" applyFill="1" applyAlignment="1">
      <alignment wrapText="1"/>
    </xf>
    <xf numFmtId="166" fontId="13" fillId="2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10" fontId="10" fillId="3" borderId="5" xfId="1" applyNumberFormat="1" applyFont="1" applyFill="1" applyBorder="1"/>
    <xf numFmtId="41" fontId="10" fillId="3" borderId="4" xfId="1" applyNumberFormat="1" applyFont="1" applyFill="1" applyBorder="1"/>
    <xf numFmtId="5" fontId="0" fillId="0" borderId="0" xfId="0" applyNumberFormat="1"/>
    <xf numFmtId="41" fontId="0" fillId="0" borderId="0" xfId="0" applyNumberFormat="1"/>
    <xf numFmtId="0" fontId="16" fillId="2" borderId="0" xfId="2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0" fontId="0" fillId="2" borderId="0" xfId="0" applyFont="1" applyFill="1" applyAlignment="1">
      <alignment horizontal="left"/>
    </xf>
    <xf numFmtId="0" fontId="8" fillId="2" borderId="0" xfId="0" applyFont="1" applyFill="1" applyAlignment="1">
      <alignment horizontal="left" indent="1"/>
    </xf>
    <xf numFmtId="0" fontId="17" fillId="0" borderId="0" xfId="0" applyFont="1"/>
    <xf numFmtId="0" fontId="6" fillId="0" borderId="0" xfId="0" applyFont="1"/>
    <xf numFmtId="165" fontId="0" fillId="0" borderId="0" xfId="0" applyNumberFormat="1"/>
    <xf numFmtId="43" fontId="0" fillId="0" borderId="0" xfId="3" applyFont="1"/>
    <xf numFmtId="40" fontId="0" fillId="0" borderId="0" xfId="0" applyNumberFormat="1"/>
    <xf numFmtId="43" fontId="0" fillId="0" borderId="0" xfId="0" applyNumberFormat="1"/>
    <xf numFmtId="43" fontId="0" fillId="0" borderId="6" xfId="3" applyFont="1" applyBorder="1"/>
    <xf numFmtId="43" fontId="0" fillId="0" borderId="6" xfId="0" applyNumberFormat="1" applyBorder="1"/>
    <xf numFmtId="10" fontId="10" fillId="3" borderId="7" xfId="1" applyNumberFormat="1" applyFont="1" applyFill="1" applyBorder="1"/>
    <xf numFmtId="0" fontId="0" fillId="2" borderId="0" xfId="0" applyFill="1" applyAlignment="1">
      <alignment horizontal="center"/>
    </xf>
    <xf numFmtId="165" fontId="8" fillId="2" borderId="3" xfId="0" applyNumberFormat="1" applyFont="1" applyFill="1" applyBorder="1" applyAlignment="1">
      <alignment horizontal="left" indent="1"/>
    </xf>
    <xf numFmtId="0" fontId="0" fillId="2" borderId="3" xfId="0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Comma" xfId="3" builtinId="3"/>
    <cellStyle name="Normal" xfId="0" builtinId="0"/>
    <cellStyle name="Normal 2" xfId="2" xr:uid="{9848BB7B-A1AF-4C8C-8404-1368621A8D9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Water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Rate%20Base/BGUOC%202020%20Rate%20Case%20-%20Rate%20Base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>
        <row r="11">
          <cell r="C11">
            <v>147259.59963333333</v>
          </cell>
          <cell r="E11">
            <v>286047.30470660987</v>
          </cell>
        </row>
      </sheetData>
      <sheetData sheetId="2">
        <row r="18">
          <cell r="E18">
            <v>49777.279999999999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 LinkIn"/>
      <sheetName val="Link Out"/>
      <sheetName val="BY Rate Base - Sewer B1"/>
      <sheetName val="FY Rate Base - Sewer B1"/>
      <sheetName val="UPIS - BY B2"/>
      <sheetName val="UPIS - FY B2"/>
      <sheetName val="AccDep - BY B3"/>
      <sheetName val="AccDep - FY B3"/>
      <sheetName val="Dep - BY B3.1"/>
      <sheetName val="Dep - FY B3.1"/>
      <sheetName val="CWIP - BY B4"/>
      <sheetName val="CWIP - FY B4"/>
      <sheetName val="WC - BY B5"/>
      <sheetName val="WC - FY B5"/>
      <sheetName val="CIAC - BY B6"/>
      <sheetName val="CIAC - FY B6"/>
      <sheetName val="Worksheets&gt;"/>
      <sheetName val="CIAC WP"/>
      <sheetName val="UPIS LinkIn"/>
      <sheetName val="UPIS Detail"/>
      <sheetName val="AccDep LinkIn"/>
      <sheetName val="Dep LinkIn"/>
      <sheetName val="CWIP Detail"/>
    </sheetNames>
    <sheetDataSet>
      <sheetData sheetId="0">
        <row r="9">
          <cell r="B9" t="str">
            <v>Base Year for the 12 Months ended December 31, 2020</v>
          </cell>
        </row>
        <row r="11">
          <cell r="B11" t="str">
            <v>Forecast Year for the 12 Months ended April 30,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18"/>
  <sheetViews>
    <sheetView workbookViewId="0"/>
  </sheetViews>
  <sheetFormatPr defaultRowHeight="14.4" x14ac:dyDescent="0.55000000000000004"/>
  <cols>
    <col min="1" max="1" width="14" bestFit="1" customWidth="1"/>
    <col min="2" max="2" width="46.41796875" bestFit="1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7" spans="1:3" x14ac:dyDescent="0.55000000000000004">
      <c r="B17" t="s">
        <v>0</v>
      </c>
      <c r="C17" t="s">
        <v>1</v>
      </c>
    </row>
    <row r="18" spans="1:3" x14ac:dyDescent="0.55000000000000004">
      <c r="A18" t="s">
        <v>2</v>
      </c>
      <c r="B18" s="69">
        <f>'[2]Link Out'!$C$11</f>
        <v>147259.59963333333</v>
      </c>
      <c r="C18" s="69">
        <f>'[2]Link Out'!$E$11</f>
        <v>286047.30470660987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0045-8D1C-4D7D-8714-783A7E5A741F}">
  <dimension ref="A2:D8"/>
  <sheetViews>
    <sheetView workbookViewId="0">
      <selection activeCell="D19" sqref="D19"/>
    </sheetView>
  </sheetViews>
  <sheetFormatPr defaultRowHeight="14.4" x14ac:dyDescent="0.55000000000000004"/>
  <cols>
    <col min="1" max="1" width="21.578125" bestFit="1" customWidth="1"/>
    <col min="2" max="3" width="9.83984375" bestFit="1" customWidth="1"/>
  </cols>
  <sheetData>
    <row r="2" spans="1:4" x14ac:dyDescent="0.55000000000000004">
      <c r="B2" t="s">
        <v>0</v>
      </c>
      <c r="C2" t="s">
        <v>1</v>
      </c>
    </row>
    <row r="3" spans="1:4" x14ac:dyDescent="0.55000000000000004">
      <c r="A3" t="s">
        <v>3</v>
      </c>
      <c r="B3" s="70">
        <f>'BY Rate Base - Water B1'!H29</f>
        <v>569572.20739159069</v>
      </c>
      <c r="C3" s="70">
        <f>'FY Rate Base - Water B1'!J27</f>
        <v>1050471.9942035552</v>
      </c>
      <c r="D3" t="s">
        <v>4</v>
      </c>
    </row>
    <row r="5" spans="1:4" x14ac:dyDescent="0.55000000000000004">
      <c r="B5" t="s">
        <v>0</v>
      </c>
      <c r="C5" t="s">
        <v>1</v>
      </c>
    </row>
    <row r="6" spans="1:4" x14ac:dyDescent="0.55000000000000004">
      <c r="A6" t="s">
        <v>5</v>
      </c>
      <c r="B6" s="70">
        <f>'Dep - BY B3.1'!J26</f>
        <v>24143.563133333337</v>
      </c>
      <c r="C6" s="70">
        <f>'Dep - FY B3.1'!J26</f>
        <v>47248.801333333337</v>
      </c>
    </row>
    <row r="7" spans="1:4" x14ac:dyDescent="0.55000000000000004">
      <c r="A7" t="s">
        <v>6</v>
      </c>
      <c r="B7" s="70">
        <f>'CIAC WP'!O10*12</f>
        <v>18594.96</v>
      </c>
      <c r="C7" s="70">
        <f>'CIAC WP'!O38*12</f>
        <v>18571.509000000002</v>
      </c>
    </row>
    <row r="8" spans="1:4" x14ac:dyDescent="0.55000000000000004">
      <c r="A8" t="s">
        <v>7</v>
      </c>
      <c r="B8" s="70">
        <f>B6-B7</f>
        <v>5548.6031333333376</v>
      </c>
      <c r="C8" s="70">
        <f>C6-C7</f>
        <v>28677.292333333335</v>
      </c>
      <c r="D8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tabSelected="1" view="pageBreakPreview" zoomScaleNormal="110" zoomScaleSheetLayoutView="100" workbookViewId="0">
      <selection activeCell="J2" sqref="J2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15625" style="1" customWidth="1"/>
    <col min="14" max="14" width="26" style="2" bestFit="1" customWidth="1"/>
    <col min="15" max="16384" width="9.15625" style="1"/>
  </cols>
  <sheetData>
    <row r="1" spans="1:14" ht="16.8" x14ac:dyDescent="0.65">
      <c r="A1" s="92" t="str">
        <f>'Constants LinkIn'!B2</f>
        <v>BLUEGRASS WATER UTILITY OPERATING COMPANY, LLC</v>
      </c>
      <c r="B1" s="92"/>
      <c r="C1" s="92"/>
      <c r="D1" s="92"/>
      <c r="E1" s="92"/>
      <c r="F1" s="92"/>
      <c r="G1" s="92"/>
      <c r="H1" s="92"/>
    </row>
    <row r="2" spans="1:14" x14ac:dyDescent="0.55000000000000004">
      <c r="A2" s="93" t="str">
        <f>'Constants LinkIn'!B3</f>
        <v>Case No. 2020-00290</v>
      </c>
      <c r="B2" s="93"/>
      <c r="C2" s="93"/>
      <c r="D2" s="93"/>
      <c r="E2" s="93"/>
      <c r="F2" s="93"/>
      <c r="G2" s="93"/>
      <c r="H2" s="93"/>
      <c r="M2" s="3"/>
    </row>
    <row r="3" spans="1:14" x14ac:dyDescent="0.55000000000000004">
      <c r="A3" s="93" t="s">
        <v>9</v>
      </c>
      <c r="B3" s="93"/>
      <c r="C3" s="93"/>
      <c r="D3" s="93"/>
      <c r="E3" s="93"/>
      <c r="F3" s="93"/>
      <c r="G3" s="93"/>
      <c r="H3" s="93"/>
      <c r="M3" s="3"/>
    </row>
    <row r="4" spans="1:14" x14ac:dyDescent="0.55000000000000004">
      <c r="A4" s="93" t="str">
        <f>'[3]Constants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M4" s="3"/>
    </row>
    <row r="5" spans="1:14" x14ac:dyDescent="0.55000000000000004">
      <c r="M5" s="3"/>
    </row>
    <row r="6" spans="1:14" x14ac:dyDescent="0.55000000000000004">
      <c r="M6" s="3"/>
    </row>
    <row r="7" spans="1:14" x14ac:dyDescent="0.55000000000000004">
      <c r="H7" s="71" t="s">
        <v>10</v>
      </c>
      <c r="M7" s="3"/>
    </row>
    <row r="8" spans="1:14" x14ac:dyDescent="0.55000000000000004">
      <c r="A8" s="1" t="s">
        <v>11</v>
      </c>
      <c r="H8" s="72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12</v>
      </c>
      <c r="H9" s="73" t="s">
        <v>13</v>
      </c>
      <c r="I9" s="7"/>
      <c r="J9" s="5"/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J10" s="10"/>
      <c r="L10" s="10"/>
      <c r="M10" s="10"/>
      <c r="N10" s="10"/>
    </row>
    <row r="11" spans="1:14" s="11" customFormat="1" ht="43.2" x14ac:dyDescent="0.55000000000000004">
      <c r="A11" s="1"/>
      <c r="B11" s="5" t="s">
        <v>14</v>
      </c>
      <c r="C11" s="5"/>
      <c r="D11" s="1"/>
      <c r="E11" s="1"/>
      <c r="F11" s="6" t="s">
        <v>15</v>
      </c>
      <c r="G11" s="7"/>
      <c r="H11" s="6" t="s">
        <v>16</v>
      </c>
      <c r="J11" s="13"/>
      <c r="L11" s="13"/>
      <c r="M11" s="13"/>
      <c r="N11" s="14"/>
    </row>
    <row r="12" spans="1:14" ht="14.7" thickBot="1" x14ac:dyDescent="0.6">
      <c r="B12" s="8" t="s">
        <v>17</v>
      </c>
      <c r="C12" s="8"/>
      <c r="D12" s="8" t="s">
        <v>18</v>
      </c>
      <c r="E12" s="4"/>
      <c r="F12" s="9" t="s">
        <v>19</v>
      </c>
      <c r="G12" s="4"/>
      <c r="H12" s="9" t="s">
        <v>19</v>
      </c>
    </row>
    <row r="13" spans="1:14" x14ac:dyDescent="0.55000000000000004">
      <c r="A13" s="11"/>
      <c r="B13" s="89">
        <v>1</v>
      </c>
      <c r="C13" s="11"/>
      <c r="D13" s="12"/>
      <c r="E13" s="11"/>
      <c r="F13" s="13"/>
      <c r="G13" s="11"/>
      <c r="H13" s="13"/>
      <c r="J13" s="17"/>
      <c r="L13" s="17"/>
      <c r="M13" s="17"/>
    </row>
    <row r="14" spans="1:14" x14ac:dyDescent="0.55000000000000004">
      <c r="B14" s="89">
        <v>2</v>
      </c>
      <c r="C14" s="11"/>
      <c r="D14" s="1" t="s">
        <v>20</v>
      </c>
      <c r="H14" s="17">
        <f>SUM('UPIS - BY B2'!L13:L24)</f>
        <v>679094.97000000009</v>
      </c>
      <c r="J14" s="17"/>
      <c r="L14" s="17"/>
      <c r="M14" s="17"/>
    </row>
    <row r="15" spans="1:14" x14ac:dyDescent="0.55000000000000004">
      <c r="B15" s="89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89">
        <v>4</v>
      </c>
      <c r="C16" s="15"/>
      <c r="D16" s="1" t="s">
        <v>21</v>
      </c>
      <c r="H16" s="17">
        <f>-'AccDep - BY B3'!H27</f>
        <v>-230831.45571388889</v>
      </c>
      <c r="J16" s="17"/>
      <c r="L16" s="17"/>
      <c r="M16" s="17"/>
    </row>
    <row r="17" spans="1:13" x14ac:dyDescent="0.55000000000000004">
      <c r="B17" s="89">
        <v>5</v>
      </c>
      <c r="C17" s="15"/>
      <c r="D17" s="20"/>
      <c r="J17" s="19"/>
      <c r="L17" s="19"/>
      <c r="M17" s="19"/>
    </row>
    <row r="18" spans="1:13" x14ac:dyDescent="0.55000000000000004">
      <c r="B18" s="89">
        <v>6</v>
      </c>
      <c r="C18" s="15"/>
      <c r="D18" s="11"/>
      <c r="H18" s="21"/>
    </row>
    <row r="19" spans="1:13" s="2" customFormat="1" x14ac:dyDescent="0.55000000000000004">
      <c r="A19" s="1"/>
      <c r="B19" s="89">
        <v>7</v>
      </c>
      <c r="C19" s="1"/>
      <c r="D19" s="18" t="s">
        <v>22</v>
      </c>
      <c r="E19" s="1"/>
      <c r="F19" s="1"/>
      <c r="G19" s="1"/>
      <c r="H19" s="17">
        <f>SUM(H14,H16)</f>
        <v>448263.51428611123</v>
      </c>
      <c r="I19" s="1"/>
      <c r="J19" s="1"/>
      <c r="K19" s="1"/>
      <c r="L19" s="1"/>
      <c r="M19" s="1"/>
    </row>
    <row r="20" spans="1:13" s="2" customFormat="1" x14ac:dyDescent="0.55000000000000004">
      <c r="A20" s="1"/>
      <c r="B20" s="89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89">
        <v>9</v>
      </c>
      <c r="C21" s="11"/>
      <c r="D21" s="16"/>
      <c r="E21" s="1"/>
      <c r="F21" s="1"/>
      <c r="G21" s="1"/>
      <c r="H21" s="17"/>
      <c r="I21" s="1"/>
      <c r="J21" s="17"/>
      <c r="K21" s="1"/>
      <c r="L21" s="17"/>
      <c r="M21" s="17"/>
    </row>
    <row r="22" spans="1:13" s="2" customFormat="1" x14ac:dyDescent="0.55000000000000004">
      <c r="A22" s="1"/>
      <c r="B22" s="89">
        <v>10</v>
      </c>
      <c r="C22" s="1"/>
      <c r="D22" s="18" t="s">
        <v>23</v>
      </c>
      <c r="E22" s="1"/>
      <c r="F22" s="1"/>
      <c r="G22" s="1"/>
      <c r="H22" s="17">
        <f>'CWIP - BY B4'!N27</f>
        <v>208042.56000000006</v>
      </c>
      <c r="I22" s="1"/>
      <c r="J22" s="17"/>
      <c r="K22" s="1"/>
      <c r="L22" s="17"/>
      <c r="M22" s="17"/>
    </row>
    <row r="23" spans="1:13" s="2" customFormat="1" x14ac:dyDescent="0.55000000000000004">
      <c r="A23" s="1"/>
      <c r="B23" s="89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89">
        <v>12</v>
      </c>
      <c r="C24" s="15"/>
      <c r="D24" s="18" t="s">
        <v>24</v>
      </c>
      <c r="E24" s="1"/>
      <c r="F24" s="1"/>
      <c r="G24" s="1"/>
      <c r="H24" s="17">
        <f>'Constants LinkIn'!B18*45/365</f>
        <v>18155.293105479454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89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89">
        <v>14</v>
      </c>
      <c r="C26" s="15"/>
      <c r="D26" s="18" t="s">
        <v>25</v>
      </c>
      <c r="E26" s="1"/>
      <c r="F26" s="1"/>
      <c r="G26" s="1"/>
      <c r="H26" s="17">
        <f>-'CIAC - BY B6'!H14</f>
        <v>-104889.16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89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89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89">
        <v>17</v>
      </c>
      <c r="C29" s="15"/>
      <c r="D29" s="78" t="s">
        <v>26</v>
      </c>
      <c r="E29" s="1"/>
      <c r="F29" s="1"/>
      <c r="G29" s="1"/>
      <c r="H29" s="24">
        <f>H19+SUM(H22,H24,H26)</f>
        <v>569572.20739159069</v>
      </c>
      <c r="I29" s="1"/>
      <c r="J29" s="19"/>
      <c r="K29" s="1"/>
      <c r="L29" s="19"/>
      <c r="M29" s="19"/>
    </row>
    <row r="30" spans="1:13" s="2" customFormat="1" ht="14.7" thickTop="1" x14ac:dyDescent="0.55000000000000004">
      <c r="A30" s="1"/>
      <c r="B30" s="89">
        <v>18</v>
      </c>
      <c r="C30" s="15"/>
      <c r="D30" s="22"/>
      <c r="E30" s="1"/>
      <c r="F30" s="17"/>
      <c r="G30" s="1"/>
      <c r="H30" s="17"/>
      <c r="I30" s="1"/>
      <c r="J30" s="1"/>
      <c r="K30" s="1"/>
      <c r="L30" s="1"/>
      <c r="M30" s="1"/>
    </row>
    <row r="31" spans="1:13" s="2" customFormat="1" x14ac:dyDescent="0.55000000000000004">
      <c r="A31" s="1"/>
      <c r="B31" s="89"/>
      <c r="C31" s="15"/>
      <c r="D31" s="22"/>
      <c r="E31" s="1"/>
      <c r="F31" s="17"/>
      <c r="G31" s="1"/>
      <c r="H31" s="17"/>
      <c r="I31" s="1"/>
      <c r="J31" s="17"/>
      <c r="K31" s="1"/>
      <c r="L31" s="17"/>
      <c r="M31" s="17"/>
    </row>
    <row r="32" spans="1:13" s="2" customFormat="1" x14ac:dyDescent="0.55000000000000004">
      <c r="A32" s="1"/>
      <c r="B32" s="89"/>
      <c r="D32" s="22"/>
      <c r="E32" s="1"/>
      <c r="F32" s="17"/>
      <c r="G32" s="1"/>
      <c r="H32" s="17"/>
      <c r="I32" s="1"/>
      <c r="J32" s="17"/>
      <c r="K32" s="1"/>
      <c r="L32" s="17"/>
      <c r="M32" s="17"/>
    </row>
    <row r="33" spans="1:13" s="2" customFormat="1" x14ac:dyDescent="0.55000000000000004">
      <c r="A33" s="1"/>
      <c r="B33" s="89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89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89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89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89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89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89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89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89"/>
      <c r="C41" s="15"/>
      <c r="D41" s="1"/>
      <c r="E41" s="1"/>
      <c r="F41" s="1"/>
      <c r="G41" s="1"/>
      <c r="H41" s="1"/>
      <c r="I41" s="1"/>
      <c r="J41" s="19"/>
      <c r="K41" s="1"/>
      <c r="L41" s="19"/>
      <c r="M41" s="19"/>
    </row>
    <row r="42" spans="1:13" s="2" customFormat="1" x14ac:dyDescent="0.55000000000000004">
      <c r="A42" s="1"/>
      <c r="B42" s="89"/>
      <c r="C42" s="25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s="2" customFormat="1" x14ac:dyDescent="0.55000000000000004">
      <c r="A43" s="1"/>
      <c r="B43" s="89"/>
      <c r="C43" s="15"/>
      <c r="D43" s="27"/>
      <c r="E43" s="1"/>
      <c r="F43" s="17"/>
      <c r="G43" s="1"/>
      <c r="H43" s="17"/>
      <c r="I43" s="1"/>
      <c r="J43" s="17"/>
      <c r="K43" s="1"/>
      <c r="L43" s="17"/>
      <c r="M43" s="17"/>
    </row>
    <row r="44" spans="1:13" s="2" customFormat="1" x14ac:dyDescent="0.55000000000000004">
      <c r="A44" s="1"/>
      <c r="B44" s="89"/>
      <c r="C44" s="26"/>
      <c r="D44" s="1"/>
      <c r="E44" s="1"/>
      <c r="F44" s="1"/>
      <c r="G44" s="1"/>
      <c r="H44" s="1"/>
      <c r="I44" s="1"/>
      <c r="J44" s="17"/>
      <c r="K44" s="1"/>
      <c r="L44" s="17"/>
      <c r="M44" s="17"/>
    </row>
    <row r="45" spans="1:13" s="2" customFormat="1" x14ac:dyDescent="0.55000000000000004">
      <c r="A45" s="1"/>
      <c r="B45" s="89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89"/>
      <c r="C46" s="15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2" customFormat="1" x14ac:dyDescent="0.55000000000000004">
      <c r="A47" s="1"/>
      <c r="B47" s="89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89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89"/>
      <c r="C49" s="15"/>
      <c r="D49" s="1"/>
      <c r="E49" s="1"/>
      <c r="F49" s="19"/>
      <c r="G49" s="1"/>
      <c r="H49" s="19"/>
      <c r="I49" s="1"/>
      <c r="J49" s="1"/>
      <c r="K49" s="1"/>
      <c r="L49" s="1"/>
      <c r="M49" s="1"/>
    </row>
    <row r="50" spans="1:13" s="2" customFormat="1" x14ac:dyDescent="0.55000000000000004">
      <c r="A50" s="1"/>
      <c r="B50" s="89"/>
      <c r="C50" s="15"/>
      <c r="D50" s="1"/>
      <c r="E50" s="1"/>
      <c r="F50" s="28"/>
      <c r="G50" s="1"/>
      <c r="H50" s="28"/>
      <c r="I50" s="1"/>
      <c r="J50" s="17"/>
      <c r="K50" s="1"/>
      <c r="L50" s="17"/>
      <c r="M50" s="17"/>
    </row>
    <row r="51" spans="1:13" s="2" customFormat="1" x14ac:dyDescent="0.55000000000000004">
      <c r="A51" s="1"/>
      <c r="B51" s="89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89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8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89"/>
      <c r="C54" s="11"/>
      <c r="D54" s="11"/>
      <c r="E54" s="1"/>
      <c r="F54" s="1"/>
      <c r="G54" s="1"/>
      <c r="H54" s="1"/>
      <c r="I54" s="1"/>
      <c r="J54" s="19"/>
      <c r="K54" s="1"/>
      <c r="L54" s="19"/>
      <c r="M54" s="19"/>
    </row>
    <row r="55" spans="1:13" s="2" customFormat="1" x14ac:dyDescent="0.55000000000000004">
      <c r="A55" s="1"/>
      <c r="B55" s="8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89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89"/>
      <c r="C57" s="1"/>
      <c r="D57" s="1"/>
      <c r="E57" s="1"/>
      <c r="F57" s="1"/>
      <c r="G57" s="1"/>
      <c r="H57" s="1"/>
      <c r="I57" s="1"/>
      <c r="J57" s="29"/>
      <c r="K57" s="1"/>
      <c r="L57" s="29"/>
      <c r="M57" s="29"/>
    </row>
    <row r="58" spans="1:13" s="2" customFormat="1" x14ac:dyDescent="0.55000000000000004">
      <c r="A58" s="1"/>
      <c r="B58" s="89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2" customFormat="1" x14ac:dyDescent="0.55000000000000004">
      <c r="A59" s="1"/>
      <c r="B59" s="89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2" customFormat="1" x14ac:dyDescent="0.55000000000000004">
      <c r="A60" s="1"/>
      <c r="B60" s="89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89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89"/>
      <c r="C62" s="1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sheetPr>
    <pageSetUpPr fitToPage="1"/>
  </sheetPr>
  <dimension ref="A1:P61"/>
  <sheetViews>
    <sheetView view="pageBreakPreview" zoomScaleNormal="110" zoomScaleSheetLayoutView="100" workbookViewId="0">
      <selection activeCell="H12" sqref="H12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68359375" style="1" customWidth="1"/>
    <col min="14" max="14" width="14.68359375" style="1" customWidth="1"/>
    <col min="15" max="15" width="3.15625" style="1" customWidth="1"/>
    <col min="16" max="16" width="26" style="2" bestFit="1" customWidth="1"/>
    <col min="17" max="16384" width="9.15625" style="1"/>
  </cols>
  <sheetData>
    <row r="1" spans="1:16" ht="16.8" x14ac:dyDescent="0.65">
      <c r="A1" s="92" t="str">
        <f>'Constants LinkIn'!B2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x14ac:dyDescent="0.55000000000000004">
      <c r="A2" s="93" t="str">
        <f>'Constants LinkIn'!B3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O2" s="3"/>
    </row>
    <row r="3" spans="1:16" x14ac:dyDescent="0.55000000000000004">
      <c r="A3" s="93" t="s">
        <v>9</v>
      </c>
      <c r="B3" s="93"/>
      <c r="C3" s="93"/>
      <c r="D3" s="93"/>
      <c r="E3" s="93"/>
      <c r="F3" s="93"/>
      <c r="G3" s="93"/>
      <c r="H3" s="93"/>
      <c r="I3" s="93"/>
      <c r="J3" s="93"/>
      <c r="O3" s="3"/>
    </row>
    <row r="4" spans="1:16" x14ac:dyDescent="0.55000000000000004">
      <c r="A4" s="93" t="str">
        <f>'Constants LinkIn'!B11</f>
        <v>Forecast Year for the 12 Months ended April 30, 2022</v>
      </c>
      <c r="B4" s="93"/>
      <c r="C4" s="93"/>
      <c r="D4" s="93"/>
      <c r="E4" s="93"/>
      <c r="F4" s="93"/>
      <c r="G4" s="93"/>
      <c r="H4" s="93"/>
      <c r="I4" s="93"/>
      <c r="J4" s="93"/>
      <c r="O4" s="3"/>
    </row>
    <row r="5" spans="1:16" x14ac:dyDescent="0.55000000000000004">
      <c r="J5" s="71" t="s">
        <v>10</v>
      </c>
      <c r="O5" s="3"/>
    </row>
    <row r="6" spans="1:16" x14ac:dyDescent="0.55000000000000004">
      <c r="A6" s="1" t="s">
        <v>27</v>
      </c>
      <c r="J6" s="72" t="e">
        <f ca="1">RIGHT(CELL("filename",$A$1),LEN(CELL("filename",$A$1))-SEARCH("/Work Papers",CELL("filename",$A$1),1))</f>
        <v>#VALUE!</v>
      </c>
      <c r="O6" s="3"/>
    </row>
    <row r="7" spans="1:16" x14ac:dyDescent="0.55000000000000004">
      <c r="A7" s="1" t="s">
        <v>12</v>
      </c>
      <c r="J7" s="73" t="s">
        <v>13</v>
      </c>
      <c r="O7" s="3"/>
    </row>
    <row r="8" spans="1:16" ht="14.7" thickBot="1" x14ac:dyDescent="0.6">
      <c r="B8" s="4"/>
      <c r="C8" s="4"/>
      <c r="D8" s="4"/>
      <c r="E8" s="4"/>
      <c r="F8" s="4"/>
      <c r="G8" s="4"/>
      <c r="H8" s="4"/>
      <c r="I8" s="4"/>
      <c r="J8" s="4"/>
      <c r="O8" s="3"/>
    </row>
    <row r="9" spans="1:16" ht="43.2" x14ac:dyDescent="0.55000000000000004">
      <c r="B9" s="5" t="s">
        <v>14</v>
      </c>
      <c r="C9" s="5"/>
      <c r="F9" s="6" t="s">
        <v>15</v>
      </c>
      <c r="G9" s="7"/>
      <c r="H9" s="6" t="s">
        <v>16</v>
      </c>
      <c r="I9" s="7"/>
      <c r="J9" s="6" t="s">
        <v>28</v>
      </c>
      <c r="K9" s="7"/>
      <c r="L9" s="5"/>
      <c r="M9" s="7"/>
      <c r="N9" s="5"/>
      <c r="O9" s="3"/>
      <c r="P9" s="5"/>
    </row>
    <row r="10" spans="1:16" ht="14.7" thickBot="1" x14ac:dyDescent="0.6">
      <c r="B10" s="8" t="s">
        <v>17</v>
      </c>
      <c r="C10" s="8"/>
      <c r="D10" s="8" t="s">
        <v>18</v>
      </c>
      <c r="E10" s="4"/>
      <c r="F10" s="9" t="s">
        <v>19</v>
      </c>
      <c r="G10" s="4"/>
      <c r="H10" s="9" t="s">
        <v>19</v>
      </c>
      <c r="I10" s="4"/>
      <c r="J10" s="9" t="s">
        <v>19</v>
      </c>
      <c r="L10" s="10"/>
      <c r="N10" s="10"/>
      <c r="O10" s="10"/>
      <c r="P10" s="10"/>
    </row>
    <row r="11" spans="1:16" s="11" customFormat="1" x14ac:dyDescent="0.55000000000000004">
      <c r="B11" s="89">
        <v>1</v>
      </c>
      <c r="D11" s="12"/>
      <c r="F11" s="13"/>
      <c r="H11" s="13"/>
      <c r="J11" s="13"/>
      <c r="L11" s="13"/>
      <c r="N11" s="13"/>
      <c r="O11" s="13"/>
      <c r="P11" s="14"/>
    </row>
    <row r="12" spans="1:16" x14ac:dyDescent="0.55000000000000004">
      <c r="B12" s="89">
        <v>2</v>
      </c>
      <c r="C12" s="11"/>
      <c r="D12" s="1" t="s">
        <v>20</v>
      </c>
      <c r="H12" s="17">
        <f>SUM('UPIS - FY B2'!L13:L24)</f>
        <v>1430995.53</v>
      </c>
      <c r="J12" s="17">
        <f>SUM('UPIS - FY B2'!N13:N24)</f>
        <v>1171520.0415384613</v>
      </c>
    </row>
    <row r="13" spans="1:16" x14ac:dyDescent="0.55000000000000004">
      <c r="B13" s="89">
        <v>3</v>
      </c>
      <c r="C13" s="15"/>
      <c r="D13" s="16"/>
      <c r="F13" s="17"/>
      <c r="H13" s="17"/>
      <c r="J13" s="17"/>
      <c r="L13" s="17"/>
      <c r="N13" s="17"/>
      <c r="O13" s="17"/>
    </row>
    <row r="14" spans="1:16" x14ac:dyDescent="0.55000000000000004">
      <c r="B14" s="89">
        <v>4</v>
      </c>
      <c r="C14" s="15"/>
      <c r="D14" s="1" t="s">
        <v>21</v>
      </c>
      <c r="H14" s="17">
        <f>-'AccDep - FY B3'!H26</f>
        <v>-277971.20955833327</v>
      </c>
      <c r="I14" s="17"/>
      <c r="J14" s="17">
        <f>-'AccDep - FY B3'!J26</f>
        <v>-256282.62443012817</v>
      </c>
      <c r="L14" s="17"/>
      <c r="N14" s="17"/>
      <c r="O14" s="17"/>
    </row>
    <row r="15" spans="1:16" x14ac:dyDescent="0.55000000000000004">
      <c r="B15" s="89">
        <v>5</v>
      </c>
      <c r="C15" s="15"/>
      <c r="D15" s="20"/>
      <c r="L15" s="17"/>
      <c r="N15" s="17"/>
      <c r="O15" s="17"/>
    </row>
    <row r="16" spans="1:16" x14ac:dyDescent="0.55000000000000004">
      <c r="B16" s="89">
        <v>6</v>
      </c>
      <c r="C16" s="15"/>
      <c r="D16" s="11"/>
      <c r="H16" s="21"/>
      <c r="J16" s="21"/>
      <c r="L16" s="17"/>
      <c r="N16" s="17"/>
      <c r="O16" s="17"/>
    </row>
    <row r="17" spans="1:15" x14ac:dyDescent="0.55000000000000004">
      <c r="B17" s="89">
        <v>7</v>
      </c>
      <c r="D17" s="18" t="s">
        <v>22</v>
      </c>
      <c r="H17" s="17">
        <f>SUM(H12,H14)</f>
        <v>1153024.3204416668</v>
      </c>
      <c r="J17" s="17">
        <f>SUM(J12,J14)</f>
        <v>915237.4171083332</v>
      </c>
      <c r="L17" s="19"/>
      <c r="N17" s="19"/>
      <c r="O17" s="19"/>
    </row>
    <row r="18" spans="1:15" x14ac:dyDescent="0.55000000000000004">
      <c r="B18" s="89">
        <v>8</v>
      </c>
      <c r="D18" s="16"/>
      <c r="H18" s="17"/>
      <c r="J18" s="17"/>
    </row>
    <row r="19" spans="1:15" x14ac:dyDescent="0.55000000000000004">
      <c r="B19" s="89">
        <v>9</v>
      </c>
      <c r="C19" s="11"/>
      <c r="D19" s="16"/>
      <c r="H19" s="17"/>
      <c r="J19" s="17"/>
    </row>
    <row r="20" spans="1:15" s="2" customFormat="1" x14ac:dyDescent="0.55000000000000004">
      <c r="A20" s="1"/>
      <c r="B20" s="89">
        <v>10</v>
      </c>
      <c r="C20" s="1"/>
      <c r="D20" s="18" t="s">
        <v>23</v>
      </c>
      <c r="E20" s="1"/>
      <c r="F20" s="1"/>
      <c r="G20" s="1"/>
      <c r="H20" s="17">
        <v>0</v>
      </c>
      <c r="I20" s="1"/>
      <c r="J20" s="17">
        <f>AVERAGE('CWIP Detail'!R7:AD7)</f>
        <v>189290.37603550297</v>
      </c>
      <c r="K20" s="1"/>
      <c r="L20" s="1"/>
      <c r="M20" s="1"/>
      <c r="N20" s="1"/>
      <c r="O20" s="1"/>
    </row>
    <row r="21" spans="1:15" s="2" customFormat="1" x14ac:dyDescent="0.55000000000000004">
      <c r="A21" s="1"/>
      <c r="B21" s="89">
        <v>11</v>
      </c>
      <c r="C21" s="15"/>
      <c r="D21" s="16"/>
      <c r="E21" s="1"/>
      <c r="F21" s="1"/>
      <c r="G21" s="1"/>
      <c r="H21" s="17"/>
      <c r="I21" s="1"/>
      <c r="J21" s="17"/>
      <c r="K21" s="1"/>
      <c r="L21" s="17"/>
      <c r="M21" s="1"/>
      <c r="N21" s="17"/>
      <c r="O21" s="17"/>
    </row>
    <row r="22" spans="1:15" s="2" customFormat="1" x14ac:dyDescent="0.55000000000000004">
      <c r="A22" s="1"/>
      <c r="B22" s="89">
        <v>12</v>
      </c>
      <c r="C22" s="15"/>
      <c r="D22" s="18" t="s">
        <v>24</v>
      </c>
      <c r="E22" s="1"/>
      <c r="F22" s="1"/>
      <c r="G22" s="1"/>
      <c r="H22" s="17">
        <f>'Constants LinkIn'!$C$18*(45/365)</f>
        <v>35266.106059719023</v>
      </c>
      <c r="I22" s="17"/>
      <c r="J22" s="17">
        <f>'Constants LinkIn'!$C$18*(45/365)</f>
        <v>35266.106059719023</v>
      </c>
      <c r="K22" s="1"/>
      <c r="L22" s="17"/>
      <c r="M22" s="1"/>
      <c r="N22" s="17"/>
      <c r="O22" s="17"/>
    </row>
    <row r="23" spans="1:15" s="2" customFormat="1" x14ac:dyDescent="0.55000000000000004">
      <c r="A23" s="1"/>
      <c r="B23" s="89">
        <v>13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89">
        <v>14</v>
      </c>
      <c r="C24" s="15"/>
      <c r="D24" s="18" t="s">
        <v>25</v>
      </c>
      <c r="E24" s="1"/>
      <c r="F24" s="1"/>
      <c r="G24" s="1"/>
      <c r="H24" s="17">
        <f>-'CIAC - FY B6'!H14</f>
        <v>-83189.349999999977</v>
      </c>
      <c r="I24" s="1"/>
      <c r="J24" s="17">
        <f>-'CIAC - FY B6'!J14</f>
        <v>-89321.904999999984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89">
        <v>15</v>
      </c>
      <c r="C25" s="15"/>
      <c r="D25" s="1"/>
      <c r="E25" s="1"/>
      <c r="F25" s="1"/>
      <c r="G25" s="1"/>
      <c r="H25" s="19"/>
      <c r="I25" s="1"/>
      <c r="J25" s="19"/>
      <c r="K25" s="1"/>
      <c r="L25" s="17"/>
      <c r="M25" s="1"/>
      <c r="N25" s="17"/>
      <c r="O25" s="17"/>
    </row>
    <row r="26" spans="1:15" s="2" customFormat="1" x14ac:dyDescent="0.55000000000000004">
      <c r="A26" s="1"/>
      <c r="B26" s="89">
        <v>16</v>
      </c>
      <c r="C26" s="15"/>
      <c r="D26" s="22"/>
      <c r="E26" s="1"/>
      <c r="F26" s="1"/>
      <c r="G26" s="1"/>
      <c r="H26" s="17"/>
      <c r="I26" s="1"/>
      <c r="J26" s="17"/>
      <c r="K26" s="1"/>
      <c r="L26" s="17"/>
      <c r="M26" s="1"/>
      <c r="N26" s="17"/>
      <c r="O26" s="17"/>
    </row>
    <row r="27" spans="1:15" s="2" customFormat="1" ht="14.7" thickBot="1" x14ac:dyDescent="0.6">
      <c r="A27" s="1"/>
      <c r="B27" s="89">
        <v>17</v>
      </c>
      <c r="C27" s="15"/>
      <c r="D27" s="78" t="s">
        <v>26</v>
      </c>
      <c r="E27" s="1"/>
      <c r="F27" s="1"/>
      <c r="G27" s="1"/>
      <c r="H27" s="24">
        <f>H17+SUM(H20,H22,H24)</f>
        <v>1105101.0765013858</v>
      </c>
      <c r="I27" s="1"/>
      <c r="J27" s="24">
        <f>J17+SUM(J20,J22,J24)</f>
        <v>1050471.9942035552</v>
      </c>
      <c r="K27" s="1"/>
      <c r="L27" s="17"/>
      <c r="M27" s="1"/>
      <c r="N27" s="17"/>
      <c r="O27" s="17"/>
    </row>
    <row r="28" spans="1:15" s="2" customFormat="1" ht="14.7" thickTop="1" x14ac:dyDescent="0.55000000000000004">
      <c r="A28" s="1"/>
      <c r="B28" s="89">
        <v>18</v>
      </c>
      <c r="C28" s="15"/>
      <c r="D28" s="22"/>
      <c r="E28" s="1"/>
      <c r="F28" s="17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x14ac:dyDescent="0.55000000000000004">
      <c r="A29" s="1"/>
      <c r="B29" s="89">
        <v>19</v>
      </c>
      <c r="C29" s="15"/>
      <c r="D29" s="22"/>
      <c r="E29" s="1"/>
      <c r="F29" s="17"/>
      <c r="G29" s="1"/>
      <c r="H29" s="17"/>
      <c r="I29" s="1"/>
      <c r="J29" s="17"/>
      <c r="K29" s="1"/>
      <c r="L29" s="19"/>
      <c r="M29" s="1"/>
      <c r="N29" s="19"/>
      <c r="O29" s="19"/>
    </row>
    <row r="30" spans="1:15" s="2" customFormat="1" x14ac:dyDescent="0.55000000000000004">
      <c r="A30" s="1"/>
      <c r="B30" s="89"/>
      <c r="D30" s="22"/>
      <c r="E30" s="1"/>
      <c r="F30" s="17"/>
      <c r="G30" s="1"/>
      <c r="H30" s="17"/>
      <c r="I30" s="1"/>
      <c r="J30" s="17"/>
      <c r="K30" s="1"/>
      <c r="L30" s="1"/>
      <c r="M30" s="1"/>
      <c r="N30" s="1"/>
      <c r="O30" s="1"/>
    </row>
    <row r="31" spans="1:15" s="2" customFormat="1" x14ac:dyDescent="0.55000000000000004">
      <c r="A31" s="1"/>
      <c r="B31" s="89"/>
      <c r="C31" s="15"/>
      <c r="D31" s="22"/>
      <c r="E31" s="1"/>
      <c r="F31" s="17"/>
      <c r="G31" s="1"/>
      <c r="H31" s="17"/>
      <c r="I31" s="1"/>
      <c r="J31" s="17"/>
      <c r="K31" s="1"/>
      <c r="L31" s="17"/>
      <c r="M31" s="1"/>
      <c r="N31" s="17"/>
      <c r="O31" s="17"/>
    </row>
    <row r="32" spans="1:15" s="2" customFormat="1" x14ac:dyDescent="0.55000000000000004">
      <c r="A32" s="1"/>
      <c r="B32" s="89"/>
      <c r="C32" s="15"/>
      <c r="D32" s="1"/>
      <c r="E32" s="1"/>
      <c r="F32" s="19"/>
      <c r="G32" s="1"/>
      <c r="H32" s="19"/>
      <c r="I32" s="1"/>
      <c r="J32" s="19"/>
      <c r="K32" s="1"/>
      <c r="L32" s="17"/>
      <c r="M32" s="1"/>
      <c r="N32" s="17"/>
      <c r="O32" s="17"/>
    </row>
    <row r="33" spans="1:15" s="2" customFormat="1" x14ac:dyDescent="0.55000000000000004">
      <c r="A33" s="1"/>
      <c r="B33" s="89"/>
      <c r="C33" s="15"/>
      <c r="D33" s="1"/>
      <c r="E33" s="1"/>
      <c r="F33" s="1"/>
      <c r="G33" s="1"/>
      <c r="H33" s="1"/>
      <c r="I33" s="1"/>
      <c r="J33" s="1"/>
      <c r="K33" s="1"/>
      <c r="L33" s="17"/>
      <c r="M33" s="1"/>
      <c r="N33" s="17"/>
      <c r="O33" s="17"/>
    </row>
    <row r="34" spans="1:15" s="2" customFormat="1" x14ac:dyDescent="0.55000000000000004">
      <c r="A34" s="1"/>
      <c r="B34" s="89"/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89"/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89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89"/>
      <c r="C37" s="15"/>
      <c r="D37" s="1"/>
      <c r="E37" s="1"/>
      <c r="F37" s="1"/>
      <c r="G37" s="1"/>
      <c r="H37" s="1"/>
      <c r="I37" s="1"/>
      <c r="J37" s="1"/>
      <c r="K37" s="1"/>
      <c r="L37" s="17"/>
      <c r="M37" s="1"/>
      <c r="N37" s="17"/>
      <c r="O37" s="17"/>
    </row>
    <row r="38" spans="1:15" s="2" customFormat="1" x14ac:dyDescent="0.55000000000000004">
      <c r="A38" s="1"/>
      <c r="B38" s="89"/>
      <c r="C38" s="15"/>
      <c r="D38" s="27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89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89"/>
      <c r="C40" s="25"/>
      <c r="D40" s="1"/>
      <c r="E40" s="1"/>
      <c r="F40" s="1"/>
      <c r="G40" s="1"/>
      <c r="H40" s="1"/>
      <c r="I40" s="1"/>
      <c r="J40" s="1"/>
      <c r="K40" s="1"/>
      <c r="L40" s="17"/>
      <c r="M40" s="1"/>
      <c r="N40" s="17"/>
      <c r="O40" s="17"/>
    </row>
    <row r="41" spans="1:15" s="2" customFormat="1" x14ac:dyDescent="0.55000000000000004">
      <c r="A41" s="1"/>
      <c r="B41" s="89"/>
      <c r="C41" s="15"/>
      <c r="D41" s="27"/>
      <c r="E41" s="1"/>
      <c r="F41" s="17"/>
      <c r="G41" s="1"/>
      <c r="H41" s="17"/>
      <c r="I41" s="1"/>
      <c r="J41" s="17"/>
      <c r="K41" s="1"/>
      <c r="L41" s="19"/>
      <c r="M41" s="1"/>
      <c r="N41" s="19"/>
      <c r="O41" s="19"/>
    </row>
    <row r="42" spans="1:15" s="2" customFormat="1" x14ac:dyDescent="0.55000000000000004">
      <c r="A42" s="1"/>
      <c r="B42" s="89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2" customFormat="1" x14ac:dyDescent="0.55000000000000004">
      <c r="A43" s="1"/>
      <c r="B43" s="89"/>
      <c r="C43" s="15"/>
      <c r="D43" s="1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89"/>
      <c r="C44" s="15"/>
      <c r="D44" s="1"/>
      <c r="E44" s="1"/>
      <c r="F44" s="1"/>
      <c r="G44" s="1"/>
      <c r="H44" s="1"/>
      <c r="I44" s="1"/>
      <c r="J44" s="1"/>
      <c r="K44" s="1"/>
      <c r="L44" s="17"/>
      <c r="M44" s="1"/>
      <c r="N44" s="17"/>
      <c r="O44" s="17"/>
    </row>
    <row r="45" spans="1:15" s="2" customFormat="1" x14ac:dyDescent="0.55000000000000004">
      <c r="A45" s="1"/>
      <c r="B45" s="89"/>
      <c r="C45" s="15"/>
      <c r="D45" s="1"/>
      <c r="E45" s="1"/>
      <c r="F45" s="19"/>
      <c r="G45" s="1"/>
      <c r="H45" s="19"/>
      <c r="I45" s="1"/>
      <c r="J45" s="19"/>
      <c r="K45" s="1"/>
      <c r="L45" s="17"/>
      <c r="M45" s="1"/>
      <c r="N45" s="17"/>
      <c r="O45" s="17"/>
    </row>
    <row r="46" spans="1:15" s="2" customFormat="1" x14ac:dyDescent="0.55000000000000004">
      <c r="A46" s="1"/>
      <c r="B46" s="89"/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2" customFormat="1" x14ac:dyDescent="0.55000000000000004">
      <c r="A47" s="1"/>
      <c r="B47" s="89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89"/>
      <c r="C48" s="15"/>
      <c r="D48" s="1"/>
      <c r="E48" s="1"/>
      <c r="F48" s="28"/>
      <c r="G48" s="1"/>
      <c r="H48" s="28"/>
      <c r="I48" s="1"/>
      <c r="J48" s="28"/>
      <c r="K48" s="1"/>
      <c r="L48" s="1"/>
      <c r="M48" s="1"/>
      <c r="N48" s="1"/>
      <c r="O48" s="1"/>
    </row>
    <row r="49" spans="1:15" s="2" customFormat="1" x14ac:dyDescent="0.55000000000000004">
      <c r="A49" s="1"/>
      <c r="B49" s="89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89"/>
      <c r="C50" s="15"/>
      <c r="D50" s="1"/>
      <c r="E50" s="1"/>
      <c r="F50" s="1"/>
      <c r="G50" s="1"/>
      <c r="H50" s="1"/>
      <c r="I50" s="1"/>
      <c r="J50" s="1"/>
      <c r="K50" s="1"/>
      <c r="L50" s="17"/>
      <c r="M50" s="1"/>
      <c r="N50" s="17"/>
      <c r="O50" s="17"/>
    </row>
    <row r="51" spans="1:15" s="2" customFormat="1" x14ac:dyDescent="0.55000000000000004">
      <c r="A51" s="1"/>
      <c r="B51" s="8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89"/>
      <c r="C52" s="11"/>
      <c r="D52" s="1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8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89"/>
      <c r="C54" s="11"/>
      <c r="D54" s="1"/>
      <c r="E54" s="1"/>
      <c r="F54" s="1"/>
      <c r="G54" s="1"/>
      <c r="H54" s="1"/>
      <c r="I54" s="1"/>
      <c r="J54" s="1"/>
      <c r="K54" s="1"/>
      <c r="L54" s="19"/>
      <c r="M54" s="1"/>
      <c r="N54" s="19"/>
      <c r="O54" s="19"/>
    </row>
    <row r="55" spans="1:15" s="2" customFormat="1" x14ac:dyDescent="0.55000000000000004">
      <c r="A55" s="1"/>
      <c r="B55" s="8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89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89"/>
      <c r="C57" s="11"/>
      <c r="D57" s="1"/>
      <c r="E57" s="1"/>
      <c r="F57" s="1"/>
      <c r="G57" s="1"/>
      <c r="H57" s="1"/>
      <c r="I57" s="1"/>
      <c r="J57" s="1"/>
      <c r="K57" s="1"/>
      <c r="L57" s="29"/>
      <c r="M57" s="1"/>
      <c r="N57" s="29"/>
      <c r="O57" s="29"/>
    </row>
    <row r="58" spans="1:15" s="2" customFormat="1" x14ac:dyDescent="0.55000000000000004">
      <c r="A58" s="1"/>
      <c r="B58" s="89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89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x14ac:dyDescent="0.55000000000000004">
      <c r="A60" s="1"/>
      <c r="B60" s="89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</sheetData>
  <mergeCells count="4">
    <mergeCell ref="A3:J3"/>
    <mergeCell ref="A4:J4"/>
    <mergeCell ref="A1:J1"/>
    <mergeCell ref="A2:J2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sheetPr>
    <pageSetUpPr fitToPage="1"/>
  </sheetPr>
  <dimension ref="A1:P61"/>
  <sheetViews>
    <sheetView view="pageBreakPreview" topLeftCell="A4" zoomScale="115" zoomScaleNormal="110" zoomScaleSheetLayoutView="115" workbookViewId="0">
      <selection activeCell="D26" sqref="D26:L26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68359375" style="1" customWidth="1"/>
    <col min="14" max="14" width="14.68359375" style="1" customWidth="1"/>
    <col min="15" max="15" width="3.15625" style="1" customWidth="1"/>
    <col min="16" max="16" width="26" style="2" bestFit="1" customWidth="1"/>
    <col min="17" max="16384" width="9.15625" style="1"/>
  </cols>
  <sheetData>
    <row r="1" spans="1:16" ht="16.8" x14ac:dyDescent="0.65">
      <c r="A1" s="92" t="str">
        <f>'Constants LinkIn'!B2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x14ac:dyDescent="0.55000000000000004">
      <c r="A2" s="93" t="str">
        <f>'Constants LinkIn'!B3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O2" s="3"/>
    </row>
    <row r="3" spans="1:16" x14ac:dyDescent="0.55000000000000004">
      <c r="A3" s="93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46"/>
      <c r="N3" s="46"/>
      <c r="O3" s="3"/>
    </row>
    <row r="4" spans="1:16" x14ac:dyDescent="0.55000000000000004">
      <c r="A4" s="93" t="str">
        <f>'Constants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O4" s="3"/>
    </row>
    <row r="5" spans="1:16" x14ac:dyDescent="0.55000000000000004">
      <c r="I5" s="89"/>
      <c r="J5" s="89"/>
      <c r="K5" s="89"/>
      <c r="L5" s="71" t="s">
        <v>30</v>
      </c>
      <c r="O5" s="3"/>
    </row>
    <row r="6" spans="1:16" x14ac:dyDescent="0.55000000000000004">
      <c r="A6" s="1" t="s">
        <v>11</v>
      </c>
      <c r="L6" s="72" t="e">
        <f ca="1">RIGHT(CELL("filename",$A$1),LEN(CELL("filename",$A$1))-SEARCH("/Work Papers",CELL("filename",$A$1),1))</f>
        <v>#VALUE!</v>
      </c>
      <c r="O6" s="3"/>
    </row>
    <row r="7" spans="1:16" x14ac:dyDescent="0.55000000000000004">
      <c r="A7" s="1" t="s">
        <v>31</v>
      </c>
      <c r="L7" s="73" t="s">
        <v>13</v>
      </c>
      <c r="O7" s="3"/>
    </row>
    <row r="8" spans="1:16" ht="14.7" thickBot="1" x14ac:dyDescent="0.6">
      <c r="B8" s="4"/>
      <c r="C8" s="4"/>
      <c r="D8" s="4"/>
      <c r="E8" s="4"/>
      <c r="F8" s="4"/>
      <c r="G8" s="4"/>
      <c r="H8" s="4"/>
      <c r="I8" s="4"/>
      <c r="J8" s="4"/>
      <c r="K8" s="4"/>
      <c r="L8" s="4"/>
      <c r="O8" s="3"/>
    </row>
    <row r="9" spans="1:16" ht="43.2" x14ac:dyDescent="0.55000000000000004">
      <c r="B9" s="5" t="s">
        <v>14</v>
      </c>
      <c r="C9" s="5" t="s">
        <v>32</v>
      </c>
      <c r="F9" s="6" t="s">
        <v>33</v>
      </c>
      <c r="G9" s="7"/>
      <c r="H9" s="6" t="s">
        <v>34</v>
      </c>
      <c r="I9" s="7"/>
      <c r="J9" s="6" t="s">
        <v>35</v>
      </c>
      <c r="K9" s="7"/>
      <c r="L9" s="6" t="s">
        <v>36</v>
      </c>
      <c r="M9" s="7"/>
      <c r="N9" s="5"/>
      <c r="O9" s="3"/>
      <c r="P9" s="5"/>
    </row>
    <row r="10" spans="1:16" ht="14.7" thickBot="1" x14ac:dyDescent="0.6">
      <c r="B10" s="8" t="s">
        <v>17</v>
      </c>
      <c r="C10" s="8" t="s">
        <v>17</v>
      </c>
      <c r="D10" s="8" t="s">
        <v>37</v>
      </c>
      <c r="E10" s="4"/>
      <c r="F10" s="9" t="s">
        <v>19</v>
      </c>
      <c r="G10" s="4"/>
      <c r="H10" s="9" t="s">
        <v>19</v>
      </c>
      <c r="I10" s="4"/>
      <c r="J10" s="9" t="s">
        <v>19</v>
      </c>
      <c r="K10" s="4"/>
      <c r="L10" s="9" t="s">
        <v>19</v>
      </c>
      <c r="N10" s="10"/>
      <c r="O10" s="10"/>
      <c r="P10" s="10"/>
    </row>
    <row r="11" spans="1:16" s="11" customFormat="1" x14ac:dyDescent="0.55000000000000004">
      <c r="B11" s="89">
        <v>1</v>
      </c>
      <c r="D11" s="12"/>
      <c r="F11" s="13"/>
      <c r="H11" s="13"/>
      <c r="J11" s="13"/>
      <c r="L11" s="13"/>
      <c r="N11" s="13"/>
      <c r="O11" s="13"/>
      <c r="P11" s="14"/>
    </row>
    <row r="12" spans="1:16" x14ac:dyDescent="0.55000000000000004">
      <c r="B12" s="89">
        <v>2</v>
      </c>
      <c r="C12" s="11"/>
      <c r="D12" s="11"/>
    </row>
    <row r="13" spans="1:16" x14ac:dyDescent="0.55000000000000004">
      <c r="B13" s="89">
        <v>3</v>
      </c>
      <c r="C13" s="18">
        <v>303.10000000000002</v>
      </c>
      <c r="D13" s="18" t="s">
        <v>38</v>
      </c>
      <c r="F13" s="17">
        <f>'UPIS Detail'!C5</f>
        <v>0</v>
      </c>
      <c r="H13" s="17">
        <f>SUMIFS('UPIS Detail'!5:5,'UPIS Detail'!$2:$2,"&gt;"&amp;BY_Start,'UPIS Detail'!$2:$2,"&lt;="&amp;BY_end,'UPIS Detail'!$1:$1,H$9)</f>
        <v>2000</v>
      </c>
      <c r="J13" s="17">
        <f>SUMIFS('UPIS Detail'!5:5,'UPIS Detail'!$2:$2,"&gt;"&amp;DATE(2019,12,31),'UPIS Detail'!$2:$2,"&lt;="&amp;DATE(2020,12,31),'UPIS Detail'!$1:$1,J$9)</f>
        <v>0</v>
      </c>
      <c r="L13" s="17">
        <f>F13+H13+J13</f>
        <v>2000</v>
      </c>
      <c r="N13" s="17"/>
      <c r="O13" s="17"/>
    </row>
    <row r="14" spans="1:16" x14ac:dyDescent="0.55000000000000004">
      <c r="B14" s="89">
        <v>4</v>
      </c>
      <c r="C14" s="18">
        <v>304</v>
      </c>
      <c r="D14" s="18" t="s">
        <v>39</v>
      </c>
      <c r="F14" s="17">
        <f>'UPIS Detail'!C6</f>
        <v>0</v>
      </c>
      <c r="H14" s="17">
        <f>SUMIFS('UPIS Detail'!6:6,'UPIS Detail'!$2:$2,"&gt;"&amp;BY_Start,'UPIS Detail'!$2:$2,"&lt;="&amp;BY_end,'UPIS Detail'!$1:$1,H$9)</f>
        <v>153582.91000000003</v>
      </c>
      <c r="J14" s="17">
        <f>SUMIFS('UPIS Detail'!6:6,'UPIS Detail'!$2:$2,"&gt;"&amp;DATE(2019,12,31),'UPIS Detail'!$2:$2,"&lt;="&amp;DATE(2020,12,31),'UPIS Detail'!$1:$1,J$9)</f>
        <v>0</v>
      </c>
      <c r="L14" s="17">
        <f t="shared" ref="L14:L23" si="0">F14+H14+J14</f>
        <v>153582.91000000003</v>
      </c>
      <c r="N14" s="17"/>
      <c r="O14" s="17"/>
    </row>
    <row r="15" spans="1:16" x14ac:dyDescent="0.55000000000000004">
      <c r="B15" s="89">
        <v>5</v>
      </c>
      <c r="C15" s="18">
        <v>307</v>
      </c>
      <c r="D15" s="18" t="s">
        <v>40</v>
      </c>
      <c r="F15" s="17">
        <f>'UPIS Detail'!C7</f>
        <v>0</v>
      </c>
      <c r="H15" s="17">
        <f>SUMIFS('UPIS Detail'!7:7,'UPIS Detail'!$2:$2,"&gt;"&amp;BY_Start,'UPIS Detail'!$2:$2,"&lt;="&amp;BY_end,'UPIS Detail'!$1:$1,H$9)</f>
        <v>1110</v>
      </c>
      <c r="J15" s="17">
        <f>SUMIFS('UPIS Detail'!7:7,'UPIS Detail'!$2:$2,"&gt;"&amp;DATE(2019,12,31),'UPIS Detail'!$2:$2,"&lt;="&amp;DATE(2020,12,31),'UPIS Detail'!$1:$1,J$9)</f>
        <v>0</v>
      </c>
      <c r="L15" s="17">
        <f t="shared" si="0"/>
        <v>1110</v>
      </c>
      <c r="N15" s="17"/>
      <c r="O15" s="17"/>
    </row>
    <row r="16" spans="1:16" x14ac:dyDescent="0.55000000000000004">
      <c r="B16" s="89">
        <v>6</v>
      </c>
      <c r="C16" s="18">
        <v>311.10000000000002</v>
      </c>
      <c r="D16" s="18" t="s">
        <v>41</v>
      </c>
      <c r="F16" s="17">
        <f>'UPIS Detail'!C8</f>
        <v>0</v>
      </c>
      <c r="H16" s="17">
        <f>SUMIFS('UPIS Detail'!8:8,'UPIS Detail'!$2:$2,"&gt;"&amp;BY_Start,'UPIS Detail'!$2:$2,"&lt;="&amp;BY_end,'UPIS Detail'!$1:$1,H$9)</f>
        <v>40412</v>
      </c>
      <c r="J16" s="17">
        <f>SUMIFS('UPIS Detail'!8:8,'UPIS Detail'!$2:$2,"&gt;"&amp;DATE(2019,12,31),'UPIS Detail'!$2:$2,"&lt;="&amp;DATE(2020,12,31),'UPIS Detail'!$1:$1,J$9)</f>
        <v>0</v>
      </c>
      <c r="L16" s="17">
        <f t="shared" si="0"/>
        <v>40412</v>
      </c>
      <c r="N16" s="17"/>
      <c r="O16" s="17"/>
    </row>
    <row r="17" spans="1:15" x14ac:dyDescent="0.55000000000000004">
      <c r="B17" s="89">
        <v>7</v>
      </c>
      <c r="C17" s="18">
        <v>320</v>
      </c>
      <c r="D17" s="18" t="s">
        <v>42</v>
      </c>
      <c r="F17" s="17">
        <f>'UPIS Detail'!C9</f>
        <v>0</v>
      </c>
      <c r="H17" s="17">
        <f>SUMIFS('UPIS Detail'!9:9,'UPIS Detail'!$2:$2,"&gt;"&amp;BY_Start,'UPIS Detail'!$2:$2,"&lt;="&amp;BY_end,'UPIS Detail'!$1:$1,H$9)</f>
        <v>10624.22</v>
      </c>
      <c r="J17" s="17">
        <f>SUMIFS('UPIS Detail'!9:9,'UPIS Detail'!$2:$2,"&gt;"&amp;DATE(2019,12,31),'UPIS Detail'!$2:$2,"&lt;="&amp;DATE(2020,12,31),'UPIS Detail'!$1:$1,J$9)</f>
        <v>0</v>
      </c>
      <c r="L17" s="17">
        <f t="shared" si="0"/>
        <v>10624.22</v>
      </c>
      <c r="N17" s="19"/>
      <c r="O17" s="19"/>
    </row>
    <row r="18" spans="1:15" x14ac:dyDescent="0.55000000000000004">
      <c r="B18" s="89">
        <v>8</v>
      </c>
      <c r="C18" s="18">
        <v>330</v>
      </c>
      <c r="D18" s="18" t="s">
        <v>43</v>
      </c>
      <c r="F18" s="17">
        <f>'UPIS Detail'!C10</f>
        <v>0</v>
      </c>
      <c r="H18" s="17">
        <f>SUMIFS('UPIS Detail'!10:10,'UPIS Detail'!$2:$2,"&gt;"&amp;BY_Start,'UPIS Detail'!$2:$2,"&lt;="&amp;BY_end,'UPIS Detail'!$1:$1,H$9)</f>
        <v>54530</v>
      </c>
      <c r="J18" s="17">
        <f>SUMIFS('UPIS Detail'!10:10,'UPIS Detail'!$2:$2,"&gt;"&amp;DATE(2019,12,31),'UPIS Detail'!$2:$2,"&lt;="&amp;DATE(2020,12,31),'UPIS Detail'!$1:$1,J$9)</f>
        <v>0</v>
      </c>
      <c r="L18" s="17">
        <f t="shared" si="0"/>
        <v>54530</v>
      </c>
    </row>
    <row r="19" spans="1:15" x14ac:dyDescent="0.55000000000000004">
      <c r="B19" s="89">
        <v>9</v>
      </c>
      <c r="C19" s="18">
        <v>331</v>
      </c>
      <c r="D19" s="18" t="s">
        <v>44</v>
      </c>
      <c r="F19" s="17">
        <f>'UPIS Detail'!C11</f>
        <v>0</v>
      </c>
      <c r="H19" s="17">
        <f>SUMIFS('UPIS Detail'!11:11,'UPIS Detail'!$2:$2,"&gt;"&amp;BY_Start,'UPIS Detail'!$2:$2,"&lt;="&amp;BY_end,'UPIS Detail'!$1:$1,H$9)</f>
        <v>320215.2</v>
      </c>
      <c r="J19" s="17">
        <f>SUMIFS('UPIS Detail'!11:11,'UPIS Detail'!$2:$2,"&gt;"&amp;DATE(2019,12,31),'UPIS Detail'!$2:$2,"&lt;="&amp;DATE(2020,12,31),'UPIS Detail'!$1:$1,J$9)</f>
        <v>0</v>
      </c>
      <c r="L19" s="17">
        <f t="shared" si="0"/>
        <v>320215.2</v>
      </c>
    </row>
    <row r="20" spans="1:15" s="2" customFormat="1" x14ac:dyDescent="0.55000000000000004">
      <c r="A20" s="1"/>
      <c r="B20" s="89">
        <v>10</v>
      </c>
      <c r="C20" s="18">
        <v>333</v>
      </c>
      <c r="D20" s="18" t="s">
        <v>45</v>
      </c>
      <c r="E20" s="1"/>
      <c r="F20" s="17">
        <f>'UPIS Detail'!C12</f>
        <v>0</v>
      </c>
      <c r="G20" s="1"/>
      <c r="H20" s="17">
        <f>SUMIFS('UPIS Detail'!12:12,'UPIS Detail'!$2:$2,"&gt;"&amp;BY_Start,'UPIS Detail'!$2:$2,"&lt;="&amp;BY_end,'UPIS Detail'!$1:$1,H$9)</f>
        <v>15007.73</v>
      </c>
      <c r="I20" s="1"/>
      <c r="J20" s="17">
        <f>SUMIFS('UPIS Detail'!12:12,'UPIS Detail'!$2:$2,"&gt;"&amp;DATE(2019,12,31),'UPIS Detail'!$2:$2,"&lt;="&amp;DATE(2020,12,31),'UPIS Detail'!$1:$1,J$9)</f>
        <v>0</v>
      </c>
      <c r="K20" s="1"/>
      <c r="L20" s="17">
        <f t="shared" si="0"/>
        <v>15007.73</v>
      </c>
      <c r="M20" s="1"/>
      <c r="N20" s="1"/>
      <c r="O20" s="1"/>
    </row>
    <row r="21" spans="1:15" s="2" customFormat="1" x14ac:dyDescent="0.55000000000000004">
      <c r="A21" s="1"/>
      <c r="B21" s="89">
        <v>11</v>
      </c>
      <c r="C21" s="18">
        <v>334</v>
      </c>
      <c r="D21" s="18" t="s">
        <v>46</v>
      </c>
      <c r="E21" s="1"/>
      <c r="F21" s="17">
        <f>'UPIS Detail'!C13</f>
        <v>0</v>
      </c>
      <c r="G21" s="1"/>
      <c r="H21" s="17">
        <f>SUMIFS('UPIS Detail'!13:13,'UPIS Detail'!$2:$2,"&gt;"&amp;BY_Start,'UPIS Detail'!$2:$2,"&lt;="&amp;BY_end,'UPIS Detail'!$1:$1,H$9)</f>
        <v>8412</v>
      </c>
      <c r="I21" s="1"/>
      <c r="J21" s="17">
        <f>SUMIFS('UPIS Detail'!13:13,'UPIS Detail'!$2:$2,"&gt;"&amp;DATE(2019,12,31),'UPIS Detail'!$2:$2,"&lt;="&amp;DATE(2020,12,31),'UPIS Detail'!$1:$1,J$9)</f>
        <v>0</v>
      </c>
      <c r="K21" s="1"/>
      <c r="L21" s="17">
        <f t="shared" si="0"/>
        <v>8412</v>
      </c>
      <c r="M21" s="1"/>
      <c r="N21" s="17"/>
      <c r="O21" s="17"/>
    </row>
    <row r="22" spans="1:15" s="2" customFormat="1" x14ac:dyDescent="0.55000000000000004">
      <c r="A22" s="1"/>
      <c r="B22" s="89">
        <v>12</v>
      </c>
      <c r="C22" s="18">
        <v>340</v>
      </c>
      <c r="D22" s="18" t="s">
        <v>47</v>
      </c>
      <c r="E22" s="1"/>
      <c r="F22" s="17">
        <f>'UPIS Detail'!C14</f>
        <v>0</v>
      </c>
      <c r="G22" s="1"/>
      <c r="H22" s="17">
        <f>SUMIFS('UPIS Detail'!14:14,'UPIS Detail'!$2:$2,"&gt;"&amp;BY_Start,'UPIS Detail'!$2:$2,"&lt;="&amp;BY_end,'UPIS Detail'!$1:$1,H$9)</f>
        <v>4795.41</v>
      </c>
      <c r="I22" s="1"/>
      <c r="J22" s="17">
        <f>SUMIFS('UPIS Detail'!14:14,'UPIS Detail'!$2:$2,"&gt;"&amp;DATE(2019,12,31),'UPIS Detail'!$2:$2,"&lt;="&amp;DATE(2020,12,31),'UPIS Detail'!$1:$1,J$9)</f>
        <v>0</v>
      </c>
      <c r="K22" s="1"/>
      <c r="L22" s="17">
        <f t="shared" si="0"/>
        <v>4795.41</v>
      </c>
      <c r="M22" s="1"/>
      <c r="N22" s="17"/>
      <c r="O22" s="17"/>
    </row>
    <row r="23" spans="1:15" s="2" customFormat="1" x14ac:dyDescent="0.55000000000000004">
      <c r="A23" s="1"/>
      <c r="B23" s="89">
        <v>13</v>
      </c>
      <c r="C23" s="18">
        <v>346</v>
      </c>
      <c r="D23" s="18" t="s">
        <v>48</v>
      </c>
      <c r="E23" s="1"/>
      <c r="F23" s="17">
        <f>'UPIS Detail'!C15</f>
        <v>0</v>
      </c>
      <c r="G23" s="1"/>
      <c r="H23" s="17">
        <f>SUMIFS('UPIS Detail'!15:15,'UPIS Detail'!$2:$2,"&gt;"&amp;BY_Start,'UPIS Detail'!$2:$2,"&lt;="&amp;BY_end,'UPIS Detail'!$1:$1,H$9)</f>
        <v>68105.5</v>
      </c>
      <c r="I23" s="1"/>
      <c r="J23" s="17">
        <f>SUMIFS('UPIS Detail'!15:15,'UPIS Detail'!$2:$2,"&gt;"&amp;DATE(2019,12,31),'UPIS Detail'!$2:$2,"&lt;="&amp;DATE(2020,12,31),'UPIS Detail'!$1:$1,J$9)</f>
        <v>0</v>
      </c>
      <c r="K23" s="1"/>
      <c r="L23" s="17">
        <f t="shared" si="0"/>
        <v>68105.5</v>
      </c>
      <c r="M23" s="1"/>
      <c r="N23" s="17"/>
      <c r="O23" s="17"/>
    </row>
    <row r="24" spans="1:15" s="2" customFormat="1" x14ac:dyDescent="0.55000000000000004">
      <c r="A24" s="1"/>
      <c r="B24" s="89">
        <v>14</v>
      </c>
      <c r="C24" s="18">
        <v>348</v>
      </c>
      <c r="D24" s="18" t="s">
        <v>49</v>
      </c>
      <c r="E24" s="1"/>
      <c r="F24" s="17">
        <f>'UPIS Detail'!C16</f>
        <v>0</v>
      </c>
      <c r="G24" s="1"/>
      <c r="H24" s="17">
        <f>SUMIFS('UPIS Detail'!16:16,'UPIS Detail'!$2:$2,"&gt;"&amp;BY_Start,'UPIS Detail'!$2:$2,"&lt;="&amp;BY_end,'UPIS Detail'!$1:$1,H$9)</f>
        <v>300</v>
      </c>
      <c r="I24" s="1"/>
      <c r="J24" s="17">
        <f>SUMIFS('UPIS Detail'!16:16,'UPIS Detail'!$2:$2,"&gt;"&amp;DATE(2019,12,31),'UPIS Detail'!$2:$2,"&lt;="&amp;DATE(2020,12,31),'UPIS Detail'!$1:$1,J$9)</f>
        <v>0</v>
      </c>
      <c r="K24" s="1"/>
      <c r="L24" s="17">
        <f t="shared" ref="L24" si="1">F24+H24+J24</f>
        <v>300</v>
      </c>
      <c r="M24" s="1"/>
      <c r="N24" s="17"/>
      <c r="O24" s="17"/>
    </row>
    <row r="25" spans="1:15" s="2" customFormat="1" x14ac:dyDescent="0.55000000000000004">
      <c r="A25" s="1"/>
      <c r="B25" s="89">
        <v>15</v>
      </c>
      <c r="C25" s="15"/>
      <c r="D25" s="22"/>
      <c r="E25" s="1"/>
      <c r="F25" s="17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ht="14.7" thickBot="1" x14ac:dyDescent="0.6">
      <c r="A26" s="1"/>
      <c r="B26" s="89">
        <v>16</v>
      </c>
      <c r="C26" s="15"/>
      <c r="D26" s="90" t="s">
        <v>50</v>
      </c>
      <c r="E26" s="91"/>
      <c r="F26" s="24">
        <f>SUM(F7:F24)</f>
        <v>0</v>
      </c>
      <c r="G26" s="91"/>
      <c r="H26" s="24">
        <f>SUM(H7:H24)</f>
        <v>679094.97000000009</v>
      </c>
      <c r="I26" s="91"/>
      <c r="J26" s="24">
        <f>SUM(J7:J24)</f>
        <v>0</v>
      </c>
      <c r="K26" s="91"/>
      <c r="L26" s="24">
        <f>SUM(L7:L24)</f>
        <v>679094.97000000009</v>
      </c>
      <c r="M26" s="1"/>
      <c r="N26" s="17"/>
      <c r="O26" s="17"/>
    </row>
    <row r="27" spans="1:15" s="2" customFormat="1" ht="14.7" thickTop="1" x14ac:dyDescent="0.55000000000000004">
      <c r="A27" s="1"/>
      <c r="B27" s="89">
        <v>17</v>
      </c>
      <c r="C27" s="15"/>
      <c r="D27" s="22"/>
      <c r="E27" s="1"/>
      <c r="F27" s="17"/>
      <c r="G27" s="1"/>
      <c r="H27" s="17"/>
      <c r="I27" s="1"/>
      <c r="J27" s="17"/>
      <c r="K27" s="1"/>
      <c r="L27" s="17"/>
      <c r="M27" s="1"/>
      <c r="N27" s="17"/>
      <c r="O27" s="17"/>
    </row>
    <row r="28" spans="1:15" s="2" customFormat="1" x14ac:dyDescent="0.55000000000000004">
      <c r="A28" s="1"/>
      <c r="B28" s="89"/>
      <c r="C28" s="15"/>
      <c r="D28" s="22"/>
      <c r="E28" s="1"/>
      <c r="F28" s="17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x14ac:dyDescent="0.55000000000000004">
      <c r="A29" s="1"/>
      <c r="B29" s="89"/>
      <c r="C29" s="15"/>
      <c r="D29" s="22"/>
      <c r="E29" s="1"/>
      <c r="F29" s="17"/>
      <c r="G29" s="1"/>
      <c r="H29" s="19"/>
      <c r="I29" s="1"/>
      <c r="J29" s="19"/>
      <c r="K29" s="1"/>
      <c r="L29" s="19"/>
      <c r="M29" s="1"/>
      <c r="N29" s="19"/>
      <c r="O29" s="19"/>
    </row>
    <row r="30" spans="1:15" s="2" customFormat="1" x14ac:dyDescent="0.55000000000000004">
      <c r="A30" s="1"/>
      <c r="B30" s="89"/>
      <c r="C30" s="15"/>
      <c r="D30" s="22"/>
      <c r="E30" s="1"/>
      <c r="F30" s="17"/>
      <c r="G30" s="1"/>
      <c r="H30" s="1"/>
      <c r="I30" s="1"/>
      <c r="J30" s="1"/>
      <c r="K30" s="1"/>
      <c r="L30" s="1"/>
      <c r="M30" s="1"/>
      <c r="N30" s="1"/>
      <c r="O30" s="1"/>
    </row>
    <row r="31" spans="1:15" s="2" customFormat="1" x14ac:dyDescent="0.55000000000000004">
      <c r="A31" s="1"/>
      <c r="B31" s="89"/>
      <c r="C31" s="15"/>
      <c r="D31" s="22"/>
      <c r="E31" s="1"/>
      <c r="F31" s="17"/>
      <c r="G31" s="1"/>
      <c r="H31" s="17"/>
      <c r="I31" s="1"/>
      <c r="J31" s="17"/>
      <c r="K31" s="1"/>
      <c r="L31" s="17"/>
      <c r="M31" s="1"/>
      <c r="N31" s="17"/>
      <c r="O31" s="17"/>
    </row>
    <row r="32" spans="1:15" s="2" customFormat="1" x14ac:dyDescent="0.55000000000000004">
      <c r="A32" s="1"/>
      <c r="B32" s="89"/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89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89"/>
      <c r="C34" s="2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89"/>
      <c r="C35" s="15"/>
      <c r="D35" s="1"/>
      <c r="E35" s="1"/>
      <c r="F35" s="19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89"/>
      <c r="C36" s="26"/>
      <c r="D36" s="1"/>
      <c r="E36" s="1"/>
      <c r="F36" s="1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89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89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89"/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89"/>
      <c r="C40" s="26"/>
      <c r="D40" s="1"/>
      <c r="E40" s="1"/>
      <c r="F40" s="1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89"/>
      <c r="C41" s="15"/>
      <c r="D41" s="27"/>
      <c r="E41" s="1"/>
      <c r="F41" s="17"/>
      <c r="G41" s="1"/>
      <c r="H41" s="19"/>
      <c r="I41" s="1"/>
      <c r="J41" s="19"/>
      <c r="K41" s="1"/>
      <c r="L41" s="19"/>
      <c r="M41" s="1"/>
      <c r="N41" s="19"/>
      <c r="O41" s="19"/>
    </row>
    <row r="42" spans="1:15" s="2" customFormat="1" x14ac:dyDescent="0.55000000000000004">
      <c r="A42" s="1"/>
      <c r="B42" s="89"/>
      <c r="C42" s="1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2" customFormat="1" x14ac:dyDescent="0.55000000000000004">
      <c r="A43" s="1"/>
      <c r="B43" s="89"/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89"/>
      <c r="C44" s="15"/>
      <c r="D44" s="27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89"/>
      <c r="C45" s="1"/>
      <c r="D45" s="1"/>
      <c r="E45" s="1"/>
      <c r="F45" s="1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89"/>
      <c r="C46" s="11"/>
      <c r="D46" s="1"/>
      <c r="E46" s="1"/>
      <c r="F46" s="17"/>
      <c r="G46" s="1"/>
      <c r="H46" s="1"/>
      <c r="I46" s="1"/>
      <c r="J46" s="1"/>
      <c r="K46" s="1"/>
      <c r="L46" s="1"/>
      <c r="M46" s="1"/>
      <c r="N46" s="1"/>
      <c r="O46" s="1"/>
    </row>
    <row r="47" spans="1:15" s="2" customFormat="1" x14ac:dyDescent="0.55000000000000004">
      <c r="A47" s="1"/>
      <c r="B47" s="89"/>
      <c r="C47" s="1"/>
      <c r="D47" s="1"/>
      <c r="E47" s="1"/>
      <c r="F47" s="1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89"/>
      <c r="C48" s="11"/>
      <c r="D48" s="1"/>
      <c r="E48" s="1"/>
      <c r="F48" s="19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8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89"/>
      <c r="C50" s="11"/>
      <c r="D50" s="1"/>
      <c r="E50" s="1"/>
      <c r="F50" s="19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89"/>
      <c r="C51" s="11"/>
      <c r="D51" s="1"/>
      <c r="E51" s="1"/>
      <c r="F51" s="28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89"/>
      <c r="C52" s="11"/>
      <c r="D52" s="1"/>
      <c r="E52" s="1"/>
      <c r="F52" s="1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89"/>
      <c r="C53" s="1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89"/>
      <c r="C54" s="11"/>
      <c r="D54" s="1"/>
      <c r="E54" s="1"/>
      <c r="F54" s="1"/>
      <c r="G54" s="1"/>
      <c r="H54" s="19"/>
      <c r="I54" s="1"/>
      <c r="J54" s="19"/>
      <c r="K54" s="1"/>
      <c r="L54" s="19"/>
      <c r="M54" s="1"/>
      <c r="N54" s="19"/>
      <c r="O54" s="19"/>
    </row>
    <row r="55" spans="1:15" s="2" customFormat="1" x14ac:dyDescent="0.55000000000000004">
      <c r="A55" s="1"/>
      <c r="B55" s="89"/>
      <c r="C55" s="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89"/>
      <c r="C56" s="1"/>
      <c r="D56" s="1"/>
      <c r="E56" s="1"/>
      <c r="F56" s="1"/>
      <c r="G56" s="1"/>
      <c r="H56" s="19"/>
      <c r="I56" s="1"/>
      <c r="J56" s="19"/>
      <c r="K56" s="1"/>
      <c r="L56" s="19"/>
      <c r="M56" s="1"/>
      <c r="N56" s="19"/>
      <c r="O56" s="19"/>
    </row>
    <row r="57" spans="1:15" s="2" customFormat="1" x14ac:dyDescent="0.55000000000000004">
      <c r="A57" s="1"/>
      <c r="B57" s="89"/>
      <c r="C57" s="1"/>
      <c r="D57" s="1"/>
      <c r="E57" s="1"/>
      <c r="F57" s="1"/>
      <c r="G57" s="1"/>
      <c r="H57" s="28"/>
      <c r="I57" s="1"/>
      <c r="J57" s="28"/>
      <c r="K57" s="1"/>
      <c r="L57" s="28"/>
      <c r="M57" s="1"/>
      <c r="N57" s="29"/>
      <c r="O57" s="29"/>
    </row>
    <row r="58" spans="1:15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</sheetData>
  <mergeCells count="4">
    <mergeCell ref="A1:L1"/>
    <mergeCell ref="A3:L3"/>
    <mergeCell ref="A4:L4"/>
    <mergeCell ref="A2:L2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sheetPr>
    <pageSetUpPr fitToPage="1"/>
  </sheetPr>
  <dimension ref="A1:P61"/>
  <sheetViews>
    <sheetView view="pageBreakPreview" zoomScale="115" zoomScaleNormal="110" zoomScaleSheetLayoutView="115" workbookViewId="0">
      <selection activeCell="L20" sqref="L20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68359375" style="1" customWidth="1"/>
    <col min="14" max="14" width="14.68359375" style="1" customWidth="1"/>
    <col min="15" max="15" width="3.15625" style="1" customWidth="1"/>
    <col min="16" max="16" width="26" style="2" bestFit="1" customWidth="1"/>
    <col min="17" max="16384" width="9.15625" style="1"/>
  </cols>
  <sheetData>
    <row r="1" spans="1:16" ht="16.8" x14ac:dyDescent="0.65">
      <c r="A1" s="92" t="str">
        <f>'Constants LinkIn'!B2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x14ac:dyDescent="0.55000000000000004">
      <c r="A2" s="93" t="str">
        <f>'Constants LinkIn'!B3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3"/>
    </row>
    <row r="3" spans="1:16" x14ac:dyDescent="0.55000000000000004">
      <c r="A3" s="93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3"/>
    </row>
    <row r="4" spans="1:16" x14ac:dyDescent="0.55000000000000004">
      <c r="A4" s="93" t="str">
        <f>'Constants LinkIn'!B11</f>
        <v>Forecast Year for the 12 Months ended April 30, 2022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3"/>
    </row>
    <row r="5" spans="1:16" x14ac:dyDescent="0.55000000000000004">
      <c r="N5" s="71" t="s">
        <v>30</v>
      </c>
      <c r="O5" s="3"/>
    </row>
    <row r="6" spans="1:16" x14ac:dyDescent="0.55000000000000004">
      <c r="A6" s="1" t="s">
        <v>27</v>
      </c>
      <c r="N6" s="72" t="e">
        <f ca="1">RIGHT(CELL("filename",$A$1),LEN(CELL("filename",$A$1))-SEARCH("/Work Papers",CELL("filename",$A$1),1))</f>
        <v>#VALUE!</v>
      </c>
      <c r="O6" s="3"/>
    </row>
    <row r="7" spans="1:16" x14ac:dyDescent="0.55000000000000004">
      <c r="A7" s="1" t="s">
        <v>31</v>
      </c>
      <c r="N7" s="73" t="s">
        <v>13</v>
      </c>
      <c r="O7" s="3"/>
    </row>
    <row r="8" spans="1:16" ht="14.7" thickBot="1" x14ac:dyDescent="0.6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6" ht="43.2" x14ac:dyDescent="0.55000000000000004">
      <c r="B9" s="5" t="s">
        <v>14</v>
      </c>
      <c r="C9" s="5" t="s">
        <v>32</v>
      </c>
      <c r="F9" s="6" t="s">
        <v>51</v>
      </c>
      <c r="G9" s="7"/>
      <c r="H9" s="6" t="s">
        <v>34</v>
      </c>
      <c r="I9" s="7"/>
      <c r="J9" s="6" t="s">
        <v>35</v>
      </c>
      <c r="K9" s="7"/>
      <c r="L9" s="6" t="s">
        <v>52</v>
      </c>
      <c r="M9" s="7"/>
      <c r="N9" s="6" t="s">
        <v>53</v>
      </c>
      <c r="O9" s="3"/>
      <c r="P9" s="5"/>
    </row>
    <row r="10" spans="1:16" ht="14.7" thickBot="1" x14ac:dyDescent="0.6">
      <c r="B10" s="8" t="s">
        <v>17</v>
      </c>
      <c r="C10" s="8" t="s">
        <v>17</v>
      </c>
      <c r="D10" s="8" t="s">
        <v>37</v>
      </c>
      <c r="E10" s="4"/>
      <c r="F10" s="9" t="s">
        <v>19</v>
      </c>
      <c r="G10" s="4"/>
      <c r="H10" s="9" t="s">
        <v>19</v>
      </c>
      <c r="I10" s="4"/>
      <c r="J10" s="9" t="s">
        <v>19</v>
      </c>
      <c r="K10" s="4"/>
      <c r="L10" s="9" t="s">
        <v>19</v>
      </c>
      <c r="M10" s="4"/>
      <c r="N10" s="9" t="s">
        <v>19</v>
      </c>
      <c r="O10" s="3"/>
      <c r="P10" s="10"/>
    </row>
    <row r="11" spans="1:16" s="11" customFormat="1" x14ac:dyDescent="0.55000000000000004">
      <c r="B11" s="89">
        <v>1</v>
      </c>
      <c r="D11" s="12"/>
      <c r="F11" s="13"/>
      <c r="H11" s="13"/>
      <c r="J11" s="13"/>
      <c r="L11" s="13"/>
      <c r="N11" s="13"/>
      <c r="O11" s="3"/>
      <c r="P11" s="14"/>
    </row>
    <row r="12" spans="1:16" x14ac:dyDescent="0.55000000000000004">
      <c r="B12" s="89">
        <v>2</v>
      </c>
      <c r="C12" s="11"/>
      <c r="D12" s="11"/>
      <c r="O12" s="3"/>
    </row>
    <row r="13" spans="1:16" x14ac:dyDescent="0.55000000000000004">
      <c r="B13" s="89">
        <v>3</v>
      </c>
      <c r="C13" s="18">
        <v>303.10000000000002</v>
      </c>
      <c r="D13" s="18" t="s">
        <v>38</v>
      </c>
      <c r="F13" s="17">
        <f>INDEX('UPIS LinkIn'!$C$5:$AE$16,MATCH('UPIS - FY B2'!$C13,'UPIS LinkIn'!$A$5:$A$16),MATCH(FY_Start,'UPIS LinkIn'!$C$2:$AE$2,0))</f>
        <v>2000</v>
      </c>
      <c r="H13" s="17">
        <f>SUMIFS('UPIS Detail'!5:5,'UPIS Detail'!$2:$2,"&gt;"&amp;FY_Start,'UPIS Detail'!$2:$2,"&lt;="&amp;FY_End,'UPIS Detail'!$1:$1,H$9)</f>
        <v>0</v>
      </c>
      <c r="J13" s="17" cm="1">
        <f t="array" ref="J13">SUMIFS('UPIS Detail'!5:5,'UPIS Detail'!$2:$2,"&gt;"&amp;FY_Start,'UPIS Detail'!$2:$2,"&lt;="&amp;FY_en,'UPIS Detail'!$1:$1,J$9)</f>
        <v>0</v>
      </c>
      <c r="L13" s="17">
        <f>F13+H13+J13</f>
        <v>2000</v>
      </c>
      <c r="N13" s="17">
        <f>AVERAGEIFS('UPIS Detail'!5:5,'UPIS Detail'!$2:$2,"&gt;="&amp;FY_Start,'UPIS Detail'!$2:$2,"&lt;="&amp;FY_End,'UPIS Detail'!$1:$1,"Balance")</f>
        <v>2000</v>
      </c>
      <c r="O13" s="17"/>
    </row>
    <row r="14" spans="1:16" x14ac:dyDescent="0.55000000000000004">
      <c r="B14" s="89">
        <v>4</v>
      </c>
      <c r="C14" s="18">
        <v>304</v>
      </c>
      <c r="D14" s="18" t="s">
        <v>39</v>
      </c>
      <c r="F14" s="17">
        <f>INDEX('UPIS LinkIn'!$C$5:$AE$16,MATCH('UPIS - FY B2'!$C14,'UPIS LinkIn'!$A$5:$A$16),MATCH(FY_Start,'UPIS LinkIn'!$C$2:$AE$2,0))</f>
        <v>153582.91000000003</v>
      </c>
      <c r="H14" s="17">
        <f>SUMIFS('UPIS Detail'!6:6,'UPIS Detail'!$2:$2,"&gt;"&amp;FY_Start,'UPIS Detail'!$2:$2,"&lt;="&amp;FY_End,'UPIS Detail'!$1:$1,H$9)</f>
        <v>353507.7</v>
      </c>
      <c r="J14" s="17" cm="1">
        <f t="array" ref="J14">SUMIFS('UPIS Detail'!6:6,'UPIS Detail'!$2:$2,"&gt;"&amp;FY_Start,'UPIS Detail'!$2:$2,"&lt;="&amp;FY_en,'UPIS Detail'!$1:$1,J$9)</f>
        <v>0</v>
      </c>
      <c r="L14" s="17">
        <f t="shared" ref="L14:L23" si="0">F14+H14+J14</f>
        <v>507090.61000000004</v>
      </c>
      <c r="N14" s="17">
        <f>AVERAGEIFS('UPIS Detail'!6:6,'UPIS Detail'!$2:$2,"&gt;="&amp;FY_Start,'UPIS Detail'!$2:$2,"&lt;="&amp;FY_End,'UPIS Detail'!$1:$1,"Balance")</f>
        <v>371126.11000000004</v>
      </c>
      <c r="O14" s="17"/>
    </row>
    <row r="15" spans="1:16" x14ac:dyDescent="0.55000000000000004">
      <c r="B15" s="89">
        <v>5</v>
      </c>
      <c r="C15" s="18">
        <v>307</v>
      </c>
      <c r="D15" s="18" t="s">
        <v>40</v>
      </c>
      <c r="F15" s="17">
        <f>INDEX('UPIS LinkIn'!$C$5:$AE$16,MATCH('UPIS - FY B2'!$C15,'UPIS LinkIn'!$A$5:$A$16),MATCH(FY_Start,'UPIS LinkIn'!$C$2:$AE$2,0))</f>
        <v>1110</v>
      </c>
      <c r="H15" s="17">
        <f>SUMIFS('UPIS Detail'!7:7,'UPIS Detail'!$2:$2,"&gt;"&amp;FY_Start,'UPIS Detail'!$2:$2,"&lt;="&amp;FY_End,'UPIS Detail'!$1:$1,H$9)</f>
        <v>54385.8</v>
      </c>
      <c r="J15" s="17" cm="1">
        <f t="array" ref="J15">SUMIFS('UPIS Detail'!7:7,'UPIS Detail'!$2:$2,"&gt;"&amp;FY_Start,'UPIS Detail'!$2:$2,"&lt;="&amp;FY_en,'UPIS Detail'!$1:$1,J$9)</f>
        <v>0</v>
      </c>
      <c r="L15" s="17">
        <f t="shared" si="0"/>
        <v>55495.8</v>
      </c>
      <c r="N15" s="17">
        <f>AVERAGEIFS('UPIS Detail'!7:7,'UPIS Detail'!$2:$2,"&gt;="&amp;FY_Start,'UPIS Detail'!$2:$2,"&lt;="&amp;FY_End,'UPIS Detail'!$1:$1,"Balance")</f>
        <v>34578.184615384613</v>
      </c>
      <c r="O15" s="17"/>
    </row>
    <row r="16" spans="1:16" x14ac:dyDescent="0.55000000000000004">
      <c r="B16" s="89">
        <v>6</v>
      </c>
      <c r="C16" s="18">
        <v>311.10000000000002</v>
      </c>
      <c r="D16" s="18" t="s">
        <v>41</v>
      </c>
      <c r="F16" s="17">
        <f>INDEX('UPIS LinkIn'!$C$5:$AE$16,MATCH('UPIS - FY B2'!$C16,'UPIS LinkIn'!$A$5:$A$16),MATCH(FY_Start,'UPIS LinkIn'!$C$2:$AE$2,0))</f>
        <v>40412</v>
      </c>
      <c r="H16" s="17">
        <f>SUMIFS('UPIS Detail'!8:8,'UPIS Detail'!$2:$2,"&gt;"&amp;FY_Start,'UPIS Detail'!$2:$2,"&lt;="&amp;FY_End,'UPIS Detail'!$1:$1,H$9)</f>
        <v>0</v>
      </c>
      <c r="J16" s="17" cm="1">
        <f t="array" ref="J16">SUMIFS('UPIS Detail'!8:8,'UPIS Detail'!$2:$2,"&gt;"&amp;FY_Start,'UPIS Detail'!$2:$2,"&lt;="&amp;FY_en,'UPIS Detail'!$1:$1,J$9)</f>
        <v>0</v>
      </c>
      <c r="L16" s="17">
        <f t="shared" si="0"/>
        <v>40412</v>
      </c>
      <c r="N16" s="17">
        <f>AVERAGEIFS('UPIS Detail'!8:8,'UPIS Detail'!$2:$2,"&gt;="&amp;FY_Start,'UPIS Detail'!$2:$2,"&lt;="&amp;FY_End,'UPIS Detail'!$1:$1,"Balance")</f>
        <v>40412</v>
      </c>
      <c r="O16" s="17"/>
    </row>
    <row r="17" spans="1:15" x14ac:dyDescent="0.55000000000000004">
      <c r="B17" s="89">
        <v>7</v>
      </c>
      <c r="C17" s="18">
        <v>320</v>
      </c>
      <c r="D17" s="18" t="s">
        <v>42</v>
      </c>
      <c r="F17" s="17">
        <f>INDEX('UPIS LinkIn'!$C$5:$AE$16,MATCH('UPIS - FY B2'!$C17,'UPIS LinkIn'!$A$5:$A$16),MATCH(FY_Start,'UPIS LinkIn'!$C$2:$AE$2,0))</f>
        <v>10624.22</v>
      </c>
      <c r="H17" s="17">
        <f>SUMIFS('UPIS Detail'!9:9,'UPIS Detail'!$2:$2,"&gt;"&amp;FY_Start,'UPIS Detail'!$2:$2,"&lt;="&amp;FY_End,'UPIS Detail'!$1:$1,H$9)</f>
        <v>142414.68</v>
      </c>
      <c r="J17" s="17" cm="1">
        <f t="array" ref="J17">SUMIFS('UPIS Detail'!9:9,'UPIS Detail'!$2:$2,"&gt;"&amp;FY_Start,'UPIS Detail'!$2:$2,"&lt;="&amp;FY_en,'UPIS Detail'!$1:$1,J$9)</f>
        <v>0</v>
      </c>
      <c r="L17" s="17">
        <f t="shared" si="0"/>
        <v>153038.9</v>
      </c>
      <c r="N17" s="17">
        <f>AVERAGEIFS('UPIS Detail'!9:9,'UPIS Detail'!$2:$2,"&gt;="&amp;FY_Start,'UPIS Detail'!$2:$2,"&lt;="&amp;FY_End,'UPIS Detail'!$1:$1,"Balance")</f>
        <v>98264.023076923084</v>
      </c>
      <c r="O17" s="19"/>
    </row>
    <row r="18" spans="1:15" x14ac:dyDescent="0.55000000000000004">
      <c r="B18" s="89">
        <v>8</v>
      </c>
      <c r="C18" s="18">
        <v>330</v>
      </c>
      <c r="D18" s="18" t="s">
        <v>43</v>
      </c>
      <c r="F18" s="17">
        <f>INDEX('UPIS LinkIn'!$C$5:$AE$16,MATCH('UPIS - FY B2'!$C18,'UPIS LinkIn'!$A$5:$A$16),MATCH(FY_Start,'UPIS LinkIn'!$C$2:$AE$2,0))</f>
        <v>54530</v>
      </c>
      <c r="H18" s="17">
        <f>SUMIFS('UPIS Detail'!10:10,'UPIS Detail'!$2:$2,"&gt;"&amp;FY_Start,'UPIS Detail'!$2:$2,"&lt;="&amp;FY_End,'UPIS Detail'!$1:$1,H$9)</f>
        <v>27192.9</v>
      </c>
      <c r="J18" s="17" cm="1">
        <f t="array" ref="J18">SUMIFS('UPIS Detail'!10:10,'UPIS Detail'!$2:$2,"&gt;"&amp;FY_Start,'UPIS Detail'!$2:$2,"&lt;="&amp;FY_en,'UPIS Detail'!$1:$1,J$9)</f>
        <v>0</v>
      </c>
      <c r="L18" s="17">
        <f t="shared" si="0"/>
        <v>81722.899999999994</v>
      </c>
      <c r="N18" s="17">
        <f>AVERAGEIFS('UPIS Detail'!10:10,'UPIS Detail'!$2:$2,"&gt;="&amp;FY_Start,'UPIS Detail'!$2:$2,"&lt;="&amp;FY_End,'UPIS Detail'!$1:$1,"Balance")</f>
        <v>71264.092307692321</v>
      </c>
    </row>
    <row r="19" spans="1:15" x14ac:dyDescent="0.55000000000000004">
      <c r="B19" s="89">
        <v>9</v>
      </c>
      <c r="C19" s="18">
        <v>331</v>
      </c>
      <c r="D19" s="18" t="s">
        <v>44</v>
      </c>
      <c r="F19" s="17">
        <f>INDEX('UPIS LinkIn'!$C$5:$AE$16,MATCH('UPIS - FY B2'!$C19,'UPIS LinkIn'!$A$5:$A$16),MATCH(FY_Start,'UPIS LinkIn'!$C$2:$AE$2,0))</f>
        <v>397479.49</v>
      </c>
      <c r="H19" s="17">
        <f>SUMIFS('UPIS Detail'!11:11,'UPIS Detail'!$2:$2,"&gt;"&amp;FY_Start,'UPIS Detail'!$2:$2,"&lt;="&amp;FY_End,'UPIS Detail'!$1:$1,H$9)</f>
        <v>97135.190000000031</v>
      </c>
      <c r="J19" s="17" cm="1">
        <f t="array" ref="J19">SUMIFS('UPIS Detail'!11:11,'UPIS Detail'!$2:$2,"&gt;"&amp;FY_Start,'UPIS Detail'!$2:$2,"&lt;="&amp;FY_en,'UPIS Detail'!$1:$1,J$9)</f>
        <v>0</v>
      </c>
      <c r="L19" s="17">
        <f t="shared" si="0"/>
        <v>494614.68000000005</v>
      </c>
      <c r="N19" s="17">
        <f>AVERAGEIFS('UPIS Detail'!11:11,'UPIS Detail'!$2:$2,"&gt;="&amp;FY_Start,'UPIS Detail'!$2:$2,"&lt;="&amp;FY_End,'UPIS Detail'!$1:$1,"Balance")</f>
        <v>457254.99153846153</v>
      </c>
    </row>
    <row r="20" spans="1:15" s="2" customFormat="1" x14ac:dyDescent="0.55000000000000004">
      <c r="A20" s="1"/>
      <c r="B20" s="89">
        <v>10</v>
      </c>
      <c r="C20" s="18">
        <v>333</v>
      </c>
      <c r="D20" s="18" t="s">
        <v>45</v>
      </c>
      <c r="E20" s="1"/>
      <c r="F20" s="17">
        <f>INDEX('UPIS LinkIn'!$C$5:$AE$16,MATCH('UPIS - FY B2'!$C20,'UPIS LinkIn'!$A$5:$A$16),MATCH(FY_Start,'UPIS LinkIn'!$C$2:$AE$2,0))</f>
        <v>15007.73</v>
      </c>
      <c r="G20" s="1"/>
      <c r="H20" s="17">
        <f>SUMIFS('UPIS Detail'!12:12,'UPIS Detail'!$2:$2,"&gt;"&amp;FY_Start,'UPIS Detail'!$2:$2,"&lt;="&amp;FY_End,'UPIS Detail'!$1:$1,H$9)</f>
        <v>0</v>
      </c>
      <c r="I20" s="1"/>
      <c r="J20" s="17" cm="1">
        <f t="array" ref="J20">SUMIFS('UPIS Detail'!12:12,'UPIS Detail'!$2:$2,"&gt;"&amp;FY_Start,'UPIS Detail'!$2:$2,"&lt;="&amp;FY_en,'UPIS Detail'!$1:$1,J$9)</f>
        <v>0</v>
      </c>
      <c r="K20" s="1"/>
      <c r="L20" s="17">
        <f t="shared" si="0"/>
        <v>15007.73</v>
      </c>
      <c r="M20" s="1"/>
      <c r="N20" s="17">
        <f>AVERAGEIFS('UPIS Detail'!12:12,'UPIS Detail'!$2:$2,"&gt;="&amp;FY_Start,'UPIS Detail'!$2:$2,"&lt;="&amp;FY_End,'UPIS Detail'!$1:$1,"Balance")</f>
        <v>15007.730000000001</v>
      </c>
      <c r="O20" s="1"/>
    </row>
    <row r="21" spans="1:15" s="2" customFormat="1" x14ac:dyDescent="0.55000000000000004">
      <c r="A21" s="1"/>
      <c r="B21" s="89">
        <v>11</v>
      </c>
      <c r="C21" s="18">
        <v>334</v>
      </c>
      <c r="D21" s="18" t="s">
        <v>46</v>
      </c>
      <c r="E21" s="1"/>
      <c r="F21" s="17">
        <f>INDEX('UPIS LinkIn'!$C$5:$AE$16,MATCH('UPIS - FY B2'!$C21,'UPIS LinkIn'!$A$5:$A$16),MATCH(FY_Start,'UPIS LinkIn'!$C$2:$AE$2,0))</f>
        <v>8412</v>
      </c>
      <c r="G21" s="1"/>
      <c r="H21" s="17">
        <f>SUMIFS('UPIS Detail'!13:13,'UPIS Detail'!$2:$2,"&gt;"&amp;FY_Start,'UPIS Detail'!$2:$2,"&lt;="&amp;FY_End,'UPIS Detail'!$1:$1,H$9)</f>
        <v>0</v>
      </c>
      <c r="I21" s="1"/>
      <c r="J21" s="17" cm="1">
        <f t="array" ref="J21">SUMIFS('UPIS Detail'!13:13,'UPIS Detail'!$2:$2,"&gt;"&amp;FY_Start,'UPIS Detail'!$2:$2,"&lt;="&amp;FY_en,'UPIS Detail'!$1:$1,J$9)</f>
        <v>0</v>
      </c>
      <c r="K21" s="1"/>
      <c r="L21" s="17">
        <f t="shared" si="0"/>
        <v>8412</v>
      </c>
      <c r="M21" s="1"/>
      <c r="N21" s="17">
        <f>AVERAGEIFS('UPIS Detail'!13:13,'UPIS Detail'!$2:$2,"&gt;="&amp;FY_Start,'UPIS Detail'!$2:$2,"&lt;="&amp;FY_End,'UPIS Detail'!$1:$1,"Balance")</f>
        <v>8412</v>
      </c>
      <c r="O21" s="17"/>
    </row>
    <row r="22" spans="1:15" s="2" customFormat="1" x14ac:dyDescent="0.55000000000000004">
      <c r="A22" s="1"/>
      <c r="B22" s="89">
        <v>12</v>
      </c>
      <c r="C22" s="18">
        <v>340</v>
      </c>
      <c r="D22" s="18" t="s">
        <v>47</v>
      </c>
      <c r="E22" s="1"/>
      <c r="F22" s="17">
        <f>INDEX('UPIS LinkIn'!$C$5:$AE$16,MATCH('UPIS - FY B2'!$C22,'UPIS LinkIn'!$A$5:$A$16),MATCH(FY_Start,'UPIS LinkIn'!$C$2:$AE$2,0))</f>
        <v>4795.41</v>
      </c>
      <c r="G22" s="1"/>
      <c r="H22" s="17">
        <f>SUMIFS('UPIS Detail'!14:14,'UPIS Detail'!$2:$2,"&gt;"&amp;FY_Start,'UPIS Detail'!$2:$2,"&lt;="&amp;FY_End,'UPIS Detail'!$1:$1,H$9)</f>
        <v>0</v>
      </c>
      <c r="I22" s="1"/>
      <c r="J22" s="17" cm="1">
        <f t="array" ref="J22">SUMIFS('UPIS Detail'!14:14,'UPIS Detail'!$2:$2,"&gt;"&amp;FY_Start,'UPIS Detail'!$2:$2,"&lt;="&amp;FY_en,'UPIS Detail'!$1:$1,J$9)</f>
        <v>0</v>
      </c>
      <c r="K22" s="1"/>
      <c r="L22" s="17">
        <f t="shared" si="0"/>
        <v>4795.41</v>
      </c>
      <c r="M22" s="1"/>
      <c r="N22" s="17">
        <f>AVERAGEIFS('UPIS Detail'!14:14,'UPIS Detail'!$2:$2,"&gt;="&amp;FY_Start,'UPIS Detail'!$2:$2,"&lt;="&amp;FY_End,'UPIS Detail'!$1:$1,"Balance")</f>
        <v>4795.4100000000017</v>
      </c>
      <c r="O22" s="17"/>
    </row>
    <row r="23" spans="1:15" s="2" customFormat="1" x14ac:dyDescent="0.55000000000000004">
      <c r="A23" s="1"/>
      <c r="B23" s="89">
        <v>13</v>
      </c>
      <c r="C23" s="18">
        <v>346</v>
      </c>
      <c r="D23" s="18" t="s">
        <v>48</v>
      </c>
      <c r="E23" s="1"/>
      <c r="F23" s="17">
        <f>INDEX('UPIS LinkIn'!$C$5:$AE$16,MATCH('UPIS - FY B2'!$C23,'UPIS LinkIn'!$A$5:$A$16),MATCH(FY_Start,'UPIS LinkIn'!$C$2:$AE$2,0))</f>
        <v>68105.5</v>
      </c>
      <c r="G23" s="1"/>
      <c r="H23" s="17">
        <f>SUMIFS('UPIS Detail'!15:15,'UPIS Detail'!$2:$2,"&gt;"&amp;FY_Start,'UPIS Detail'!$2:$2,"&lt;="&amp;FY_End,'UPIS Detail'!$1:$1,H$9)</f>
        <v>0</v>
      </c>
      <c r="I23" s="1"/>
      <c r="J23" s="17" cm="1">
        <f t="array" ref="J23">SUMIFS('UPIS Detail'!15:15,'UPIS Detail'!$2:$2,"&gt;"&amp;FY_Start,'UPIS Detail'!$2:$2,"&lt;="&amp;FY_en,'UPIS Detail'!$1:$1,J$9)</f>
        <v>0</v>
      </c>
      <c r="K23" s="1"/>
      <c r="L23" s="17">
        <f t="shared" si="0"/>
        <v>68105.5</v>
      </c>
      <c r="M23" s="1"/>
      <c r="N23" s="17">
        <f>AVERAGEIFS('UPIS Detail'!15:15,'UPIS Detail'!$2:$2,"&gt;="&amp;FY_Start,'UPIS Detail'!$2:$2,"&lt;="&amp;FY_End,'UPIS Detail'!$1:$1,"Balance")</f>
        <v>68105.5</v>
      </c>
      <c r="O23" s="17"/>
    </row>
    <row r="24" spans="1:15" s="2" customFormat="1" x14ac:dyDescent="0.55000000000000004">
      <c r="A24" s="1"/>
      <c r="B24" s="89">
        <v>14</v>
      </c>
      <c r="C24" s="18">
        <v>348</v>
      </c>
      <c r="D24" s="18" t="s">
        <v>49</v>
      </c>
      <c r="E24" s="1"/>
      <c r="F24" s="17">
        <f>INDEX('UPIS LinkIn'!$C$5:$AE$16,MATCH('UPIS - FY B2'!$C24,'UPIS LinkIn'!$A$5:$A$16),MATCH(FY_Start,'UPIS LinkIn'!$C$2:$AE$2,0))</f>
        <v>300</v>
      </c>
      <c r="G24" s="1"/>
      <c r="H24" s="17">
        <f>SUMIFS('UPIS Detail'!16:16,'UPIS Detail'!$2:$2,"&gt;"&amp;FY_Start,'UPIS Detail'!$2:$2,"&lt;="&amp;FY_End,'UPIS Detail'!$1:$1,H$9)</f>
        <v>0</v>
      </c>
      <c r="I24" s="1"/>
      <c r="J24" s="17" cm="1">
        <f t="array" ref="J24">SUMIFS('UPIS Detail'!16:16,'UPIS Detail'!$2:$2,"&gt;"&amp;FY_Start,'UPIS Detail'!$2:$2,"&lt;="&amp;FY_en,'UPIS Detail'!$1:$1,J$9)</f>
        <v>0</v>
      </c>
      <c r="K24" s="1"/>
      <c r="L24" s="17">
        <f t="shared" ref="L24" si="1">F24+H24+J24</f>
        <v>300</v>
      </c>
      <c r="M24" s="1"/>
      <c r="N24" s="17">
        <f>AVERAGEIFS('UPIS Detail'!16:16,'UPIS Detail'!$2:$2,"&gt;="&amp;FY_Start,'UPIS Detail'!$2:$2,"&lt;="&amp;FY_End,'UPIS Detail'!$1:$1,"Balance")</f>
        <v>300</v>
      </c>
      <c r="O24" s="17"/>
    </row>
    <row r="25" spans="1:15" s="2" customFormat="1" x14ac:dyDescent="0.55000000000000004">
      <c r="A25" s="1"/>
      <c r="B25" s="89">
        <v>15</v>
      </c>
      <c r="C25" s="15"/>
      <c r="D25" s="22"/>
      <c r="E25" s="1"/>
      <c r="F25" s="17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ht="14.7" thickBot="1" x14ac:dyDescent="0.6">
      <c r="A26" s="1"/>
      <c r="B26" s="89">
        <v>16</v>
      </c>
      <c r="C26" s="15"/>
      <c r="D26" s="90" t="s">
        <v>50</v>
      </c>
      <c r="E26" s="91"/>
      <c r="F26" s="24">
        <f>SUM(F7:F24)</f>
        <v>756359.26</v>
      </c>
      <c r="G26" s="91"/>
      <c r="H26" s="24">
        <f>SUM(H7:H24)</f>
        <v>674636.27</v>
      </c>
      <c r="I26" s="91"/>
      <c r="J26" s="24">
        <f>SUM(J7:J24)</f>
        <v>0</v>
      </c>
      <c r="K26" s="91"/>
      <c r="L26" s="24">
        <f>SUM(L7:L24)</f>
        <v>1430995.53</v>
      </c>
      <c r="M26" s="24">
        <f t="shared" ref="M26:N26" si="2">SUM(M7:M24)</f>
        <v>0</v>
      </c>
      <c r="N26" s="24">
        <f t="shared" si="2"/>
        <v>1171520.0415384613</v>
      </c>
      <c r="O26" s="17"/>
    </row>
    <row r="27" spans="1:15" s="2" customFormat="1" ht="14.7" thickTop="1" x14ac:dyDescent="0.55000000000000004">
      <c r="A27" s="1"/>
      <c r="B27" s="89">
        <v>17</v>
      </c>
      <c r="C27" s="15"/>
      <c r="D27" s="22"/>
      <c r="E27" s="1"/>
      <c r="F27" s="17"/>
      <c r="G27" s="1"/>
      <c r="H27" s="17"/>
      <c r="I27" s="1"/>
      <c r="J27" s="17"/>
      <c r="K27" s="1"/>
      <c r="L27" s="17"/>
      <c r="M27" s="1"/>
      <c r="N27" s="17"/>
      <c r="O27" s="17"/>
    </row>
    <row r="28" spans="1:15" s="2" customFormat="1" x14ac:dyDescent="0.55000000000000004">
      <c r="A28" s="1"/>
      <c r="B28" s="89"/>
      <c r="C28" s="15"/>
      <c r="D28" s="22"/>
      <c r="E28" s="1"/>
      <c r="F28" s="17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x14ac:dyDescent="0.55000000000000004">
      <c r="A29" s="1"/>
      <c r="B29" s="89"/>
      <c r="C29" s="15"/>
      <c r="D29" s="1"/>
      <c r="E29" s="1"/>
      <c r="F29" s="19"/>
      <c r="G29" s="1"/>
      <c r="H29" s="19"/>
      <c r="I29" s="1"/>
      <c r="J29" s="19"/>
      <c r="K29" s="1"/>
      <c r="L29" s="19"/>
      <c r="M29" s="1"/>
      <c r="N29" s="19"/>
      <c r="O29" s="19"/>
    </row>
    <row r="30" spans="1:15" s="2" customFormat="1" x14ac:dyDescent="0.55000000000000004">
      <c r="A30" s="1"/>
      <c r="B30" s="89"/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" customFormat="1" x14ac:dyDescent="0.55000000000000004">
      <c r="A31" s="1"/>
      <c r="B31" s="89"/>
      <c r="C31" s="15"/>
      <c r="D31" s="22"/>
      <c r="E31" s="1"/>
      <c r="F31" s="17"/>
      <c r="G31" s="1"/>
      <c r="H31" s="17"/>
      <c r="I31" s="1"/>
      <c r="J31" s="17"/>
      <c r="K31" s="1"/>
      <c r="L31" s="17"/>
      <c r="M31" s="1"/>
      <c r="N31" s="17"/>
      <c r="O31" s="17"/>
    </row>
    <row r="32" spans="1:15" s="2" customFormat="1" x14ac:dyDescent="0.55000000000000004">
      <c r="A32" s="1"/>
      <c r="B32" s="89"/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89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89"/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89"/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89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89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89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89"/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89"/>
      <c r="C40" s="2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89"/>
      <c r="C41" s="15"/>
      <c r="D41" s="1"/>
      <c r="E41" s="1"/>
      <c r="F41" s="19"/>
      <c r="G41" s="1"/>
      <c r="H41" s="19"/>
      <c r="I41" s="1"/>
      <c r="J41" s="19"/>
      <c r="K41" s="1"/>
      <c r="L41" s="19"/>
      <c r="M41" s="1"/>
      <c r="N41" s="19"/>
      <c r="O41" s="19"/>
    </row>
    <row r="42" spans="1:15" s="2" customFormat="1" x14ac:dyDescent="0.55000000000000004">
      <c r="A42" s="1"/>
      <c r="B42" s="89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2" customFormat="1" x14ac:dyDescent="0.55000000000000004">
      <c r="A43" s="1"/>
      <c r="B43" s="89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89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89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89"/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2" customFormat="1" x14ac:dyDescent="0.55000000000000004">
      <c r="A47" s="1"/>
      <c r="B47" s="89"/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89"/>
      <c r="C48" s="1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89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89"/>
      <c r="C50" s="15"/>
      <c r="D50" s="27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8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89"/>
      <c r="C52" s="11"/>
      <c r="D52" s="1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8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89"/>
      <c r="C54" s="11"/>
      <c r="D54" s="1"/>
      <c r="E54" s="1"/>
      <c r="F54" s="19"/>
      <c r="G54" s="1"/>
      <c r="H54" s="19"/>
      <c r="I54" s="1"/>
      <c r="J54" s="19"/>
      <c r="K54" s="1"/>
      <c r="L54" s="19"/>
      <c r="M54" s="1"/>
      <c r="N54" s="19"/>
      <c r="O54" s="19"/>
    </row>
    <row r="55" spans="1:15" s="2" customFormat="1" x14ac:dyDescent="0.55000000000000004">
      <c r="A55" s="1"/>
      <c r="B55" s="8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89"/>
      <c r="C56" s="11"/>
      <c r="D56" s="1"/>
      <c r="E56" s="1"/>
      <c r="F56" s="19"/>
      <c r="G56" s="1"/>
      <c r="H56" s="19"/>
      <c r="I56" s="1"/>
      <c r="J56" s="19"/>
      <c r="K56" s="1"/>
      <c r="L56" s="19"/>
      <c r="M56" s="1"/>
      <c r="N56" s="19"/>
      <c r="O56" s="19"/>
    </row>
    <row r="57" spans="1:15" s="2" customFormat="1" x14ac:dyDescent="0.55000000000000004">
      <c r="A57" s="1"/>
      <c r="B57" s="89"/>
      <c r="C57" s="11"/>
      <c r="D57" s="1"/>
      <c r="E57" s="1"/>
      <c r="F57" s="28"/>
      <c r="G57" s="1"/>
      <c r="H57" s="28"/>
      <c r="I57" s="1"/>
      <c r="J57" s="28"/>
      <c r="K57" s="1"/>
      <c r="L57" s="28"/>
      <c r="M57" s="1"/>
      <c r="N57" s="29"/>
      <c r="O57" s="29"/>
    </row>
    <row r="58" spans="1:15" s="2" customFormat="1" x14ac:dyDescent="0.55000000000000004">
      <c r="A58" s="1"/>
      <c r="B58" s="89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89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x14ac:dyDescent="0.55000000000000004">
      <c r="A60" s="1"/>
      <c r="B60" s="89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1"/>
      <c r="C61" s="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</sheetData>
  <mergeCells count="4">
    <mergeCell ref="A4:N4"/>
    <mergeCell ref="A1:N1"/>
    <mergeCell ref="A2:N2"/>
    <mergeCell ref="A3:N3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topLeftCell="A4" zoomScale="96" zoomScaleNormal="110" zoomScaleSheetLayoutView="96" workbookViewId="0">
      <selection activeCell="D27" sqref="D27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6" width="14.68359375" style="1" customWidth="1"/>
    <col min="7" max="7" width="3.15625" style="1" customWidth="1"/>
    <col min="8" max="8" width="14.68359375" style="1" customWidth="1"/>
    <col min="9" max="9" width="2.26171875" style="1" customWidth="1"/>
    <col min="10" max="10" width="14.68359375" style="1" customWidth="1"/>
    <col min="11" max="11" width="3.15625" style="1" customWidth="1"/>
    <col min="12" max="12" width="26" style="2" bestFit="1" customWidth="1"/>
    <col min="13" max="16384" width="9.15625" style="1"/>
  </cols>
  <sheetData>
    <row r="1" spans="1:12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</row>
    <row r="2" spans="1:12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K2" s="3"/>
    </row>
    <row r="3" spans="1:12" x14ac:dyDescent="0.55000000000000004">
      <c r="A3" s="93" t="s">
        <v>21</v>
      </c>
      <c r="B3" s="93"/>
      <c r="C3" s="93"/>
      <c r="D3" s="93"/>
      <c r="E3" s="93"/>
      <c r="F3" s="93"/>
      <c r="G3" s="93"/>
      <c r="H3" s="93"/>
      <c r="K3" s="3"/>
    </row>
    <row r="4" spans="1:12" x14ac:dyDescent="0.55000000000000004">
      <c r="A4" s="93" t="str">
        <f>'Constants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K4" s="3"/>
    </row>
    <row r="5" spans="1:12" x14ac:dyDescent="0.55000000000000004">
      <c r="A5" s="89"/>
      <c r="B5" s="89"/>
      <c r="C5" s="89"/>
      <c r="D5" s="89"/>
      <c r="E5" s="89"/>
      <c r="F5" s="89"/>
      <c r="G5" s="89"/>
      <c r="H5" s="89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71" t="s">
        <v>54</v>
      </c>
      <c r="K6" s="3"/>
    </row>
    <row r="7" spans="1:12" x14ac:dyDescent="0.55000000000000004">
      <c r="A7" s="1" t="s">
        <v>11</v>
      </c>
      <c r="H7" s="72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31</v>
      </c>
      <c r="H8" s="73" t="s">
        <v>13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14</v>
      </c>
      <c r="C10" s="5" t="s">
        <v>32</v>
      </c>
      <c r="F10" s="6" t="s">
        <v>55</v>
      </c>
      <c r="G10" s="7"/>
      <c r="H10" s="6" t="s">
        <v>56</v>
      </c>
      <c r="I10" s="7"/>
      <c r="J10" s="5"/>
      <c r="K10" s="3"/>
      <c r="L10" s="5"/>
    </row>
    <row r="11" spans="1:12" ht="14.7" thickBot="1" x14ac:dyDescent="0.6">
      <c r="B11" s="8" t="s">
        <v>17</v>
      </c>
      <c r="C11" s="8" t="s">
        <v>17</v>
      </c>
      <c r="D11" s="8" t="s">
        <v>37</v>
      </c>
      <c r="E11" s="4"/>
      <c r="F11" s="9" t="s">
        <v>19</v>
      </c>
      <c r="G11" s="4"/>
      <c r="H11" s="9" t="s">
        <v>19</v>
      </c>
      <c r="J11" s="10"/>
      <c r="K11" s="10"/>
      <c r="L11" s="10"/>
    </row>
    <row r="12" spans="1:12" s="11" customFormat="1" x14ac:dyDescent="0.55000000000000004">
      <c r="B12" s="89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89">
        <v>2</v>
      </c>
      <c r="C13" s="11"/>
      <c r="D13" s="11"/>
    </row>
    <row r="14" spans="1:12" x14ac:dyDescent="0.55000000000000004">
      <c r="B14" s="89">
        <v>3</v>
      </c>
      <c r="C14" s="18">
        <v>303.10000000000002</v>
      </c>
      <c r="D14" s="18" t="s">
        <v>38</v>
      </c>
      <c r="F14" s="17">
        <f>'UPIS - BY B2'!L13</f>
        <v>2000</v>
      </c>
      <c r="H14" s="17">
        <f>INDEX('AccDep LinkIn'!$C$5:$AE$16,MATCH($C14,'AccDep LinkIn'!$A$5:$A$16,0),MATCH(BY_end,'AccDep LinkIn'!$C$2:$AE$2,0))</f>
        <v>0</v>
      </c>
      <c r="J14" s="17"/>
      <c r="K14" s="17"/>
    </row>
    <row r="15" spans="1:12" x14ac:dyDescent="0.55000000000000004">
      <c r="B15" s="89">
        <v>4</v>
      </c>
      <c r="C15" s="18">
        <v>304</v>
      </c>
      <c r="D15" s="18" t="s">
        <v>39</v>
      </c>
      <c r="F15" s="17">
        <f>'UPIS - BY B2'!L14</f>
        <v>153582.91000000003</v>
      </c>
      <c r="H15" s="17">
        <f>INDEX('AccDep LinkIn'!$C$5:$AE$16,MATCH($C15,'AccDep LinkIn'!$A$5:$A$16,0),MATCH(BY_end,'AccDep LinkIn'!$C$2:$AE$2,0))</f>
        <v>2991</v>
      </c>
      <c r="J15" s="17"/>
      <c r="K15" s="17"/>
    </row>
    <row r="16" spans="1:12" x14ac:dyDescent="0.55000000000000004">
      <c r="B16" s="89">
        <v>5</v>
      </c>
      <c r="C16" s="18">
        <v>307</v>
      </c>
      <c r="D16" s="18" t="s">
        <v>40</v>
      </c>
      <c r="F16" s="17">
        <f>'UPIS - BY B2'!L15</f>
        <v>1110</v>
      </c>
      <c r="H16" s="17">
        <f>INDEX('AccDep LinkIn'!$C$5:$AE$16,MATCH($C16,'AccDep LinkIn'!$A$5:$A$16,0),MATCH(BY_end,'AccDep LinkIn'!$C$2:$AE$2,0))</f>
        <v>1110</v>
      </c>
      <c r="J16" s="17"/>
      <c r="K16" s="17"/>
    </row>
    <row r="17" spans="1:11" x14ac:dyDescent="0.55000000000000004">
      <c r="B17" s="89">
        <v>6</v>
      </c>
      <c r="C17" s="18">
        <v>311.10000000000002</v>
      </c>
      <c r="D17" s="18" t="s">
        <v>41</v>
      </c>
      <c r="F17" s="17">
        <f>'UPIS - BY B2'!L16</f>
        <v>40412</v>
      </c>
      <c r="H17" s="17">
        <f>INDEX('AccDep LinkIn'!$C$5:$AE$16,MATCH($C17,'AccDep LinkIn'!$A$5:$A$16,0),MATCH(BY_end,'AccDep LinkIn'!$C$2:$AE$2,0))</f>
        <v>40412</v>
      </c>
      <c r="J17" s="17"/>
      <c r="K17" s="17"/>
    </row>
    <row r="18" spans="1:11" x14ac:dyDescent="0.55000000000000004">
      <c r="B18" s="89">
        <v>7</v>
      </c>
      <c r="C18" s="18">
        <v>320</v>
      </c>
      <c r="D18" s="18" t="s">
        <v>42</v>
      </c>
      <c r="F18" s="17">
        <f>'UPIS - BY B2'!L17</f>
        <v>10624.22</v>
      </c>
      <c r="H18" s="17">
        <f>INDEX('AccDep LinkIn'!$C$5:$AE$16,MATCH($C18,'AccDep LinkIn'!$A$5:$A$16,0),MATCH(BY_end,'AccDep LinkIn'!$C$2:$AE$2,0))</f>
        <v>710</v>
      </c>
      <c r="J18" s="19"/>
      <c r="K18" s="19"/>
    </row>
    <row r="19" spans="1:11" x14ac:dyDescent="0.55000000000000004">
      <c r="B19" s="89">
        <v>8</v>
      </c>
      <c r="C19" s="18">
        <v>330</v>
      </c>
      <c r="D19" s="18" t="s">
        <v>43</v>
      </c>
      <c r="F19" s="17">
        <f>'UPIS - BY B2'!L18</f>
        <v>54530</v>
      </c>
      <c r="H19" s="17">
        <f>INDEX('AccDep LinkIn'!$C$5:$AE$16,MATCH($C19,'AccDep LinkIn'!$A$5:$A$16,0),MATCH(BY_end,'AccDep LinkIn'!$C$2:$AE$2,0))</f>
        <v>47169.039999999994</v>
      </c>
    </row>
    <row r="20" spans="1:11" x14ac:dyDescent="0.55000000000000004">
      <c r="B20" s="89">
        <v>9</v>
      </c>
      <c r="C20" s="18">
        <v>331</v>
      </c>
      <c r="D20" s="18" t="s">
        <v>44</v>
      </c>
      <c r="F20" s="17">
        <f>'UPIS - BY B2'!L19</f>
        <v>320215.2</v>
      </c>
      <c r="H20" s="17">
        <f>INDEX('AccDep LinkIn'!$C$5:$AE$16,MATCH($C20,'AccDep LinkIn'!$A$5:$A$16,0),MATCH(BY_end,'AccDep LinkIn'!$C$2:$AE$2,0))</f>
        <v>122092.8</v>
      </c>
    </row>
    <row r="21" spans="1:11" s="2" customFormat="1" x14ac:dyDescent="0.55000000000000004">
      <c r="A21" s="1"/>
      <c r="B21" s="89">
        <v>10</v>
      </c>
      <c r="C21" s="18">
        <v>333</v>
      </c>
      <c r="D21" s="18" t="s">
        <v>45</v>
      </c>
      <c r="E21" s="1"/>
      <c r="F21" s="17">
        <f>'UPIS - BY B2'!L20</f>
        <v>15007.73</v>
      </c>
      <c r="G21" s="1"/>
      <c r="H21" s="17">
        <f>INDEX('AccDep LinkIn'!$C$5:$AE$16,MATCH($C21,'AccDep LinkIn'!$A$5:$A$16,0),MATCH(BY_end,'AccDep LinkIn'!$C$2:$AE$2,0))</f>
        <v>4061.8272222222222</v>
      </c>
      <c r="I21" s="1"/>
      <c r="J21" s="1"/>
      <c r="K21" s="1"/>
    </row>
    <row r="22" spans="1:11" s="2" customFormat="1" x14ac:dyDescent="0.55000000000000004">
      <c r="A22" s="1"/>
      <c r="B22" s="89">
        <v>11</v>
      </c>
      <c r="C22" s="18">
        <v>334</v>
      </c>
      <c r="D22" s="18" t="s">
        <v>46</v>
      </c>
      <c r="E22" s="1"/>
      <c r="F22" s="17">
        <f>'UPIS - BY B2'!L21</f>
        <v>8412</v>
      </c>
      <c r="G22" s="1"/>
      <c r="H22" s="17">
        <f>INDEX('AccDep LinkIn'!$C$5:$AE$16,MATCH($C22,'AccDep LinkIn'!$A$5:$A$16,0),MATCH(BY_end,'AccDep LinkIn'!$C$2:$AE$2,0))</f>
        <v>8412</v>
      </c>
      <c r="I22" s="1"/>
      <c r="J22" s="17"/>
      <c r="K22" s="17"/>
    </row>
    <row r="23" spans="1:11" s="2" customFormat="1" x14ac:dyDescent="0.55000000000000004">
      <c r="A23" s="1"/>
      <c r="B23" s="89">
        <v>12</v>
      </c>
      <c r="C23" s="18">
        <v>340</v>
      </c>
      <c r="D23" s="18" t="s">
        <v>47</v>
      </c>
      <c r="E23" s="1"/>
      <c r="F23" s="17">
        <f>'UPIS - BY B2'!L22</f>
        <v>4795.41</v>
      </c>
      <c r="G23" s="1"/>
      <c r="H23" s="17">
        <f>INDEX('AccDep LinkIn'!$C$5:$AE$16,MATCH($C23,'AccDep LinkIn'!$A$5:$A$16,0),MATCH(BY_end,'AccDep LinkIn'!$C$2:$AE$2,0))</f>
        <v>3572.7884916666662</v>
      </c>
      <c r="I23" s="1"/>
      <c r="J23" s="17"/>
      <c r="K23" s="17"/>
    </row>
    <row r="24" spans="1:11" s="2" customFormat="1" x14ac:dyDescent="0.55000000000000004">
      <c r="A24" s="1"/>
      <c r="B24" s="89">
        <v>13</v>
      </c>
      <c r="C24" s="18">
        <v>346</v>
      </c>
      <c r="D24" s="18" t="s">
        <v>48</v>
      </c>
      <c r="E24" s="1"/>
      <c r="F24" s="17">
        <f>'UPIS - BY B2'!L23</f>
        <v>68105.5</v>
      </c>
      <c r="G24" s="1"/>
      <c r="H24" s="17">
        <f>INDEX('AccDep LinkIn'!$C$5:$AE$16,MATCH($C24,'AccDep LinkIn'!$A$5:$A$16,0),MATCH(BY_end,'AccDep LinkIn'!$C$2:$AE$2,0))</f>
        <v>0</v>
      </c>
      <c r="I24" s="1"/>
      <c r="J24" s="17"/>
      <c r="K24" s="17"/>
    </row>
    <row r="25" spans="1:11" s="2" customFormat="1" x14ac:dyDescent="0.55000000000000004">
      <c r="A25" s="1"/>
      <c r="B25" s="89">
        <v>14</v>
      </c>
      <c r="C25" s="18">
        <v>348</v>
      </c>
      <c r="D25" s="18" t="s">
        <v>49</v>
      </c>
      <c r="E25" s="1"/>
      <c r="F25" s="17">
        <f>'UPIS - BY B2'!L24</f>
        <v>300</v>
      </c>
      <c r="G25" s="1"/>
      <c r="H25" s="17">
        <f>INDEX('AccDep LinkIn'!$C$5:$AE$16,MATCH($C25,'AccDep LinkIn'!$A$5:$A$16,0),MATCH(BY_end,'AccDep LinkIn'!$C$2:$AE$2,0))</f>
        <v>300</v>
      </c>
      <c r="I25" s="1"/>
      <c r="J25" s="17"/>
      <c r="K25" s="17"/>
    </row>
    <row r="26" spans="1:11" s="2" customFormat="1" x14ac:dyDescent="0.55000000000000004">
      <c r="A26" s="1"/>
      <c r="B26" s="89">
        <v>15</v>
      </c>
      <c r="C26" s="15"/>
      <c r="D26" s="22"/>
      <c r="E26" s="1"/>
      <c r="F26" s="17"/>
      <c r="G26" s="1"/>
      <c r="H26" s="17"/>
      <c r="I26" s="1"/>
      <c r="J26" s="17"/>
      <c r="K26" s="17"/>
    </row>
    <row r="27" spans="1:11" s="2" customFormat="1" ht="14.7" thickBot="1" x14ac:dyDescent="0.6">
      <c r="A27" s="1"/>
      <c r="B27" s="89">
        <v>16</v>
      </c>
      <c r="C27" s="15"/>
      <c r="D27" s="57" t="s">
        <v>57</v>
      </c>
      <c r="E27" s="58"/>
      <c r="F27" s="59">
        <f>SUM(F14:F25)</f>
        <v>679094.97000000009</v>
      </c>
      <c r="G27" s="58"/>
      <c r="H27" s="59">
        <f>SUM(H14:H25)</f>
        <v>230831.45571388889</v>
      </c>
      <c r="I27" s="1"/>
      <c r="J27" s="17"/>
      <c r="K27" s="17"/>
    </row>
    <row r="28" spans="1:11" s="2" customFormat="1" ht="14.7" thickTop="1" x14ac:dyDescent="0.55000000000000004">
      <c r="A28" s="1"/>
      <c r="B28" s="89">
        <v>17</v>
      </c>
      <c r="C28" s="15"/>
      <c r="D28" s="22"/>
      <c r="E28" s="1"/>
      <c r="F28" s="17"/>
      <c r="G28" s="1"/>
      <c r="H28" s="17"/>
      <c r="I28" s="1"/>
      <c r="J28" s="17"/>
      <c r="K28" s="17"/>
    </row>
    <row r="29" spans="1:11" s="2" customFormat="1" x14ac:dyDescent="0.55000000000000004">
      <c r="A29" s="1"/>
      <c r="B29" s="89"/>
      <c r="C29" s="15"/>
      <c r="D29" s="22"/>
      <c r="E29" s="1"/>
      <c r="F29" s="17"/>
      <c r="G29" s="1"/>
      <c r="H29" s="17"/>
      <c r="I29" s="1"/>
      <c r="J29" s="17"/>
      <c r="K29" s="17"/>
    </row>
    <row r="30" spans="1:11" s="2" customFormat="1" x14ac:dyDescent="0.55000000000000004">
      <c r="A30" s="1"/>
      <c r="B30" s="89"/>
      <c r="C30" s="15"/>
      <c r="D30" s="22"/>
      <c r="E30" s="1"/>
      <c r="F30" s="17"/>
      <c r="G30" s="1"/>
      <c r="H30" s="19"/>
      <c r="I30" s="1"/>
      <c r="J30" s="19"/>
      <c r="K30" s="19"/>
    </row>
    <row r="31" spans="1:11" s="2" customFormat="1" x14ac:dyDescent="0.55000000000000004">
      <c r="A31" s="1"/>
      <c r="B31" s="89"/>
      <c r="C31" s="15"/>
      <c r="D31" s="22"/>
      <c r="E31" s="1"/>
      <c r="F31" s="17"/>
      <c r="G31" s="1"/>
      <c r="H31" s="1"/>
      <c r="I31" s="1"/>
      <c r="J31" s="1"/>
      <c r="K31" s="1"/>
    </row>
    <row r="32" spans="1:11" s="2" customFormat="1" x14ac:dyDescent="0.55000000000000004">
      <c r="A32" s="1"/>
      <c r="B32" s="89"/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89"/>
      <c r="C33" s="15"/>
      <c r="D33" s="22"/>
      <c r="E33" s="1"/>
      <c r="F33" s="17"/>
      <c r="G33" s="1"/>
      <c r="H33" s="17"/>
      <c r="I33" s="1"/>
      <c r="J33" s="17"/>
      <c r="K33" s="17"/>
    </row>
    <row r="34" spans="1:11" s="2" customFormat="1" x14ac:dyDescent="0.55000000000000004">
      <c r="A34" s="1"/>
      <c r="B34" s="89"/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89"/>
      <c r="C35" s="2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89"/>
      <c r="C36" s="15"/>
      <c r="D36" s="1"/>
      <c r="E36" s="1"/>
      <c r="F36" s="19"/>
      <c r="G36" s="1"/>
      <c r="H36" s="17"/>
      <c r="I36" s="1"/>
      <c r="J36" s="17"/>
      <c r="K36" s="17"/>
    </row>
    <row r="37" spans="1:11" s="2" customFormat="1" x14ac:dyDescent="0.55000000000000004">
      <c r="A37" s="1"/>
      <c r="B37" s="89"/>
      <c r="C37" s="26"/>
      <c r="D37" s="1"/>
      <c r="E37" s="1"/>
      <c r="F37" s="1"/>
      <c r="G37" s="1"/>
      <c r="H37" s="17"/>
      <c r="I37" s="1"/>
      <c r="J37" s="17"/>
      <c r="K37" s="17"/>
    </row>
    <row r="38" spans="1:11" s="2" customFormat="1" x14ac:dyDescent="0.55000000000000004">
      <c r="A38" s="1"/>
      <c r="B38" s="89"/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89"/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89"/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89"/>
      <c r="C41" s="26"/>
      <c r="D41" s="1"/>
      <c r="E41" s="1"/>
      <c r="F41" s="1"/>
      <c r="G41" s="1"/>
      <c r="H41" s="17"/>
      <c r="I41" s="1"/>
      <c r="J41" s="17"/>
      <c r="K41" s="17"/>
    </row>
    <row r="42" spans="1:11" s="2" customFormat="1" x14ac:dyDescent="0.55000000000000004">
      <c r="A42" s="1"/>
      <c r="B42" s="89"/>
      <c r="C42" s="15"/>
      <c r="D42" s="27"/>
      <c r="E42" s="1"/>
      <c r="F42" s="17"/>
      <c r="G42" s="1"/>
      <c r="H42" s="19"/>
      <c r="I42" s="1"/>
      <c r="J42" s="19"/>
      <c r="K42" s="19"/>
    </row>
    <row r="43" spans="1:11" s="2" customFormat="1" x14ac:dyDescent="0.55000000000000004">
      <c r="A43" s="1"/>
      <c r="B43" s="89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89"/>
      <c r="C44" s="26"/>
      <c r="D44" s="1"/>
      <c r="E44" s="1"/>
      <c r="F44" s="1"/>
      <c r="G44" s="1"/>
      <c r="H44" s="17"/>
      <c r="I44" s="1"/>
      <c r="J44" s="17"/>
      <c r="K44" s="17"/>
    </row>
    <row r="45" spans="1:11" s="2" customFormat="1" x14ac:dyDescent="0.55000000000000004">
      <c r="A45" s="1"/>
      <c r="B45" s="89"/>
      <c r="C45" s="15"/>
      <c r="D45" s="27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89"/>
      <c r="C46" s="1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89"/>
      <c r="C47" s="11"/>
      <c r="D47" s="1"/>
      <c r="E47" s="1"/>
      <c r="F47" s="17"/>
      <c r="G47" s="1"/>
      <c r="H47" s="1"/>
      <c r="I47" s="1"/>
      <c r="J47" s="1"/>
      <c r="K47" s="1"/>
    </row>
    <row r="48" spans="1:11" s="2" customFormat="1" x14ac:dyDescent="0.55000000000000004">
      <c r="A48" s="1"/>
      <c r="B48" s="89"/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89"/>
      <c r="C49" s="11"/>
      <c r="D49" s="1"/>
      <c r="E49" s="1"/>
      <c r="F49" s="19"/>
      <c r="G49" s="1"/>
      <c r="H49" s="1"/>
      <c r="I49" s="1"/>
      <c r="J49" s="1"/>
      <c r="K49" s="1"/>
    </row>
    <row r="50" spans="1:11" s="2" customFormat="1" x14ac:dyDescent="0.55000000000000004">
      <c r="A50" s="1"/>
      <c r="B50" s="89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89"/>
      <c r="C51" s="11"/>
      <c r="D51" s="1"/>
      <c r="E51" s="1"/>
      <c r="F51" s="19"/>
      <c r="G51" s="1"/>
      <c r="H51" s="17"/>
      <c r="I51" s="1"/>
      <c r="J51" s="17"/>
      <c r="K51" s="17"/>
    </row>
    <row r="52" spans="1:11" s="2" customFormat="1" x14ac:dyDescent="0.55000000000000004">
      <c r="A52" s="1"/>
      <c r="B52" s="89"/>
      <c r="C52" s="11"/>
      <c r="D52" s="1"/>
      <c r="E52" s="1"/>
      <c r="F52" s="28"/>
      <c r="G52" s="1"/>
      <c r="H52" s="1"/>
      <c r="I52" s="1"/>
      <c r="J52" s="1"/>
      <c r="K52" s="1"/>
    </row>
    <row r="53" spans="1:11" s="2" customFormat="1" x14ac:dyDescent="0.55000000000000004">
      <c r="A53" s="1"/>
      <c r="B53" s="89"/>
      <c r="C53" s="11"/>
      <c r="D53" s="1"/>
      <c r="E53" s="1"/>
      <c r="F53" s="1"/>
      <c r="G53" s="1"/>
      <c r="H53" s="17"/>
      <c r="I53" s="1"/>
      <c r="J53" s="17"/>
      <c r="K53" s="17"/>
    </row>
    <row r="54" spans="1:11" s="2" customFormat="1" x14ac:dyDescent="0.55000000000000004">
      <c r="A54" s="1"/>
      <c r="B54" s="89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89"/>
      <c r="C55" s="11"/>
      <c r="D55" s="1"/>
      <c r="E55" s="1"/>
      <c r="F55" s="1"/>
      <c r="G55" s="1"/>
      <c r="H55" s="19"/>
      <c r="I55" s="1"/>
      <c r="J55" s="19"/>
      <c r="K55" s="19"/>
    </row>
    <row r="56" spans="1:11" s="2" customFormat="1" x14ac:dyDescent="0.55000000000000004">
      <c r="A56" s="1"/>
      <c r="B56" s="89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89"/>
      <c r="C57" s="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89"/>
      <c r="C58" s="1"/>
      <c r="D58" s="1"/>
      <c r="E58" s="1"/>
      <c r="F58" s="1"/>
      <c r="G58" s="1"/>
      <c r="H58" s="28"/>
      <c r="I58" s="1"/>
      <c r="J58" s="29"/>
      <c r="K58" s="29"/>
    </row>
    <row r="59" spans="1:11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89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1"/>
  <sheetViews>
    <sheetView view="pageBreakPreview" topLeftCell="A3" zoomScaleNormal="110" zoomScaleSheetLayoutView="100" workbookViewId="0">
      <selection activeCell="D26" sqref="D26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15625" style="1" customWidth="1"/>
    <col min="12" max="12" width="26" style="2" bestFit="1" customWidth="1"/>
    <col min="13" max="16384" width="9.15625" style="1"/>
  </cols>
  <sheetData>
    <row r="1" spans="1:12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3"/>
    </row>
    <row r="3" spans="1:12" x14ac:dyDescent="0.55000000000000004">
      <c r="A3" s="93" t="s">
        <v>21</v>
      </c>
      <c r="B3" s="93"/>
      <c r="C3" s="93"/>
      <c r="D3" s="93"/>
      <c r="E3" s="93"/>
      <c r="F3" s="93"/>
      <c r="G3" s="93"/>
      <c r="H3" s="93"/>
      <c r="I3" s="93"/>
      <c r="J3" s="93"/>
      <c r="K3" s="3"/>
    </row>
    <row r="4" spans="1:12" x14ac:dyDescent="0.55000000000000004">
      <c r="A4" s="93" t="str">
        <f>'Constants LinkIn'!B11</f>
        <v>Forecast Year for the 12 Months ended April 30, 2022</v>
      </c>
      <c r="B4" s="93"/>
      <c r="C4" s="93"/>
      <c r="D4" s="93"/>
      <c r="E4" s="93"/>
      <c r="F4" s="93"/>
      <c r="G4" s="93"/>
      <c r="H4" s="93"/>
      <c r="I4" s="93"/>
      <c r="J4" s="93"/>
      <c r="K4" s="3"/>
    </row>
    <row r="5" spans="1:12" x14ac:dyDescent="0.55000000000000004">
      <c r="A5" s="46"/>
      <c r="B5" s="46"/>
      <c r="C5" s="46"/>
      <c r="D5" s="46"/>
      <c r="E5" s="46"/>
      <c r="F5" s="46"/>
      <c r="G5" s="46"/>
      <c r="H5" s="46"/>
      <c r="J5" s="71" t="s">
        <v>54</v>
      </c>
      <c r="K5" s="3"/>
    </row>
    <row r="6" spans="1:12" x14ac:dyDescent="0.55000000000000004">
      <c r="A6" s="1" t="s">
        <v>27</v>
      </c>
      <c r="J6" s="72" t="e">
        <f ca="1">RIGHT(CELL("filename",$A$1),LEN(CELL("filename",$A$1))-SEARCH("/Work Papers",CELL("filename",$A$1),1))</f>
        <v>#VALUE!</v>
      </c>
      <c r="K6" s="3"/>
    </row>
    <row r="7" spans="1:12" x14ac:dyDescent="0.55000000000000004">
      <c r="A7" s="1" t="s">
        <v>31</v>
      </c>
      <c r="J7" s="73" t="s">
        <v>13</v>
      </c>
      <c r="K7" s="3"/>
    </row>
    <row r="8" spans="1:12" ht="14.7" thickBot="1" x14ac:dyDescent="0.6">
      <c r="B8" s="4"/>
      <c r="C8" s="4"/>
      <c r="D8" s="4"/>
      <c r="E8" s="4"/>
      <c r="F8" s="4"/>
      <c r="G8" s="4"/>
      <c r="H8" s="4"/>
      <c r="I8" s="4"/>
      <c r="J8" s="4"/>
      <c r="K8" s="3"/>
    </row>
    <row r="9" spans="1:12" ht="43.2" x14ac:dyDescent="0.55000000000000004">
      <c r="B9" s="5" t="s">
        <v>14</v>
      </c>
      <c r="C9" s="5" t="s">
        <v>32</v>
      </c>
      <c r="F9" s="6" t="s">
        <v>58</v>
      </c>
      <c r="G9" s="7"/>
      <c r="H9" s="6" t="s">
        <v>56</v>
      </c>
      <c r="I9" s="7"/>
      <c r="J9" s="6" t="s">
        <v>59</v>
      </c>
      <c r="K9" s="3"/>
      <c r="L9" s="5"/>
    </row>
    <row r="10" spans="1:12" ht="14.7" thickBot="1" x14ac:dyDescent="0.6">
      <c r="B10" s="8" t="s">
        <v>17</v>
      </c>
      <c r="C10" s="8" t="s">
        <v>17</v>
      </c>
      <c r="D10" s="8" t="s">
        <v>37</v>
      </c>
      <c r="E10" s="4"/>
      <c r="F10" s="9" t="s">
        <v>19</v>
      </c>
      <c r="G10" s="4"/>
      <c r="H10" s="9" t="s">
        <v>19</v>
      </c>
      <c r="I10" s="4"/>
      <c r="J10" s="9" t="s">
        <v>19</v>
      </c>
      <c r="K10" s="10"/>
      <c r="L10" s="10"/>
    </row>
    <row r="11" spans="1:12" s="11" customFormat="1" x14ac:dyDescent="0.55000000000000004">
      <c r="B11" s="89">
        <v>1</v>
      </c>
      <c r="D11" s="12"/>
      <c r="F11" s="13"/>
      <c r="H11" s="13"/>
      <c r="J11" s="13"/>
      <c r="K11" s="13"/>
      <c r="L11" s="14"/>
    </row>
    <row r="12" spans="1:12" x14ac:dyDescent="0.55000000000000004">
      <c r="B12" s="89">
        <v>2</v>
      </c>
      <c r="C12" s="11"/>
      <c r="D12" s="11"/>
    </row>
    <row r="13" spans="1:12" x14ac:dyDescent="0.55000000000000004">
      <c r="B13" s="89">
        <v>3</v>
      </c>
      <c r="C13" s="18">
        <v>303.10000000000002</v>
      </c>
      <c r="D13" s="18" t="s">
        <v>38</v>
      </c>
      <c r="F13" s="17">
        <f>'UPIS - FY B2'!L13</f>
        <v>2000</v>
      </c>
      <c r="H13" s="17">
        <f>INDEX('AccDep LinkIn'!$C$5:$AE$16,MATCH($C13,'AccDep LinkIn'!$A$5:$A$16,0),MATCH(FY_End,'AccDep LinkIn'!$C$2:$AE$2,0))</f>
        <v>0</v>
      </c>
      <c r="J13" s="17">
        <f>AVERAGEIFS('AccDep LinkIn'!5:5,'AccDep LinkIn'!$2:$2,"&gt;="&amp;FY_Start,'AccDep LinkIn'!$2:$2,"&lt;="&amp;FY_End)</f>
        <v>0</v>
      </c>
      <c r="K13" s="17"/>
    </row>
    <row r="14" spans="1:12" x14ac:dyDescent="0.55000000000000004">
      <c r="B14" s="89">
        <v>4</v>
      </c>
      <c r="C14" s="18">
        <v>304</v>
      </c>
      <c r="D14" s="18" t="s">
        <v>39</v>
      </c>
      <c r="F14" s="17">
        <f>'UPIS - FY B2'!L14</f>
        <v>507090.61000000004</v>
      </c>
      <c r="H14" s="17">
        <f>INDEX('AccDep LinkIn'!$C$5:$AE$16,MATCH($C14,'AccDep LinkIn'!$A$5:$A$16,0),MATCH(FY_End,'AccDep LinkIn'!$C$2:$AE$2,0))</f>
        <v>19140.797155555563</v>
      </c>
      <c r="J14" s="17">
        <f>AVERAGEIFS('AccDep LinkIn'!6:6,'AccDep LinkIn'!$2:$2,"&gt;="&amp;FY_Start,'AccDep LinkIn'!$2:$2,"&lt;="&amp;FY_End)</f>
        <v>10675.030138888893</v>
      </c>
      <c r="K14" s="17"/>
    </row>
    <row r="15" spans="1:12" x14ac:dyDescent="0.55000000000000004">
      <c r="B15" s="89">
        <v>5</v>
      </c>
      <c r="C15" s="18">
        <v>307</v>
      </c>
      <c r="D15" s="18" t="s">
        <v>40</v>
      </c>
      <c r="F15" s="17">
        <f>'UPIS - FY B2'!L15</f>
        <v>55495.8</v>
      </c>
      <c r="H15" s="17">
        <f>INDEX('AccDep LinkIn'!$C$5:$AE$16,MATCH($C15,'AccDep LinkIn'!$A$5:$A$16,0),MATCH(FY_End,'AccDep LinkIn'!$C$2:$AE$2,0))</f>
        <v>1757.4509999999996</v>
      </c>
      <c r="J15" s="17">
        <f>AVERAGEIFS('AccDep LinkIn'!7:7,'AccDep LinkIn'!$2:$2,"&gt;="&amp;FY_Start,'AccDep LinkIn'!$2:$2,"&lt;="&amp;FY_End)</f>
        <v>1309.2156923076923</v>
      </c>
      <c r="K15" s="17"/>
    </row>
    <row r="16" spans="1:12" x14ac:dyDescent="0.55000000000000004">
      <c r="B16" s="89">
        <v>6</v>
      </c>
      <c r="C16" s="18">
        <v>311.10000000000002</v>
      </c>
      <c r="D16" s="18" t="s">
        <v>41</v>
      </c>
      <c r="F16" s="17">
        <f>'UPIS - FY B2'!L16</f>
        <v>40412</v>
      </c>
      <c r="H16" s="17">
        <f>INDEX('AccDep LinkIn'!$C$5:$AE$16,MATCH($C16,'AccDep LinkIn'!$A$5:$A$16,0),MATCH(FY_End,'AccDep LinkIn'!$C$2:$AE$2,0))</f>
        <v>40412</v>
      </c>
      <c r="J16" s="17">
        <f>AVERAGEIFS('AccDep LinkIn'!8:8,'AccDep LinkIn'!$2:$2,"&gt;="&amp;FY_Start,'AccDep LinkIn'!$2:$2,"&lt;="&amp;FY_End)</f>
        <v>40412</v>
      </c>
      <c r="K16" s="17"/>
    </row>
    <row r="17" spans="1:11" x14ac:dyDescent="0.55000000000000004">
      <c r="B17" s="89">
        <v>7</v>
      </c>
      <c r="C17" s="18">
        <v>320</v>
      </c>
      <c r="D17" s="18" t="s">
        <v>42</v>
      </c>
      <c r="F17" s="17">
        <f>'UPIS - FY B2'!L17</f>
        <v>153038.9</v>
      </c>
      <c r="H17" s="17">
        <f>INDEX('AccDep LinkIn'!$C$5:$AE$16,MATCH($C17,'AccDep LinkIn'!$A$5:$A$16,0),MATCH(FY_End,'AccDep LinkIn'!$C$2:$AE$2,0))</f>
        <v>2892.1749333333337</v>
      </c>
      <c r="J17" s="17">
        <f>AVERAGEIFS('AccDep LinkIn'!9:9,'AccDep LinkIn'!$2:$2,"&gt;="&amp;FY_Start,'AccDep LinkIn'!$2:$2,"&lt;="&amp;FY_End)</f>
        <v>1544.368856410257</v>
      </c>
      <c r="K17" s="19"/>
    </row>
    <row r="18" spans="1:11" s="2" customFormat="1" x14ac:dyDescent="0.55000000000000004">
      <c r="A18" s="1"/>
      <c r="B18" s="89">
        <v>8</v>
      </c>
      <c r="C18" s="18">
        <v>330</v>
      </c>
      <c r="D18" s="18" t="s">
        <v>43</v>
      </c>
      <c r="E18" s="1"/>
      <c r="F18" s="17">
        <f>'UPIS - FY B2'!L18</f>
        <v>81722.899999999994</v>
      </c>
      <c r="G18" s="1"/>
      <c r="H18" s="17">
        <f>INDEX('AccDep LinkIn'!$C$5:$AE$16,MATCH($C18,'AccDep LinkIn'!$A$5:$A$16,0),MATCH(FY_End,'AccDep LinkIn'!$C$2:$AE$2,0))</f>
        <v>56252.566666666666</v>
      </c>
      <c r="I18" s="1"/>
      <c r="J18" s="17">
        <f>AVERAGEIFS('AccDep LinkIn'!10:10,'AccDep LinkIn'!$2:$2,"&gt;="&amp;FY_Start,'AccDep LinkIn'!$2:$2,"&lt;="&amp;FY_End)</f>
        <v>52340.73512820511</v>
      </c>
      <c r="K18" s="1"/>
    </row>
    <row r="19" spans="1:11" s="2" customFormat="1" x14ac:dyDescent="0.55000000000000004">
      <c r="A19" s="1"/>
      <c r="B19" s="89">
        <v>9</v>
      </c>
      <c r="C19" s="18">
        <v>331</v>
      </c>
      <c r="D19" s="18" t="s">
        <v>44</v>
      </c>
      <c r="E19" s="1"/>
      <c r="F19" s="17">
        <f>'UPIS - FY B2'!L19</f>
        <v>494614.68000000005</v>
      </c>
      <c r="G19" s="1"/>
      <c r="H19" s="17">
        <f>INDEX('AccDep LinkIn'!$C$5:$AE$16,MATCH($C19,'AccDep LinkIn'!$A$5:$A$16,0),MATCH(FY_End,'AccDep LinkIn'!$C$2:$AE$2,0))</f>
        <v>133987.38893333331</v>
      </c>
      <c r="I19" s="1"/>
      <c r="J19" s="17">
        <f>AVERAGEIFS('AccDep LinkIn'!11:11,'AccDep LinkIn'!$2:$2,"&gt;="&amp;FY_Start,'AccDep LinkIn'!$2:$2,"&lt;="&amp;FY_End)</f>
        <v>129165.7744282051</v>
      </c>
      <c r="K19" s="1"/>
    </row>
    <row r="20" spans="1:11" s="2" customFormat="1" x14ac:dyDescent="0.55000000000000004">
      <c r="A20" s="1"/>
      <c r="B20" s="89">
        <v>10</v>
      </c>
      <c r="C20" s="18">
        <v>333</v>
      </c>
      <c r="D20" s="18" t="s">
        <v>45</v>
      </c>
      <c r="E20" s="1"/>
      <c r="F20" s="17">
        <f>'UPIS - FY B2'!L20</f>
        <v>15007.73</v>
      </c>
      <c r="G20" s="1"/>
      <c r="H20" s="17">
        <f>INDEX('AccDep LinkIn'!$C$5:$AE$16,MATCH($C20,'AccDep LinkIn'!$A$5:$A$16,0),MATCH(FY_End,'AccDep LinkIn'!$C$2:$AE$2,0))</f>
        <v>5062.3425555555514</v>
      </c>
      <c r="I20" s="1"/>
      <c r="J20" s="17">
        <f>AVERAGEIFS('AccDep LinkIn'!12:12,'AccDep LinkIn'!$2:$2,"&gt;="&amp;FY_Start,'AccDep LinkIn'!$2:$2,"&lt;="&amp;FY_End)</f>
        <v>4687.1493055555529</v>
      </c>
      <c r="K20" s="1"/>
    </row>
    <row r="21" spans="1:11" s="2" customFormat="1" x14ac:dyDescent="0.55000000000000004">
      <c r="A21" s="1"/>
      <c r="B21" s="89">
        <v>11</v>
      </c>
      <c r="C21" s="18">
        <v>334</v>
      </c>
      <c r="D21" s="18" t="s">
        <v>46</v>
      </c>
      <c r="E21" s="1"/>
      <c r="F21" s="17">
        <f>'UPIS - FY B2'!L21</f>
        <v>8412</v>
      </c>
      <c r="G21" s="1"/>
      <c r="H21" s="17">
        <f>INDEX('AccDep LinkIn'!$C$5:$AE$16,MATCH($C21,'AccDep LinkIn'!$A$5:$A$16,0),MATCH(FY_End,'AccDep LinkIn'!$C$2:$AE$2,0))</f>
        <v>8412</v>
      </c>
      <c r="I21" s="1"/>
      <c r="J21" s="17">
        <f>AVERAGEIFS('AccDep LinkIn'!13:13,'AccDep LinkIn'!$2:$2,"&gt;="&amp;FY_Start,'AccDep LinkIn'!$2:$2,"&lt;="&amp;FY_End)</f>
        <v>8412</v>
      </c>
      <c r="K21" s="17"/>
    </row>
    <row r="22" spans="1:11" s="2" customFormat="1" x14ac:dyDescent="0.55000000000000004">
      <c r="A22" s="1"/>
      <c r="B22" s="89">
        <v>12</v>
      </c>
      <c r="C22" s="18">
        <v>340</v>
      </c>
      <c r="D22" s="18" t="s">
        <v>47</v>
      </c>
      <c r="E22" s="1"/>
      <c r="F22" s="17">
        <f>'UPIS - FY B2'!L22</f>
        <v>4795.41</v>
      </c>
      <c r="G22" s="1"/>
      <c r="H22" s="17">
        <f>INDEX('AccDep LinkIn'!$C$5:$AE$16,MATCH($C22,'AccDep LinkIn'!$A$5:$A$16,0),MATCH(FY_End,'AccDep LinkIn'!$C$2:$AE$2,0))</f>
        <v>3700.666091666666</v>
      </c>
      <c r="I22" s="1"/>
      <c r="J22" s="17">
        <f>AVERAGEIFS('AccDep LinkIn'!14:14,'AccDep LinkIn'!$2:$2,"&gt;="&amp;FY_Start,'AccDep LinkIn'!$2:$2,"&lt;="&amp;FY_End)</f>
        <v>3652.7119916666661</v>
      </c>
      <c r="K22" s="17"/>
    </row>
    <row r="23" spans="1:11" s="2" customFormat="1" x14ac:dyDescent="0.55000000000000004">
      <c r="A23" s="1"/>
      <c r="B23" s="89">
        <v>13</v>
      </c>
      <c r="C23" s="18">
        <v>346</v>
      </c>
      <c r="D23" s="18" t="s">
        <v>48</v>
      </c>
      <c r="E23" s="1"/>
      <c r="F23" s="17">
        <f>'UPIS - FY B2'!L23</f>
        <v>68105.5</v>
      </c>
      <c r="G23" s="1"/>
      <c r="H23" s="17">
        <f>INDEX('AccDep LinkIn'!$C$5:$AE$16,MATCH($C23,'AccDep LinkIn'!$A$5:$A$16,0),MATCH(FY_End,'AccDep LinkIn'!$C$2:$AE$2,0))</f>
        <v>6053.8222222222239</v>
      </c>
      <c r="I23" s="1"/>
      <c r="J23" s="17">
        <f>AVERAGEIFS('AccDep LinkIn'!15:15,'AccDep LinkIn'!$2:$2,"&gt;="&amp;FY_Start,'AccDep LinkIn'!$2:$2,"&lt;="&amp;FY_End)</f>
        <v>3783.6388888888901</v>
      </c>
      <c r="K23" s="17"/>
    </row>
    <row r="24" spans="1:11" s="2" customFormat="1" x14ac:dyDescent="0.55000000000000004">
      <c r="A24" s="1"/>
      <c r="B24" s="89">
        <v>14</v>
      </c>
      <c r="C24" s="18">
        <v>348</v>
      </c>
      <c r="D24" s="18" t="s">
        <v>49</v>
      </c>
      <c r="E24" s="1"/>
      <c r="F24" s="17">
        <f>'UPIS - FY B2'!L24</f>
        <v>300</v>
      </c>
      <c r="G24" s="1"/>
      <c r="H24" s="17">
        <f>INDEX('AccDep LinkIn'!$C$5:$AE$16,MATCH($C24,'AccDep LinkIn'!$A$5:$A$16,0),MATCH(FY_End,'AccDep LinkIn'!$C$2:$AE$2,0))</f>
        <v>300</v>
      </c>
      <c r="I24" s="1"/>
      <c r="J24" s="17">
        <f>AVERAGEIFS('AccDep LinkIn'!16:16,'AccDep LinkIn'!$2:$2,"&gt;="&amp;FY_Start,'AccDep LinkIn'!$2:$2,"&lt;="&amp;FY_End)</f>
        <v>300</v>
      </c>
      <c r="K24" s="17"/>
    </row>
    <row r="25" spans="1:11" s="2" customFormat="1" x14ac:dyDescent="0.55000000000000004">
      <c r="A25" s="1"/>
      <c r="B25" s="89">
        <v>15</v>
      </c>
      <c r="C25" s="15"/>
      <c r="D25" s="22"/>
      <c r="E25" s="1"/>
      <c r="F25" s="17"/>
      <c r="G25" s="1"/>
      <c r="H25" s="17"/>
      <c r="I25" s="1"/>
      <c r="J25" s="17"/>
      <c r="K25" s="17"/>
    </row>
    <row r="26" spans="1:11" s="2" customFormat="1" ht="14.7" thickBot="1" x14ac:dyDescent="0.6">
      <c r="A26" s="1"/>
      <c r="B26" s="89">
        <v>16</v>
      </c>
      <c r="C26" s="15"/>
      <c r="D26" s="57" t="s">
        <v>57</v>
      </c>
      <c r="E26" s="58"/>
      <c r="F26" s="59">
        <f>SUM(F13:F24)</f>
        <v>1430995.53</v>
      </c>
      <c r="G26" s="58"/>
      <c r="H26" s="59">
        <f>SUM(H13:H24)</f>
        <v>277971.20955833327</v>
      </c>
      <c r="I26" s="58"/>
      <c r="J26" s="59">
        <f>SUM(J13:J24)</f>
        <v>256282.62443012817</v>
      </c>
      <c r="K26" s="17"/>
    </row>
    <row r="27" spans="1:11" s="2" customFormat="1" ht="14.7" thickTop="1" x14ac:dyDescent="0.55000000000000004">
      <c r="A27" s="1"/>
      <c r="B27" s="89">
        <v>17</v>
      </c>
      <c r="C27" s="15"/>
      <c r="D27" s="22"/>
      <c r="E27" s="1"/>
      <c r="F27" s="17"/>
      <c r="G27" s="1"/>
      <c r="H27" s="17"/>
      <c r="I27" s="1"/>
      <c r="J27" s="17"/>
      <c r="K27" s="17"/>
    </row>
    <row r="28" spans="1:11" s="2" customFormat="1" x14ac:dyDescent="0.55000000000000004">
      <c r="A28" s="1"/>
      <c r="B28" s="89"/>
      <c r="C28" s="15"/>
      <c r="D28" s="22"/>
      <c r="E28" s="1"/>
      <c r="F28" s="17"/>
      <c r="G28" s="1"/>
      <c r="H28" s="17"/>
      <c r="I28" s="1"/>
      <c r="J28" s="17"/>
      <c r="K28" s="17"/>
    </row>
    <row r="29" spans="1:11" s="2" customFormat="1" x14ac:dyDescent="0.55000000000000004">
      <c r="A29" s="1"/>
      <c r="B29" s="89"/>
      <c r="C29" s="15"/>
      <c r="D29" s="22"/>
      <c r="E29" s="1"/>
      <c r="F29" s="17"/>
      <c r="G29" s="1"/>
      <c r="H29" s="19"/>
      <c r="I29" s="1"/>
      <c r="J29" s="19"/>
      <c r="K29" s="19"/>
    </row>
    <row r="30" spans="1:11" s="2" customFormat="1" x14ac:dyDescent="0.55000000000000004">
      <c r="A30" s="1"/>
      <c r="B30" s="89"/>
      <c r="C30" s="15"/>
      <c r="D30" s="22"/>
      <c r="E30" s="1"/>
      <c r="F30" s="17"/>
      <c r="G30" s="1"/>
      <c r="H30" s="1"/>
      <c r="I30" s="1"/>
      <c r="J30" s="1"/>
      <c r="K30" s="1"/>
    </row>
    <row r="31" spans="1:11" s="2" customFormat="1" x14ac:dyDescent="0.55000000000000004">
      <c r="A31" s="1"/>
      <c r="B31" s="89"/>
      <c r="C31" s="15"/>
      <c r="D31" s="22"/>
      <c r="E31" s="1"/>
      <c r="F31" s="17"/>
      <c r="G31" s="1"/>
      <c r="H31" s="17"/>
      <c r="I31" s="1"/>
      <c r="J31" s="17"/>
      <c r="K31" s="17"/>
    </row>
    <row r="32" spans="1:11" s="2" customFormat="1" x14ac:dyDescent="0.55000000000000004">
      <c r="A32" s="1"/>
      <c r="B32" s="89"/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89"/>
      <c r="C33" s="15"/>
      <c r="D33" s="22"/>
      <c r="E33" s="1"/>
      <c r="F33" s="17"/>
      <c r="G33" s="1"/>
      <c r="H33" s="17"/>
      <c r="I33" s="1"/>
      <c r="J33" s="17"/>
      <c r="K33" s="17"/>
    </row>
    <row r="34" spans="1:11" s="2" customFormat="1" x14ac:dyDescent="0.55000000000000004">
      <c r="A34" s="1"/>
      <c r="B34" s="89"/>
      <c r="C34" s="2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89"/>
      <c r="C35" s="15"/>
      <c r="D35" s="1"/>
      <c r="E35" s="1"/>
      <c r="F35" s="19"/>
      <c r="G35" s="1"/>
      <c r="H35" s="17"/>
      <c r="I35" s="1"/>
      <c r="J35" s="17"/>
      <c r="K35" s="17"/>
    </row>
    <row r="36" spans="1:11" s="2" customFormat="1" x14ac:dyDescent="0.55000000000000004">
      <c r="A36" s="1"/>
      <c r="B36" s="89"/>
      <c r="C36" s="26"/>
      <c r="D36" s="1"/>
      <c r="E36" s="1"/>
      <c r="F36" s="1"/>
      <c r="G36" s="1"/>
      <c r="H36" s="17"/>
      <c r="I36" s="1"/>
      <c r="J36" s="17"/>
      <c r="K36" s="17"/>
    </row>
    <row r="37" spans="1:11" s="2" customFormat="1" x14ac:dyDescent="0.55000000000000004">
      <c r="A37" s="1"/>
      <c r="B37" s="89"/>
      <c r="C37" s="1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89"/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89"/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89"/>
      <c r="C40" s="26"/>
      <c r="D40" s="1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89"/>
      <c r="C41" s="15"/>
      <c r="D41" s="27"/>
      <c r="E41" s="1"/>
      <c r="F41" s="17"/>
      <c r="G41" s="1"/>
      <c r="H41" s="19"/>
      <c r="I41" s="1"/>
      <c r="J41" s="19"/>
      <c r="K41" s="19"/>
    </row>
    <row r="42" spans="1:11" s="2" customFormat="1" x14ac:dyDescent="0.55000000000000004">
      <c r="A42" s="1"/>
      <c r="B42" s="89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89"/>
      <c r="C43" s="26"/>
      <c r="D43" s="1"/>
      <c r="E43" s="1"/>
      <c r="F43" s="1"/>
      <c r="G43" s="1"/>
      <c r="H43" s="17"/>
      <c r="I43" s="1"/>
      <c r="J43" s="17"/>
      <c r="K43" s="17"/>
    </row>
    <row r="44" spans="1:11" s="2" customFormat="1" x14ac:dyDescent="0.55000000000000004">
      <c r="A44" s="1"/>
      <c r="B44" s="89"/>
      <c r="C44" s="15"/>
      <c r="D44" s="27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89"/>
      <c r="C45" s="1"/>
      <c r="D45" s="1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89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89"/>
      <c r="C47" s="1"/>
      <c r="D47" s="1"/>
      <c r="E47" s="1"/>
      <c r="F47" s="1"/>
      <c r="G47" s="1"/>
      <c r="H47" s="17"/>
      <c r="I47" s="1"/>
      <c r="J47" s="17"/>
      <c r="K47" s="17"/>
    </row>
    <row r="48" spans="1:11" s="2" customFormat="1" x14ac:dyDescent="0.55000000000000004">
      <c r="A48" s="1"/>
      <c r="B48" s="89"/>
      <c r="C48" s="11"/>
      <c r="D48" s="1"/>
      <c r="E48" s="1"/>
      <c r="F48" s="19"/>
      <c r="G48" s="1"/>
      <c r="H48" s="1"/>
      <c r="I48" s="1"/>
      <c r="J48" s="1"/>
      <c r="K48" s="1"/>
    </row>
    <row r="49" spans="1:11" s="2" customFormat="1" x14ac:dyDescent="0.55000000000000004">
      <c r="A49" s="1"/>
      <c r="B49" s="89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89"/>
      <c r="C50" s="11"/>
      <c r="D50" s="1"/>
      <c r="E50" s="1"/>
      <c r="F50" s="19"/>
      <c r="G50" s="1"/>
      <c r="H50" s="17"/>
      <c r="I50" s="1"/>
      <c r="J50" s="17"/>
      <c r="K50" s="17"/>
    </row>
    <row r="51" spans="1:11" s="2" customFormat="1" x14ac:dyDescent="0.55000000000000004">
      <c r="A51" s="1"/>
      <c r="B51" s="89"/>
      <c r="C51" s="11"/>
      <c r="D51" s="1"/>
      <c r="E51" s="1"/>
      <c r="F51" s="28"/>
      <c r="G51" s="1"/>
      <c r="H51" s="1"/>
      <c r="I51" s="1"/>
      <c r="J51" s="1"/>
      <c r="K51" s="1"/>
    </row>
    <row r="52" spans="1:11" s="2" customFormat="1" x14ac:dyDescent="0.55000000000000004">
      <c r="A52" s="1"/>
      <c r="B52" s="89"/>
      <c r="C52" s="11"/>
      <c r="D52" s="1"/>
      <c r="E52" s="1"/>
      <c r="F52" s="1"/>
      <c r="G52" s="1"/>
      <c r="H52" s="17"/>
      <c r="I52" s="1"/>
      <c r="J52" s="17"/>
      <c r="K52" s="17"/>
    </row>
    <row r="53" spans="1:11" s="2" customFormat="1" x14ac:dyDescent="0.55000000000000004">
      <c r="A53" s="1"/>
      <c r="B53" s="89"/>
      <c r="C53" s="11"/>
      <c r="D53" s="1"/>
      <c r="E53" s="1"/>
      <c r="F53" s="1"/>
      <c r="G53" s="1"/>
      <c r="H53" s="1"/>
      <c r="I53" s="1"/>
      <c r="J53" s="1"/>
      <c r="K53" s="1"/>
    </row>
    <row r="54" spans="1:11" s="2" customFormat="1" x14ac:dyDescent="0.55000000000000004">
      <c r="A54" s="1"/>
      <c r="B54" s="89"/>
      <c r="C54" s="11"/>
      <c r="D54" s="1"/>
      <c r="E54" s="1"/>
      <c r="F54" s="1"/>
      <c r="G54" s="1"/>
      <c r="H54" s="19"/>
      <c r="I54" s="1"/>
      <c r="J54" s="19"/>
      <c r="K54" s="19"/>
    </row>
    <row r="55" spans="1:11" s="2" customFormat="1" x14ac:dyDescent="0.55000000000000004">
      <c r="A55" s="1"/>
      <c r="B55" s="89"/>
      <c r="C55" s="1"/>
      <c r="D55" s="11"/>
      <c r="E55" s="1"/>
      <c r="F55" s="1"/>
      <c r="G55" s="1"/>
      <c r="H55" s="1"/>
      <c r="I55" s="1"/>
      <c r="J55" s="1"/>
      <c r="K55" s="1"/>
    </row>
    <row r="56" spans="1:11" s="2" customFormat="1" x14ac:dyDescent="0.55000000000000004">
      <c r="A56" s="1"/>
      <c r="B56" s="89"/>
      <c r="C56" s="1"/>
      <c r="D56" s="1"/>
      <c r="E56" s="1"/>
      <c r="F56" s="1"/>
      <c r="G56" s="1"/>
      <c r="H56" s="19"/>
      <c r="I56" s="1"/>
      <c r="J56" s="19"/>
      <c r="K56" s="19"/>
    </row>
    <row r="57" spans="1:11" s="2" customFormat="1" x14ac:dyDescent="0.55000000000000004">
      <c r="A57" s="1"/>
      <c r="B57" s="89"/>
      <c r="C57" s="1"/>
      <c r="D57" s="1"/>
      <c r="E57" s="1"/>
      <c r="F57" s="1"/>
      <c r="G57" s="1"/>
      <c r="H57" s="28"/>
      <c r="I57" s="1"/>
      <c r="J57" s="29"/>
      <c r="K57" s="29"/>
    </row>
    <row r="58" spans="1:11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1"/>
      <c r="K58" s="1"/>
    </row>
    <row r="59" spans="1:11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4">
    <mergeCell ref="A4:J4"/>
    <mergeCell ref="A1:J1"/>
    <mergeCell ref="A2:J2"/>
    <mergeCell ref="A3:J3"/>
  </mergeCells>
  <pageMargins left="0.7" right="0.7" top="0.75" bottom="0.75" header="0.3" footer="0.3"/>
  <pageSetup scale="79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sheetPr>
    <pageSetUpPr fitToPage="1"/>
  </sheetPr>
  <dimension ref="A1:M61"/>
  <sheetViews>
    <sheetView view="pageBreakPreview" zoomScaleNormal="110" zoomScaleSheetLayoutView="100" workbookViewId="0">
      <selection activeCell="I20" sqref="I20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7" width="14.68359375" style="1" customWidth="1"/>
    <col min="8" max="8" width="3.68359375" style="1" customWidth="1"/>
    <col min="9" max="10" width="14" style="1" customWidth="1"/>
    <col min="11" max="11" width="3.15625" style="1" customWidth="1"/>
    <col min="12" max="12" width="14" style="2" customWidth="1"/>
    <col min="13" max="16384" width="9.15625" style="1"/>
  </cols>
  <sheetData>
    <row r="1" spans="1:13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x14ac:dyDescent="0.55000000000000004">
      <c r="A3" s="93" t="s">
        <v>60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x14ac:dyDescent="0.55000000000000004">
      <c r="A4" s="93" t="str">
        <f>'Constants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x14ac:dyDescent="0.55000000000000004">
      <c r="A5" s="93"/>
      <c r="B5" s="93"/>
      <c r="C5" s="93"/>
      <c r="D5" s="93"/>
      <c r="E5" s="93"/>
      <c r="F5" s="93"/>
      <c r="G5" s="93"/>
      <c r="K5" s="3"/>
      <c r="M5" s="71" t="s">
        <v>61</v>
      </c>
    </row>
    <row r="6" spans="1:13" x14ac:dyDescent="0.55000000000000004">
      <c r="A6" s="1" t="s">
        <v>11</v>
      </c>
      <c r="K6" s="3"/>
      <c r="M6" s="72" t="e">
        <f ca="1">RIGHT(CELL("filename",$A$1),LEN(CELL("filename",$A$1))-SEARCH("/Work Papers",CELL("filename",$A$1),1))</f>
        <v>#VALUE!</v>
      </c>
    </row>
    <row r="7" spans="1:13" x14ac:dyDescent="0.55000000000000004">
      <c r="A7" s="1" t="s">
        <v>31</v>
      </c>
      <c r="K7" s="3"/>
      <c r="M7" s="73" t="s">
        <v>13</v>
      </c>
    </row>
    <row r="8" spans="1:13" ht="14.7" thickBot="1" x14ac:dyDescent="0.6">
      <c r="B8" s="4"/>
      <c r="C8" s="4"/>
      <c r="D8" s="4"/>
      <c r="E8" s="50"/>
      <c r="F8" s="4"/>
      <c r="G8" s="4"/>
      <c r="H8" s="50"/>
      <c r="I8" s="4"/>
      <c r="J8" s="4"/>
      <c r="K8" s="50"/>
      <c r="L8" s="4"/>
      <c r="M8" s="4"/>
    </row>
    <row r="9" spans="1:13" ht="43.2" x14ac:dyDescent="0.55000000000000004">
      <c r="B9" s="5" t="s">
        <v>14</v>
      </c>
      <c r="C9" s="5" t="s">
        <v>32</v>
      </c>
      <c r="E9" s="50"/>
      <c r="F9" s="6" t="s">
        <v>62</v>
      </c>
      <c r="G9" s="6" t="s">
        <v>63</v>
      </c>
      <c r="H9" s="52"/>
      <c r="I9" s="6" t="s">
        <v>64</v>
      </c>
      <c r="J9" s="6" t="s">
        <v>65</v>
      </c>
      <c r="K9" s="48"/>
      <c r="L9" s="6" t="s">
        <v>66</v>
      </c>
      <c r="M9" s="6" t="s">
        <v>67</v>
      </c>
    </row>
    <row r="10" spans="1:13" ht="14.7" thickBot="1" x14ac:dyDescent="0.6">
      <c r="B10" s="8" t="s">
        <v>17</v>
      </c>
      <c r="C10" s="8" t="s">
        <v>17</v>
      </c>
      <c r="D10" s="8" t="s">
        <v>37</v>
      </c>
      <c r="E10" s="50"/>
      <c r="F10" s="9" t="s">
        <v>19</v>
      </c>
      <c r="G10" s="9" t="s">
        <v>19</v>
      </c>
      <c r="H10" s="49"/>
      <c r="I10" s="9" t="s">
        <v>19</v>
      </c>
      <c r="J10" s="9" t="s">
        <v>19</v>
      </c>
      <c r="K10" s="49"/>
      <c r="L10" s="9" t="s">
        <v>19</v>
      </c>
      <c r="M10" s="9" t="s">
        <v>19</v>
      </c>
    </row>
    <row r="11" spans="1:13" s="11" customFormat="1" x14ac:dyDescent="0.55000000000000004">
      <c r="B11" s="89">
        <v>1</v>
      </c>
      <c r="D11" s="12"/>
      <c r="E11" s="53"/>
      <c r="F11" s="13"/>
      <c r="G11" s="13"/>
      <c r="H11" s="53"/>
      <c r="I11" s="13"/>
      <c r="J11" s="13"/>
      <c r="K11" s="51"/>
      <c r="L11" s="14"/>
    </row>
    <row r="12" spans="1:13" x14ac:dyDescent="0.55000000000000004">
      <c r="B12" s="89">
        <v>2</v>
      </c>
      <c r="C12" s="11"/>
      <c r="D12" s="11"/>
      <c r="E12" s="50"/>
      <c r="H12" s="50"/>
      <c r="K12" s="50"/>
    </row>
    <row r="13" spans="1:13" x14ac:dyDescent="0.55000000000000004">
      <c r="B13" s="89">
        <v>3</v>
      </c>
      <c r="C13" s="18">
        <v>303.10000000000002</v>
      </c>
      <c r="D13" s="18" t="s">
        <v>38</v>
      </c>
      <c r="E13" s="50"/>
      <c r="F13" s="17">
        <f>'UPIS - BY B2'!L13</f>
        <v>2000</v>
      </c>
      <c r="G13" s="17">
        <f>INDEX('AccDep LinkIn'!$C$5:$AE$16,MATCH($C13,'AccDep LinkIn'!$A$5:$A$16,0),MATCH(BY_end,'AccDep LinkIn'!$C$2:$AE$2,0))</f>
        <v>0</v>
      </c>
      <c r="H13" s="50"/>
      <c r="I13" s="17"/>
      <c r="J13" s="17"/>
      <c r="K13" s="17"/>
    </row>
    <row r="14" spans="1:13" x14ac:dyDescent="0.55000000000000004">
      <c r="B14" s="89">
        <v>4</v>
      </c>
      <c r="C14" s="18">
        <v>304</v>
      </c>
      <c r="D14" s="18" t="s">
        <v>39</v>
      </c>
      <c r="E14" s="50"/>
      <c r="F14" s="17">
        <f>'UPIS - BY B2'!L14</f>
        <v>153582.91000000003</v>
      </c>
      <c r="G14" s="17">
        <f>INDEX('AccDep LinkIn'!$C$5:$AE$16,MATCH($C14,'AccDep LinkIn'!$A$5:$A$16,0),MATCH(BY_end,'AccDep LinkIn'!$C$2:$AE$2,0))</f>
        <v>2991</v>
      </c>
      <c r="I14" s="55">
        <f t="shared" ref="I14:I23" si="0">(1-L14)/M14</f>
        <v>3.6666666666666667E-2</v>
      </c>
      <c r="J14" s="17">
        <f t="shared" ref="J14:J23" si="1">F14*I14</f>
        <v>5631.3733666666676</v>
      </c>
      <c r="K14" s="17"/>
      <c r="L14" s="54">
        <v>-0.1</v>
      </c>
      <c r="M14" s="1">
        <v>30</v>
      </c>
    </row>
    <row r="15" spans="1:13" x14ac:dyDescent="0.55000000000000004">
      <c r="B15" s="89">
        <v>5</v>
      </c>
      <c r="C15" s="18">
        <v>307</v>
      </c>
      <c r="D15" s="18" t="s">
        <v>40</v>
      </c>
      <c r="E15" s="50"/>
      <c r="F15" s="17">
        <f>'UPIS - BY B2'!L15</f>
        <v>1110</v>
      </c>
      <c r="G15" s="17">
        <f>INDEX('AccDep LinkIn'!$C$5:$AE$16,MATCH($C15,'AccDep LinkIn'!$A$5:$A$16,0),MATCH(BY_end,'AccDep LinkIn'!$C$2:$AE$2,0))</f>
        <v>1110</v>
      </c>
      <c r="I15" s="55">
        <f t="shared" si="0"/>
        <v>0.02</v>
      </c>
      <c r="J15" s="17">
        <f t="shared" si="1"/>
        <v>22.2</v>
      </c>
      <c r="K15" s="17"/>
      <c r="L15" s="54">
        <v>0</v>
      </c>
      <c r="M15" s="1">
        <v>50</v>
      </c>
    </row>
    <row r="16" spans="1:13" x14ac:dyDescent="0.55000000000000004">
      <c r="B16" s="89">
        <v>6</v>
      </c>
      <c r="C16" s="18">
        <v>311.10000000000002</v>
      </c>
      <c r="D16" s="18" t="s">
        <v>41</v>
      </c>
      <c r="E16" s="50"/>
      <c r="F16" s="17">
        <f>'UPIS - BY B2'!L16</f>
        <v>40412</v>
      </c>
      <c r="G16" s="17">
        <f>INDEX('AccDep LinkIn'!$C$5:$AE$16,MATCH($C16,'AccDep LinkIn'!$A$5:$A$16,0),MATCH(BY_end,'AccDep LinkIn'!$C$2:$AE$2,0))</f>
        <v>40412</v>
      </c>
      <c r="I16" s="55">
        <f t="shared" si="0"/>
        <v>0.02</v>
      </c>
      <c r="J16" s="17">
        <f t="shared" si="1"/>
        <v>808.24</v>
      </c>
      <c r="K16" s="17"/>
      <c r="L16" s="54">
        <v>0</v>
      </c>
      <c r="M16" s="1">
        <v>50</v>
      </c>
    </row>
    <row r="17" spans="1:13" x14ac:dyDescent="0.55000000000000004">
      <c r="B17" s="89">
        <v>7</v>
      </c>
      <c r="C17" s="18">
        <v>320</v>
      </c>
      <c r="D17" s="18" t="s">
        <v>42</v>
      </c>
      <c r="E17" s="50"/>
      <c r="F17" s="17">
        <f>'UPIS - BY B2'!L17</f>
        <v>10624.22</v>
      </c>
      <c r="G17" s="17">
        <f>INDEX('AccDep LinkIn'!$C$5:$AE$16,MATCH($C17,'AccDep LinkIn'!$A$5:$A$16,0),MATCH(BY_end,'AccDep LinkIn'!$C$2:$AE$2,0))</f>
        <v>710</v>
      </c>
      <c r="I17" s="56">
        <f t="shared" si="0"/>
        <v>0.02</v>
      </c>
      <c r="J17" s="17">
        <f t="shared" si="1"/>
        <v>212.48439999999999</v>
      </c>
      <c r="K17" s="19"/>
      <c r="L17" s="54">
        <v>0</v>
      </c>
      <c r="M17" s="1">
        <v>50</v>
      </c>
    </row>
    <row r="18" spans="1:13" x14ac:dyDescent="0.55000000000000004">
      <c r="B18" s="89">
        <v>8</v>
      </c>
      <c r="C18" s="18">
        <v>330</v>
      </c>
      <c r="D18" s="18" t="s">
        <v>43</v>
      </c>
      <c r="E18" s="50"/>
      <c r="F18" s="17">
        <f>'UPIS - BY B2'!L18</f>
        <v>54530</v>
      </c>
      <c r="G18" s="17">
        <f>INDEX('AccDep LinkIn'!$C$5:$AE$16,MATCH($C18,'AccDep LinkIn'!$A$5:$A$16,0),MATCH(BY_end,'AccDep LinkIn'!$C$2:$AE$2,0))</f>
        <v>47169.039999999994</v>
      </c>
      <c r="I18" s="55">
        <f t="shared" si="0"/>
        <v>0.1</v>
      </c>
      <c r="J18" s="17">
        <f t="shared" si="1"/>
        <v>5453</v>
      </c>
      <c r="L18" s="54">
        <v>0</v>
      </c>
      <c r="M18" s="1">
        <v>10</v>
      </c>
    </row>
    <row r="19" spans="1:13" x14ac:dyDescent="0.55000000000000004">
      <c r="B19" s="89">
        <v>9</v>
      </c>
      <c r="C19" s="18">
        <v>331</v>
      </c>
      <c r="D19" s="18" t="s">
        <v>44</v>
      </c>
      <c r="E19" s="50"/>
      <c r="F19" s="17">
        <f>'UPIS - BY B2'!L19</f>
        <v>320215.2</v>
      </c>
      <c r="G19" s="17">
        <f>INDEX('AccDep LinkIn'!$C$5:$AE$16,MATCH($C19,'AccDep LinkIn'!$A$5:$A$16,0),MATCH(BY_end,'AccDep LinkIn'!$C$2:$AE$2,0))</f>
        <v>122092.8</v>
      </c>
      <c r="I19" s="55">
        <f t="shared" si="0"/>
        <v>0.02</v>
      </c>
      <c r="J19" s="17">
        <f t="shared" si="1"/>
        <v>6404.3040000000001</v>
      </c>
      <c r="L19" s="54">
        <v>0</v>
      </c>
      <c r="M19" s="1">
        <v>50</v>
      </c>
    </row>
    <row r="20" spans="1:13" s="2" customFormat="1" x14ac:dyDescent="0.55000000000000004">
      <c r="A20" s="1"/>
      <c r="B20" s="89">
        <v>10</v>
      </c>
      <c r="C20" s="18">
        <v>333</v>
      </c>
      <c r="D20" s="18" t="s">
        <v>45</v>
      </c>
      <c r="E20" s="50"/>
      <c r="F20" s="17">
        <f>'UPIS - BY B2'!L20</f>
        <v>15007.73</v>
      </c>
      <c r="G20" s="17">
        <f>INDEX('AccDep LinkIn'!$C$5:$AE$16,MATCH($C20,'AccDep LinkIn'!$A$5:$A$16,0),MATCH(BY_end,'AccDep LinkIn'!$C$2:$AE$2,0))</f>
        <v>4061.8272222222222</v>
      </c>
      <c r="H20" s="1"/>
      <c r="I20" s="55">
        <f t="shared" si="0"/>
        <v>0.05</v>
      </c>
      <c r="J20" s="17">
        <f t="shared" si="1"/>
        <v>750.38650000000007</v>
      </c>
      <c r="K20" s="1"/>
      <c r="L20" s="54">
        <v>-0.1</v>
      </c>
      <c r="M20" s="1">
        <v>22</v>
      </c>
    </row>
    <row r="21" spans="1:13" s="2" customFormat="1" x14ac:dyDescent="0.55000000000000004">
      <c r="A21" s="1"/>
      <c r="B21" s="89">
        <v>11</v>
      </c>
      <c r="C21" s="18">
        <v>334</v>
      </c>
      <c r="D21" s="18" t="s">
        <v>46</v>
      </c>
      <c r="E21" s="50"/>
      <c r="F21" s="17">
        <f>'UPIS - BY B2'!L21</f>
        <v>8412</v>
      </c>
      <c r="G21" s="17">
        <f>INDEX('AccDep LinkIn'!$C$5:$AE$16,MATCH($C21,'AccDep LinkIn'!$A$5:$A$16,0),MATCH(BY_end,'AccDep LinkIn'!$C$2:$AE$2,0))</f>
        <v>8412</v>
      </c>
      <c r="H21" s="1"/>
      <c r="I21" s="55">
        <f t="shared" si="0"/>
        <v>2.5000000000000001E-2</v>
      </c>
      <c r="J21" s="17">
        <f t="shared" si="1"/>
        <v>210.3</v>
      </c>
      <c r="K21" s="17"/>
      <c r="L21" s="54">
        <v>0</v>
      </c>
      <c r="M21" s="1">
        <v>40</v>
      </c>
    </row>
    <row r="22" spans="1:13" s="2" customFormat="1" x14ac:dyDescent="0.55000000000000004">
      <c r="A22" s="1"/>
      <c r="B22" s="89">
        <v>12</v>
      </c>
      <c r="C22" s="18">
        <v>340</v>
      </c>
      <c r="D22" s="18" t="s">
        <v>47</v>
      </c>
      <c r="E22" s="50"/>
      <c r="F22" s="17">
        <f>'UPIS - BY B2'!L22</f>
        <v>4795.41</v>
      </c>
      <c r="G22" s="17">
        <f>INDEX('AccDep LinkIn'!$C$5:$AE$16,MATCH($C22,'AccDep LinkIn'!$A$5:$A$16,0),MATCH(BY_end,'AccDep LinkIn'!$C$2:$AE$2,0))</f>
        <v>3572.7884916666662</v>
      </c>
      <c r="H22" s="1"/>
      <c r="I22" s="55">
        <f t="shared" si="0"/>
        <v>0.02</v>
      </c>
      <c r="J22" s="17">
        <f t="shared" si="1"/>
        <v>95.908199999999994</v>
      </c>
      <c r="K22" s="17"/>
      <c r="L22" s="54">
        <v>0</v>
      </c>
      <c r="M22" s="1">
        <v>50</v>
      </c>
    </row>
    <row r="23" spans="1:13" s="2" customFormat="1" x14ac:dyDescent="0.55000000000000004">
      <c r="A23" s="1"/>
      <c r="B23" s="89">
        <v>13</v>
      </c>
      <c r="C23" s="18">
        <v>346</v>
      </c>
      <c r="D23" s="18" t="s">
        <v>48</v>
      </c>
      <c r="E23" s="50"/>
      <c r="F23" s="17">
        <f>'UPIS - BY B2'!L23</f>
        <v>68105.5</v>
      </c>
      <c r="G23" s="17">
        <f>INDEX('AccDep LinkIn'!$C$5:$AE$16,MATCH($C23,'AccDep LinkIn'!$A$5:$A$16,0),MATCH(BY_end,'AccDep LinkIn'!$C$2:$AE$2,0))</f>
        <v>0</v>
      </c>
      <c r="H23" s="1"/>
      <c r="I23" s="55">
        <f t="shared" si="0"/>
        <v>6.6666666666666666E-2</v>
      </c>
      <c r="J23" s="17">
        <f t="shared" si="1"/>
        <v>4540.3666666666668</v>
      </c>
      <c r="K23" s="17"/>
      <c r="L23" s="54">
        <v>0</v>
      </c>
      <c r="M23" s="1">
        <v>15</v>
      </c>
    </row>
    <row r="24" spans="1:13" s="2" customFormat="1" x14ac:dyDescent="0.55000000000000004">
      <c r="A24" s="1"/>
      <c r="B24" s="89">
        <v>14</v>
      </c>
      <c r="C24" s="18">
        <v>348</v>
      </c>
      <c r="D24" s="18" t="s">
        <v>49</v>
      </c>
      <c r="E24" s="50"/>
      <c r="F24" s="17">
        <f>'UPIS - BY B2'!L24</f>
        <v>300</v>
      </c>
      <c r="G24" s="17">
        <f>INDEX('AccDep LinkIn'!$C$5:$AE$16,MATCH($C24,'AccDep LinkIn'!$A$5:$A$16,0),MATCH(BY_end,'AccDep LinkIn'!$C$2:$AE$2,0))</f>
        <v>300</v>
      </c>
      <c r="H24" s="1"/>
      <c r="I24" s="55">
        <f t="shared" ref="I24" si="2">(1-L24)/M24</f>
        <v>0.05</v>
      </c>
      <c r="J24" s="17">
        <f t="shared" ref="J24" si="3">F24*I24</f>
        <v>15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89">
        <v>15</v>
      </c>
      <c r="C25" s="15"/>
      <c r="D25" s="22"/>
      <c r="E25" s="50"/>
      <c r="F25" s="17"/>
      <c r="G25" s="17"/>
      <c r="H25" s="1"/>
      <c r="I25" s="17"/>
      <c r="J25" s="17"/>
      <c r="K25" s="17"/>
    </row>
    <row r="26" spans="1:13" s="2" customFormat="1" ht="14.7" thickBot="1" x14ac:dyDescent="0.6">
      <c r="A26" s="1"/>
      <c r="B26" s="89">
        <v>16</v>
      </c>
      <c r="C26" s="15"/>
      <c r="D26" s="57" t="s">
        <v>68</v>
      </c>
      <c r="E26" s="53"/>
      <c r="F26" s="59">
        <f>SUM(F13:F24)</f>
        <v>679094.97000000009</v>
      </c>
      <c r="G26" s="59">
        <f>SUM(G13:G24)</f>
        <v>230831.45571388889</v>
      </c>
      <c r="H26" s="11"/>
      <c r="I26" s="19"/>
      <c r="J26" s="59">
        <f>SUM(J13:J24)</f>
        <v>24143.563133333337</v>
      </c>
      <c r="K26" s="17"/>
    </row>
    <row r="27" spans="1:13" s="2" customFormat="1" ht="14.7" thickTop="1" x14ac:dyDescent="0.55000000000000004">
      <c r="A27" s="1"/>
      <c r="B27" s="89">
        <v>17</v>
      </c>
      <c r="C27" s="15"/>
      <c r="D27" s="22"/>
      <c r="E27" s="50"/>
      <c r="F27" s="17"/>
      <c r="G27" s="17"/>
      <c r="H27" s="1"/>
      <c r="I27" s="17"/>
      <c r="J27" s="17"/>
      <c r="K27" s="17"/>
    </row>
    <row r="28" spans="1:13" s="2" customFormat="1" x14ac:dyDescent="0.55000000000000004">
      <c r="A28" s="1"/>
      <c r="B28" s="89"/>
      <c r="C28" s="15"/>
      <c r="D28" s="22"/>
      <c r="E28" s="50"/>
      <c r="F28" s="17"/>
      <c r="G28" s="17"/>
      <c r="H28" s="1"/>
      <c r="I28" s="17"/>
      <c r="J28" s="17"/>
      <c r="K28" s="17"/>
    </row>
    <row r="29" spans="1:13" s="2" customFormat="1" x14ac:dyDescent="0.55000000000000004">
      <c r="A29" s="1"/>
      <c r="B29" s="89"/>
      <c r="C29" s="15"/>
      <c r="D29" s="22"/>
      <c r="E29" s="1"/>
      <c r="F29" s="17"/>
      <c r="G29" s="19"/>
      <c r="H29" s="1"/>
      <c r="I29" s="19"/>
      <c r="J29" s="19"/>
      <c r="K29" s="19"/>
    </row>
    <row r="30" spans="1:13" s="2" customFormat="1" x14ac:dyDescent="0.55000000000000004">
      <c r="A30" s="1"/>
      <c r="B30" s="89"/>
      <c r="C30" s="15"/>
      <c r="D30" s="22"/>
      <c r="E30" s="1"/>
      <c r="F30" s="17"/>
      <c r="G30" s="1"/>
      <c r="H30" s="1"/>
      <c r="I30" s="1"/>
      <c r="J30" s="1"/>
      <c r="K30" s="1"/>
    </row>
    <row r="31" spans="1:13" s="2" customFormat="1" x14ac:dyDescent="0.55000000000000004">
      <c r="A31" s="1"/>
      <c r="B31" s="89"/>
      <c r="C31" s="15"/>
      <c r="D31" s="22"/>
      <c r="E31" s="1"/>
      <c r="F31" s="17"/>
      <c r="G31" s="17"/>
      <c r="H31" s="1"/>
      <c r="I31" s="17"/>
      <c r="J31" s="17"/>
      <c r="K31" s="17"/>
    </row>
    <row r="32" spans="1:13" s="2" customFormat="1" x14ac:dyDescent="0.55000000000000004">
      <c r="A32" s="1"/>
      <c r="B32" s="89"/>
      <c r="C32" s="15"/>
      <c r="D32" s="22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89"/>
      <c r="C33" s="15"/>
      <c r="D33" s="22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89"/>
      <c r="C34" s="25"/>
      <c r="D34" s="22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89"/>
      <c r="C35" s="15"/>
      <c r="D35" s="1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89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89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89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89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89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89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89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89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89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89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89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89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89"/>
      <c r="C48" s="11"/>
      <c r="D48" s="1"/>
      <c r="E48" s="1"/>
      <c r="F48" s="19"/>
      <c r="G48" s="1"/>
      <c r="H48" s="1"/>
      <c r="I48" s="1"/>
      <c r="J48" s="1"/>
      <c r="K48" s="1"/>
    </row>
    <row r="49" spans="1:11" s="2" customFormat="1" x14ac:dyDescent="0.55000000000000004">
      <c r="A49" s="1"/>
      <c r="B49" s="89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89"/>
      <c r="C50" s="11"/>
      <c r="D50" s="1"/>
      <c r="E50" s="1"/>
      <c r="F50" s="19"/>
      <c r="G50" s="17"/>
      <c r="H50" s="1"/>
      <c r="I50" s="17"/>
      <c r="J50" s="17"/>
      <c r="K50" s="17"/>
    </row>
    <row r="51" spans="1:11" s="2" customFormat="1" x14ac:dyDescent="0.55000000000000004">
      <c r="A51" s="1"/>
      <c r="B51" s="89"/>
      <c r="C51" s="11"/>
      <c r="D51" s="1"/>
      <c r="E51" s="1"/>
      <c r="F51" s="28"/>
      <c r="G51" s="1"/>
      <c r="H51" s="1"/>
      <c r="I51" s="1"/>
      <c r="J51" s="1"/>
      <c r="K51" s="1"/>
    </row>
    <row r="52" spans="1:11" s="2" customFormat="1" x14ac:dyDescent="0.55000000000000004">
      <c r="A52" s="1"/>
      <c r="B52" s="89"/>
      <c r="C52" s="11"/>
      <c r="D52" s="1"/>
      <c r="E52" s="1"/>
      <c r="F52" s="1"/>
      <c r="G52" s="17"/>
      <c r="H52" s="1"/>
      <c r="I52" s="17"/>
      <c r="J52" s="17"/>
      <c r="K52" s="17"/>
    </row>
    <row r="53" spans="1:11" s="2" customFormat="1" x14ac:dyDescent="0.55000000000000004">
      <c r="A53" s="1"/>
      <c r="B53" s="89"/>
      <c r="C53" s="11"/>
      <c r="D53" s="1"/>
      <c r="E53" s="1"/>
      <c r="F53" s="1"/>
      <c r="G53" s="1"/>
      <c r="H53" s="1"/>
      <c r="I53" s="1"/>
      <c r="J53" s="1"/>
      <c r="K53" s="1"/>
    </row>
    <row r="54" spans="1:11" s="2" customFormat="1" x14ac:dyDescent="0.55000000000000004">
      <c r="A54" s="1"/>
      <c r="B54" s="89"/>
      <c r="C54" s="11"/>
      <c r="D54" s="1"/>
      <c r="E54" s="1"/>
      <c r="F54" s="1"/>
      <c r="G54" s="19"/>
      <c r="H54" s="1"/>
      <c r="I54" s="19"/>
      <c r="J54" s="19"/>
      <c r="K54" s="19"/>
    </row>
    <row r="55" spans="1:11" s="2" customFormat="1" x14ac:dyDescent="0.55000000000000004">
      <c r="A55" s="1"/>
      <c r="B55" s="89"/>
      <c r="C55" s="1"/>
      <c r="D55" s="11"/>
      <c r="E55" s="1"/>
      <c r="F55" s="1"/>
      <c r="G55" s="1"/>
      <c r="H55" s="1"/>
      <c r="I55" s="1"/>
      <c r="J55" s="1"/>
      <c r="K55" s="1"/>
    </row>
    <row r="56" spans="1:11" s="2" customFormat="1" x14ac:dyDescent="0.55000000000000004">
      <c r="A56" s="1"/>
      <c r="B56" s="89"/>
      <c r="C56" s="1"/>
      <c r="D56" s="1"/>
      <c r="E56" s="1"/>
      <c r="F56" s="1"/>
      <c r="G56" s="19"/>
      <c r="H56" s="1"/>
      <c r="I56" s="19"/>
      <c r="J56" s="19"/>
      <c r="K56" s="19"/>
    </row>
    <row r="57" spans="1:11" s="2" customFormat="1" x14ac:dyDescent="0.55000000000000004">
      <c r="A57" s="1"/>
      <c r="B57" s="89"/>
      <c r="C57" s="1"/>
      <c r="D57" s="1"/>
      <c r="E57" s="1"/>
      <c r="F57" s="1"/>
      <c r="G57" s="28"/>
      <c r="H57" s="1"/>
      <c r="I57" s="29"/>
      <c r="J57" s="29"/>
      <c r="K57" s="29"/>
    </row>
    <row r="58" spans="1:11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1"/>
      <c r="K58" s="1"/>
    </row>
    <row r="59" spans="1:11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5">
    <mergeCell ref="A5:G5"/>
    <mergeCell ref="A1:M1"/>
    <mergeCell ref="A2:M2"/>
    <mergeCell ref="A3:M3"/>
    <mergeCell ref="A4:M4"/>
  </mergeCells>
  <pageMargins left="0.7" right="0.7" top="0.75" bottom="0.75" header="0.3" footer="0.3"/>
  <pageSetup scale="75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sheetPr>
    <pageSetUpPr fitToPage="1"/>
  </sheetPr>
  <dimension ref="A1:M61"/>
  <sheetViews>
    <sheetView view="pageBreakPreview" zoomScaleNormal="110" zoomScaleSheetLayoutView="100" workbookViewId="0">
      <selection activeCell="A7" sqref="A7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26171875" style="1" bestFit="1" customWidth="1"/>
    <col min="5" max="5" width="3.26171875" style="1" customWidth="1"/>
    <col min="6" max="7" width="14.68359375" style="1" customWidth="1"/>
    <col min="8" max="8" width="3.68359375" style="1" customWidth="1"/>
    <col min="9" max="10" width="14" style="1" customWidth="1"/>
    <col min="11" max="11" width="3.15625" style="1" customWidth="1"/>
    <col min="12" max="12" width="14" style="2" customWidth="1"/>
    <col min="13" max="16384" width="9.15625" style="1"/>
  </cols>
  <sheetData>
    <row r="1" spans="1:13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x14ac:dyDescent="0.55000000000000004">
      <c r="A3" s="93" t="s">
        <v>60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x14ac:dyDescent="0.55000000000000004">
      <c r="A4" s="93" t="str">
        <f>'Constants LinkIn'!B11</f>
        <v>Forecast Year for the 12 Months ended April 30, 2022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x14ac:dyDescent="0.55000000000000004">
      <c r="A5" s="93"/>
      <c r="B5" s="93"/>
      <c r="C5" s="93"/>
      <c r="D5" s="93"/>
      <c r="E5" s="93"/>
      <c r="F5" s="93"/>
      <c r="G5" s="93"/>
      <c r="K5" s="3"/>
      <c r="M5" s="71" t="s">
        <v>61</v>
      </c>
    </row>
    <row r="6" spans="1:13" x14ac:dyDescent="0.55000000000000004">
      <c r="A6" s="1" t="s">
        <v>27</v>
      </c>
      <c r="K6" s="3"/>
      <c r="M6" s="72" t="e">
        <f ca="1">RIGHT(CELL("filename",$A$1),LEN(CELL("filename",$A$1))-SEARCH("/Work Papers",CELL("filename",$A$1),1))</f>
        <v>#VALUE!</v>
      </c>
    </row>
    <row r="7" spans="1:13" x14ac:dyDescent="0.55000000000000004">
      <c r="A7" s="1" t="s">
        <v>31</v>
      </c>
      <c r="K7" s="3"/>
      <c r="M7" s="73" t="s">
        <v>13</v>
      </c>
    </row>
    <row r="8" spans="1:13" ht="14.7" thickBot="1" x14ac:dyDescent="0.6">
      <c r="B8" s="4"/>
      <c r="C8" s="4"/>
      <c r="D8" s="4"/>
      <c r="E8" s="50"/>
      <c r="F8" s="4"/>
      <c r="G8" s="4"/>
      <c r="H8" s="50"/>
      <c r="I8" s="4"/>
      <c r="J8" s="4"/>
      <c r="K8" s="50"/>
      <c r="L8" s="4"/>
      <c r="M8" s="4"/>
    </row>
    <row r="9" spans="1:13" ht="43.2" x14ac:dyDescent="0.55000000000000004">
      <c r="B9" s="5" t="s">
        <v>14</v>
      </c>
      <c r="C9" s="5" t="s">
        <v>32</v>
      </c>
      <c r="E9" s="50"/>
      <c r="F9" s="6" t="s">
        <v>62</v>
      </c>
      <c r="G9" s="6" t="s">
        <v>63</v>
      </c>
      <c r="H9" s="52"/>
      <c r="I9" s="6" t="s">
        <v>64</v>
      </c>
      <c r="J9" s="6" t="s">
        <v>65</v>
      </c>
      <c r="K9" s="48"/>
      <c r="L9" s="6" t="s">
        <v>66</v>
      </c>
      <c r="M9" s="6" t="s">
        <v>67</v>
      </c>
    </row>
    <row r="10" spans="1:13" ht="14.7" thickBot="1" x14ac:dyDescent="0.6">
      <c r="B10" s="8" t="s">
        <v>17</v>
      </c>
      <c r="C10" s="8" t="s">
        <v>17</v>
      </c>
      <c r="D10" s="8" t="s">
        <v>37</v>
      </c>
      <c r="E10" s="50"/>
      <c r="F10" s="9" t="s">
        <v>19</v>
      </c>
      <c r="G10" s="9" t="s">
        <v>19</v>
      </c>
      <c r="H10" s="49"/>
      <c r="I10" s="9" t="s">
        <v>19</v>
      </c>
      <c r="J10" s="9" t="s">
        <v>19</v>
      </c>
      <c r="K10" s="49"/>
      <c r="L10" s="9" t="s">
        <v>19</v>
      </c>
      <c r="M10" s="9" t="s">
        <v>19</v>
      </c>
    </row>
    <row r="11" spans="1:13" s="11" customFormat="1" x14ac:dyDescent="0.55000000000000004">
      <c r="B11" s="89">
        <v>1</v>
      </c>
      <c r="D11" s="12"/>
      <c r="E11" s="53"/>
      <c r="F11" s="13"/>
      <c r="G11" s="13"/>
      <c r="H11" s="53"/>
      <c r="I11" s="13"/>
      <c r="J11" s="13"/>
      <c r="K11" s="51"/>
      <c r="L11" s="14"/>
    </row>
    <row r="12" spans="1:13" x14ac:dyDescent="0.55000000000000004">
      <c r="B12" s="89">
        <v>2</v>
      </c>
      <c r="C12" s="11"/>
      <c r="D12" s="11"/>
      <c r="E12" s="50"/>
      <c r="H12" s="50"/>
      <c r="K12" s="50"/>
    </row>
    <row r="13" spans="1:13" x14ac:dyDescent="0.55000000000000004">
      <c r="B13" s="89">
        <v>3</v>
      </c>
      <c r="C13" s="18">
        <v>303.10000000000002</v>
      </c>
      <c r="D13" s="18" t="s">
        <v>38</v>
      </c>
      <c r="E13" s="50"/>
      <c r="F13" s="17">
        <f>'UPIS - FY B2'!L13</f>
        <v>2000</v>
      </c>
      <c r="G13" s="17">
        <f>INDEX('AccDep LinkIn'!$C$5:$AE$16,MATCH($C13,'AccDep LinkIn'!$A$5:$A$16,0),MATCH(FY_End,'AccDep LinkIn'!$C$2:$AE$2,0))</f>
        <v>0</v>
      </c>
      <c r="H13" s="50"/>
      <c r="I13" s="17"/>
      <c r="J13" s="17"/>
      <c r="K13" s="17"/>
    </row>
    <row r="14" spans="1:13" x14ac:dyDescent="0.55000000000000004">
      <c r="B14" s="89">
        <v>4</v>
      </c>
      <c r="C14" s="18">
        <v>304</v>
      </c>
      <c r="D14" s="18" t="s">
        <v>39</v>
      </c>
      <c r="E14" s="50"/>
      <c r="F14" s="17">
        <f>'UPIS - FY B2'!L14</f>
        <v>507090.61000000004</v>
      </c>
      <c r="G14" s="17">
        <f>INDEX('AccDep LinkIn'!$C$5:$AE$16,MATCH($C14,'AccDep LinkIn'!$A$5:$A$16,0),MATCH(FY_End,'AccDep LinkIn'!$C$2:$AE$2,0))</f>
        <v>19140.797155555563</v>
      </c>
      <c r="I14" s="56">
        <f t="shared" ref="I14:I18" si="0">(1-L14)/M14</f>
        <v>3.6666666666666667E-2</v>
      </c>
      <c r="J14" s="17">
        <f>F14*I14</f>
        <v>18593.322366666667</v>
      </c>
      <c r="K14" s="17"/>
      <c r="L14" s="54">
        <f>'Dep - BY B3.1'!L14</f>
        <v>-0.1</v>
      </c>
      <c r="M14" s="1">
        <f>'Dep - BY B3.1'!M14</f>
        <v>30</v>
      </c>
    </row>
    <row r="15" spans="1:13" x14ac:dyDescent="0.55000000000000004">
      <c r="B15" s="89">
        <v>5</v>
      </c>
      <c r="C15" s="18">
        <v>307</v>
      </c>
      <c r="D15" s="18" t="s">
        <v>40</v>
      </c>
      <c r="E15" s="50"/>
      <c r="F15" s="17">
        <f>'UPIS - FY B2'!L15</f>
        <v>55495.8</v>
      </c>
      <c r="G15" s="17">
        <f>INDEX('AccDep LinkIn'!$C$5:$AE$16,MATCH($C15,'AccDep LinkIn'!$A$5:$A$16,0),MATCH(FY_End,'AccDep LinkIn'!$C$2:$AE$2,0))</f>
        <v>1757.4509999999996</v>
      </c>
      <c r="I15" s="56">
        <f t="shared" si="0"/>
        <v>0.02</v>
      </c>
      <c r="J15" s="17">
        <f>F15*I15</f>
        <v>1109.9160000000002</v>
      </c>
      <c r="K15" s="17"/>
      <c r="L15" s="54">
        <f>'Dep - BY B3.1'!L15</f>
        <v>0</v>
      </c>
      <c r="M15" s="1">
        <f>'Dep - BY B3.1'!M15</f>
        <v>50</v>
      </c>
    </row>
    <row r="16" spans="1:13" x14ac:dyDescent="0.55000000000000004">
      <c r="B16" s="89">
        <v>6</v>
      </c>
      <c r="C16" s="18">
        <v>311.10000000000002</v>
      </c>
      <c r="D16" s="18" t="s">
        <v>41</v>
      </c>
      <c r="E16" s="50"/>
      <c r="F16" s="17">
        <f>'UPIS - FY B2'!L16</f>
        <v>40412</v>
      </c>
      <c r="G16" s="17">
        <f>INDEX('AccDep LinkIn'!$C$5:$AE$16,MATCH($C16,'AccDep LinkIn'!$A$5:$A$16,0),MATCH(FY_End,'AccDep LinkIn'!$C$2:$AE$2,0))</f>
        <v>40412</v>
      </c>
      <c r="I16" s="56">
        <f t="shared" si="0"/>
        <v>0.02</v>
      </c>
      <c r="J16" s="17">
        <f t="shared" ref="J16:J23" si="1">F16*I16</f>
        <v>808.24</v>
      </c>
      <c r="K16" s="17"/>
      <c r="L16" s="54">
        <f>'Dep - BY B3.1'!L16</f>
        <v>0</v>
      </c>
      <c r="M16" s="1">
        <f>'Dep - BY B3.1'!M16</f>
        <v>50</v>
      </c>
    </row>
    <row r="17" spans="1:13" x14ac:dyDescent="0.55000000000000004">
      <c r="B17" s="89">
        <v>7</v>
      </c>
      <c r="C17" s="18">
        <v>320</v>
      </c>
      <c r="D17" s="18" t="s">
        <v>42</v>
      </c>
      <c r="E17" s="50"/>
      <c r="F17" s="17">
        <f>'UPIS - FY B2'!L17</f>
        <v>153038.9</v>
      </c>
      <c r="G17" s="17">
        <f>INDEX('AccDep LinkIn'!$C$5:$AE$16,MATCH($C17,'AccDep LinkIn'!$A$5:$A$16,0),MATCH(FY_End,'AccDep LinkIn'!$C$2:$AE$2,0))</f>
        <v>2892.1749333333337</v>
      </c>
      <c r="I17" s="56">
        <f t="shared" si="0"/>
        <v>0.02</v>
      </c>
      <c r="J17" s="17">
        <f t="shared" si="1"/>
        <v>3060.7779999999998</v>
      </c>
      <c r="K17" s="19"/>
      <c r="L17" s="54">
        <f>'Dep - BY B3.1'!L17</f>
        <v>0</v>
      </c>
      <c r="M17" s="1">
        <f>'Dep - BY B3.1'!M17</f>
        <v>50</v>
      </c>
    </row>
    <row r="18" spans="1:13" x14ac:dyDescent="0.55000000000000004">
      <c r="B18" s="89">
        <v>8</v>
      </c>
      <c r="C18" s="18">
        <v>330</v>
      </c>
      <c r="D18" s="18" t="s">
        <v>43</v>
      </c>
      <c r="E18" s="50"/>
      <c r="F18" s="17">
        <f>'UPIS - FY B2'!L18</f>
        <v>81722.899999999994</v>
      </c>
      <c r="G18" s="17">
        <f>INDEX('AccDep LinkIn'!$C$5:$AE$16,MATCH($C18,'AccDep LinkIn'!$A$5:$A$16,0),MATCH(FY_End,'AccDep LinkIn'!$C$2:$AE$2,0))</f>
        <v>56252.566666666666</v>
      </c>
      <c r="I18" s="56">
        <f t="shared" si="0"/>
        <v>0.1</v>
      </c>
      <c r="J18" s="17">
        <f t="shared" si="1"/>
        <v>8172.29</v>
      </c>
      <c r="L18" s="54">
        <f>'Dep - BY B3.1'!L18</f>
        <v>0</v>
      </c>
      <c r="M18" s="1">
        <f>'Dep - BY B3.1'!M18</f>
        <v>10</v>
      </c>
    </row>
    <row r="19" spans="1:13" x14ac:dyDescent="0.55000000000000004">
      <c r="B19" s="89">
        <v>9</v>
      </c>
      <c r="C19" s="18">
        <v>331</v>
      </c>
      <c r="D19" s="18" t="s">
        <v>44</v>
      </c>
      <c r="E19" s="50"/>
      <c r="F19" s="17">
        <f>'UPIS - FY B2'!L19</f>
        <v>494614.68000000005</v>
      </c>
      <c r="G19" s="17">
        <f>INDEX('AccDep LinkIn'!$C$5:$AE$16,MATCH($C19,'AccDep LinkIn'!$A$5:$A$16,0),MATCH(FY_End,'AccDep LinkIn'!$C$2:$AE$2,0))</f>
        <v>133987.38893333331</v>
      </c>
      <c r="I19" s="56">
        <f t="shared" ref="I19:I20" si="2">(1-L19)/M19</f>
        <v>0.02</v>
      </c>
      <c r="J19" s="17">
        <f t="shared" ref="J19:J20" si="3">F19*I19</f>
        <v>9892.2936000000009</v>
      </c>
      <c r="L19" s="54">
        <f>'Dep - BY B3.1'!L19</f>
        <v>0</v>
      </c>
      <c r="M19" s="1">
        <f>'Dep - BY B3.1'!M19</f>
        <v>50</v>
      </c>
    </row>
    <row r="20" spans="1:13" s="2" customFormat="1" x14ac:dyDescent="0.55000000000000004">
      <c r="A20" s="1"/>
      <c r="B20" s="89">
        <v>10</v>
      </c>
      <c r="C20" s="18">
        <v>333</v>
      </c>
      <c r="D20" s="18" t="s">
        <v>45</v>
      </c>
      <c r="E20" s="50"/>
      <c r="F20" s="17">
        <f>'UPIS - FY B2'!L20</f>
        <v>15007.73</v>
      </c>
      <c r="G20" s="17">
        <f>INDEX('AccDep LinkIn'!$C$5:$AE$16,MATCH($C20,'AccDep LinkIn'!$A$5:$A$16,0),MATCH(FY_End,'AccDep LinkIn'!$C$2:$AE$2,0))</f>
        <v>5062.3425555555514</v>
      </c>
      <c r="H20" s="1"/>
      <c r="I20" s="56">
        <f t="shared" si="2"/>
        <v>0.05</v>
      </c>
      <c r="J20" s="17">
        <f t="shared" si="3"/>
        <v>750.38650000000007</v>
      </c>
      <c r="K20" s="1"/>
      <c r="L20" s="54">
        <f>'Dep - BY B3.1'!L20</f>
        <v>-0.1</v>
      </c>
      <c r="M20" s="1">
        <f>'Dep - BY B3.1'!M20</f>
        <v>22</v>
      </c>
    </row>
    <row r="21" spans="1:13" s="2" customFormat="1" x14ac:dyDescent="0.55000000000000004">
      <c r="A21" s="1"/>
      <c r="B21" s="89">
        <v>11</v>
      </c>
      <c r="C21" s="18">
        <v>334</v>
      </c>
      <c r="D21" s="18" t="s">
        <v>46</v>
      </c>
      <c r="E21" s="50"/>
      <c r="F21" s="17">
        <f>'UPIS - FY B2'!L21</f>
        <v>8412</v>
      </c>
      <c r="G21" s="17">
        <f>INDEX('AccDep LinkIn'!$C$5:$AE$16,MATCH($C21,'AccDep LinkIn'!$A$5:$A$16,0),MATCH(FY_End,'AccDep LinkIn'!$C$2:$AE$2,0))</f>
        <v>8412</v>
      </c>
      <c r="H21" s="1"/>
      <c r="I21" s="56">
        <f t="shared" ref="I21:I23" si="4">(1-L21)/M21</f>
        <v>2.5000000000000001E-2</v>
      </c>
      <c r="J21" s="17">
        <f t="shared" si="1"/>
        <v>210.3</v>
      </c>
      <c r="K21" s="17"/>
      <c r="L21" s="54">
        <f>'Dep - BY B3.1'!L21</f>
        <v>0</v>
      </c>
      <c r="M21" s="1">
        <f>'Dep - BY B3.1'!M21</f>
        <v>40</v>
      </c>
    </row>
    <row r="22" spans="1:13" s="2" customFormat="1" x14ac:dyDescent="0.55000000000000004">
      <c r="A22" s="1"/>
      <c r="B22" s="89">
        <v>12</v>
      </c>
      <c r="C22" s="18">
        <v>340</v>
      </c>
      <c r="D22" s="18" t="s">
        <v>47</v>
      </c>
      <c r="E22" s="50"/>
      <c r="F22" s="17">
        <f>'UPIS - FY B2'!L22</f>
        <v>4795.41</v>
      </c>
      <c r="G22" s="17">
        <f>INDEX('AccDep LinkIn'!$C$5:$AE$16,MATCH($C22,'AccDep LinkIn'!$A$5:$A$16,0),MATCH(FY_End,'AccDep LinkIn'!$C$2:$AE$2,0))</f>
        <v>3700.666091666666</v>
      </c>
      <c r="H22" s="1"/>
      <c r="I22" s="56">
        <f t="shared" si="4"/>
        <v>0.02</v>
      </c>
      <c r="J22" s="17">
        <f t="shared" si="1"/>
        <v>95.908199999999994</v>
      </c>
      <c r="K22" s="17"/>
      <c r="L22" s="54">
        <f>'Dep - BY B3.1'!L22</f>
        <v>0</v>
      </c>
      <c r="M22" s="1">
        <f>'Dep - BY B3.1'!M22</f>
        <v>50</v>
      </c>
    </row>
    <row r="23" spans="1:13" s="2" customFormat="1" x14ac:dyDescent="0.55000000000000004">
      <c r="A23" s="1"/>
      <c r="B23" s="89">
        <v>13</v>
      </c>
      <c r="C23" s="18">
        <v>346</v>
      </c>
      <c r="D23" s="18" t="s">
        <v>48</v>
      </c>
      <c r="E23" s="50"/>
      <c r="F23" s="17">
        <f>'UPIS - FY B2'!L23</f>
        <v>68105.5</v>
      </c>
      <c r="G23" s="17">
        <f>INDEX('AccDep LinkIn'!$C$5:$AE$16,MATCH($C23,'AccDep LinkIn'!$A$5:$A$16,0),MATCH(FY_End,'AccDep LinkIn'!$C$2:$AE$2,0))</f>
        <v>6053.8222222222239</v>
      </c>
      <c r="H23" s="1"/>
      <c r="I23" s="56">
        <f t="shared" si="4"/>
        <v>6.6666666666666666E-2</v>
      </c>
      <c r="J23" s="17">
        <f t="shared" si="1"/>
        <v>4540.3666666666668</v>
      </c>
      <c r="K23" s="17"/>
      <c r="L23" s="54">
        <f>'Dep - BY B3.1'!L23</f>
        <v>0</v>
      </c>
      <c r="M23" s="1">
        <f>'Dep - BY B3.1'!M23</f>
        <v>15</v>
      </c>
    </row>
    <row r="24" spans="1:13" s="2" customFormat="1" x14ac:dyDescent="0.55000000000000004">
      <c r="A24" s="1"/>
      <c r="B24" s="89">
        <v>14</v>
      </c>
      <c r="C24" s="18">
        <v>348</v>
      </c>
      <c r="D24" s="18" t="s">
        <v>49</v>
      </c>
      <c r="E24" s="50"/>
      <c r="F24" s="17">
        <f>'UPIS - FY B2'!L24</f>
        <v>300</v>
      </c>
      <c r="G24" s="17">
        <f>INDEX('AccDep LinkIn'!$C$5:$AE$16,MATCH($C24,'AccDep LinkIn'!$A$5:$A$16,0),MATCH(FY_End,'AccDep LinkIn'!$C$2:$AE$2,0))</f>
        <v>300</v>
      </c>
      <c r="H24" s="1"/>
      <c r="I24" s="56">
        <f t="shared" ref="I24" si="5">(1-L24)/M24</f>
        <v>0.05</v>
      </c>
      <c r="J24" s="17">
        <f t="shared" ref="J24" si="6">F24*I24</f>
        <v>15</v>
      </c>
      <c r="K24" s="17"/>
      <c r="L24" s="54">
        <f>'Dep - BY B3.1'!L24</f>
        <v>0</v>
      </c>
      <c r="M24" s="1">
        <f>'Dep - BY B3.1'!M24</f>
        <v>20</v>
      </c>
    </row>
    <row r="25" spans="1:13" s="2" customFormat="1" x14ac:dyDescent="0.55000000000000004">
      <c r="A25" s="1"/>
      <c r="B25" s="89">
        <v>15</v>
      </c>
      <c r="C25" s="15"/>
      <c r="D25" s="22"/>
      <c r="E25" s="50"/>
      <c r="F25" s="17"/>
      <c r="G25" s="17"/>
      <c r="H25" s="1"/>
      <c r="I25" s="17"/>
      <c r="J25" s="17"/>
      <c r="K25" s="17"/>
    </row>
    <row r="26" spans="1:13" s="2" customFormat="1" ht="14.7" thickBot="1" x14ac:dyDescent="0.6">
      <c r="A26" s="1"/>
      <c r="B26" s="89">
        <v>16</v>
      </c>
      <c r="C26" s="15"/>
      <c r="D26" s="57" t="s">
        <v>68</v>
      </c>
      <c r="E26" s="53"/>
      <c r="F26" s="59">
        <f>SUM(F13:F24)</f>
        <v>1430995.53</v>
      </c>
      <c r="G26" s="59">
        <f>SUM(G13:G24)</f>
        <v>277971.20955833327</v>
      </c>
      <c r="H26" s="11"/>
      <c r="I26" s="19"/>
      <c r="J26" s="59">
        <f>SUM(J13:J24)</f>
        <v>47248.801333333337</v>
      </c>
      <c r="K26" s="17"/>
    </row>
    <row r="27" spans="1:13" s="2" customFormat="1" ht="14.7" thickTop="1" x14ac:dyDescent="0.55000000000000004">
      <c r="A27" s="1"/>
      <c r="B27" s="89">
        <v>17</v>
      </c>
      <c r="C27" s="15"/>
      <c r="D27" s="22"/>
      <c r="E27" s="50"/>
      <c r="F27" s="17"/>
      <c r="G27" s="17"/>
      <c r="H27" s="1"/>
      <c r="I27" s="17"/>
      <c r="J27" s="17"/>
      <c r="K27" s="17"/>
    </row>
    <row r="28" spans="1:13" s="2" customFormat="1" x14ac:dyDescent="0.55000000000000004">
      <c r="A28" s="1"/>
      <c r="B28" s="89"/>
      <c r="C28" s="15"/>
      <c r="D28" s="22"/>
      <c r="E28" s="50"/>
      <c r="F28" s="17"/>
      <c r="G28" s="17"/>
      <c r="H28" s="1"/>
      <c r="I28" s="17"/>
      <c r="J28" s="17"/>
      <c r="K28" s="17"/>
    </row>
    <row r="29" spans="1:13" s="2" customFormat="1" x14ac:dyDescent="0.55000000000000004">
      <c r="A29" s="1"/>
      <c r="B29" s="89"/>
      <c r="C29" s="15"/>
      <c r="D29" s="22"/>
      <c r="E29" s="1"/>
      <c r="F29" s="17"/>
      <c r="G29" s="19"/>
      <c r="H29" s="1"/>
      <c r="I29" s="19"/>
      <c r="J29" s="19"/>
      <c r="K29" s="19"/>
    </row>
    <row r="30" spans="1:13" s="2" customFormat="1" x14ac:dyDescent="0.55000000000000004">
      <c r="A30" s="1"/>
      <c r="B30" s="89"/>
      <c r="C30" s="15"/>
      <c r="D30" s="22"/>
      <c r="E30" s="1"/>
      <c r="F30" s="17"/>
      <c r="G30" s="1"/>
      <c r="H30" s="1"/>
      <c r="I30" s="1"/>
      <c r="J30" s="1"/>
      <c r="K30" s="1"/>
    </row>
    <row r="31" spans="1:13" s="2" customFormat="1" x14ac:dyDescent="0.55000000000000004">
      <c r="A31" s="1"/>
      <c r="B31" s="89"/>
      <c r="C31" s="15"/>
      <c r="D31" s="22"/>
      <c r="E31" s="1"/>
      <c r="F31" s="17"/>
      <c r="G31" s="17"/>
      <c r="H31" s="1"/>
      <c r="I31" s="17"/>
      <c r="J31" s="17"/>
      <c r="K31" s="17"/>
    </row>
    <row r="32" spans="1:13" s="2" customFormat="1" x14ac:dyDescent="0.55000000000000004">
      <c r="A32" s="1"/>
      <c r="B32" s="89"/>
      <c r="C32" s="15"/>
      <c r="D32" s="22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89"/>
      <c r="C33" s="15"/>
      <c r="D33" s="22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89"/>
      <c r="C34" s="25"/>
      <c r="D34" s="22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89"/>
      <c r="C35" s="15"/>
      <c r="D35" s="1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89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89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89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89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89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89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89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89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89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89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89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89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89"/>
      <c r="C48" s="11"/>
      <c r="D48" s="1"/>
      <c r="E48" s="1"/>
      <c r="F48" s="19"/>
      <c r="G48" s="1"/>
      <c r="H48" s="1"/>
      <c r="I48" s="1"/>
      <c r="J48" s="1"/>
      <c r="K48" s="1"/>
    </row>
    <row r="49" spans="1:11" s="2" customFormat="1" x14ac:dyDescent="0.55000000000000004">
      <c r="A49" s="1"/>
      <c r="B49" s="89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89"/>
      <c r="C50" s="11"/>
      <c r="D50" s="1"/>
      <c r="E50" s="1"/>
      <c r="F50" s="19"/>
      <c r="G50" s="17"/>
      <c r="H50" s="1"/>
      <c r="I50" s="17"/>
      <c r="J50" s="17"/>
      <c r="K50" s="17"/>
    </row>
    <row r="51" spans="1:11" s="2" customFormat="1" x14ac:dyDescent="0.55000000000000004">
      <c r="A51" s="1"/>
      <c r="B51" s="89"/>
      <c r="C51" s="11"/>
      <c r="D51" s="1"/>
      <c r="E51" s="1"/>
      <c r="F51" s="28"/>
      <c r="G51" s="1"/>
      <c r="H51" s="1"/>
      <c r="I51" s="1"/>
      <c r="J51" s="1"/>
      <c r="K51" s="1"/>
    </row>
    <row r="52" spans="1:11" s="2" customFormat="1" x14ac:dyDescent="0.55000000000000004">
      <c r="A52" s="1"/>
      <c r="B52" s="89"/>
      <c r="C52" s="11"/>
      <c r="D52" s="1"/>
      <c r="E52" s="1"/>
      <c r="F52" s="1"/>
      <c r="G52" s="17"/>
      <c r="H52" s="1"/>
      <c r="I52" s="17"/>
      <c r="J52" s="17"/>
      <c r="K52" s="17"/>
    </row>
    <row r="53" spans="1:11" s="2" customFormat="1" x14ac:dyDescent="0.55000000000000004">
      <c r="A53" s="1"/>
      <c r="B53" s="89"/>
      <c r="C53" s="11"/>
      <c r="D53" s="1"/>
      <c r="E53" s="1"/>
      <c r="F53" s="1"/>
      <c r="G53" s="1"/>
      <c r="H53" s="1"/>
      <c r="I53" s="1"/>
      <c r="J53" s="1"/>
      <c r="K53" s="1"/>
    </row>
    <row r="54" spans="1:11" s="2" customFormat="1" x14ac:dyDescent="0.55000000000000004">
      <c r="A54" s="1"/>
      <c r="B54" s="89"/>
      <c r="C54" s="11"/>
      <c r="D54" s="1"/>
      <c r="E54" s="1"/>
      <c r="F54" s="1"/>
      <c r="G54" s="19"/>
      <c r="H54" s="1"/>
      <c r="I54" s="19"/>
      <c r="J54" s="19"/>
      <c r="K54" s="19"/>
    </row>
    <row r="55" spans="1:11" s="2" customFormat="1" x14ac:dyDescent="0.55000000000000004">
      <c r="A55" s="1"/>
      <c r="B55" s="89"/>
      <c r="C55" s="1"/>
      <c r="D55" s="11"/>
      <c r="E55" s="1"/>
      <c r="F55" s="1"/>
      <c r="G55" s="1"/>
      <c r="H55" s="1"/>
      <c r="I55" s="1"/>
      <c r="J55" s="1"/>
      <c r="K55" s="1"/>
    </row>
    <row r="56" spans="1:11" s="2" customFormat="1" x14ac:dyDescent="0.55000000000000004">
      <c r="A56" s="1"/>
      <c r="B56" s="89"/>
      <c r="C56" s="1"/>
      <c r="D56" s="1"/>
      <c r="E56" s="1"/>
      <c r="F56" s="1"/>
      <c r="G56" s="19"/>
      <c r="H56" s="1"/>
      <c r="I56" s="19"/>
      <c r="J56" s="19"/>
      <c r="K56" s="19"/>
    </row>
    <row r="57" spans="1:11" s="2" customFormat="1" x14ac:dyDescent="0.55000000000000004">
      <c r="A57" s="1"/>
      <c r="B57" s="89"/>
      <c r="C57" s="1"/>
      <c r="D57" s="1"/>
      <c r="E57" s="1"/>
      <c r="F57" s="1"/>
      <c r="G57" s="28"/>
      <c r="H57" s="1"/>
      <c r="I57" s="29"/>
      <c r="J57" s="29"/>
      <c r="K57" s="29"/>
    </row>
    <row r="58" spans="1:11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1"/>
      <c r="K58" s="1"/>
    </row>
    <row r="59" spans="1:11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5">
    <mergeCell ref="A5:G5"/>
    <mergeCell ref="A1:M1"/>
    <mergeCell ref="A2:M2"/>
    <mergeCell ref="A3:M3"/>
    <mergeCell ref="A4:M4"/>
  </mergeCells>
  <pageMargins left="0.7" right="0.7" top="0.75" bottom="0.75" header="0.3" footer="0.3"/>
  <pageSetup scale="75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sheetPr>
    <pageSetUpPr fitToPage="1"/>
  </sheetPr>
  <dimension ref="A1:N61"/>
  <sheetViews>
    <sheetView view="pageBreakPreview" zoomScaleNormal="110" zoomScaleSheetLayoutView="100" workbookViewId="0">
      <selection activeCell="J20" sqref="J20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33.41796875" style="1" customWidth="1"/>
    <col min="4" max="4" width="33.578125" style="1" customWidth="1"/>
    <col min="5" max="5" width="3.26171875" style="1" customWidth="1"/>
    <col min="6" max="7" width="14.68359375" style="1" customWidth="1"/>
    <col min="8" max="8" width="3.68359375" style="1" customWidth="1"/>
    <col min="9" max="9" width="14" style="1" customWidth="1"/>
    <col min="10" max="10" width="3.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6384" width="9.15625" style="1"/>
  </cols>
  <sheetData>
    <row r="1" spans="1:14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55000000000000004">
      <c r="A3" s="93" t="s">
        <v>69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x14ac:dyDescent="0.55000000000000004">
      <c r="A4" s="93" t="str">
        <f>'Constants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x14ac:dyDescent="0.55000000000000004">
      <c r="A5" s="93"/>
      <c r="B5" s="93"/>
      <c r="C5" s="93"/>
      <c r="D5" s="93"/>
      <c r="E5" s="93"/>
      <c r="F5" s="93"/>
      <c r="G5" s="93"/>
      <c r="J5" s="3"/>
      <c r="N5" s="71" t="s">
        <v>70</v>
      </c>
    </row>
    <row r="6" spans="1:14" x14ac:dyDescent="0.55000000000000004">
      <c r="A6" s="1" t="s">
        <v>11</v>
      </c>
      <c r="J6" s="3"/>
      <c r="N6" s="72" t="e">
        <f ca="1">RIGHT(CELL("filename",$A$1),LEN(CELL("filename",$A$1))-SEARCH("/Work Papers",CELL("filename",$A$1),1))</f>
        <v>#VALUE!</v>
      </c>
    </row>
    <row r="7" spans="1:14" x14ac:dyDescent="0.55000000000000004">
      <c r="A7" s="1" t="s">
        <v>31</v>
      </c>
      <c r="J7" s="3"/>
      <c r="N7" s="73" t="s">
        <v>13</v>
      </c>
    </row>
    <row r="8" spans="1:14" ht="14.7" thickBot="1" x14ac:dyDescent="0.6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43.2" x14ac:dyDescent="0.55000000000000004">
      <c r="B9" s="5" t="s">
        <v>14</v>
      </c>
      <c r="C9" s="5"/>
      <c r="E9" s="50"/>
      <c r="F9" s="6" t="s">
        <v>71</v>
      </c>
      <c r="G9" s="6" t="s">
        <v>72</v>
      </c>
      <c r="H9" s="52"/>
      <c r="I9" s="6" t="s">
        <v>73</v>
      </c>
      <c r="J9" s="48"/>
      <c r="K9" s="6" t="s">
        <v>74</v>
      </c>
      <c r="L9" s="6" t="s">
        <v>75</v>
      </c>
      <c r="M9" s="6"/>
      <c r="N9" s="6" t="s">
        <v>76</v>
      </c>
    </row>
    <row r="10" spans="1:14" ht="14.7" thickBot="1" x14ac:dyDescent="0.6">
      <c r="B10" s="8" t="s">
        <v>17</v>
      </c>
      <c r="C10" s="8" t="s">
        <v>77</v>
      </c>
      <c r="D10" s="8" t="s">
        <v>78</v>
      </c>
      <c r="E10" s="4"/>
      <c r="F10" s="9" t="s">
        <v>19</v>
      </c>
      <c r="G10" s="9" t="s">
        <v>19</v>
      </c>
      <c r="H10" s="9"/>
      <c r="I10" s="9" t="s">
        <v>19</v>
      </c>
      <c r="J10" s="9"/>
      <c r="K10" s="9" t="s">
        <v>19</v>
      </c>
      <c r="L10" s="9" t="s">
        <v>19</v>
      </c>
      <c r="M10" s="9"/>
      <c r="N10" s="9" t="s">
        <v>19</v>
      </c>
    </row>
    <row r="11" spans="1:14" s="11" customFormat="1" x14ac:dyDescent="0.55000000000000004">
      <c r="B11" s="89">
        <v>1</v>
      </c>
      <c r="D11" s="12"/>
      <c r="E11" s="53"/>
      <c r="F11" s="13"/>
      <c r="G11" s="13"/>
      <c r="H11" s="53"/>
      <c r="I11" s="13"/>
      <c r="J11" s="51"/>
      <c r="K11" s="13"/>
      <c r="L11" s="14"/>
      <c r="M11" s="14"/>
    </row>
    <row r="12" spans="1:14" x14ac:dyDescent="0.55000000000000004">
      <c r="B12" s="89">
        <v>2</v>
      </c>
      <c r="C12" s="11"/>
      <c r="D12" s="11"/>
      <c r="E12" s="50"/>
      <c r="H12" s="50"/>
      <c r="J12" s="50"/>
    </row>
    <row r="13" spans="1:14" x14ac:dyDescent="0.55000000000000004">
      <c r="B13" s="89">
        <v>3</v>
      </c>
      <c r="C13" s="18" t="s">
        <v>79</v>
      </c>
      <c r="D13" s="78" t="s">
        <v>80</v>
      </c>
      <c r="E13" s="50"/>
      <c r="F13" s="60">
        <v>43983</v>
      </c>
      <c r="G13" s="60">
        <v>44469</v>
      </c>
      <c r="H13" s="50"/>
      <c r="I13" s="62">
        <f>(BY_end-F13)/(G13-F13)</f>
        <v>0.43827160493827161</v>
      </c>
      <c r="J13" s="17"/>
      <c r="K13" s="17">
        <v>164050</v>
      </c>
      <c r="L13" s="17">
        <v>164050</v>
      </c>
      <c r="N13" s="63">
        <f>'CWIP Detail'!N2</f>
        <v>150595.08000000005</v>
      </c>
    </row>
    <row r="14" spans="1:14" x14ac:dyDescent="0.55000000000000004">
      <c r="B14" s="89">
        <v>4</v>
      </c>
      <c r="C14" s="18" t="s">
        <v>79</v>
      </c>
      <c r="D14" s="78" t="s">
        <v>81</v>
      </c>
      <c r="E14" s="50"/>
      <c r="F14" s="60">
        <v>43983</v>
      </c>
      <c r="G14" s="60">
        <v>44469</v>
      </c>
      <c r="I14" s="62">
        <f>(BY_end-F14)/(G14-F14)</f>
        <v>0.43827160493827161</v>
      </c>
      <c r="J14" s="17"/>
      <c r="K14" s="17">
        <v>261500</v>
      </c>
      <c r="L14" s="17">
        <v>261500</v>
      </c>
      <c r="N14" s="63">
        <f>'CWIP Detail'!N3</f>
        <v>15916.530000000013</v>
      </c>
    </row>
    <row r="15" spans="1:14" x14ac:dyDescent="0.55000000000000004">
      <c r="B15" s="89">
        <v>5</v>
      </c>
      <c r="C15" s="18" t="s">
        <v>79</v>
      </c>
      <c r="D15" s="78" t="s">
        <v>82</v>
      </c>
      <c r="E15" s="50"/>
      <c r="F15" s="60">
        <v>43983</v>
      </c>
      <c r="G15" s="60">
        <v>44469</v>
      </c>
      <c r="I15" s="62">
        <f>(BY_end-F15)/(G15-F15)</f>
        <v>0.43827160493827161</v>
      </c>
      <c r="J15" s="17"/>
      <c r="K15" s="17">
        <v>239280</v>
      </c>
      <c r="L15" s="17">
        <v>239280</v>
      </c>
      <c r="M15" s="54"/>
      <c r="N15" s="63">
        <f>'CWIP Detail'!N4</f>
        <v>21498.480000000007</v>
      </c>
    </row>
    <row r="16" spans="1:14" x14ac:dyDescent="0.55000000000000004">
      <c r="B16" s="89">
        <v>6</v>
      </c>
      <c r="C16" s="18" t="s">
        <v>79</v>
      </c>
      <c r="D16" s="78" t="s">
        <v>83</v>
      </c>
      <c r="E16" s="50"/>
      <c r="F16" s="60">
        <v>43983</v>
      </c>
      <c r="G16" s="60">
        <v>44469</v>
      </c>
      <c r="I16" s="62">
        <f>(BY_end-F16)/(G16-F16)</f>
        <v>0.43827160493827161</v>
      </c>
      <c r="J16" s="17"/>
      <c r="K16" s="17">
        <v>161050</v>
      </c>
      <c r="L16" s="17">
        <v>161050</v>
      </c>
      <c r="M16" s="54"/>
      <c r="N16" s="63">
        <f>'CWIP Detail'!N5</f>
        <v>20032.47</v>
      </c>
    </row>
    <row r="17" spans="1:14" x14ac:dyDescent="0.55000000000000004">
      <c r="B17" s="89">
        <v>7</v>
      </c>
      <c r="C17" s="18"/>
      <c r="D17" s="18"/>
      <c r="E17" s="50"/>
      <c r="F17" s="60"/>
      <c r="G17" s="60"/>
      <c r="I17" s="62"/>
      <c r="J17" s="19"/>
      <c r="K17" s="17"/>
      <c r="L17" s="17"/>
      <c r="M17" s="54"/>
      <c r="N17" s="63"/>
    </row>
    <row r="18" spans="1:14" x14ac:dyDescent="0.55000000000000004">
      <c r="B18" s="89">
        <v>8</v>
      </c>
      <c r="C18" s="18"/>
      <c r="D18" s="18"/>
      <c r="E18" s="50"/>
      <c r="F18" s="60"/>
      <c r="G18" s="60"/>
      <c r="I18" s="62"/>
      <c r="K18" s="17"/>
      <c r="L18" s="17"/>
      <c r="M18" s="54"/>
      <c r="N18" s="63"/>
    </row>
    <row r="19" spans="1:14" x14ac:dyDescent="0.55000000000000004">
      <c r="B19" s="89">
        <v>9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s="2" customFormat="1" x14ac:dyDescent="0.55000000000000004">
      <c r="A20" s="1"/>
      <c r="B20" s="89">
        <v>10</v>
      </c>
      <c r="C20" s="18"/>
      <c r="D20" s="18"/>
      <c r="E20" s="50"/>
      <c r="F20" s="60"/>
      <c r="G20" s="60"/>
      <c r="H20" s="1"/>
      <c r="I20" s="62"/>
      <c r="J20" s="1"/>
      <c r="K20" s="17"/>
      <c r="L20" s="17"/>
      <c r="M20" s="54"/>
      <c r="N20" s="63"/>
    </row>
    <row r="21" spans="1:14" s="2" customFormat="1" x14ac:dyDescent="0.55000000000000004">
      <c r="A21" s="1"/>
      <c r="B21" s="89">
        <v>11</v>
      </c>
      <c r="C21" s="18"/>
      <c r="D21" s="18"/>
      <c r="E21" s="50"/>
      <c r="F21" s="60"/>
      <c r="G21" s="60"/>
      <c r="H21" s="1"/>
      <c r="I21" s="62"/>
      <c r="J21" s="17"/>
      <c r="K21" s="17"/>
      <c r="L21" s="17"/>
      <c r="M21" s="54"/>
      <c r="N21" s="63"/>
    </row>
    <row r="22" spans="1:14" s="2" customFormat="1" x14ac:dyDescent="0.55000000000000004">
      <c r="A22" s="1"/>
      <c r="B22" s="89">
        <v>12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89">
        <v>13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89">
        <v>14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89">
        <v>15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N25" s="63"/>
    </row>
    <row r="26" spans="1:14" s="2" customFormat="1" x14ac:dyDescent="0.55000000000000004">
      <c r="A26" s="1"/>
      <c r="B26" s="89">
        <v>16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ht="14.7" thickBot="1" x14ac:dyDescent="0.6">
      <c r="A27" s="1"/>
      <c r="B27" s="89">
        <v>17</v>
      </c>
      <c r="C27" s="18"/>
      <c r="D27" s="18"/>
      <c r="E27" s="50"/>
      <c r="F27" s="60"/>
      <c r="G27" s="60"/>
      <c r="H27" s="1"/>
      <c r="I27" s="62"/>
      <c r="J27" s="17"/>
      <c r="K27" s="24">
        <f>SUM(K13:K22)</f>
        <v>825880</v>
      </c>
      <c r="L27" s="24">
        <f>SUM(L13:L22)</f>
        <v>825880</v>
      </c>
      <c r="N27" s="24">
        <f>SUM(N13:N22)</f>
        <v>208042.56000000006</v>
      </c>
    </row>
    <row r="28" spans="1:14" s="2" customFormat="1" ht="14.7" thickTop="1" x14ac:dyDescent="0.55000000000000004">
      <c r="A28" s="1"/>
      <c r="B28" s="89">
        <v>18</v>
      </c>
      <c r="C28" s="18"/>
      <c r="D28" s="18"/>
      <c r="E28" s="1"/>
      <c r="F28" s="60"/>
      <c r="G28" s="61"/>
      <c r="H28" s="1"/>
      <c r="I28" s="62"/>
      <c r="J28" s="19"/>
      <c r="K28" s="17"/>
      <c r="L28" s="17"/>
      <c r="N28" s="63"/>
    </row>
    <row r="29" spans="1:14" s="2" customFormat="1" x14ac:dyDescent="0.55000000000000004">
      <c r="A29" s="1"/>
      <c r="B29" s="89"/>
      <c r="C29" s="18"/>
      <c r="D29" s="18"/>
      <c r="E29" s="1"/>
      <c r="F29" s="60"/>
      <c r="G29" s="60"/>
      <c r="H29" s="1"/>
      <c r="I29" s="62"/>
      <c r="J29" s="1"/>
      <c r="K29" s="17"/>
      <c r="L29" s="17"/>
      <c r="N29" s="63"/>
    </row>
    <row r="30" spans="1:14" s="2" customFormat="1" x14ac:dyDescent="0.55000000000000004">
      <c r="A30" s="1"/>
      <c r="B30" s="89"/>
      <c r="C30" s="18"/>
      <c r="D30" s="18"/>
      <c r="E30" s="1"/>
      <c r="F30" s="60"/>
      <c r="G30" s="60"/>
      <c r="H30" s="1"/>
      <c r="I30" s="62"/>
      <c r="J30" s="17"/>
      <c r="K30" s="17"/>
      <c r="L30" s="17"/>
      <c r="N30" s="63"/>
    </row>
    <row r="31" spans="1:14" s="2" customFormat="1" x14ac:dyDescent="0.55000000000000004">
      <c r="A31" s="1"/>
      <c r="B31" s="89"/>
      <c r="C31" s="18"/>
      <c r="D31" s="18"/>
      <c r="E31" s="1"/>
      <c r="F31" s="17"/>
      <c r="G31" s="17"/>
      <c r="H31" s="1"/>
      <c r="I31" s="17"/>
      <c r="J31" s="17"/>
      <c r="K31" s="17"/>
    </row>
    <row r="32" spans="1:14" s="2" customFormat="1" x14ac:dyDescent="0.55000000000000004">
      <c r="A32" s="1"/>
      <c r="B32" s="89"/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89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89"/>
      <c r="C34" s="18"/>
      <c r="D34" s="18"/>
      <c r="E34" s="1"/>
      <c r="F34" s="19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89"/>
      <c r="C35" s="18"/>
      <c r="D35" s="1"/>
      <c r="E35" s="1"/>
      <c r="F35" s="1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89"/>
      <c r="C36" s="18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89"/>
      <c r="C37" s="18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89"/>
      <c r="C38" s="18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89"/>
      <c r="C39" s="18"/>
      <c r="D39" s="1"/>
      <c r="E39" s="1"/>
      <c r="F39" s="1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89"/>
      <c r="C40" s="18"/>
      <c r="D40" s="27"/>
      <c r="E40" s="1"/>
      <c r="F40" s="17"/>
      <c r="G40" s="19"/>
      <c r="H40" s="1"/>
      <c r="I40" s="19"/>
      <c r="J40" s="19"/>
      <c r="K40" s="19"/>
    </row>
    <row r="41" spans="1:11" s="2" customFormat="1" x14ac:dyDescent="0.55000000000000004">
      <c r="A41" s="1"/>
      <c r="B41" s="89"/>
      <c r="C41" s="18"/>
      <c r="D41" s="1"/>
      <c r="E41" s="1"/>
      <c r="F41" s="1"/>
      <c r="G41" s="1"/>
      <c r="H41" s="1"/>
      <c r="I41" s="1"/>
      <c r="J41" s="1"/>
      <c r="K41" s="1"/>
    </row>
    <row r="42" spans="1:11" s="2" customFormat="1" x14ac:dyDescent="0.55000000000000004">
      <c r="A42" s="1"/>
      <c r="B42" s="89"/>
      <c r="C42" s="18"/>
      <c r="D42" s="1"/>
      <c r="E42" s="1"/>
      <c r="F42" s="1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89"/>
      <c r="C43" s="18"/>
      <c r="D43" s="27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89"/>
      <c r="C44" s="18"/>
      <c r="D44" s="1"/>
      <c r="E44" s="1"/>
      <c r="F44" s="1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89"/>
      <c r="C45" s="18"/>
      <c r="D45" s="1"/>
      <c r="E45" s="1"/>
      <c r="F45" s="17"/>
      <c r="G45" s="1"/>
      <c r="H45" s="1"/>
      <c r="I45" s="1"/>
      <c r="J45" s="1"/>
      <c r="K45" s="1"/>
    </row>
    <row r="46" spans="1:11" s="2" customFormat="1" x14ac:dyDescent="0.55000000000000004">
      <c r="A46" s="1"/>
      <c r="B46" s="89"/>
      <c r="C46" s="18"/>
      <c r="D46" s="1"/>
      <c r="E46" s="1"/>
      <c r="F46" s="1"/>
      <c r="G46" s="17"/>
      <c r="H46" s="1"/>
      <c r="I46" s="17"/>
      <c r="J46" s="17"/>
      <c r="K46" s="17"/>
    </row>
    <row r="47" spans="1:11" s="2" customFormat="1" x14ac:dyDescent="0.55000000000000004">
      <c r="A47" s="1"/>
      <c r="B47" s="89"/>
      <c r="C47" s="18"/>
      <c r="D47" s="1"/>
      <c r="E47" s="1"/>
      <c r="F47" s="19"/>
      <c r="G47" s="1"/>
      <c r="H47" s="1"/>
      <c r="I47" s="1"/>
      <c r="J47" s="1"/>
      <c r="K47" s="1"/>
    </row>
    <row r="48" spans="1:11" s="2" customFormat="1" x14ac:dyDescent="0.55000000000000004">
      <c r="A48" s="1"/>
      <c r="B48" s="89"/>
      <c r="C48" s="18"/>
      <c r="D48" s="1"/>
      <c r="E48" s="1"/>
      <c r="F48" s="1"/>
      <c r="G48" s="1"/>
      <c r="H48" s="1"/>
      <c r="I48" s="1"/>
      <c r="J48" s="1"/>
      <c r="K48" s="1"/>
    </row>
    <row r="49" spans="1:14" s="2" customFormat="1" x14ac:dyDescent="0.55000000000000004">
      <c r="A49" s="1"/>
      <c r="B49" s="89"/>
      <c r="C49" s="18"/>
      <c r="D49" s="1"/>
      <c r="E49" s="1"/>
      <c r="F49" s="19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89"/>
      <c r="C50" s="18"/>
      <c r="D50" s="1"/>
      <c r="E50" s="1"/>
      <c r="F50" s="28"/>
      <c r="G50" s="1"/>
      <c r="H50" s="1"/>
      <c r="I50" s="1"/>
      <c r="J50" s="1"/>
      <c r="K50" s="1"/>
    </row>
    <row r="51" spans="1:14" s="2" customFormat="1" x14ac:dyDescent="0.55000000000000004">
      <c r="A51" s="1"/>
      <c r="B51" s="89"/>
      <c r="C51" s="18"/>
      <c r="D51" s="1"/>
      <c r="E51" s="1"/>
      <c r="F51" s="1"/>
      <c r="G51" s="17"/>
      <c r="H51" s="1"/>
      <c r="I51" s="17"/>
      <c r="J51" s="17"/>
      <c r="K51" s="17"/>
    </row>
    <row r="52" spans="1:14" s="2" customFormat="1" x14ac:dyDescent="0.55000000000000004">
      <c r="A52" s="1"/>
      <c r="B52" s="89"/>
      <c r="C52" s="18"/>
      <c r="D52" s="1"/>
      <c r="E52" s="1"/>
      <c r="F52" s="1"/>
      <c r="G52" s="1"/>
      <c r="H52" s="1"/>
      <c r="I52" s="1"/>
      <c r="J52" s="1"/>
      <c r="K52" s="1"/>
    </row>
    <row r="53" spans="1:14" s="2" customFormat="1" x14ac:dyDescent="0.55000000000000004">
      <c r="A53" s="1"/>
      <c r="B53" s="89"/>
      <c r="C53" s="18"/>
      <c r="D53" s="1"/>
      <c r="E53" s="1"/>
      <c r="F53" s="1"/>
      <c r="G53" s="19"/>
      <c r="H53" s="1"/>
      <c r="I53" s="19"/>
      <c r="J53" s="19"/>
      <c r="K53" s="19"/>
    </row>
    <row r="54" spans="1:14" s="2" customFormat="1" x14ac:dyDescent="0.55000000000000004">
      <c r="A54" s="1"/>
      <c r="B54" s="89"/>
      <c r="C54" s="18"/>
      <c r="D54" s="11"/>
      <c r="E54" s="1"/>
      <c r="F54" s="1"/>
      <c r="G54" s="1"/>
      <c r="H54" s="1"/>
      <c r="I54" s="1"/>
      <c r="J54" s="1"/>
      <c r="K54" s="1"/>
    </row>
    <row r="55" spans="1:14" s="2" customFormat="1" x14ac:dyDescent="0.55000000000000004">
      <c r="A55" s="1"/>
      <c r="B55" s="89"/>
      <c r="C55" s="18"/>
      <c r="D55" s="1"/>
      <c r="E55" s="1"/>
      <c r="F55" s="1"/>
      <c r="G55" s="19"/>
      <c r="H55" s="1"/>
      <c r="I55" s="19"/>
      <c r="J55" s="19"/>
      <c r="K55" s="19"/>
    </row>
    <row r="56" spans="1:14" s="2" customFormat="1" x14ac:dyDescent="0.55000000000000004">
      <c r="A56" s="1"/>
      <c r="B56" s="89"/>
      <c r="C56" s="18"/>
      <c r="D56" s="1"/>
      <c r="E56" s="1"/>
      <c r="F56" s="1"/>
      <c r="G56" s="28"/>
      <c r="H56" s="1"/>
      <c r="I56" s="29"/>
      <c r="J56" s="29"/>
      <c r="K56" s="29"/>
    </row>
    <row r="57" spans="1:14" s="2" customFormat="1" x14ac:dyDescent="0.55000000000000004">
      <c r="A57" s="1"/>
      <c r="B57" s="89"/>
      <c r="C57" s="18"/>
      <c r="D57" s="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89"/>
      <c r="C58" s="18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89"/>
      <c r="C59" s="18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89"/>
      <c r="C60" s="18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N61" s="1"/>
    </row>
  </sheetData>
  <mergeCells count="5">
    <mergeCell ref="A5:G5"/>
    <mergeCell ref="A4:N4"/>
    <mergeCell ref="A1:N1"/>
    <mergeCell ref="A2:N2"/>
    <mergeCell ref="A3:N3"/>
  </mergeCells>
  <pageMargins left="0.7" right="0.7" top="0.75" bottom="0.75" header="0.3" footer="0.3"/>
  <pageSetup scale="70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sheetPr>
    <pageSetUpPr fitToPage="1"/>
  </sheetPr>
  <dimension ref="A1:N61"/>
  <sheetViews>
    <sheetView view="pageBreakPreview" zoomScaleNormal="110" zoomScaleSheetLayoutView="100" workbookViewId="0">
      <selection activeCell="A7" sqref="A7"/>
    </sheetView>
  </sheetViews>
  <sheetFormatPr defaultColWidth="9.15625" defaultRowHeight="14.4" x14ac:dyDescent="0.55000000000000004"/>
  <cols>
    <col min="1" max="1" width="4" style="1" customWidth="1"/>
    <col min="2" max="2" width="5.578125" style="1" customWidth="1"/>
    <col min="3" max="3" width="20.68359375" style="1" bestFit="1" customWidth="1"/>
    <col min="4" max="4" width="44" style="1" customWidth="1"/>
    <col min="5" max="5" width="3.26171875" style="1" customWidth="1"/>
    <col min="6" max="7" width="14.68359375" style="1" customWidth="1"/>
    <col min="8" max="8" width="3.68359375" style="1" customWidth="1"/>
    <col min="9" max="9" width="14" style="1" customWidth="1"/>
    <col min="10" max="10" width="3.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6384" width="9.15625" style="1"/>
  </cols>
  <sheetData>
    <row r="1" spans="1:14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55000000000000004">
      <c r="A3" s="93" t="s">
        <v>69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x14ac:dyDescent="0.55000000000000004">
      <c r="A4" s="93" t="str">
        <f>'Constants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x14ac:dyDescent="0.55000000000000004">
      <c r="A5" s="93"/>
      <c r="B5" s="93"/>
      <c r="C5" s="93"/>
      <c r="D5" s="93"/>
      <c r="E5" s="93"/>
      <c r="F5" s="93"/>
      <c r="G5" s="93"/>
      <c r="J5" s="3"/>
      <c r="N5" s="71" t="s">
        <v>70</v>
      </c>
    </row>
    <row r="6" spans="1:14" x14ac:dyDescent="0.55000000000000004">
      <c r="A6" s="1" t="s">
        <v>27</v>
      </c>
      <c r="J6" s="3"/>
      <c r="N6" s="72" t="e">
        <f ca="1">RIGHT(CELL("filename",$A$1),LEN(CELL("filename",$A$1))-SEARCH("/Work Papers",CELL("filename",$A$1),1))</f>
        <v>#VALUE!</v>
      </c>
    </row>
    <row r="7" spans="1:14" x14ac:dyDescent="0.55000000000000004">
      <c r="A7" s="1" t="s">
        <v>31</v>
      </c>
      <c r="J7" s="3"/>
      <c r="N7" s="73" t="s">
        <v>13</v>
      </c>
    </row>
    <row r="8" spans="1:14" ht="14.7" thickBot="1" x14ac:dyDescent="0.6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43.2" x14ac:dyDescent="0.55000000000000004">
      <c r="B9" s="5" t="s">
        <v>14</v>
      </c>
      <c r="C9" s="5"/>
      <c r="E9" s="50"/>
      <c r="F9" s="6" t="s">
        <v>71</v>
      </c>
      <c r="G9" s="6" t="s">
        <v>72</v>
      </c>
      <c r="H9" s="52"/>
      <c r="I9" s="6" t="s">
        <v>73</v>
      </c>
      <c r="J9" s="48"/>
      <c r="K9" s="6" t="s">
        <v>74</v>
      </c>
      <c r="L9" s="6" t="s">
        <v>75</v>
      </c>
      <c r="M9" s="6"/>
      <c r="N9" s="6" t="s">
        <v>76</v>
      </c>
    </row>
    <row r="10" spans="1:14" ht="14.7" thickBot="1" x14ac:dyDescent="0.6">
      <c r="B10" s="8" t="s">
        <v>17</v>
      </c>
      <c r="C10" s="8" t="s">
        <v>77</v>
      </c>
      <c r="D10" s="8" t="s">
        <v>78</v>
      </c>
      <c r="E10" s="4"/>
      <c r="F10" s="9" t="s">
        <v>19</v>
      </c>
      <c r="G10" s="9" t="s">
        <v>19</v>
      </c>
      <c r="H10" s="9"/>
      <c r="I10" s="9" t="s">
        <v>19</v>
      </c>
      <c r="J10" s="9"/>
      <c r="K10" s="9" t="s">
        <v>19</v>
      </c>
      <c r="L10" s="9" t="s">
        <v>19</v>
      </c>
      <c r="M10" s="9"/>
      <c r="N10" s="9" t="s">
        <v>19</v>
      </c>
    </row>
    <row r="11" spans="1:14" s="11" customFormat="1" x14ac:dyDescent="0.55000000000000004">
      <c r="B11" s="89">
        <v>1</v>
      </c>
      <c r="D11" s="12"/>
      <c r="E11" s="53"/>
      <c r="F11" s="13"/>
      <c r="G11" s="13"/>
      <c r="H11" s="53"/>
      <c r="I11" s="13"/>
      <c r="J11" s="51"/>
      <c r="K11" s="13"/>
      <c r="L11" s="14"/>
      <c r="M11" s="14"/>
    </row>
    <row r="12" spans="1:14" x14ac:dyDescent="0.55000000000000004">
      <c r="B12" s="89">
        <v>2</v>
      </c>
      <c r="C12" s="11"/>
      <c r="D12" s="11"/>
      <c r="E12" s="50"/>
      <c r="H12" s="50"/>
      <c r="J12" s="50"/>
    </row>
    <row r="13" spans="1:14" x14ac:dyDescent="0.55000000000000004">
      <c r="B13" s="89">
        <v>3</v>
      </c>
      <c r="C13" s="18"/>
      <c r="D13" s="18"/>
      <c r="E13" s="50"/>
      <c r="F13" s="60"/>
      <c r="G13" s="60"/>
      <c r="H13" s="50"/>
      <c r="I13" s="62"/>
      <c r="J13" s="17"/>
      <c r="K13" s="17"/>
      <c r="L13" s="17"/>
      <c r="N13" s="63"/>
    </row>
    <row r="14" spans="1:14" x14ac:dyDescent="0.55000000000000004">
      <c r="B14" s="89">
        <v>4</v>
      </c>
      <c r="C14" s="18"/>
      <c r="D14" s="18"/>
      <c r="E14" s="50"/>
      <c r="F14" s="60"/>
      <c r="G14" s="60"/>
      <c r="I14" s="62"/>
      <c r="J14" s="17"/>
      <c r="K14" s="17"/>
      <c r="L14" s="17"/>
      <c r="N14" s="63"/>
    </row>
    <row r="15" spans="1:14" x14ac:dyDescent="0.55000000000000004">
      <c r="B15" s="89">
        <v>5</v>
      </c>
      <c r="C15" s="18"/>
      <c r="D15" s="18"/>
      <c r="E15" s="50"/>
      <c r="F15" s="60"/>
      <c r="G15" s="60"/>
      <c r="I15" s="62"/>
      <c r="J15" s="17"/>
      <c r="K15" s="17"/>
      <c r="L15" s="17"/>
      <c r="M15" s="54"/>
      <c r="N15" s="63"/>
    </row>
    <row r="16" spans="1:14" x14ac:dyDescent="0.55000000000000004">
      <c r="B16" s="89">
        <v>6</v>
      </c>
      <c r="C16" s="18"/>
      <c r="D16" s="18"/>
      <c r="E16" s="50"/>
      <c r="F16" s="60"/>
      <c r="G16" s="60"/>
      <c r="I16" s="62"/>
      <c r="J16" s="17"/>
      <c r="K16" s="17"/>
      <c r="L16" s="17"/>
      <c r="M16" s="54"/>
      <c r="N16" s="63"/>
    </row>
    <row r="17" spans="1:14" x14ac:dyDescent="0.55000000000000004">
      <c r="B17" s="89">
        <v>7</v>
      </c>
      <c r="C17" s="18"/>
      <c r="D17" s="18"/>
      <c r="E17" s="50"/>
      <c r="F17" s="60"/>
      <c r="G17" s="60"/>
      <c r="I17" s="62"/>
      <c r="J17" s="19"/>
      <c r="K17" s="17"/>
      <c r="L17" s="17"/>
      <c r="M17" s="54"/>
      <c r="N17" s="63"/>
    </row>
    <row r="18" spans="1:14" x14ac:dyDescent="0.55000000000000004">
      <c r="B18" s="89">
        <v>8</v>
      </c>
      <c r="C18" s="18"/>
      <c r="D18" s="18"/>
      <c r="E18" s="50"/>
      <c r="F18" s="60"/>
      <c r="G18" s="60"/>
      <c r="I18" s="62"/>
      <c r="K18" s="17"/>
      <c r="L18" s="17"/>
      <c r="M18" s="54"/>
      <c r="N18" s="63"/>
    </row>
    <row r="19" spans="1:14" x14ac:dyDescent="0.55000000000000004">
      <c r="B19" s="89">
        <v>9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s="2" customFormat="1" x14ac:dyDescent="0.55000000000000004">
      <c r="A20" s="1"/>
      <c r="B20" s="89">
        <v>10</v>
      </c>
      <c r="C20" s="18"/>
      <c r="D20" s="18"/>
      <c r="E20" s="50"/>
      <c r="F20" s="60"/>
      <c r="G20" s="60"/>
      <c r="H20" s="1"/>
      <c r="I20" s="62"/>
      <c r="J20" s="1"/>
      <c r="K20" s="17"/>
      <c r="L20" s="17"/>
      <c r="M20" s="54"/>
      <c r="N20" s="63"/>
    </row>
    <row r="21" spans="1:14" s="2" customFormat="1" x14ac:dyDescent="0.55000000000000004">
      <c r="A21" s="1"/>
      <c r="B21" s="89">
        <v>11</v>
      </c>
      <c r="C21" s="18"/>
      <c r="D21" s="18"/>
      <c r="E21" s="50"/>
      <c r="F21" s="60"/>
      <c r="G21" s="60"/>
      <c r="H21" s="1"/>
      <c r="I21" s="62"/>
      <c r="J21" s="17"/>
      <c r="K21" s="17"/>
      <c r="L21" s="17"/>
      <c r="M21" s="54"/>
      <c r="N21" s="63"/>
    </row>
    <row r="22" spans="1:14" s="2" customFormat="1" x14ac:dyDescent="0.55000000000000004">
      <c r="A22" s="1"/>
      <c r="B22" s="89">
        <v>12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89">
        <v>13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89">
        <v>14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89">
        <v>15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N25" s="63"/>
    </row>
    <row r="26" spans="1:14" s="2" customFormat="1" x14ac:dyDescent="0.55000000000000004">
      <c r="A26" s="1"/>
      <c r="B26" s="89">
        <v>16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ht="14.7" thickBot="1" x14ac:dyDescent="0.6">
      <c r="A27" s="1"/>
      <c r="B27" s="89">
        <v>17</v>
      </c>
      <c r="C27" s="18"/>
      <c r="D27" s="18"/>
      <c r="E27" s="50"/>
      <c r="F27" s="60"/>
      <c r="G27" s="60"/>
      <c r="H27" s="1"/>
      <c r="I27" s="62"/>
      <c r="J27" s="17"/>
      <c r="K27" s="24">
        <f>SUM(K13:K22)</f>
        <v>0</v>
      </c>
      <c r="L27" s="24">
        <f>SUM(L13:L22)</f>
        <v>0</v>
      </c>
      <c r="N27" s="24">
        <f>SUM(N13:N22)</f>
        <v>0</v>
      </c>
    </row>
    <row r="28" spans="1:14" s="2" customFormat="1" ht="14.7" thickTop="1" x14ac:dyDescent="0.55000000000000004">
      <c r="A28" s="1"/>
      <c r="B28" s="89">
        <v>18</v>
      </c>
      <c r="C28" s="18"/>
      <c r="D28" s="18"/>
      <c r="E28" s="1"/>
      <c r="F28" s="60"/>
      <c r="G28" s="61"/>
      <c r="H28" s="1"/>
      <c r="I28" s="62"/>
      <c r="J28" s="19"/>
      <c r="K28" s="17"/>
      <c r="L28" s="17"/>
      <c r="N28" s="63"/>
    </row>
    <row r="29" spans="1:14" s="2" customFormat="1" x14ac:dyDescent="0.55000000000000004">
      <c r="A29" s="1"/>
      <c r="B29" s="89"/>
      <c r="C29" s="18"/>
      <c r="D29" s="18"/>
      <c r="E29" s="1"/>
      <c r="F29" s="60"/>
      <c r="G29" s="60"/>
      <c r="H29" s="1"/>
      <c r="I29" s="62"/>
      <c r="J29" s="1"/>
      <c r="K29" s="17"/>
      <c r="L29" s="17"/>
      <c r="N29" s="63"/>
    </row>
    <row r="30" spans="1:14" s="2" customFormat="1" x14ac:dyDescent="0.55000000000000004">
      <c r="A30" s="1"/>
      <c r="B30" s="89"/>
      <c r="C30" s="18"/>
      <c r="D30" s="18"/>
      <c r="E30" s="1"/>
      <c r="F30" s="60"/>
      <c r="G30" s="60"/>
      <c r="H30" s="1"/>
      <c r="I30" s="62"/>
      <c r="J30" s="17"/>
      <c r="K30" s="17"/>
      <c r="L30" s="17"/>
      <c r="N30" s="63"/>
    </row>
    <row r="31" spans="1:14" s="2" customFormat="1" x14ac:dyDescent="0.55000000000000004">
      <c r="A31" s="1"/>
      <c r="B31" s="89"/>
      <c r="C31" s="18"/>
      <c r="D31" s="18"/>
      <c r="E31" s="1"/>
      <c r="F31" s="17"/>
      <c r="G31" s="17"/>
      <c r="H31" s="1"/>
      <c r="I31" s="17"/>
      <c r="J31" s="17"/>
      <c r="K31" s="17"/>
    </row>
    <row r="32" spans="1:14" s="2" customFormat="1" x14ac:dyDescent="0.55000000000000004">
      <c r="A32" s="1"/>
      <c r="B32" s="89"/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89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89"/>
      <c r="C34" s="18"/>
      <c r="D34" s="18"/>
      <c r="E34" s="1"/>
      <c r="F34" s="19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89"/>
      <c r="C35" s="26"/>
      <c r="D35" s="1"/>
      <c r="E35" s="1"/>
      <c r="F35" s="1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89"/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89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89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89"/>
      <c r="C39" s="26"/>
      <c r="D39" s="1"/>
      <c r="E39" s="1"/>
      <c r="F39" s="1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89"/>
      <c r="C40" s="15"/>
      <c r="D40" s="27"/>
      <c r="E40" s="1"/>
      <c r="F40" s="17"/>
      <c r="G40" s="19"/>
      <c r="H40" s="1"/>
      <c r="I40" s="19"/>
      <c r="J40" s="19"/>
      <c r="K40" s="19"/>
    </row>
    <row r="41" spans="1:11" s="2" customFormat="1" x14ac:dyDescent="0.55000000000000004">
      <c r="A41" s="1"/>
      <c r="B41" s="89"/>
      <c r="C41" s="15"/>
      <c r="D41" s="1"/>
      <c r="E41" s="1"/>
      <c r="F41" s="1"/>
      <c r="G41" s="1"/>
      <c r="H41" s="1"/>
      <c r="I41" s="1"/>
      <c r="J41" s="1"/>
      <c r="K41" s="1"/>
    </row>
    <row r="42" spans="1:11" s="2" customFormat="1" x14ac:dyDescent="0.55000000000000004">
      <c r="A42" s="1"/>
      <c r="B42" s="89"/>
      <c r="C42" s="26"/>
      <c r="D42" s="1"/>
      <c r="E42" s="1"/>
      <c r="F42" s="1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89"/>
      <c r="C43" s="15"/>
      <c r="D43" s="27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89"/>
      <c r="C44" s="1"/>
      <c r="D44" s="1"/>
      <c r="E44" s="1"/>
      <c r="F44" s="1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89"/>
      <c r="C45" s="11"/>
      <c r="D45" s="1"/>
      <c r="E45" s="1"/>
      <c r="F45" s="17"/>
      <c r="G45" s="1"/>
      <c r="H45" s="1"/>
      <c r="I45" s="1"/>
      <c r="J45" s="1"/>
      <c r="K45" s="1"/>
    </row>
    <row r="46" spans="1:11" s="2" customFormat="1" x14ac:dyDescent="0.55000000000000004">
      <c r="A46" s="1"/>
      <c r="B46" s="89"/>
      <c r="C46" s="1"/>
      <c r="D46" s="1"/>
      <c r="E46" s="1"/>
      <c r="F46" s="1"/>
      <c r="G46" s="17"/>
      <c r="H46" s="1"/>
      <c r="I46" s="17"/>
      <c r="J46" s="17"/>
      <c r="K46" s="17"/>
    </row>
    <row r="47" spans="1:11" s="2" customFormat="1" x14ac:dyDescent="0.55000000000000004">
      <c r="A47" s="1"/>
      <c r="B47" s="89"/>
      <c r="C47" s="11"/>
      <c r="D47" s="1"/>
      <c r="E47" s="1"/>
      <c r="F47" s="19"/>
      <c r="G47" s="1"/>
      <c r="H47" s="1"/>
      <c r="I47" s="1"/>
      <c r="J47" s="1"/>
      <c r="K47" s="1"/>
    </row>
    <row r="48" spans="1:11" s="2" customFormat="1" x14ac:dyDescent="0.55000000000000004">
      <c r="A48" s="1"/>
      <c r="B48" s="89"/>
      <c r="C48" s="1"/>
      <c r="D48" s="1"/>
      <c r="E48" s="1"/>
      <c r="F48" s="1"/>
      <c r="G48" s="1"/>
      <c r="H48" s="1"/>
      <c r="I48" s="1"/>
      <c r="J48" s="1"/>
      <c r="K48" s="1"/>
    </row>
    <row r="49" spans="1:14" s="2" customFormat="1" x14ac:dyDescent="0.55000000000000004">
      <c r="A49" s="1"/>
      <c r="B49" s="89"/>
      <c r="C49" s="11"/>
      <c r="D49" s="1"/>
      <c r="E49" s="1"/>
      <c r="F49" s="19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89"/>
      <c r="C50" s="11"/>
      <c r="D50" s="1"/>
      <c r="E50" s="1"/>
      <c r="F50" s="28"/>
      <c r="G50" s="1"/>
      <c r="H50" s="1"/>
      <c r="I50" s="1"/>
      <c r="J50" s="1"/>
      <c r="K50" s="1"/>
    </row>
    <row r="51" spans="1:14" s="2" customFormat="1" x14ac:dyDescent="0.55000000000000004">
      <c r="A51" s="1"/>
      <c r="B51" s="89"/>
      <c r="C51" s="11"/>
      <c r="D51" s="1"/>
      <c r="E51" s="1"/>
      <c r="F51" s="1"/>
      <c r="G51" s="17"/>
      <c r="H51" s="1"/>
      <c r="I51" s="17"/>
      <c r="J51" s="17"/>
      <c r="K51" s="17"/>
    </row>
    <row r="52" spans="1:14" s="2" customFormat="1" x14ac:dyDescent="0.55000000000000004">
      <c r="A52" s="1"/>
      <c r="B52" s="89"/>
      <c r="C52" s="11"/>
      <c r="D52" s="1"/>
      <c r="E52" s="1"/>
      <c r="F52" s="1"/>
      <c r="G52" s="1"/>
      <c r="H52" s="1"/>
      <c r="I52" s="1"/>
      <c r="J52" s="1"/>
      <c r="K52" s="1"/>
    </row>
    <row r="53" spans="1:14" s="2" customFormat="1" x14ac:dyDescent="0.55000000000000004">
      <c r="A53" s="1"/>
      <c r="B53" s="89"/>
      <c r="C53" s="11"/>
      <c r="D53" s="1"/>
      <c r="E53" s="1"/>
      <c r="F53" s="1"/>
      <c r="G53" s="19"/>
      <c r="H53" s="1"/>
      <c r="I53" s="19"/>
      <c r="J53" s="19"/>
      <c r="K53" s="19"/>
    </row>
    <row r="54" spans="1:14" s="2" customFormat="1" x14ac:dyDescent="0.55000000000000004">
      <c r="A54" s="1"/>
      <c r="B54" s="89"/>
      <c r="C54" s="1"/>
      <c r="D54" s="11"/>
      <c r="E54" s="1"/>
      <c r="F54" s="1"/>
      <c r="G54" s="1"/>
      <c r="H54" s="1"/>
      <c r="I54" s="1"/>
      <c r="J54" s="1"/>
      <c r="K54" s="1"/>
    </row>
    <row r="55" spans="1:14" s="2" customFormat="1" x14ac:dyDescent="0.55000000000000004">
      <c r="A55" s="1"/>
      <c r="B55" s="89"/>
      <c r="C55" s="1"/>
      <c r="D55" s="1"/>
      <c r="E55" s="1"/>
      <c r="F55" s="1"/>
      <c r="G55" s="19"/>
      <c r="H55" s="1"/>
      <c r="I55" s="19"/>
      <c r="J55" s="19"/>
      <c r="K55" s="19"/>
    </row>
    <row r="56" spans="1:14" s="2" customFormat="1" x14ac:dyDescent="0.55000000000000004">
      <c r="A56" s="1"/>
      <c r="B56" s="89"/>
      <c r="C56" s="1"/>
      <c r="D56" s="1"/>
      <c r="E56" s="1"/>
      <c r="F56" s="1"/>
      <c r="G56" s="28"/>
      <c r="H56" s="1"/>
      <c r="I56" s="29"/>
      <c r="J56" s="29"/>
      <c r="K56" s="29"/>
    </row>
    <row r="57" spans="1:14" s="2" customFormat="1" x14ac:dyDescent="0.55000000000000004">
      <c r="A57" s="1"/>
      <c r="B57" s="89"/>
      <c r="C57" s="1"/>
      <c r="D57" s="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N61" s="1"/>
    </row>
  </sheetData>
  <mergeCells count="5">
    <mergeCell ref="A1:N1"/>
    <mergeCell ref="A2:N2"/>
    <mergeCell ref="A3:N3"/>
    <mergeCell ref="A4:N4"/>
    <mergeCell ref="A5:G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E74B-D940-4C4C-B40C-F9303F6C20AA}">
  <sheetPr>
    <pageSetUpPr fitToPage="1"/>
  </sheetPr>
  <dimension ref="A1:M62"/>
  <sheetViews>
    <sheetView view="pageBreakPreview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55.15625" style="1" bestFit="1" customWidth="1"/>
    <col min="4" max="4" width="3.41796875" style="1" customWidth="1"/>
    <col min="5" max="5" width="14" style="1" customWidth="1"/>
    <col min="6" max="6" width="3.15625" style="1" customWidth="1"/>
    <col min="7" max="7" width="14.68359375" style="1" customWidth="1"/>
    <col min="8" max="8" width="3.15625" style="1" customWidth="1"/>
    <col min="9" max="9" width="14.68359375" style="1" customWidth="1"/>
    <col min="10" max="10" width="3.68359375" style="1" customWidth="1"/>
    <col min="11" max="11" width="14.68359375" style="1" customWidth="1"/>
    <col min="12" max="12" width="3.15625" style="1" customWidth="1"/>
    <col min="13" max="13" width="26" style="2" bestFit="1" customWidth="1"/>
    <col min="14" max="16384" width="9.15625" style="1"/>
  </cols>
  <sheetData>
    <row r="1" spans="1:13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</row>
    <row r="2" spans="1:13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L2" s="3"/>
    </row>
    <row r="3" spans="1:13" x14ac:dyDescent="0.55000000000000004">
      <c r="A3" s="93" t="s">
        <v>84</v>
      </c>
      <c r="B3" s="93"/>
      <c r="C3" s="93"/>
      <c r="D3" s="93"/>
      <c r="E3" s="93"/>
      <c r="F3" s="93"/>
      <c r="G3" s="93"/>
      <c r="H3" s="93"/>
      <c r="I3" s="93"/>
      <c r="L3" s="3"/>
    </row>
    <row r="4" spans="1:13" x14ac:dyDescent="0.55000000000000004">
      <c r="A4" s="93" t="str">
        <f>'Constants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I4" s="93"/>
      <c r="L4" s="3"/>
    </row>
    <row r="5" spans="1:13" x14ac:dyDescent="0.55000000000000004">
      <c r="A5" s="89"/>
      <c r="B5" s="89"/>
      <c r="C5" s="89"/>
      <c r="D5" s="89"/>
      <c r="E5" s="89"/>
      <c r="F5" s="89"/>
      <c r="G5" s="89"/>
      <c r="H5" s="89"/>
      <c r="I5" s="89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1" t="s">
        <v>85</v>
      </c>
      <c r="L6" s="3"/>
    </row>
    <row r="7" spans="1:13" x14ac:dyDescent="0.55000000000000004">
      <c r="A7" s="1" t="s">
        <v>11</v>
      </c>
      <c r="I7" s="72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31</v>
      </c>
      <c r="I8" s="73" t="s">
        <v>13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14</v>
      </c>
      <c r="K10" s="5"/>
      <c r="L10" s="3"/>
      <c r="M10" s="5"/>
    </row>
    <row r="11" spans="1:13" ht="14.7" thickBot="1" x14ac:dyDescent="0.6">
      <c r="B11" s="8" t="s">
        <v>17</v>
      </c>
      <c r="C11" s="8" t="s">
        <v>86</v>
      </c>
      <c r="D11" s="4"/>
      <c r="E11" s="74" t="s">
        <v>87</v>
      </c>
      <c r="F11" s="4"/>
      <c r="G11" s="9" t="s">
        <v>88</v>
      </c>
      <c r="H11" s="74"/>
      <c r="I11" s="74" t="s">
        <v>89</v>
      </c>
      <c r="K11" s="10"/>
      <c r="L11" s="10"/>
      <c r="M11" s="10"/>
    </row>
    <row r="12" spans="1:13" s="11" customFormat="1" x14ac:dyDescent="0.55000000000000004">
      <c r="B12" s="89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89">
        <v>2</v>
      </c>
      <c r="C13" s="11"/>
    </row>
    <row r="14" spans="1:13" x14ac:dyDescent="0.55000000000000004">
      <c r="B14" s="89">
        <v>3</v>
      </c>
      <c r="C14" s="18" t="s">
        <v>90</v>
      </c>
      <c r="E14" s="75">
        <f>'Constants LinkIn'!B18</f>
        <v>147259.59963333333</v>
      </c>
      <c r="G14" s="17">
        <v>45</v>
      </c>
      <c r="I14" s="75">
        <f>G14/360*E14</f>
        <v>18407.449954166666</v>
      </c>
      <c r="K14" s="17"/>
      <c r="L14" s="17"/>
    </row>
    <row r="15" spans="1:13" x14ac:dyDescent="0.55000000000000004">
      <c r="B15" s="89">
        <v>4</v>
      </c>
      <c r="C15" s="22"/>
      <c r="G15" s="17"/>
      <c r="K15" s="17"/>
      <c r="L15" s="17"/>
    </row>
    <row r="16" spans="1:13" ht="14.7" thickBot="1" x14ac:dyDescent="0.6">
      <c r="B16" s="89">
        <v>5</v>
      </c>
      <c r="C16" s="76" t="s">
        <v>91</v>
      </c>
      <c r="D16" s="58"/>
      <c r="E16" s="77">
        <f>E14</f>
        <v>147259.59963333333</v>
      </c>
      <c r="F16" s="58"/>
      <c r="G16" s="59">
        <f>SUM(G14:G14)</f>
        <v>45</v>
      </c>
      <c r="H16" s="58"/>
      <c r="I16" s="77">
        <f>SUM(I14:I14)</f>
        <v>18407.449954166666</v>
      </c>
      <c r="K16" s="17"/>
      <c r="L16" s="17"/>
    </row>
    <row r="17" spans="1:12" ht="14.7" thickTop="1" x14ac:dyDescent="0.55000000000000004">
      <c r="B17" s="89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89"/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89"/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89"/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89"/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89"/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89"/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89"/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89"/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89"/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89"/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89"/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89"/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89"/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89"/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89"/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89"/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89"/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89"/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89"/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89"/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89"/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89"/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89"/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89"/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89"/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89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89"/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89"/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89"/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89"/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89"/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89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89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89"/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89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89"/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89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89"/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89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89"/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89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5E63-944D-457F-B765-71A7C761FDB9}">
  <sheetPr>
    <pageSetUpPr fitToPage="1"/>
  </sheetPr>
  <dimension ref="A1:M62"/>
  <sheetViews>
    <sheetView view="pageBreakPreview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55.15625" style="1" bestFit="1" customWidth="1"/>
    <col min="4" max="4" width="3.41796875" style="1" customWidth="1"/>
    <col min="5" max="5" width="14" style="1" customWidth="1"/>
    <col min="6" max="6" width="3.15625" style="1" customWidth="1"/>
    <col min="7" max="7" width="14.68359375" style="1" customWidth="1"/>
    <col min="8" max="8" width="3.15625" style="1" customWidth="1"/>
    <col min="9" max="9" width="14.68359375" style="1" customWidth="1"/>
    <col min="10" max="10" width="3.68359375" style="1" customWidth="1"/>
    <col min="11" max="11" width="14.68359375" style="1" customWidth="1"/>
    <col min="12" max="12" width="3.15625" style="1" customWidth="1"/>
    <col min="13" max="13" width="26" style="2" bestFit="1" customWidth="1"/>
    <col min="14" max="16384" width="9.15625" style="1"/>
  </cols>
  <sheetData>
    <row r="1" spans="1:13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</row>
    <row r="2" spans="1:13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L2" s="3"/>
    </row>
    <row r="3" spans="1:13" x14ac:dyDescent="0.55000000000000004">
      <c r="A3" s="93" t="s">
        <v>84</v>
      </c>
      <c r="B3" s="93"/>
      <c r="C3" s="93"/>
      <c r="D3" s="93"/>
      <c r="E3" s="93"/>
      <c r="F3" s="93"/>
      <c r="G3" s="93"/>
      <c r="H3" s="93"/>
      <c r="I3" s="93"/>
      <c r="L3" s="3"/>
    </row>
    <row r="4" spans="1:13" x14ac:dyDescent="0.55000000000000004">
      <c r="A4" s="93" t="str">
        <f>'Constants LinkIn'!B11</f>
        <v>Forecast Year for the 12 Months ended April 30, 2022</v>
      </c>
      <c r="B4" s="93"/>
      <c r="C4" s="93"/>
      <c r="D4" s="93"/>
      <c r="E4" s="93"/>
      <c r="F4" s="93"/>
      <c r="G4" s="93"/>
      <c r="H4" s="93"/>
      <c r="I4" s="93"/>
      <c r="L4" s="3"/>
    </row>
    <row r="5" spans="1:13" x14ac:dyDescent="0.55000000000000004">
      <c r="A5" s="89"/>
      <c r="B5" s="89"/>
      <c r="C5" s="89"/>
      <c r="D5" s="89"/>
      <c r="E5" s="89"/>
      <c r="F5" s="89"/>
      <c r="G5" s="89"/>
      <c r="H5" s="89"/>
      <c r="I5" s="89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1" t="s">
        <v>85</v>
      </c>
      <c r="L6" s="3"/>
    </row>
    <row r="7" spans="1:13" x14ac:dyDescent="0.55000000000000004">
      <c r="A7" s="1" t="s">
        <v>27</v>
      </c>
      <c r="I7" s="72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31</v>
      </c>
      <c r="I8" s="73" t="s">
        <v>13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14</v>
      </c>
      <c r="K10" s="5"/>
      <c r="L10" s="3"/>
      <c r="M10" s="5"/>
    </row>
    <row r="11" spans="1:13" ht="14.7" thickBot="1" x14ac:dyDescent="0.6">
      <c r="B11" s="8" t="s">
        <v>17</v>
      </c>
      <c r="C11" s="8" t="s">
        <v>86</v>
      </c>
      <c r="D11" s="4"/>
      <c r="E11" s="74" t="s">
        <v>87</v>
      </c>
      <c r="F11" s="4"/>
      <c r="G11" s="9" t="s">
        <v>88</v>
      </c>
      <c r="H11" s="74"/>
      <c r="I11" s="74" t="s">
        <v>89</v>
      </c>
      <c r="K11" s="10"/>
      <c r="L11" s="10"/>
      <c r="M11" s="10"/>
    </row>
    <row r="12" spans="1:13" s="11" customFormat="1" x14ac:dyDescent="0.55000000000000004">
      <c r="B12" s="89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89">
        <v>2</v>
      </c>
      <c r="C13" s="11"/>
    </row>
    <row r="14" spans="1:13" x14ac:dyDescent="0.55000000000000004">
      <c r="B14" s="89">
        <v>3</v>
      </c>
      <c r="C14" s="18" t="s">
        <v>90</v>
      </c>
      <c r="E14" s="75">
        <f>'Constants LinkIn'!C18</f>
        <v>286047.30470660987</v>
      </c>
      <c r="G14" s="17">
        <v>45</v>
      </c>
      <c r="I14" s="75">
        <f>G14/360*E14</f>
        <v>35755.913088326233</v>
      </c>
      <c r="K14" s="17"/>
      <c r="L14" s="17"/>
    </row>
    <row r="15" spans="1:13" x14ac:dyDescent="0.55000000000000004">
      <c r="B15" s="89">
        <v>4</v>
      </c>
      <c r="C15" s="22"/>
      <c r="G15" s="17"/>
      <c r="K15" s="17"/>
      <c r="L15" s="17"/>
    </row>
    <row r="16" spans="1:13" ht="14.7" thickBot="1" x14ac:dyDescent="0.6">
      <c r="B16" s="89">
        <v>5</v>
      </c>
      <c r="C16" s="76" t="s">
        <v>91</v>
      </c>
      <c r="D16" s="58"/>
      <c r="E16" s="77">
        <f>E14</f>
        <v>286047.30470660987</v>
      </c>
      <c r="F16" s="58"/>
      <c r="G16" s="59">
        <f>SUM(G14:G14)</f>
        <v>45</v>
      </c>
      <c r="H16" s="58"/>
      <c r="I16" s="77">
        <f>SUM(I14:I14)</f>
        <v>35755.913088326233</v>
      </c>
      <c r="K16" s="17"/>
      <c r="L16" s="17"/>
    </row>
    <row r="17" spans="1:12" ht="14.7" thickTop="1" x14ac:dyDescent="0.55000000000000004">
      <c r="B17" s="89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89"/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89"/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89"/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89"/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89"/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89"/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89"/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89"/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89"/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89"/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89"/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89"/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89"/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89"/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89"/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89"/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89"/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89"/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89"/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89"/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89"/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89"/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89"/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89"/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89"/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89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89"/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89"/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89"/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89"/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89"/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89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89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89"/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89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89"/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89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89"/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89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89"/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89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222BD-A9E2-4057-8F9D-6800D792B86E}">
  <sheetPr>
    <pageSetUpPr fitToPage="1"/>
  </sheetPr>
  <dimension ref="A1:L62"/>
  <sheetViews>
    <sheetView view="pageBreakPreview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37.41796875" style="1" customWidth="1"/>
    <col min="5" max="5" width="3.15625" style="1" customWidth="1"/>
    <col min="6" max="6" width="14.417968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15625" style="1" customWidth="1"/>
    <col min="12" max="12" width="26" style="2" bestFit="1" customWidth="1"/>
    <col min="13" max="16384" width="9.15625" style="1"/>
  </cols>
  <sheetData>
    <row r="1" spans="1:12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</row>
    <row r="2" spans="1:12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K2" s="3"/>
    </row>
    <row r="3" spans="1:12" x14ac:dyDescent="0.55000000000000004">
      <c r="A3" s="93" t="s">
        <v>25</v>
      </c>
      <c r="B3" s="93"/>
      <c r="C3" s="93"/>
      <c r="D3" s="93"/>
      <c r="E3" s="93"/>
      <c r="F3" s="93"/>
      <c r="G3" s="93"/>
      <c r="H3" s="93"/>
      <c r="K3" s="3"/>
    </row>
    <row r="4" spans="1:12" x14ac:dyDescent="0.55000000000000004">
      <c r="A4" s="93" t="str">
        <f>'[3]Constants LinkIn'!B9</f>
        <v>Base Year for the 12 Months ended December 31, 2020</v>
      </c>
      <c r="B4" s="93"/>
      <c r="C4" s="93"/>
      <c r="D4" s="93"/>
      <c r="E4" s="93"/>
      <c r="F4" s="93"/>
      <c r="G4" s="93"/>
      <c r="H4" s="93"/>
      <c r="K4" s="3"/>
    </row>
    <row r="5" spans="1:12" x14ac:dyDescent="0.55000000000000004">
      <c r="A5" s="89"/>
      <c r="B5" s="89"/>
      <c r="C5" s="89"/>
      <c r="D5" s="89"/>
      <c r="E5" s="89"/>
      <c r="F5" s="89"/>
      <c r="G5" s="89"/>
      <c r="H5" s="89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1" t="s">
        <v>92</v>
      </c>
      <c r="K6" s="3"/>
    </row>
    <row r="7" spans="1:12" x14ac:dyDescent="0.55000000000000004">
      <c r="A7" s="1" t="s">
        <v>11</v>
      </c>
      <c r="H7" s="72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31</v>
      </c>
      <c r="H8" s="73" t="s">
        <v>13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14</v>
      </c>
      <c r="C10" s="5" t="s">
        <v>32</v>
      </c>
      <c r="F10" s="89" t="s">
        <v>93</v>
      </c>
      <c r="H10" s="6" t="s">
        <v>94</v>
      </c>
      <c r="I10" s="3"/>
      <c r="J10" s="5"/>
      <c r="L10" s="1"/>
    </row>
    <row r="11" spans="1:12" ht="14.7" thickBot="1" x14ac:dyDescent="0.6">
      <c r="B11" s="8" t="s">
        <v>17</v>
      </c>
      <c r="C11" s="8" t="s">
        <v>17</v>
      </c>
      <c r="D11" s="8" t="s">
        <v>37</v>
      </c>
      <c r="E11" s="4"/>
      <c r="F11" s="74" t="s">
        <v>95</v>
      </c>
      <c r="G11" s="4"/>
      <c r="H11" s="9" t="s">
        <v>96</v>
      </c>
      <c r="I11" s="10"/>
      <c r="J11" s="10"/>
      <c r="L11" s="1"/>
    </row>
    <row r="12" spans="1:12" s="11" customFormat="1" x14ac:dyDescent="0.55000000000000004">
      <c r="B12" s="89">
        <v>1</v>
      </c>
      <c r="D12" s="12"/>
      <c r="F12" s="3"/>
      <c r="H12" s="13"/>
      <c r="I12" s="13"/>
      <c r="J12" s="14"/>
    </row>
    <row r="13" spans="1:12" x14ac:dyDescent="0.55000000000000004">
      <c r="B13" s="89">
        <v>2</v>
      </c>
      <c r="C13" s="11"/>
      <c r="D13" s="11"/>
      <c r="F13" s="89"/>
      <c r="J13" s="2"/>
      <c r="L13" s="1"/>
    </row>
    <row r="14" spans="1:12" x14ac:dyDescent="0.55000000000000004">
      <c r="B14" s="89">
        <v>3</v>
      </c>
      <c r="C14" s="18">
        <v>271</v>
      </c>
      <c r="D14" s="18" t="s">
        <v>25</v>
      </c>
      <c r="F14" s="89" t="s">
        <v>97</v>
      </c>
      <c r="H14" s="17">
        <f>SUMIFS('CIAC WP'!R8:R10,'CIAC WP'!C8:C10,"water")</f>
        <v>104889.16</v>
      </c>
      <c r="I14" s="17"/>
      <c r="J14" s="2"/>
      <c r="L14" s="1"/>
    </row>
    <row r="15" spans="1:12" x14ac:dyDescent="0.55000000000000004">
      <c r="B15" s="89">
        <v>4</v>
      </c>
      <c r="C15" s="18"/>
      <c r="D15" s="18"/>
      <c r="H15" s="17"/>
      <c r="I15" s="17"/>
      <c r="J15" s="2"/>
      <c r="L15" s="1"/>
    </row>
    <row r="16" spans="1:12" x14ac:dyDescent="0.55000000000000004">
      <c r="B16" s="89">
        <v>5</v>
      </c>
      <c r="C16" s="18"/>
      <c r="D16" s="18"/>
      <c r="H16" s="17"/>
      <c r="I16" s="17"/>
      <c r="J16" s="2"/>
      <c r="L16" s="1"/>
    </row>
    <row r="17" spans="1:11" x14ac:dyDescent="0.55000000000000004">
      <c r="B17" s="89"/>
      <c r="C17" s="18"/>
      <c r="D17" s="18"/>
      <c r="H17" s="17"/>
      <c r="J17" s="17"/>
      <c r="K17" s="17"/>
    </row>
    <row r="18" spans="1:11" x14ac:dyDescent="0.55000000000000004">
      <c r="B18" s="89"/>
      <c r="C18" s="18"/>
      <c r="D18" s="23"/>
      <c r="H18" s="17"/>
      <c r="J18" s="19"/>
      <c r="K18" s="19"/>
    </row>
    <row r="19" spans="1:11" x14ac:dyDescent="0.55000000000000004">
      <c r="B19" s="89"/>
      <c r="C19" s="18"/>
      <c r="D19" s="23"/>
      <c r="H19" s="17"/>
    </row>
    <row r="20" spans="1:11" x14ac:dyDescent="0.55000000000000004">
      <c r="B20" s="89"/>
      <c r="C20" s="18"/>
      <c r="D20" s="23"/>
      <c r="H20" s="17"/>
    </row>
    <row r="21" spans="1:11" s="2" customFormat="1" x14ac:dyDescent="0.55000000000000004">
      <c r="A21" s="1"/>
      <c r="B21" s="89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89"/>
      <c r="C22" s="18"/>
      <c r="D22" s="23"/>
      <c r="E22" s="1"/>
      <c r="F22" s="1"/>
      <c r="G22" s="1"/>
      <c r="H22" s="17"/>
      <c r="I22" s="1"/>
      <c r="J22" s="17"/>
      <c r="K22" s="17"/>
    </row>
    <row r="23" spans="1:11" s="2" customFormat="1" x14ac:dyDescent="0.55000000000000004">
      <c r="A23" s="1"/>
      <c r="B23" s="89"/>
      <c r="C23" s="18"/>
      <c r="D23" s="23"/>
      <c r="E23" s="1"/>
      <c r="F23" s="1"/>
      <c r="G23" s="1"/>
      <c r="H23" s="17"/>
      <c r="I23" s="1"/>
      <c r="J23" s="17"/>
      <c r="K23" s="17"/>
    </row>
    <row r="24" spans="1:11" s="2" customFormat="1" x14ac:dyDescent="0.55000000000000004">
      <c r="A24" s="1"/>
      <c r="B24" s="89"/>
      <c r="C24" s="18"/>
      <c r="D24" s="23"/>
      <c r="E24" s="1"/>
      <c r="F24" s="1"/>
      <c r="G24" s="1"/>
      <c r="H24" s="17"/>
      <c r="I24" s="1"/>
      <c r="J24" s="17"/>
      <c r="K24" s="17"/>
    </row>
    <row r="25" spans="1:11" s="2" customFormat="1" x14ac:dyDescent="0.55000000000000004">
      <c r="A25" s="1"/>
      <c r="B25" s="89"/>
      <c r="C25" s="18"/>
      <c r="D25" s="23"/>
      <c r="E25" s="1"/>
      <c r="F25" s="1"/>
      <c r="G25" s="1"/>
      <c r="H25" s="17"/>
      <c r="I25" s="1"/>
      <c r="J25" s="17"/>
      <c r="K25" s="17"/>
    </row>
    <row r="26" spans="1:11" s="2" customFormat="1" x14ac:dyDescent="0.55000000000000004">
      <c r="A26" s="1"/>
      <c r="B26" s="89"/>
      <c r="C26" s="15"/>
      <c r="D26" s="22"/>
      <c r="E26" s="1"/>
      <c r="F26" s="1"/>
      <c r="G26" s="1"/>
      <c r="H26" s="17"/>
      <c r="I26" s="1"/>
      <c r="J26" s="17"/>
      <c r="K26" s="17"/>
    </row>
    <row r="27" spans="1:11" s="2" customFormat="1" x14ac:dyDescent="0.55000000000000004">
      <c r="A27" s="1"/>
      <c r="B27" s="89"/>
      <c r="C27" s="15"/>
      <c r="D27" s="79"/>
      <c r="E27" s="11"/>
      <c r="F27" s="11"/>
      <c r="G27" s="11"/>
      <c r="H27" s="19"/>
      <c r="I27" s="1"/>
      <c r="J27" s="17"/>
      <c r="K27" s="17"/>
    </row>
    <row r="28" spans="1:11" s="2" customFormat="1" x14ac:dyDescent="0.55000000000000004">
      <c r="A28" s="1"/>
      <c r="B28" s="89"/>
      <c r="C28" s="15"/>
      <c r="D28" s="22"/>
      <c r="E28" s="1"/>
      <c r="F28" s="1"/>
      <c r="G28" s="1"/>
      <c r="H28" s="17"/>
      <c r="I28" s="1"/>
      <c r="J28" s="17"/>
      <c r="K28" s="17"/>
    </row>
    <row r="29" spans="1:11" s="2" customFormat="1" x14ac:dyDescent="0.55000000000000004">
      <c r="A29" s="1"/>
      <c r="B29" s="89"/>
      <c r="C29" s="15"/>
      <c r="D29" s="22"/>
      <c r="E29" s="1"/>
      <c r="F29" s="1"/>
      <c r="G29" s="1"/>
      <c r="H29" s="17"/>
      <c r="I29" s="1"/>
      <c r="J29" s="17"/>
      <c r="K29" s="17"/>
    </row>
    <row r="30" spans="1:11" s="2" customFormat="1" x14ac:dyDescent="0.55000000000000004">
      <c r="A30" s="1"/>
      <c r="B30" s="89"/>
      <c r="C30" s="15"/>
      <c r="D30" s="22"/>
      <c r="E30" s="1"/>
      <c r="F30" s="1"/>
      <c r="G30" s="1"/>
      <c r="H30" s="17"/>
      <c r="I30" s="1"/>
      <c r="J30" s="19"/>
      <c r="K30" s="19"/>
    </row>
    <row r="31" spans="1:11" s="2" customFormat="1" x14ac:dyDescent="0.55000000000000004">
      <c r="A31" s="1"/>
      <c r="B31" s="89"/>
      <c r="C31" s="15"/>
      <c r="D31" s="79"/>
      <c r="E31" s="11"/>
      <c r="F31" s="11"/>
      <c r="G31" s="11"/>
      <c r="H31" s="19"/>
      <c r="I31" s="1"/>
      <c r="J31" s="1"/>
      <c r="K31" s="1"/>
    </row>
    <row r="32" spans="1:11" s="2" customFormat="1" x14ac:dyDescent="0.55000000000000004">
      <c r="A32" s="1"/>
      <c r="B32" s="89"/>
      <c r="C32" s="15"/>
      <c r="D32" s="22"/>
      <c r="E32" s="1"/>
      <c r="F32" s="1"/>
      <c r="G32" s="1"/>
      <c r="H32" s="17"/>
      <c r="I32" s="1"/>
      <c r="J32" s="17"/>
      <c r="K32" s="17"/>
    </row>
    <row r="33" spans="1:11" s="2" customFormat="1" x14ac:dyDescent="0.55000000000000004">
      <c r="A33" s="1"/>
      <c r="B33" s="89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89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89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89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89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89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89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89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89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89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89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89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89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89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89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89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89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89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89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89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89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89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89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89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89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89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6514-8044-4718-9FE0-D02B8F011216}">
  <sheetPr>
    <pageSetUpPr fitToPage="1"/>
  </sheetPr>
  <dimension ref="A1:L62"/>
  <sheetViews>
    <sheetView view="pageBreakPreview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32.41796875" style="1" customWidth="1"/>
    <col min="5" max="5" width="14.41796875" style="1" customWidth="1"/>
    <col min="6" max="7" width="3.15625" style="1" customWidth="1"/>
    <col min="8" max="8" width="14.41796875" style="1" customWidth="1"/>
    <col min="9" max="9" width="3.15625" style="1" customWidth="1"/>
    <col min="10" max="10" width="14.41796875" style="1" customWidth="1"/>
    <col min="11" max="11" width="3.15625" style="1" customWidth="1"/>
    <col min="12" max="12" width="26" style="2" bestFit="1" customWidth="1"/>
    <col min="13" max="16384" width="9.15625" style="1"/>
  </cols>
  <sheetData>
    <row r="1" spans="1:12" ht="16.8" x14ac:dyDescent="0.65">
      <c r="A1" s="92" t="str">
        <f>[1]Reference!$B$2</f>
        <v>BLUEGRASS WATER UTILITY OPERATING COMPANY, LLC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x14ac:dyDescent="0.55000000000000004">
      <c r="A2" s="93" t="str">
        <f>[1]Reference!$B$3</f>
        <v>Case No. 2020-00290</v>
      </c>
      <c r="B2" s="93"/>
      <c r="C2" s="93"/>
      <c r="D2" s="93"/>
      <c r="E2" s="93"/>
      <c r="F2" s="93"/>
      <c r="G2" s="93"/>
      <c r="H2" s="93"/>
      <c r="I2" s="93"/>
      <c r="J2" s="93"/>
      <c r="K2" s="3"/>
    </row>
    <row r="3" spans="1:12" x14ac:dyDescent="0.55000000000000004">
      <c r="A3" s="93" t="s">
        <v>21</v>
      </c>
      <c r="B3" s="93"/>
      <c r="C3" s="93"/>
      <c r="D3" s="93"/>
      <c r="E3" s="93"/>
      <c r="F3" s="93"/>
      <c r="G3" s="93"/>
      <c r="H3" s="93"/>
      <c r="I3" s="93"/>
      <c r="J3" s="93"/>
      <c r="K3" s="3"/>
    </row>
    <row r="4" spans="1:12" x14ac:dyDescent="0.55000000000000004">
      <c r="A4" s="93" t="str">
        <f>'[3]Constants LinkIn'!B11</f>
        <v>Forecast Year for the 12 Months ended April 30, 2022</v>
      </c>
      <c r="B4" s="93"/>
      <c r="C4" s="93"/>
      <c r="D4" s="93"/>
      <c r="E4" s="93"/>
      <c r="F4" s="93"/>
      <c r="G4" s="93"/>
      <c r="H4" s="93"/>
      <c r="I4" s="93"/>
      <c r="J4" s="93"/>
      <c r="K4" s="3"/>
    </row>
    <row r="5" spans="1:12" x14ac:dyDescent="0.55000000000000004">
      <c r="A5" s="89"/>
      <c r="B5" s="89"/>
      <c r="C5" s="89"/>
      <c r="D5" s="89"/>
      <c r="E5" s="89"/>
      <c r="F5" s="89"/>
      <c r="G5" s="89"/>
      <c r="H5" s="89"/>
      <c r="I5" s="89"/>
      <c r="K5" s="3"/>
    </row>
    <row r="6" spans="1:12" x14ac:dyDescent="0.55000000000000004">
      <c r="J6" s="71" t="s">
        <v>92</v>
      </c>
      <c r="K6" s="3"/>
    </row>
    <row r="7" spans="1:12" x14ac:dyDescent="0.55000000000000004">
      <c r="A7" s="1" t="s">
        <v>27</v>
      </c>
      <c r="J7" s="72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31</v>
      </c>
      <c r="J8" s="73" t="s">
        <v>13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28.8" x14ac:dyDescent="0.55000000000000004">
      <c r="B10" s="5" t="s">
        <v>14</v>
      </c>
      <c r="C10" s="5" t="s">
        <v>32</v>
      </c>
      <c r="E10" s="89" t="s">
        <v>93</v>
      </c>
      <c r="H10" s="6" t="s">
        <v>94</v>
      </c>
      <c r="I10" s="7"/>
      <c r="J10" s="6" t="s">
        <v>59</v>
      </c>
      <c r="K10" s="3"/>
      <c r="L10" s="5"/>
    </row>
    <row r="11" spans="1:12" ht="14.7" thickBot="1" x14ac:dyDescent="0.6">
      <c r="B11" s="8" t="s">
        <v>17</v>
      </c>
      <c r="C11" s="8" t="s">
        <v>17</v>
      </c>
      <c r="D11" s="8" t="s">
        <v>37</v>
      </c>
      <c r="E11" s="74" t="s">
        <v>95</v>
      </c>
      <c r="F11" s="4"/>
      <c r="G11" s="4"/>
      <c r="H11" s="9" t="s">
        <v>96</v>
      </c>
      <c r="I11" s="4"/>
      <c r="J11" s="9" t="s">
        <v>96</v>
      </c>
      <c r="K11" s="10"/>
      <c r="L11" s="10"/>
    </row>
    <row r="12" spans="1:12" s="11" customFormat="1" x14ac:dyDescent="0.55000000000000004">
      <c r="B12" s="89">
        <v>1</v>
      </c>
      <c r="D12" s="12"/>
      <c r="E12" s="3"/>
      <c r="H12" s="13"/>
      <c r="J12" s="13"/>
      <c r="K12" s="13"/>
      <c r="L12" s="14"/>
    </row>
    <row r="13" spans="1:12" x14ac:dyDescent="0.55000000000000004">
      <c r="B13" s="89">
        <v>2</v>
      </c>
      <c r="C13" s="11"/>
      <c r="D13" s="11"/>
      <c r="E13" s="89"/>
    </row>
    <row r="14" spans="1:12" x14ac:dyDescent="0.55000000000000004">
      <c r="B14" s="89">
        <v>3</v>
      </c>
      <c r="C14" s="18">
        <v>271</v>
      </c>
      <c r="D14" s="18" t="s">
        <v>25</v>
      </c>
      <c r="E14" s="89" t="s">
        <v>97</v>
      </c>
      <c r="H14" s="17">
        <f>SUMIFS('CIAC WP'!$R$34:$R$37,'CIAC WP'!$C$34:$C$37,"water")</f>
        <v>83189.349999999977</v>
      </c>
      <c r="J14" s="17">
        <f>H14+SUMIFS('CIAC WP'!O34:O37,'CIAC WP'!C34:C37,"water")*6.5</f>
        <v>89321.904999999984</v>
      </c>
      <c r="K14" s="17"/>
    </row>
    <row r="15" spans="1:12" x14ac:dyDescent="0.55000000000000004">
      <c r="B15" s="89">
        <v>4</v>
      </c>
      <c r="C15" s="18"/>
      <c r="D15" s="18"/>
      <c r="H15" s="17"/>
      <c r="J15" s="17"/>
      <c r="K15" s="17"/>
    </row>
    <row r="16" spans="1:12" x14ac:dyDescent="0.55000000000000004">
      <c r="B16" s="89">
        <v>5</v>
      </c>
      <c r="C16" s="18"/>
      <c r="D16" s="18"/>
      <c r="H16" s="17"/>
      <c r="J16" s="17"/>
      <c r="K16" s="17"/>
    </row>
    <row r="17" spans="1:11" x14ac:dyDescent="0.55000000000000004">
      <c r="B17" s="89"/>
      <c r="C17" s="18"/>
      <c r="D17" s="18"/>
      <c r="H17" s="17"/>
      <c r="J17" s="17"/>
      <c r="K17" s="17"/>
    </row>
    <row r="18" spans="1:11" x14ac:dyDescent="0.55000000000000004">
      <c r="B18" s="89"/>
      <c r="C18" s="18"/>
      <c r="D18" s="23"/>
      <c r="H18" s="17"/>
      <c r="J18" s="17"/>
      <c r="K18" s="19"/>
    </row>
    <row r="19" spans="1:11" s="2" customFormat="1" x14ac:dyDescent="0.55000000000000004">
      <c r="A19" s="1"/>
      <c r="B19" s="89"/>
      <c r="C19" s="18"/>
      <c r="D19" s="23"/>
      <c r="E19" s="1"/>
      <c r="F19" s="1"/>
      <c r="G19" s="1"/>
      <c r="H19" s="17"/>
      <c r="I19" s="1"/>
      <c r="J19" s="17"/>
      <c r="K19" s="1"/>
    </row>
    <row r="20" spans="1:11" s="2" customFormat="1" x14ac:dyDescent="0.55000000000000004">
      <c r="A20" s="1"/>
      <c r="B20" s="89"/>
      <c r="C20" s="18"/>
      <c r="D20" s="23"/>
      <c r="E20" s="1"/>
      <c r="F20" s="1"/>
      <c r="G20" s="1"/>
      <c r="H20" s="17"/>
      <c r="I20" s="1"/>
      <c r="J20" s="17"/>
      <c r="K20" s="1"/>
    </row>
    <row r="21" spans="1:11" s="2" customFormat="1" x14ac:dyDescent="0.55000000000000004">
      <c r="A21" s="1"/>
      <c r="B21" s="89"/>
      <c r="C21" s="18"/>
      <c r="D21" s="23"/>
      <c r="E21" s="1"/>
      <c r="F21" s="1"/>
      <c r="G21" s="1"/>
      <c r="H21" s="17"/>
      <c r="I21" s="1"/>
      <c r="J21" s="17"/>
      <c r="K21" s="1"/>
    </row>
    <row r="22" spans="1:11" s="2" customFormat="1" x14ac:dyDescent="0.55000000000000004">
      <c r="A22" s="1"/>
      <c r="B22" s="89"/>
      <c r="C22" s="18"/>
      <c r="D22" s="23"/>
      <c r="E22" s="1"/>
      <c r="F22" s="1"/>
      <c r="G22" s="1"/>
      <c r="H22" s="17"/>
      <c r="I22" s="1"/>
      <c r="J22" s="17"/>
      <c r="K22" s="17"/>
    </row>
    <row r="23" spans="1:11" s="2" customFormat="1" x14ac:dyDescent="0.55000000000000004">
      <c r="A23" s="1"/>
      <c r="B23" s="89"/>
      <c r="C23" s="18"/>
      <c r="D23" s="23"/>
      <c r="E23" s="1"/>
      <c r="F23" s="1"/>
      <c r="G23" s="1"/>
      <c r="H23" s="17"/>
      <c r="I23" s="1"/>
      <c r="J23" s="17"/>
      <c r="K23" s="17"/>
    </row>
    <row r="24" spans="1:11" s="2" customFormat="1" x14ac:dyDescent="0.55000000000000004">
      <c r="A24" s="1"/>
      <c r="B24" s="89"/>
      <c r="C24" s="18"/>
      <c r="D24" s="23"/>
      <c r="E24" s="1"/>
      <c r="F24" s="1"/>
      <c r="G24" s="1"/>
      <c r="H24" s="17"/>
      <c r="I24" s="1"/>
      <c r="J24" s="17"/>
      <c r="K24" s="17"/>
    </row>
    <row r="25" spans="1:11" s="2" customFormat="1" x14ac:dyDescent="0.55000000000000004">
      <c r="A25" s="1"/>
      <c r="B25" s="89"/>
      <c r="C25" s="18"/>
      <c r="D25" s="23"/>
      <c r="E25" s="1"/>
      <c r="F25" s="1"/>
      <c r="G25" s="1"/>
      <c r="H25" s="17"/>
      <c r="I25" s="1"/>
      <c r="J25" s="17"/>
      <c r="K25" s="17"/>
    </row>
    <row r="26" spans="1:11" s="2" customFormat="1" x14ac:dyDescent="0.55000000000000004">
      <c r="A26" s="1"/>
      <c r="B26" s="89"/>
      <c r="C26" s="15"/>
      <c r="D26" s="22"/>
      <c r="E26" s="1"/>
      <c r="F26" s="1"/>
      <c r="G26" s="1"/>
      <c r="H26" s="17"/>
      <c r="I26" s="1"/>
      <c r="J26" s="17"/>
      <c r="K26" s="17"/>
    </row>
    <row r="27" spans="1:11" s="2" customFormat="1" x14ac:dyDescent="0.55000000000000004">
      <c r="A27" s="1"/>
      <c r="B27" s="89"/>
      <c r="C27" s="15"/>
      <c r="D27" s="79"/>
      <c r="E27" s="11"/>
      <c r="F27" s="11"/>
      <c r="G27" s="11"/>
      <c r="H27" s="19"/>
      <c r="I27" s="11"/>
      <c r="J27" s="19"/>
      <c r="K27" s="17"/>
    </row>
    <row r="28" spans="1:11" s="2" customFormat="1" x14ac:dyDescent="0.55000000000000004">
      <c r="A28" s="1"/>
      <c r="B28" s="89"/>
      <c r="C28" s="15"/>
      <c r="D28" s="22"/>
      <c r="E28" s="1"/>
      <c r="F28" s="1"/>
      <c r="G28" s="1"/>
      <c r="H28" s="17"/>
      <c r="I28" s="1"/>
      <c r="J28" s="17"/>
      <c r="K28" s="17"/>
    </row>
    <row r="29" spans="1:11" s="2" customFormat="1" x14ac:dyDescent="0.55000000000000004">
      <c r="A29" s="1"/>
      <c r="B29" s="89"/>
      <c r="C29" s="15"/>
      <c r="D29" s="22"/>
      <c r="E29" s="1"/>
      <c r="F29" s="1"/>
      <c r="G29" s="1"/>
      <c r="H29" s="17"/>
      <c r="I29" s="1"/>
      <c r="J29" s="17"/>
      <c r="K29" s="17"/>
    </row>
    <row r="30" spans="1:11" s="2" customFormat="1" x14ac:dyDescent="0.55000000000000004">
      <c r="A30" s="1"/>
      <c r="B30" s="89"/>
      <c r="C30" s="15"/>
      <c r="D30" s="22"/>
      <c r="E30" s="1"/>
      <c r="F30" s="1"/>
      <c r="G30" s="1"/>
      <c r="H30" s="17"/>
      <c r="I30" s="1"/>
      <c r="J30" s="19"/>
      <c r="K30" s="19"/>
    </row>
    <row r="31" spans="1:11" s="2" customFormat="1" x14ac:dyDescent="0.55000000000000004">
      <c r="A31" s="1"/>
      <c r="B31" s="89"/>
      <c r="C31" s="15"/>
      <c r="D31" s="79"/>
      <c r="E31" s="11"/>
      <c r="F31" s="11"/>
      <c r="G31" s="11"/>
      <c r="H31" s="19"/>
      <c r="I31" s="11"/>
      <c r="J31" s="19"/>
      <c r="K31" s="1"/>
    </row>
    <row r="32" spans="1:11" s="2" customFormat="1" x14ac:dyDescent="0.55000000000000004">
      <c r="A32" s="1"/>
      <c r="B32" s="89"/>
      <c r="C32" s="15"/>
      <c r="D32" s="22"/>
      <c r="E32" s="1"/>
      <c r="F32" s="1"/>
      <c r="G32" s="1"/>
      <c r="H32" s="17"/>
      <c r="I32" s="1"/>
      <c r="J32" s="17"/>
      <c r="K32" s="17"/>
    </row>
    <row r="33" spans="1:11" s="2" customFormat="1" x14ac:dyDescent="0.55000000000000004">
      <c r="A33" s="1"/>
      <c r="B33" s="89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89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89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89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89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89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89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89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89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89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89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89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89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89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89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89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89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89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89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89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89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89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89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89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89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89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89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89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89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6BB1-EDDF-4B17-9C76-6E98FB0F25EE}">
  <sheetPr>
    <tabColor theme="7" tint="0.39997558519241921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0740-FE45-492A-A824-03276BC5FA0E}">
  <dimension ref="A1:R38"/>
  <sheetViews>
    <sheetView topLeftCell="A4" zoomScale="85" zoomScaleNormal="85" workbookViewId="0">
      <selection activeCell="M8" sqref="M8"/>
    </sheetView>
  </sheetViews>
  <sheetFormatPr defaultRowHeight="14.4" x14ac:dyDescent="0.55000000000000004"/>
  <cols>
    <col min="1" max="1" width="12.26171875" customWidth="1"/>
    <col min="2" max="2" width="10.15625" bestFit="1" customWidth="1"/>
    <col min="3" max="3" width="5.68359375" bestFit="1" customWidth="1"/>
    <col min="4" max="4" width="7.15625" bestFit="1" customWidth="1"/>
    <col min="5" max="5" width="10.26171875" bestFit="1" customWidth="1"/>
    <col min="6" max="6" width="9.15625" bestFit="1" customWidth="1"/>
    <col min="7" max="10" width="12.41796875" customWidth="1"/>
    <col min="11" max="11" width="8.578125" customWidth="1"/>
    <col min="12" max="12" width="15.26171875" bestFit="1" customWidth="1"/>
    <col min="13" max="13" width="7.68359375" bestFit="1" customWidth="1"/>
    <col min="14" max="14" width="10.83984375" bestFit="1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68359375" bestFit="1" customWidth="1"/>
    <col min="22" max="22" width="10.83984375" bestFit="1" customWidth="1"/>
    <col min="23" max="23" width="9.15625" bestFit="1" customWidth="1"/>
  </cols>
  <sheetData>
    <row r="1" spans="1:18" ht="15.6" x14ac:dyDescent="0.6">
      <c r="A1" s="80" t="s">
        <v>98</v>
      </c>
    </row>
    <row r="2" spans="1:18" x14ac:dyDescent="0.55000000000000004">
      <c r="A2" t="s">
        <v>99</v>
      </c>
      <c r="B2" s="47">
        <v>43831</v>
      </c>
      <c r="C2" s="47"/>
    </row>
    <row r="3" spans="1:18" x14ac:dyDescent="0.55000000000000004">
      <c r="A3" s="47" t="s">
        <v>100</v>
      </c>
      <c r="B3" s="47">
        <v>44196</v>
      </c>
      <c r="C3" s="47"/>
    </row>
    <row r="7" spans="1:18" x14ac:dyDescent="0.55000000000000004">
      <c r="B7" s="81" t="s">
        <v>101</v>
      </c>
      <c r="C7" s="81"/>
      <c r="D7" s="81" t="s">
        <v>102</v>
      </c>
      <c r="E7" s="81" t="s">
        <v>103</v>
      </c>
      <c r="F7" s="81"/>
      <c r="G7" s="81" t="s">
        <v>104</v>
      </c>
      <c r="H7" s="81" t="s">
        <v>34</v>
      </c>
      <c r="I7" s="81" t="s">
        <v>105</v>
      </c>
      <c r="J7" s="81" t="s">
        <v>106</v>
      </c>
      <c r="L7" s="81" t="s">
        <v>107</v>
      </c>
      <c r="M7" s="81" t="s">
        <v>108</v>
      </c>
      <c r="N7" s="81" t="s">
        <v>109</v>
      </c>
      <c r="O7" s="81" t="s">
        <v>110</v>
      </c>
      <c r="P7" s="81" t="s">
        <v>111</v>
      </c>
      <c r="Q7" s="81" t="s">
        <v>112</v>
      </c>
      <c r="R7" s="81" t="s">
        <v>113</v>
      </c>
    </row>
    <row r="8" spans="1:18" x14ac:dyDescent="0.55000000000000004">
      <c r="B8" t="s">
        <v>114</v>
      </c>
      <c r="C8" t="s">
        <v>96</v>
      </c>
      <c r="D8" s="82">
        <v>271</v>
      </c>
      <c r="E8" t="s">
        <v>115</v>
      </c>
      <c r="F8" s="47">
        <v>43951</v>
      </c>
      <c r="G8" s="83">
        <v>0</v>
      </c>
      <c r="H8" s="83">
        <v>213693</v>
      </c>
      <c r="I8" s="83"/>
      <c r="J8" s="83">
        <f>H8+I8</f>
        <v>213693</v>
      </c>
      <c r="L8">
        <v>0</v>
      </c>
      <c r="M8">
        <v>3.3000000000000002E-2</v>
      </c>
      <c r="N8" s="83">
        <v>180717.44</v>
      </c>
      <c r="O8" s="83">
        <f>J8*M8/12</f>
        <v>587.65575000000001</v>
      </c>
      <c r="P8" s="84">
        <f>IF(F8&lt;$B$2,MONTH($B$3)*O8,O8*(MONTH($B$3)-MONTH(F8)))</f>
        <v>4701.2460000000001</v>
      </c>
      <c r="Q8" s="83">
        <f>N8+P8</f>
        <v>185418.68600000002</v>
      </c>
      <c r="R8" s="85">
        <f t="shared" ref="R8:R11" si="0">J8-Q8</f>
        <v>28274.313999999984</v>
      </c>
    </row>
    <row r="9" spans="1:18" x14ac:dyDescent="0.55000000000000004">
      <c r="B9" t="s">
        <v>114</v>
      </c>
      <c r="C9" t="s">
        <v>96</v>
      </c>
      <c r="D9" s="82">
        <v>271</v>
      </c>
      <c r="E9" t="s">
        <v>116</v>
      </c>
      <c r="G9" s="83">
        <v>0</v>
      </c>
      <c r="H9" s="83">
        <v>6000</v>
      </c>
      <c r="I9" s="83"/>
      <c r="J9" s="83">
        <f>H9+I9</f>
        <v>6000</v>
      </c>
      <c r="L9">
        <v>0</v>
      </c>
      <c r="N9" s="83">
        <v>0</v>
      </c>
      <c r="O9" s="83">
        <f>J9*M9/12</f>
        <v>0</v>
      </c>
      <c r="P9" s="84">
        <f>IF(F9&lt;$B$2,MONTH($B$3)*O9,O9*(MONTH($B$3)-MONTH(F9)))</f>
        <v>0</v>
      </c>
      <c r="Q9" s="83">
        <f>N9+P9</f>
        <v>0</v>
      </c>
      <c r="R9" s="85">
        <f t="shared" si="0"/>
        <v>6000</v>
      </c>
    </row>
    <row r="10" spans="1:18" x14ac:dyDescent="0.55000000000000004">
      <c r="B10" t="s">
        <v>117</v>
      </c>
      <c r="C10" t="s">
        <v>19</v>
      </c>
      <c r="D10" s="82">
        <v>271</v>
      </c>
      <c r="E10" t="s">
        <v>118</v>
      </c>
      <c r="F10" s="47">
        <v>43982</v>
      </c>
      <c r="G10" s="83">
        <v>0</v>
      </c>
      <c r="H10" s="83">
        <v>343080</v>
      </c>
      <c r="I10" s="83"/>
      <c r="J10" s="83">
        <f>H10+I10</f>
        <v>343080</v>
      </c>
      <c r="L10">
        <v>0</v>
      </c>
      <c r="N10" s="83">
        <v>227343.78</v>
      </c>
      <c r="O10" s="83">
        <v>1549.58</v>
      </c>
      <c r="P10" s="84">
        <f>IF(F10&lt;$B$2,MONTH($B$3)*O10,O10*(MONTH($B$3)-MONTH(F10)))</f>
        <v>10847.06</v>
      </c>
      <c r="Q10" s="83">
        <f>N10+P10</f>
        <v>238190.84</v>
      </c>
      <c r="R10" s="85">
        <f t="shared" si="0"/>
        <v>104889.16</v>
      </c>
    </row>
    <row r="11" spans="1:18" x14ac:dyDescent="0.55000000000000004">
      <c r="D11" s="82"/>
      <c r="G11" s="86">
        <f>SUM(G8:G10)</f>
        <v>0</v>
      </c>
      <c r="H11" s="86">
        <f>SUM(H8:H10)</f>
        <v>562773</v>
      </c>
      <c r="I11" s="86">
        <f>SUM(I8:I10)</f>
        <v>0</v>
      </c>
      <c r="J11" s="86">
        <f>SUM(J8:J10)</f>
        <v>562773</v>
      </c>
      <c r="L11" s="86">
        <f>SUM(L8:L10)</f>
        <v>0</v>
      </c>
      <c r="N11" s="86">
        <f>SUM(N8:N10)</f>
        <v>408061.22</v>
      </c>
      <c r="O11" s="86">
        <f>SUM(O8:O10)</f>
        <v>2137.2357499999998</v>
      </c>
      <c r="P11" s="86">
        <f>SUM(P8:P10)</f>
        <v>15548.306</v>
      </c>
      <c r="Q11" s="86">
        <f>SUM(Q8:Q10)</f>
        <v>423609.52600000001</v>
      </c>
      <c r="R11" s="87">
        <f t="shared" si="0"/>
        <v>139163.47399999999</v>
      </c>
    </row>
    <row r="12" spans="1:18" x14ac:dyDescent="0.55000000000000004">
      <c r="G12" s="83"/>
      <c r="H12" s="83"/>
      <c r="I12" s="83"/>
      <c r="J12" s="83"/>
      <c r="R12" s="85"/>
    </row>
    <row r="13" spans="1:18" x14ac:dyDescent="0.55000000000000004">
      <c r="G13" s="83"/>
      <c r="H13" s="83"/>
      <c r="I13" s="83"/>
      <c r="J13" s="83"/>
    </row>
    <row r="14" spans="1:18" ht="15.6" x14ac:dyDescent="0.6">
      <c r="A14" s="80" t="s">
        <v>119</v>
      </c>
    </row>
    <row r="15" spans="1:18" x14ac:dyDescent="0.55000000000000004">
      <c r="A15" t="s">
        <v>99</v>
      </c>
      <c r="B15" s="47">
        <v>44197</v>
      </c>
      <c r="C15" s="47"/>
    </row>
    <row r="16" spans="1:18" x14ac:dyDescent="0.55000000000000004">
      <c r="A16" s="47" t="s">
        <v>100</v>
      </c>
      <c r="B16" s="47">
        <v>44561</v>
      </c>
      <c r="C16" s="47"/>
    </row>
    <row r="20" spans="1:18" x14ac:dyDescent="0.55000000000000004">
      <c r="B20" s="81" t="s">
        <v>101</v>
      </c>
      <c r="C20" s="81"/>
      <c r="D20" s="81" t="s">
        <v>102</v>
      </c>
      <c r="E20" s="81" t="s">
        <v>103</v>
      </c>
      <c r="F20" s="81"/>
      <c r="G20" s="81" t="s">
        <v>120</v>
      </c>
      <c r="H20" s="81" t="s">
        <v>34</v>
      </c>
      <c r="I20" s="81" t="s">
        <v>105</v>
      </c>
      <c r="J20" s="81" t="s">
        <v>106</v>
      </c>
      <c r="L20" s="81" t="s">
        <v>121</v>
      </c>
      <c r="M20" s="81" t="s">
        <v>108</v>
      </c>
      <c r="N20" s="81" t="s">
        <v>109</v>
      </c>
      <c r="O20" s="81" t="s">
        <v>110</v>
      </c>
      <c r="P20" s="81" t="s">
        <v>111</v>
      </c>
      <c r="Q20" s="81" t="s">
        <v>112</v>
      </c>
      <c r="R20" s="81" t="s">
        <v>113</v>
      </c>
    </row>
    <row r="21" spans="1:18" x14ac:dyDescent="0.55000000000000004">
      <c r="B21" t="s">
        <v>114</v>
      </c>
      <c r="C21" t="s">
        <v>96</v>
      </c>
      <c r="D21" s="82">
        <v>271</v>
      </c>
      <c r="E21" t="s">
        <v>115</v>
      </c>
      <c r="F21" s="47">
        <v>43951</v>
      </c>
      <c r="G21" s="83">
        <f>J8</f>
        <v>213693</v>
      </c>
      <c r="H21" s="83">
        <v>0</v>
      </c>
      <c r="I21" s="83">
        <v>0</v>
      </c>
      <c r="J21" s="83">
        <f>G21+H21-I21</f>
        <v>213693</v>
      </c>
      <c r="L21" s="85">
        <f>Q8</f>
        <v>185418.68600000002</v>
      </c>
      <c r="M21">
        <v>3.3000000000000002E-2</v>
      </c>
      <c r="N21" s="83"/>
      <c r="O21" s="83">
        <f>J21*M21/12</f>
        <v>587.65575000000001</v>
      </c>
      <c r="P21" s="84">
        <f>IF(F21&lt;$B$15,MONTH($B$3)*O21,O21*(MONTH($B$3)-MONTH(F21)))</f>
        <v>7051.8690000000006</v>
      </c>
      <c r="Q21" s="83">
        <f>L21+N21+P21</f>
        <v>192470.55500000002</v>
      </c>
      <c r="R21" s="85">
        <f t="shared" ref="R21:R24" si="1">J21-Q21</f>
        <v>21222.444999999978</v>
      </c>
    </row>
    <row r="22" spans="1:18" x14ac:dyDescent="0.55000000000000004">
      <c r="B22" t="s">
        <v>114</v>
      </c>
      <c r="C22" t="s">
        <v>96</v>
      </c>
      <c r="D22" s="82">
        <v>271</v>
      </c>
      <c r="E22" t="s">
        <v>116</v>
      </c>
      <c r="G22" s="83">
        <f>J9</f>
        <v>6000</v>
      </c>
      <c r="H22" s="83">
        <v>0</v>
      </c>
      <c r="I22" s="83">
        <v>0</v>
      </c>
      <c r="J22" s="83">
        <f t="shared" ref="J22:J24" si="2">G22+H22-I22</f>
        <v>6000</v>
      </c>
      <c r="L22" s="85">
        <f t="shared" ref="L22:L23" si="3">Q9</f>
        <v>0</v>
      </c>
      <c r="M22">
        <v>3.3000000000000002E-2</v>
      </c>
      <c r="N22" s="83"/>
      <c r="O22" s="83">
        <f>J22*M22/12</f>
        <v>16.5</v>
      </c>
      <c r="P22" s="84">
        <f>IF(F22&lt;$B$15,MONTH($B$3)*O22,O22*(MONTH($B$3)-MONTH(F22)))</f>
        <v>198</v>
      </c>
      <c r="Q22" s="83">
        <f t="shared" ref="Q22:Q23" si="4">L22+N22+P22</f>
        <v>198</v>
      </c>
      <c r="R22" s="85">
        <f t="shared" si="1"/>
        <v>5802</v>
      </c>
    </row>
    <row r="23" spans="1:18" x14ac:dyDescent="0.55000000000000004">
      <c r="B23" t="s">
        <v>117</v>
      </c>
      <c r="C23" t="s">
        <v>19</v>
      </c>
      <c r="D23" s="82">
        <v>271</v>
      </c>
      <c r="E23" t="s">
        <v>118</v>
      </c>
      <c r="F23" s="47">
        <v>44227</v>
      </c>
      <c r="G23" s="83">
        <f>J10</f>
        <v>343080</v>
      </c>
      <c r="H23" s="83">
        <v>0</v>
      </c>
      <c r="I23" s="83">
        <v>0</v>
      </c>
      <c r="J23" s="83">
        <f t="shared" si="2"/>
        <v>343080</v>
      </c>
      <c r="L23" s="85">
        <f t="shared" si="3"/>
        <v>238190.84</v>
      </c>
      <c r="M23">
        <v>3.3000000000000002E-2</v>
      </c>
      <c r="N23" s="83"/>
      <c r="O23" s="83">
        <f t="shared" ref="O23:O24" si="5">J23*M23/12</f>
        <v>943.47000000000014</v>
      </c>
      <c r="P23" s="84">
        <f>IF(F23&lt;$B$15,MONTH($B$16)*O23,O23*(MONTH($B$16)-MONTH(F23)))</f>
        <v>10378.170000000002</v>
      </c>
      <c r="Q23" s="83">
        <f t="shared" si="4"/>
        <v>248569.01</v>
      </c>
      <c r="R23" s="85">
        <f t="shared" si="1"/>
        <v>94510.989999999991</v>
      </c>
    </row>
    <row r="24" spans="1:18" x14ac:dyDescent="0.55000000000000004">
      <c r="B24" t="s">
        <v>114</v>
      </c>
      <c r="C24" t="s">
        <v>96</v>
      </c>
      <c r="D24" s="82">
        <v>271</v>
      </c>
      <c r="E24" t="s">
        <v>122</v>
      </c>
      <c r="F24" s="47">
        <v>44227</v>
      </c>
      <c r="G24" s="83"/>
      <c r="H24" s="83">
        <v>521066</v>
      </c>
      <c r="I24" s="83">
        <v>0</v>
      </c>
      <c r="J24" s="83">
        <f t="shared" si="2"/>
        <v>521066</v>
      </c>
      <c r="L24" s="85">
        <v>0</v>
      </c>
      <c r="M24">
        <v>3.3000000000000002E-2</v>
      </c>
      <c r="N24" s="83">
        <v>422171.7666666666</v>
      </c>
      <c r="O24" s="83">
        <f t="shared" si="5"/>
        <v>1432.9314999999999</v>
      </c>
      <c r="P24" s="84">
        <f>IF(F24&lt;$B$15,MONTH($B$16)*O24,O24*(MONTH($B$16)-MONTH(F24)))</f>
        <v>15762.246499999999</v>
      </c>
      <c r="Q24" s="83">
        <f>L24+N24+P24</f>
        <v>437934.01316666661</v>
      </c>
      <c r="R24" s="85">
        <f t="shared" si="1"/>
        <v>83131.986833333387</v>
      </c>
    </row>
    <row r="25" spans="1:18" x14ac:dyDescent="0.55000000000000004">
      <c r="D25" s="82"/>
      <c r="G25" s="86">
        <f>SUM(G21:G24)</f>
        <v>562773</v>
      </c>
      <c r="H25" s="86">
        <f>SUM(H21:H24)</f>
        <v>521066</v>
      </c>
      <c r="I25" s="86">
        <f>SUM(I21:I24)</f>
        <v>0</v>
      </c>
      <c r="J25" s="86">
        <f>SUM(J21:J24)</f>
        <v>1083839</v>
      </c>
      <c r="L25" s="86">
        <f>SUM(L21:L24)</f>
        <v>423609.52600000001</v>
      </c>
      <c r="N25" s="86">
        <f>SUM(N21:N24)</f>
        <v>422171.7666666666</v>
      </c>
      <c r="O25" s="86">
        <f>SUM(O21:O24)</f>
        <v>2980.5572499999998</v>
      </c>
      <c r="P25" s="86">
        <f>SUM(P21:P24)</f>
        <v>33390.285500000005</v>
      </c>
      <c r="Q25" s="86">
        <f>SUM(Q21:Q24)</f>
        <v>879171.57816666667</v>
      </c>
      <c r="R25" s="87">
        <f>J25-Q25</f>
        <v>204667.42183333333</v>
      </c>
    </row>
    <row r="26" spans="1:18" x14ac:dyDescent="0.55000000000000004">
      <c r="G26" s="83"/>
      <c r="H26" s="83"/>
      <c r="I26" s="83"/>
      <c r="J26" s="83"/>
    </row>
    <row r="27" spans="1:18" ht="15.6" x14ac:dyDescent="0.6">
      <c r="A27" s="80" t="s">
        <v>123</v>
      </c>
    </row>
    <row r="28" spans="1:18" x14ac:dyDescent="0.55000000000000004">
      <c r="A28" t="s">
        <v>99</v>
      </c>
      <c r="B28" s="47">
        <v>44562</v>
      </c>
      <c r="C28" s="47"/>
    </row>
    <row r="29" spans="1:18" x14ac:dyDescent="0.55000000000000004">
      <c r="A29" s="47" t="s">
        <v>100</v>
      </c>
      <c r="B29" s="47">
        <v>44681</v>
      </c>
      <c r="C29" s="47"/>
    </row>
    <row r="33" spans="2:18" x14ac:dyDescent="0.55000000000000004">
      <c r="B33" s="81" t="s">
        <v>101</v>
      </c>
      <c r="C33" s="81"/>
      <c r="D33" s="81" t="s">
        <v>102</v>
      </c>
      <c r="E33" s="81" t="s">
        <v>103</v>
      </c>
      <c r="F33" s="81"/>
      <c r="G33" s="81" t="s">
        <v>124</v>
      </c>
      <c r="H33" s="81" t="s">
        <v>34</v>
      </c>
      <c r="I33" s="81" t="s">
        <v>105</v>
      </c>
      <c r="J33" s="81" t="s">
        <v>106</v>
      </c>
      <c r="L33" s="81" t="s">
        <v>125</v>
      </c>
      <c r="M33" s="81" t="s">
        <v>108</v>
      </c>
      <c r="N33" s="81" t="s">
        <v>109</v>
      </c>
      <c r="O33" s="81" t="s">
        <v>110</v>
      </c>
      <c r="P33" s="81" t="s">
        <v>111</v>
      </c>
      <c r="Q33" s="81" t="s">
        <v>112</v>
      </c>
      <c r="R33" s="81" t="s">
        <v>113</v>
      </c>
    </row>
    <row r="34" spans="2:18" x14ac:dyDescent="0.55000000000000004">
      <c r="B34" t="s">
        <v>114</v>
      </c>
      <c r="C34" t="s">
        <v>96</v>
      </c>
      <c r="D34" s="82">
        <v>271</v>
      </c>
      <c r="E34" t="s">
        <v>115</v>
      </c>
      <c r="F34" s="47">
        <v>43951</v>
      </c>
      <c r="G34" s="83">
        <f>J21</f>
        <v>213693</v>
      </c>
      <c r="H34" s="83">
        <v>0</v>
      </c>
      <c r="I34" s="83"/>
      <c r="J34" s="83">
        <f>G34+H34-I34</f>
        <v>213693</v>
      </c>
      <c r="L34" s="85">
        <f>Q21</f>
        <v>192470.55500000002</v>
      </c>
      <c r="M34">
        <v>3.3000000000000002E-2</v>
      </c>
      <c r="N34" s="83">
        <v>0</v>
      </c>
      <c r="O34" s="83">
        <f>J34*M34/12</f>
        <v>587.65575000000001</v>
      </c>
      <c r="P34" s="84">
        <f>IF(F34&lt;$B$15,MONTH($B$3)*O34,O34*(MONTH($B$3)-MONTH(F34)))</f>
        <v>7051.8690000000006</v>
      </c>
      <c r="Q34" s="83">
        <f>L34+N34+P34</f>
        <v>199522.42400000003</v>
      </c>
      <c r="R34" s="85">
        <f t="shared" ref="R34:R37" si="6">J34-Q34</f>
        <v>14170.575999999972</v>
      </c>
    </row>
    <row r="35" spans="2:18" x14ac:dyDescent="0.55000000000000004">
      <c r="B35" t="s">
        <v>114</v>
      </c>
      <c r="C35" t="s">
        <v>96</v>
      </c>
      <c r="D35" s="82">
        <v>271</v>
      </c>
      <c r="E35" t="s">
        <v>116</v>
      </c>
      <c r="G35" s="83">
        <f t="shared" ref="G35:G37" si="7">J22</f>
        <v>6000</v>
      </c>
      <c r="H35" s="83">
        <v>0</v>
      </c>
      <c r="I35" s="83"/>
      <c r="J35" s="83">
        <f t="shared" ref="J35:J37" si="8">G35+H35-I35</f>
        <v>6000</v>
      </c>
      <c r="L35" s="85">
        <f t="shared" ref="L35:L37" si="9">Q22</f>
        <v>198</v>
      </c>
      <c r="M35">
        <v>3.3000000000000002E-2</v>
      </c>
      <c r="N35" s="83">
        <v>0</v>
      </c>
      <c r="O35" s="83">
        <f>J35*M35/12</f>
        <v>16.5</v>
      </c>
      <c r="P35" s="84">
        <f>IF(F35&lt;$B$15,MONTH($B$3)*O35,O35*(MONTH($B$3)-MONTH(F35)))</f>
        <v>198</v>
      </c>
      <c r="Q35" s="83">
        <f t="shared" ref="Q35:Q37" si="10">L35+N35+P35</f>
        <v>396</v>
      </c>
      <c r="R35" s="85">
        <f t="shared" si="6"/>
        <v>5604</v>
      </c>
    </row>
    <row r="36" spans="2:18" x14ac:dyDescent="0.55000000000000004">
      <c r="B36" t="s">
        <v>117</v>
      </c>
      <c r="C36" t="s">
        <v>19</v>
      </c>
      <c r="D36" s="82">
        <v>271</v>
      </c>
      <c r="E36" t="s">
        <v>118</v>
      </c>
      <c r="F36" s="47">
        <v>43982</v>
      </c>
      <c r="G36" s="83">
        <f t="shared" si="7"/>
        <v>343080</v>
      </c>
      <c r="H36" s="83">
        <v>0</v>
      </c>
      <c r="I36" s="83"/>
      <c r="J36" s="83">
        <f t="shared" si="8"/>
        <v>343080</v>
      </c>
      <c r="L36" s="85">
        <f t="shared" si="9"/>
        <v>248569.01</v>
      </c>
      <c r="M36">
        <v>3.3000000000000002E-2</v>
      </c>
      <c r="N36" s="83">
        <v>0</v>
      </c>
      <c r="O36" s="83">
        <f t="shared" ref="O36:O37" si="11">J36*M36/12</f>
        <v>943.47000000000014</v>
      </c>
      <c r="P36" s="84">
        <f>IF(F36&lt;$B$15,MONTH($B$16)*O36,O36*(MONTH($B$16)-MONTH(F36)))</f>
        <v>11321.640000000001</v>
      </c>
      <c r="Q36" s="83">
        <f t="shared" si="10"/>
        <v>259890.65000000002</v>
      </c>
      <c r="R36" s="85">
        <f t="shared" si="6"/>
        <v>83189.349999999977</v>
      </c>
    </row>
    <row r="37" spans="2:18" x14ac:dyDescent="0.55000000000000004">
      <c r="B37" t="s">
        <v>114</v>
      </c>
      <c r="C37" t="s">
        <v>96</v>
      </c>
      <c r="D37" s="82">
        <v>271</v>
      </c>
      <c r="E37" t="s">
        <v>122</v>
      </c>
      <c r="F37" s="47">
        <v>44227</v>
      </c>
      <c r="G37" s="83">
        <f t="shared" si="7"/>
        <v>521066</v>
      </c>
      <c r="H37" s="83">
        <v>0</v>
      </c>
      <c r="I37" s="83"/>
      <c r="J37" s="83">
        <f t="shared" si="8"/>
        <v>521066</v>
      </c>
      <c r="L37" s="85">
        <f t="shared" si="9"/>
        <v>437934.01316666661</v>
      </c>
      <c r="M37">
        <v>3.3000000000000002E-2</v>
      </c>
      <c r="N37" s="83">
        <v>0</v>
      </c>
      <c r="O37" s="83">
        <f t="shared" si="11"/>
        <v>1432.9314999999999</v>
      </c>
      <c r="P37" s="84">
        <f>IF(F37&lt;$B$15,MONTH($B$3)*O37,O37*(MONTH($B$3)-MONTH(F37)))</f>
        <v>15762.246499999999</v>
      </c>
      <c r="Q37" s="83">
        <f t="shared" si="10"/>
        <v>453696.25966666662</v>
      </c>
      <c r="R37" s="85">
        <f t="shared" si="6"/>
        <v>67369.740333333379</v>
      </c>
    </row>
    <row r="38" spans="2:18" x14ac:dyDescent="0.55000000000000004">
      <c r="D38" s="82"/>
      <c r="G38" s="86">
        <f>SUM(G34:G37)</f>
        <v>1083839</v>
      </c>
      <c r="H38" s="86">
        <f>SUM(H34:H36)</f>
        <v>0</v>
      </c>
      <c r="I38" s="86">
        <f>SUM(I34:I36)</f>
        <v>0</v>
      </c>
      <c r="J38" s="86">
        <f>SUM(J34:J37)</f>
        <v>1083839</v>
      </c>
      <c r="L38" s="86">
        <f>SUM(L34:L36)</f>
        <v>441237.56500000006</v>
      </c>
      <c r="N38" s="86">
        <f>SUM(N34:N36)</f>
        <v>0</v>
      </c>
      <c r="O38" s="86">
        <f>SUM(O34:O36)</f>
        <v>1547.6257500000002</v>
      </c>
      <c r="P38" s="86">
        <f>SUM(P34:P36)</f>
        <v>18571.509000000002</v>
      </c>
      <c r="Q38" s="86">
        <f>SUM(Q34:Q37)</f>
        <v>913505.33366666664</v>
      </c>
      <c r="R38" s="87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16"/>
  <sheetViews>
    <sheetView workbookViewId="0">
      <selection activeCell="A6" sqref="A6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32</v>
      </c>
      <c r="B1" s="30"/>
      <c r="C1" s="34" t="s">
        <v>126</v>
      </c>
      <c r="D1" s="35"/>
    </row>
    <row r="2" spans="1:39" ht="14.7" thickBot="1" x14ac:dyDescent="0.6">
      <c r="A2" s="8" t="s">
        <v>17</v>
      </c>
      <c r="B2" s="8" t="s">
        <v>37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5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303.10000000000002</v>
      </c>
      <c r="B5" s="23" t="s">
        <v>38</v>
      </c>
      <c r="C5" s="44">
        <f>SUMIFS('UPIS Detail'!5:5,'UPIS Detail'!$2:$2,'UPIS LinkIn'!C$2,'UPIS Detail'!$1:$1,"Balance")</f>
        <v>0</v>
      </c>
      <c r="D5" s="44">
        <f>SUMIFS('UPIS Detail'!5:5,'UPIS Detail'!$2:$2,'UPIS LinkIn'!D$2,'UPIS Detail'!$1:$1,"Balance")</f>
        <v>0</v>
      </c>
      <c r="E5" s="44">
        <f>SUMIFS('UPIS Detail'!5:5,'UPIS Detail'!$2:$2,'UPIS LinkIn'!E$2,'UPIS Detail'!$1:$1,"Balance")</f>
        <v>0</v>
      </c>
      <c r="F5" s="44">
        <f>SUMIFS('UPIS Detail'!5:5,'UPIS Detail'!$2:$2,'UPIS LinkIn'!F$2,'UPIS Detail'!$1:$1,"Balance")</f>
        <v>0</v>
      </c>
      <c r="G5" s="44">
        <f>SUMIFS('UPIS Detail'!5:5,'UPIS Detail'!$2:$2,'UPIS LinkIn'!G$2,'UPIS Detail'!$1:$1,"Balance")</f>
        <v>0</v>
      </c>
      <c r="H5" s="44">
        <f>SUMIFS('UPIS Detail'!5:5,'UPIS Detail'!$2:$2,'UPIS LinkIn'!H$2,'UPIS Detail'!$1:$1,"Balance")</f>
        <v>2000</v>
      </c>
      <c r="I5" s="44">
        <f>SUMIFS('UPIS Detail'!5:5,'UPIS Detail'!$2:$2,'UPIS LinkIn'!I$2,'UPIS Detail'!$1:$1,"Balance")</f>
        <v>2000</v>
      </c>
      <c r="J5" s="44">
        <f>SUMIFS('UPIS Detail'!5:5,'UPIS Detail'!$2:$2,'UPIS LinkIn'!J$2,'UPIS Detail'!$1:$1,"Balance")</f>
        <v>2000</v>
      </c>
      <c r="K5" s="44">
        <f>SUMIFS('UPIS Detail'!5:5,'UPIS Detail'!$2:$2,'UPIS LinkIn'!K$2,'UPIS Detail'!$1:$1,"Balance")</f>
        <v>2000</v>
      </c>
      <c r="L5" s="44">
        <f>SUMIFS('UPIS Detail'!5:5,'UPIS Detail'!$2:$2,'UPIS LinkIn'!L$2,'UPIS Detail'!$1:$1,"Balance")</f>
        <v>2000</v>
      </c>
      <c r="M5" s="44">
        <f>SUMIFS('UPIS Detail'!5:5,'UPIS Detail'!$2:$2,'UPIS LinkIn'!M$2,'UPIS Detail'!$1:$1,"Balance")</f>
        <v>2000</v>
      </c>
      <c r="N5" s="44">
        <f>SUMIFS('UPIS Detail'!5:5,'UPIS Detail'!$2:$2,'UPIS LinkIn'!N$2,'UPIS Detail'!$1:$1,"Balance")</f>
        <v>2000</v>
      </c>
      <c r="O5" s="44">
        <f>SUMIFS('UPIS Detail'!5:5,'UPIS Detail'!$2:$2,'UPIS LinkIn'!O$2,'UPIS Detail'!$1:$1,"Balance")</f>
        <v>2000</v>
      </c>
      <c r="P5" s="44">
        <f>SUMIFS('UPIS Detail'!5:5,'UPIS Detail'!$2:$2,'UPIS LinkIn'!P$2,'UPIS Detail'!$1:$1,"Balance")</f>
        <v>2000</v>
      </c>
      <c r="Q5" s="44">
        <f>SUMIFS('UPIS Detail'!5:5,'UPIS Detail'!$2:$2,'UPIS LinkIn'!Q$2,'UPIS Detail'!$1:$1,"Balance")</f>
        <v>2000</v>
      </c>
      <c r="R5" s="44">
        <f>SUMIFS('UPIS Detail'!5:5,'UPIS Detail'!$2:$2,'UPIS LinkIn'!R$2,'UPIS Detail'!$1:$1,"Balance")</f>
        <v>2000</v>
      </c>
      <c r="S5" s="44">
        <f>SUMIFS('UPIS Detail'!5:5,'UPIS Detail'!$2:$2,'UPIS LinkIn'!S$2,'UPIS Detail'!$1:$1,"Balance")</f>
        <v>2000</v>
      </c>
      <c r="T5" s="44">
        <f>SUMIFS('UPIS Detail'!5:5,'UPIS Detail'!$2:$2,'UPIS LinkIn'!T$2,'UPIS Detail'!$1:$1,"Balance")</f>
        <v>2000</v>
      </c>
      <c r="U5" s="44">
        <f>SUMIFS('UPIS Detail'!5:5,'UPIS Detail'!$2:$2,'UPIS LinkIn'!U$2,'UPIS Detail'!$1:$1,"Balance")</f>
        <v>2000</v>
      </c>
      <c r="V5" s="44">
        <f>SUMIFS('UPIS Detail'!5:5,'UPIS Detail'!$2:$2,'UPIS LinkIn'!V$2,'UPIS Detail'!$1:$1,"Balance")</f>
        <v>2000</v>
      </c>
      <c r="W5" s="44">
        <f>SUMIFS('UPIS Detail'!5:5,'UPIS Detail'!$2:$2,'UPIS LinkIn'!W$2,'UPIS Detail'!$1:$1,"Balance")</f>
        <v>2000</v>
      </c>
      <c r="X5" s="44">
        <f>SUMIFS('UPIS Detail'!5:5,'UPIS Detail'!$2:$2,'UPIS LinkIn'!X$2,'UPIS Detail'!$1:$1,"Balance")</f>
        <v>2000</v>
      </c>
      <c r="Y5" s="44">
        <f>SUMIFS('UPIS Detail'!5:5,'UPIS Detail'!$2:$2,'UPIS LinkIn'!Y$2,'UPIS Detail'!$1:$1,"Balance")</f>
        <v>2000</v>
      </c>
      <c r="Z5" s="44">
        <f>SUMIFS('UPIS Detail'!5:5,'UPIS Detail'!$2:$2,'UPIS LinkIn'!Z$2,'UPIS Detail'!$1:$1,"Balance")</f>
        <v>2000</v>
      </c>
      <c r="AA5" s="44">
        <f>SUMIFS('UPIS Detail'!5:5,'UPIS Detail'!$2:$2,'UPIS LinkIn'!AA$2,'UPIS Detail'!$1:$1,"Balance")</f>
        <v>2000</v>
      </c>
      <c r="AB5" s="44">
        <f>SUMIFS('UPIS Detail'!5:5,'UPIS Detail'!$2:$2,'UPIS LinkIn'!AB$2,'UPIS Detail'!$1:$1,"Balance")</f>
        <v>2000</v>
      </c>
      <c r="AC5" s="44">
        <f>SUMIFS('UPIS Detail'!5:5,'UPIS Detail'!$2:$2,'UPIS LinkIn'!AC$2,'UPIS Detail'!$1:$1,"Balance")</f>
        <v>2000</v>
      </c>
      <c r="AD5" s="44">
        <f>SUMIFS('UPIS Detail'!5:5,'UPIS Detail'!$2:$2,'UPIS LinkIn'!AD$2,'UPIS Detail'!$1:$1,"Balance")</f>
        <v>2000</v>
      </c>
      <c r="AE5" s="44">
        <f>SUMIFS('UPIS Detail'!5:5,'UPIS Detail'!$2:$2,'UPIS LinkIn'!AE$2,'UPIS Detail'!$1:$1,"Balance")</f>
        <v>2000</v>
      </c>
      <c r="AF5" s="44">
        <f>SUMIFS('UPIS Detail'!5:5,'UPIS Detail'!$2:$2,'UPIS LinkIn'!AF$2,'UPIS Detail'!$1:$1,"Balance")</f>
        <v>2000</v>
      </c>
      <c r="AG5" s="44">
        <f>SUMIFS('UPIS Detail'!5:5,'UPIS Detail'!$2:$2,'UPIS LinkIn'!AG$2,'UPIS Detail'!$1:$1,"Balance")</f>
        <v>2000</v>
      </c>
      <c r="AH5" s="44">
        <f>SUMIFS('UPIS Detail'!5:5,'UPIS Detail'!$2:$2,'UPIS LinkIn'!AH$2,'UPIS Detail'!$1:$1,"Balance")</f>
        <v>2000</v>
      </c>
      <c r="AI5" s="44">
        <f>SUMIFS('UPIS Detail'!5:5,'UPIS Detail'!$2:$2,'UPIS LinkIn'!AI$2,'UPIS Detail'!$1:$1,"Balance")</f>
        <v>2000</v>
      </c>
      <c r="AJ5" s="44">
        <f>SUMIFS('UPIS Detail'!5:5,'UPIS Detail'!$2:$2,'UPIS LinkIn'!AJ$2,'UPIS Detail'!$1:$1,"Balance")</f>
        <v>2000</v>
      </c>
      <c r="AK5" s="44">
        <f>SUMIFS('UPIS Detail'!5:5,'UPIS Detail'!$2:$2,'UPIS LinkIn'!AK$2,'UPIS Detail'!$1:$1,"Balance")</f>
        <v>2000</v>
      </c>
      <c r="AL5" s="44">
        <f>SUMIFS('UPIS Detail'!5:5,'UPIS Detail'!$2:$2,'UPIS LinkIn'!AL$2,'UPIS Detail'!$1:$1,"Balance")</f>
        <v>2000</v>
      </c>
      <c r="AM5" s="44">
        <f>SUMIFS('UPIS Detail'!5:5,'UPIS Detail'!$2:$2,'UPIS LinkIn'!AM$2,'UPIS Detail'!$1:$1,"Balance")</f>
        <v>2000</v>
      </c>
    </row>
    <row r="6" spans="1:39" x14ac:dyDescent="0.55000000000000004">
      <c r="A6" s="23">
        <v>304</v>
      </c>
      <c r="B6" s="23" t="s">
        <v>39</v>
      </c>
      <c r="C6" s="44">
        <f>SUMIFS('UPIS Detail'!6:6,'UPIS Detail'!$2:$2,'UPIS LinkIn'!C$2,'UPIS Detail'!$1:$1,"Balance")</f>
        <v>0</v>
      </c>
      <c r="D6" s="44">
        <f>SUMIFS('UPIS Detail'!6:6,'UPIS Detail'!$2:$2,'UPIS LinkIn'!D$2,'UPIS Detail'!$1:$1,"Balance")</f>
        <v>0</v>
      </c>
      <c r="E6" s="44">
        <f>SUMIFS('UPIS Detail'!6:6,'UPIS Detail'!$2:$2,'UPIS LinkIn'!E$2,'UPIS Detail'!$1:$1,"Balance")</f>
        <v>0</v>
      </c>
      <c r="F6" s="44">
        <f>SUMIFS('UPIS Detail'!6:6,'UPIS Detail'!$2:$2,'UPIS LinkIn'!F$2,'UPIS Detail'!$1:$1,"Balance")</f>
        <v>0</v>
      </c>
      <c r="G6" s="44">
        <f>SUMIFS('UPIS Detail'!6:6,'UPIS Detail'!$2:$2,'UPIS LinkIn'!G$2,'UPIS Detail'!$1:$1,"Balance")</f>
        <v>0</v>
      </c>
      <c r="H6" s="44">
        <f>SUMIFS('UPIS Detail'!6:6,'UPIS Detail'!$2:$2,'UPIS LinkIn'!H$2,'UPIS Detail'!$1:$1,"Balance")</f>
        <v>46081.430000000008</v>
      </c>
      <c r="I6" s="44">
        <f>SUMIFS('UPIS Detail'!6:6,'UPIS Detail'!$2:$2,'UPIS LinkIn'!I$2,'UPIS Detail'!$1:$1,"Balance")</f>
        <v>46081.430000000008</v>
      </c>
      <c r="J6" s="44">
        <f>SUMIFS('UPIS Detail'!6:6,'UPIS Detail'!$2:$2,'UPIS LinkIn'!J$2,'UPIS Detail'!$1:$1,"Balance")</f>
        <v>46081.430000000008</v>
      </c>
      <c r="K6" s="44">
        <f>SUMIFS('UPIS Detail'!6:6,'UPIS Detail'!$2:$2,'UPIS LinkIn'!K$2,'UPIS Detail'!$1:$1,"Balance")</f>
        <v>46081.430000000008</v>
      </c>
      <c r="L6" s="44">
        <f>SUMIFS('UPIS Detail'!6:6,'UPIS Detail'!$2:$2,'UPIS LinkIn'!L$2,'UPIS Detail'!$1:$1,"Balance")</f>
        <v>46081.430000000008</v>
      </c>
      <c r="M6" s="44">
        <f>SUMIFS('UPIS Detail'!6:6,'UPIS Detail'!$2:$2,'UPIS LinkIn'!M$2,'UPIS Detail'!$1:$1,"Balance")</f>
        <v>46081.430000000008</v>
      </c>
      <c r="N6" s="44">
        <f>SUMIFS('UPIS Detail'!6:6,'UPIS Detail'!$2:$2,'UPIS LinkIn'!N$2,'UPIS Detail'!$1:$1,"Balance")</f>
        <v>46081.430000000008</v>
      </c>
      <c r="O6" s="44">
        <f>SUMIFS('UPIS Detail'!6:6,'UPIS Detail'!$2:$2,'UPIS LinkIn'!O$2,'UPIS Detail'!$1:$1,"Balance")</f>
        <v>153582.91000000003</v>
      </c>
      <c r="P6" s="44">
        <f>SUMIFS('UPIS Detail'!6:6,'UPIS Detail'!$2:$2,'UPIS LinkIn'!P$2,'UPIS Detail'!$1:$1,"Balance")</f>
        <v>153582.91000000003</v>
      </c>
      <c r="Q6" s="44">
        <f>SUMIFS('UPIS Detail'!6:6,'UPIS Detail'!$2:$2,'UPIS LinkIn'!Q$2,'UPIS Detail'!$1:$1,"Balance")</f>
        <v>153582.91000000003</v>
      </c>
      <c r="R6" s="44">
        <f>SUMIFS('UPIS Detail'!6:6,'UPIS Detail'!$2:$2,'UPIS LinkIn'!R$2,'UPIS Detail'!$1:$1,"Balance")</f>
        <v>153582.91000000003</v>
      </c>
      <c r="S6" s="44">
        <f>SUMIFS('UPIS Detail'!6:6,'UPIS Detail'!$2:$2,'UPIS LinkIn'!S$2,'UPIS Detail'!$1:$1,"Balance")</f>
        <v>153582.91000000003</v>
      </c>
      <c r="T6" s="44">
        <f>SUMIFS('UPIS Detail'!6:6,'UPIS Detail'!$2:$2,'UPIS LinkIn'!T$2,'UPIS Detail'!$1:$1,"Balance")</f>
        <v>153582.91000000003</v>
      </c>
      <c r="U6" s="44">
        <f>SUMIFS('UPIS Detail'!6:6,'UPIS Detail'!$2:$2,'UPIS LinkIn'!U$2,'UPIS Detail'!$1:$1,"Balance")</f>
        <v>153582.91000000003</v>
      </c>
      <c r="V6" s="44">
        <f>SUMIFS('UPIS Detail'!6:6,'UPIS Detail'!$2:$2,'UPIS LinkIn'!V$2,'UPIS Detail'!$1:$1,"Balance")</f>
        <v>153582.91000000003</v>
      </c>
      <c r="W6" s="44">
        <f>SUMIFS('UPIS Detail'!6:6,'UPIS Detail'!$2:$2,'UPIS LinkIn'!W$2,'UPIS Detail'!$1:$1,"Balance")</f>
        <v>153582.91000000003</v>
      </c>
      <c r="X6" s="44">
        <f>SUMIFS('UPIS Detail'!6:6,'UPIS Detail'!$2:$2,'UPIS LinkIn'!X$2,'UPIS Detail'!$1:$1,"Balance")</f>
        <v>507090.61000000004</v>
      </c>
      <c r="Y6" s="44">
        <f>SUMIFS('UPIS Detail'!6:6,'UPIS Detail'!$2:$2,'UPIS LinkIn'!Y$2,'UPIS Detail'!$1:$1,"Balance")</f>
        <v>507090.61000000004</v>
      </c>
      <c r="Z6" s="44">
        <f>SUMIFS('UPIS Detail'!6:6,'UPIS Detail'!$2:$2,'UPIS LinkIn'!Z$2,'UPIS Detail'!$1:$1,"Balance")</f>
        <v>507090.61000000004</v>
      </c>
      <c r="AA6" s="44">
        <f>SUMIFS('UPIS Detail'!6:6,'UPIS Detail'!$2:$2,'UPIS LinkIn'!AA$2,'UPIS Detail'!$1:$1,"Balance")</f>
        <v>507090.61000000004</v>
      </c>
      <c r="AB6" s="44">
        <f>SUMIFS('UPIS Detail'!6:6,'UPIS Detail'!$2:$2,'UPIS LinkIn'!AB$2,'UPIS Detail'!$1:$1,"Balance")</f>
        <v>507090.61000000004</v>
      </c>
      <c r="AC6" s="44">
        <f>SUMIFS('UPIS Detail'!6:6,'UPIS Detail'!$2:$2,'UPIS LinkIn'!AC$2,'UPIS Detail'!$1:$1,"Balance")</f>
        <v>507090.61000000004</v>
      </c>
      <c r="AD6" s="44">
        <f>SUMIFS('UPIS Detail'!6:6,'UPIS Detail'!$2:$2,'UPIS LinkIn'!AD$2,'UPIS Detail'!$1:$1,"Balance")</f>
        <v>507090.61000000004</v>
      </c>
      <c r="AE6" s="44">
        <f>SUMIFS('UPIS Detail'!6:6,'UPIS Detail'!$2:$2,'UPIS LinkIn'!AE$2,'UPIS Detail'!$1:$1,"Balance")</f>
        <v>507090.61000000004</v>
      </c>
      <c r="AF6" s="44">
        <f>SUMIFS('UPIS Detail'!6:6,'UPIS Detail'!$2:$2,'UPIS LinkIn'!AF$2,'UPIS Detail'!$1:$1,"Balance")</f>
        <v>507090.61000000004</v>
      </c>
      <c r="AG6" s="44">
        <f>SUMIFS('UPIS Detail'!6:6,'UPIS Detail'!$2:$2,'UPIS LinkIn'!AG$2,'UPIS Detail'!$1:$1,"Balance")</f>
        <v>507090.61000000004</v>
      </c>
      <c r="AH6" s="44">
        <f>SUMIFS('UPIS Detail'!6:6,'UPIS Detail'!$2:$2,'UPIS LinkIn'!AH$2,'UPIS Detail'!$1:$1,"Balance")</f>
        <v>507090.61000000004</v>
      </c>
      <c r="AI6" s="44">
        <f>SUMIFS('UPIS Detail'!6:6,'UPIS Detail'!$2:$2,'UPIS LinkIn'!AI$2,'UPIS Detail'!$1:$1,"Balance")</f>
        <v>507090.61000000004</v>
      </c>
      <c r="AJ6" s="44">
        <f>SUMIFS('UPIS Detail'!6:6,'UPIS Detail'!$2:$2,'UPIS LinkIn'!AJ$2,'UPIS Detail'!$1:$1,"Balance")</f>
        <v>507090.61000000004</v>
      </c>
      <c r="AK6" s="44">
        <f>SUMIFS('UPIS Detail'!6:6,'UPIS Detail'!$2:$2,'UPIS LinkIn'!AK$2,'UPIS Detail'!$1:$1,"Balance")</f>
        <v>507090.61000000004</v>
      </c>
      <c r="AL6" s="44">
        <f>SUMIFS('UPIS Detail'!6:6,'UPIS Detail'!$2:$2,'UPIS LinkIn'!AL$2,'UPIS Detail'!$1:$1,"Balance")</f>
        <v>507090.61000000004</v>
      </c>
      <c r="AM6" s="44">
        <f>SUMIFS('UPIS Detail'!6:6,'UPIS Detail'!$2:$2,'UPIS LinkIn'!AM$2,'UPIS Detail'!$1:$1,"Balance")</f>
        <v>507090.61000000004</v>
      </c>
    </row>
    <row r="7" spans="1:39" x14ac:dyDescent="0.55000000000000004">
      <c r="A7" s="23">
        <v>307</v>
      </c>
      <c r="B7" s="23" t="s">
        <v>40</v>
      </c>
      <c r="C7" s="44">
        <f>SUMIFS('UPIS Detail'!7:7,'UPIS Detail'!$2:$2,'UPIS LinkIn'!C$2,'UPIS Detail'!$1:$1,"Balance")</f>
        <v>0</v>
      </c>
      <c r="D7" s="44">
        <f>SUMIFS('UPIS Detail'!7:7,'UPIS Detail'!$2:$2,'UPIS LinkIn'!D$2,'UPIS Detail'!$1:$1,"Balance")</f>
        <v>0</v>
      </c>
      <c r="E7" s="44">
        <f>SUMIFS('UPIS Detail'!7:7,'UPIS Detail'!$2:$2,'UPIS LinkIn'!E$2,'UPIS Detail'!$1:$1,"Balance")</f>
        <v>0</v>
      </c>
      <c r="F7" s="44">
        <f>SUMIFS('UPIS Detail'!7:7,'UPIS Detail'!$2:$2,'UPIS LinkIn'!F$2,'UPIS Detail'!$1:$1,"Balance")</f>
        <v>0</v>
      </c>
      <c r="G7" s="44">
        <f>SUMIFS('UPIS Detail'!7:7,'UPIS Detail'!$2:$2,'UPIS LinkIn'!G$2,'UPIS Detail'!$1:$1,"Balance")</f>
        <v>0</v>
      </c>
      <c r="H7" s="44">
        <f>SUMIFS('UPIS Detail'!7:7,'UPIS Detail'!$2:$2,'UPIS LinkIn'!H$2,'UPIS Detail'!$1:$1,"Balance")</f>
        <v>1110</v>
      </c>
      <c r="I7" s="44">
        <f>SUMIFS('UPIS Detail'!7:7,'UPIS Detail'!$2:$2,'UPIS LinkIn'!I$2,'UPIS Detail'!$1:$1,"Balance")</f>
        <v>1110</v>
      </c>
      <c r="J7" s="44">
        <f>SUMIFS('UPIS Detail'!7:7,'UPIS Detail'!$2:$2,'UPIS LinkIn'!J$2,'UPIS Detail'!$1:$1,"Balance")</f>
        <v>1110</v>
      </c>
      <c r="K7" s="44">
        <f>SUMIFS('UPIS Detail'!7:7,'UPIS Detail'!$2:$2,'UPIS LinkIn'!K$2,'UPIS Detail'!$1:$1,"Balance")</f>
        <v>1110</v>
      </c>
      <c r="L7" s="44">
        <f>SUMIFS('UPIS Detail'!7:7,'UPIS Detail'!$2:$2,'UPIS LinkIn'!L$2,'UPIS Detail'!$1:$1,"Balance")</f>
        <v>1110</v>
      </c>
      <c r="M7" s="44">
        <f>SUMIFS('UPIS Detail'!7:7,'UPIS Detail'!$2:$2,'UPIS LinkIn'!M$2,'UPIS Detail'!$1:$1,"Balance")</f>
        <v>1110</v>
      </c>
      <c r="N7" s="44">
        <f>SUMIFS('UPIS Detail'!7:7,'UPIS Detail'!$2:$2,'UPIS LinkIn'!N$2,'UPIS Detail'!$1:$1,"Balance")</f>
        <v>1110</v>
      </c>
      <c r="O7" s="44">
        <f>SUMIFS('UPIS Detail'!7:7,'UPIS Detail'!$2:$2,'UPIS LinkIn'!O$2,'UPIS Detail'!$1:$1,"Balance")</f>
        <v>1110</v>
      </c>
      <c r="P7" s="44">
        <f>SUMIFS('UPIS Detail'!7:7,'UPIS Detail'!$2:$2,'UPIS LinkIn'!P$2,'UPIS Detail'!$1:$1,"Balance")</f>
        <v>1110</v>
      </c>
      <c r="Q7" s="44">
        <f>SUMIFS('UPIS Detail'!7:7,'UPIS Detail'!$2:$2,'UPIS LinkIn'!Q$2,'UPIS Detail'!$1:$1,"Balance")</f>
        <v>1110</v>
      </c>
      <c r="R7" s="44">
        <f>SUMIFS('UPIS Detail'!7:7,'UPIS Detail'!$2:$2,'UPIS LinkIn'!R$2,'UPIS Detail'!$1:$1,"Balance")</f>
        <v>1110</v>
      </c>
      <c r="S7" s="44">
        <f>SUMIFS('UPIS Detail'!7:7,'UPIS Detail'!$2:$2,'UPIS LinkIn'!S$2,'UPIS Detail'!$1:$1,"Balance")</f>
        <v>1110</v>
      </c>
      <c r="T7" s="44">
        <f>SUMIFS('UPIS Detail'!7:7,'UPIS Detail'!$2:$2,'UPIS LinkIn'!T$2,'UPIS Detail'!$1:$1,"Balance")</f>
        <v>1110</v>
      </c>
      <c r="U7" s="44">
        <f>SUMIFS('UPIS Detail'!7:7,'UPIS Detail'!$2:$2,'UPIS LinkIn'!U$2,'UPIS Detail'!$1:$1,"Balance")</f>
        <v>1110</v>
      </c>
      <c r="V7" s="44">
        <f>SUMIFS('UPIS Detail'!7:7,'UPIS Detail'!$2:$2,'UPIS LinkIn'!V$2,'UPIS Detail'!$1:$1,"Balance")</f>
        <v>1110</v>
      </c>
      <c r="W7" s="44">
        <f>SUMIFS('UPIS Detail'!7:7,'UPIS Detail'!$2:$2,'UPIS LinkIn'!W$2,'UPIS Detail'!$1:$1,"Balance")</f>
        <v>1110</v>
      </c>
      <c r="X7" s="44">
        <f>SUMIFS('UPIS Detail'!7:7,'UPIS Detail'!$2:$2,'UPIS LinkIn'!X$2,'UPIS Detail'!$1:$1,"Balance")</f>
        <v>55495.8</v>
      </c>
      <c r="Y7" s="44">
        <f>SUMIFS('UPIS Detail'!7:7,'UPIS Detail'!$2:$2,'UPIS LinkIn'!Y$2,'UPIS Detail'!$1:$1,"Balance")</f>
        <v>55495.8</v>
      </c>
      <c r="Z7" s="44">
        <f>SUMIFS('UPIS Detail'!7:7,'UPIS Detail'!$2:$2,'UPIS LinkIn'!Z$2,'UPIS Detail'!$1:$1,"Balance")</f>
        <v>55495.8</v>
      </c>
      <c r="AA7" s="44">
        <f>SUMIFS('UPIS Detail'!7:7,'UPIS Detail'!$2:$2,'UPIS LinkIn'!AA$2,'UPIS Detail'!$1:$1,"Balance")</f>
        <v>55495.8</v>
      </c>
      <c r="AB7" s="44">
        <f>SUMIFS('UPIS Detail'!7:7,'UPIS Detail'!$2:$2,'UPIS LinkIn'!AB$2,'UPIS Detail'!$1:$1,"Balance")</f>
        <v>55495.8</v>
      </c>
      <c r="AC7" s="44">
        <f>SUMIFS('UPIS Detail'!7:7,'UPIS Detail'!$2:$2,'UPIS LinkIn'!AC$2,'UPIS Detail'!$1:$1,"Balance")</f>
        <v>55495.8</v>
      </c>
      <c r="AD7" s="44">
        <f>SUMIFS('UPIS Detail'!7:7,'UPIS Detail'!$2:$2,'UPIS LinkIn'!AD$2,'UPIS Detail'!$1:$1,"Balance")</f>
        <v>55495.8</v>
      </c>
      <c r="AE7" s="44">
        <f>SUMIFS('UPIS Detail'!7:7,'UPIS Detail'!$2:$2,'UPIS LinkIn'!AE$2,'UPIS Detail'!$1:$1,"Balance")</f>
        <v>55495.8</v>
      </c>
      <c r="AF7" s="44">
        <f>SUMIFS('UPIS Detail'!7:7,'UPIS Detail'!$2:$2,'UPIS LinkIn'!AF$2,'UPIS Detail'!$1:$1,"Balance")</f>
        <v>55495.8</v>
      </c>
      <c r="AG7" s="44">
        <f>SUMIFS('UPIS Detail'!7:7,'UPIS Detail'!$2:$2,'UPIS LinkIn'!AG$2,'UPIS Detail'!$1:$1,"Balance")</f>
        <v>55495.8</v>
      </c>
      <c r="AH7" s="44">
        <f>SUMIFS('UPIS Detail'!7:7,'UPIS Detail'!$2:$2,'UPIS LinkIn'!AH$2,'UPIS Detail'!$1:$1,"Balance")</f>
        <v>55495.8</v>
      </c>
      <c r="AI7" s="44">
        <f>SUMIFS('UPIS Detail'!7:7,'UPIS Detail'!$2:$2,'UPIS LinkIn'!AI$2,'UPIS Detail'!$1:$1,"Balance")</f>
        <v>55495.8</v>
      </c>
      <c r="AJ7" s="44">
        <f>SUMIFS('UPIS Detail'!7:7,'UPIS Detail'!$2:$2,'UPIS LinkIn'!AJ$2,'UPIS Detail'!$1:$1,"Balance")</f>
        <v>55495.8</v>
      </c>
      <c r="AK7" s="44">
        <f>SUMIFS('UPIS Detail'!7:7,'UPIS Detail'!$2:$2,'UPIS LinkIn'!AK$2,'UPIS Detail'!$1:$1,"Balance")</f>
        <v>55495.8</v>
      </c>
      <c r="AL7" s="44">
        <f>SUMIFS('UPIS Detail'!7:7,'UPIS Detail'!$2:$2,'UPIS LinkIn'!AL$2,'UPIS Detail'!$1:$1,"Balance")</f>
        <v>55495.8</v>
      </c>
      <c r="AM7" s="44">
        <f>SUMIFS('UPIS Detail'!7:7,'UPIS Detail'!$2:$2,'UPIS LinkIn'!AM$2,'UPIS Detail'!$1:$1,"Balance")</f>
        <v>55495.8</v>
      </c>
    </row>
    <row r="8" spans="1:39" x14ac:dyDescent="0.55000000000000004">
      <c r="A8" s="23">
        <v>311.10000000000002</v>
      </c>
      <c r="B8" s="23" t="s">
        <v>41</v>
      </c>
      <c r="C8" s="44">
        <f>SUMIFS('UPIS Detail'!8:8,'UPIS Detail'!$2:$2,'UPIS LinkIn'!C$2,'UPIS Detail'!$1:$1,"Balance")</f>
        <v>0</v>
      </c>
      <c r="D8" s="44">
        <f>SUMIFS('UPIS Detail'!8:8,'UPIS Detail'!$2:$2,'UPIS LinkIn'!D$2,'UPIS Detail'!$1:$1,"Balance")</f>
        <v>0</v>
      </c>
      <c r="E8" s="44">
        <f>SUMIFS('UPIS Detail'!8:8,'UPIS Detail'!$2:$2,'UPIS LinkIn'!E$2,'UPIS Detail'!$1:$1,"Balance")</f>
        <v>0</v>
      </c>
      <c r="F8" s="44">
        <f>SUMIFS('UPIS Detail'!8:8,'UPIS Detail'!$2:$2,'UPIS LinkIn'!F$2,'UPIS Detail'!$1:$1,"Balance")</f>
        <v>0</v>
      </c>
      <c r="G8" s="44">
        <f>SUMIFS('UPIS Detail'!8:8,'UPIS Detail'!$2:$2,'UPIS LinkIn'!G$2,'UPIS Detail'!$1:$1,"Balance")</f>
        <v>0</v>
      </c>
      <c r="H8" s="44">
        <f>SUMIFS('UPIS Detail'!8:8,'UPIS Detail'!$2:$2,'UPIS LinkIn'!H$2,'UPIS Detail'!$1:$1,"Balance")</f>
        <v>40412</v>
      </c>
      <c r="I8" s="44">
        <f>SUMIFS('UPIS Detail'!8:8,'UPIS Detail'!$2:$2,'UPIS LinkIn'!I$2,'UPIS Detail'!$1:$1,"Balance")</f>
        <v>40412</v>
      </c>
      <c r="J8" s="44">
        <f>SUMIFS('UPIS Detail'!8:8,'UPIS Detail'!$2:$2,'UPIS LinkIn'!J$2,'UPIS Detail'!$1:$1,"Balance")</f>
        <v>40412</v>
      </c>
      <c r="K8" s="44">
        <f>SUMIFS('UPIS Detail'!8:8,'UPIS Detail'!$2:$2,'UPIS LinkIn'!K$2,'UPIS Detail'!$1:$1,"Balance")</f>
        <v>40412</v>
      </c>
      <c r="L8" s="44">
        <f>SUMIFS('UPIS Detail'!8:8,'UPIS Detail'!$2:$2,'UPIS LinkIn'!L$2,'UPIS Detail'!$1:$1,"Balance")</f>
        <v>40412</v>
      </c>
      <c r="M8" s="44">
        <f>SUMIFS('UPIS Detail'!8:8,'UPIS Detail'!$2:$2,'UPIS LinkIn'!M$2,'UPIS Detail'!$1:$1,"Balance")</f>
        <v>40412</v>
      </c>
      <c r="N8" s="44">
        <f>SUMIFS('UPIS Detail'!8:8,'UPIS Detail'!$2:$2,'UPIS LinkIn'!N$2,'UPIS Detail'!$1:$1,"Balance")</f>
        <v>40412</v>
      </c>
      <c r="O8" s="44">
        <f>SUMIFS('UPIS Detail'!8:8,'UPIS Detail'!$2:$2,'UPIS LinkIn'!O$2,'UPIS Detail'!$1:$1,"Balance")</f>
        <v>40412</v>
      </c>
      <c r="P8" s="44">
        <f>SUMIFS('UPIS Detail'!8:8,'UPIS Detail'!$2:$2,'UPIS LinkIn'!P$2,'UPIS Detail'!$1:$1,"Balance")</f>
        <v>40412</v>
      </c>
      <c r="Q8" s="44">
        <f>SUMIFS('UPIS Detail'!8:8,'UPIS Detail'!$2:$2,'UPIS LinkIn'!Q$2,'UPIS Detail'!$1:$1,"Balance")</f>
        <v>40412</v>
      </c>
      <c r="R8" s="44">
        <f>SUMIFS('UPIS Detail'!8:8,'UPIS Detail'!$2:$2,'UPIS LinkIn'!R$2,'UPIS Detail'!$1:$1,"Balance")</f>
        <v>40412</v>
      </c>
      <c r="S8" s="44">
        <f>SUMIFS('UPIS Detail'!8:8,'UPIS Detail'!$2:$2,'UPIS LinkIn'!S$2,'UPIS Detail'!$1:$1,"Balance")</f>
        <v>40412</v>
      </c>
      <c r="T8" s="44">
        <f>SUMIFS('UPIS Detail'!8:8,'UPIS Detail'!$2:$2,'UPIS LinkIn'!T$2,'UPIS Detail'!$1:$1,"Balance")</f>
        <v>40412</v>
      </c>
      <c r="U8" s="44">
        <f>SUMIFS('UPIS Detail'!8:8,'UPIS Detail'!$2:$2,'UPIS LinkIn'!U$2,'UPIS Detail'!$1:$1,"Balance")</f>
        <v>40412</v>
      </c>
      <c r="V8" s="44">
        <f>SUMIFS('UPIS Detail'!8:8,'UPIS Detail'!$2:$2,'UPIS LinkIn'!V$2,'UPIS Detail'!$1:$1,"Balance")</f>
        <v>40412</v>
      </c>
      <c r="W8" s="44">
        <f>SUMIFS('UPIS Detail'!8:8,'UPIS Detail'!$2:$2,'UPIS LinkIn'!W$2,'UPIS Detail'!$1:$1,"Balance")</f>
        <v>40412</v>
      </c>
      <c r="X8" s="44">
        <f>SUMIFS('UPIS Detail'!8:8,'UPIS Detail'!$2:$2,'UPIS LinkIn'!X$2,'UPIS Detail'!$1:$1,"Balance")</f>
        <v>40412</v>
      </c>
      <c r="Y8" s="44">
        <f>SUMIFS('UPIS Detail'!8:8,'UPIS Detail'!$2:$2,'UPIS LinkIn'!Y$2,'UPIS Detail'!$1:$1,"Balance")</f>
        <v>40412</v>
      </c>
      <c r="Z8" s="44">
        <f>SUMIFS('UPIS Detail'!8:8,'UPIS Detail'!$2:$2,'UPIS LinkIn'!Z$2,'UPIS Detail'!$1:$1,"Balance")</f>
        <v>40412</v>
      </c>
      <c r="AA8" s="44">
        <f>SUMIFS('UPIS Detail'!8:8,'UPIS Detail'!$2:$2,'UPIS LinkIn'!AA$2,'UPIS Detail'!$1:$1,"Balance")</f>
        <v>40412</v>
      </c>
      <c r="AB8" s="44">
        <f>SUMIFS('UPIS Detail'!8:8,'UPIS Detail'!$2:$2,'UPIS LinkIn'!AB$2,'UPIS Detail'!$1:$1,"Balance")</f>
        <v>40412</v>
      </c>
      <c r="AC8" s="44">
        <f>SUMIFS('UPIS Detail'!8:8,'UPIS Detail'!$2:$2,'UPIS LinkIn'!AC$2,'UPIS Detail'!$1:$1,"Balance")</f>
        <v>40412</v>
      </c>
      <c r="AD8" s="44">
        <f>SUMIFS('UPIS Detail'!8:8,'UPIS Detail'!$2:$2,'UPIS LinkIn'!AD$2,'UPIS Detail'!$1:$1,"Balance")</f>
        <v>40412</v>
      </c>
      <c r="AE8" s="44">
        <f>SUMIFS('UPIS Detail'!8:8,'UPIS Detail'!$2:$2,'UPIS LinkIn'!AE$2,'UPIS Detail'!$1:$1,"Balance")</f>
        <v>40412</v>
      </c>
      <c r="AF8" s="44">
        <f>SUMIFS('UPIS Detail'!8:8,'UPIS Detail'!$2:$2,'UPIS LinkIn'!AF$2,'UPIS Detail'!$1:$1,"Balance")</f>
        <v>40412</v>
      </c>
      <c r="AG8" s="44">
        <f>SUMIFS('UPIS Detail'!8:8,'UPIS Detail'!$2:$2,'UPIS LinkIn'!AG$2,'UPIS Detail'!$1:$1,"Balance")</f>
        <v>40412</v>
      </c>
      <c r="AH8" s="44">
        <f>SUMIFS('UPIS Detail'!8:8,'UPIS Detail'!$2:$2,'UPIS LinkIn'!AH$2,'UPIS Detail'!$1:$1,"Balance")</f>
        <v>40412</v>
      </c>
      <c r="AI8" s="44">
        <f>SUMIFS('UPIS Detail'!8:8,'UPIS Detail'!$2:$2,'UPIS LinkIn'!AI$2,'UPIS Detail'!$1:$1,"Balance")</f>
        <v>40412</v>
      </c>
      <c r="AJ8" s="44">
        <f>SUMIFS('UPIS Detail'!8:8,'UPIS Detail'!$2:$2,'UPIS LinkIn'!AJ$2,'UPIS Detail'!$1:$1,"Balance")</f>
        <v>40412</v>
      </c>
      <c r="AK8" s="44">
        <f>SUMIFS('UPIS Detail'!8:8,'UPIS Detail'!$2:$2,'UPIS LinkIn'!AK$2,'UPIS Detail'!$1:$1,"Balance")</f>
        <v>40412</v>
      </c>
      <c r="AL8" s="44">
        <f>SUMIFS('UPIS Detail'!8:8,'UPIS Detail'!$2:$2,'UPIS LinkIn'!AL$2,'UPIS Detail'!$1:$1,"Balance")</f>
        <v>40412</v>
      </c>
      <c r="AM8" s="44">
        <f>SUMIFS('UPIS Detail'!8:8,'UPIS Detail'!$2:$2,'UPIS LinkIn'!AM$2,'UPIS Detail'!$1:$1,"Balance")</f>
        <v>40412</v>
      </c>
    </row>
    <row r="9" spans="1:39" x14ac:dyDescent="0.55000000000000004">
      <c r="A9" s="23">
        <v>320</v>
      </c>
      <c r="B9" s="23" t="s">
        <v>42</v>
      </c>
      <c r="C9" s="44">
        <f>SUMIFS('UPIS Detail'!9:9,'UPIS Detail'!$2:$2,'UPIS LinkIn'!C$2,'UPIS Detail'!$1:$1,"Balance")</f>
        <v>0</v>
      </c>
      <c r="D9" s="44">
        <f>SUMIFS('UPIS Detail'!9:9,'UPIS Detail'!$2:$2,'UPIS LinkIn'!D$2,'UPIS Detail'!$1:$1,"Balance")</f>
        <v>0</v>
      </c>
      <c r="E9" s="44">
        <f>SUMIFS('UPIS Detail'!9:9,'UPIS Detail'!$2:$2,'UPIS LinkIn'!E$2,'UPIS Detail'!$1:$1,"Balance")</f>
        <v>0</v>
      </c>
      <c r="F9" s="44">
        <f>SUMIFS('UPIS Detail'!9:9,'UPIS Detail'!$2:$2,'UPIS LinkIn'!F$2,'UPIS Detail'!$1:$1,"Balance")</f>
        <v>0</v>
      </c>
      <c r="G9" s="44">
        <f>SUMIFS('UPIS Detail'!9:9,'UPIS Detail'!$2:$2,'UPIS LinkIn'!G$2,'UPIS Detail'!$1:$1,"Balance")</f>
        <v>0</v>
      </c>
      <c r="H9" s="44">
        <f>SUMIFS('UPIS Detail'!9:9,'UPIS Detail'!$2:$2,'UPIS LinkIn'!H$2,'UPIS Detail'!$1:$1,"Balance")</f>
        <v>710</v>
      </c>
      <c r="I9" s="44">
        <f>SUMIFS('UPIS Detail'!9:9,'UPIS Detail'!$2:$2,'UPIS LinkIn'!I$2,'UPIS Detail'!$1:$1,"Balance")</f>
        <v>710</v>
      </c>
      <c r="J9" s="44">
        <f>SUMIFS('UPIS Detail'!9:9,'UPIS Detail'!$2:$2,'UPIS LinkIn'!J$2,'UPIS Detail'!$1:$1,"Balance")</f>
        <v>710</v>
      </c>
      <c r="K9" s="44">
        <f>SUMIFS('UPIS Detail'!9:9,'UPIS Detail'!$2:$2,'UPIS LinkIn'!K$2,'UPIS Detail'!$1:$1,"Balance")</f>
        <v>710</v>
      </c>
      <c r="L9" s="44">
        <f>SUMIFS('UPIS Detail'!9:9,'UPIS Detail'!$2:$2,'UPIS LinkIn'!L$2,'UPIS Detail'!$1:$1,"Balance")</f>
        <v>710</v>
      </c>
      <c r="M9" s="44">
        <f>SUMIFS('UPIS Detail'!9:9,'UPIS Detail'!$2:$2,'UPIS LinkIn'!M$2,'UPIS Detail'!$1:$1,"Balance")</f>
        <v>710</v>
      </c>
      <c r="N9" s="44">
        <f>SUMIFS('UPIS Detail'!9:9,'UPIS Detail'!$2:$2,'UPIS LinkIn'!N$2,'UPIS Detail'!$1:$1,"Balance")</f>
        <v>710</v>
      </c>
      <c r="O9" s="44">
        <f>SUMIFS('UPIS Detail'!9:9,'UPIS Detail'!$2:$2,'UPIS LinkIn'!O$2,'UPIS Detail'!$1:$1,"Balance")</f>
        <v>10624.22</v>
      </c>
      <c r="P9" s="44">
        <f>SUMIFS('UPIS Detail'!9:9,'UPIS Detail'!$2:$2,'UPIS LinkIn'!P$2,'UPIS Detail'!$1:$1,"Balance")</f>
        <v>10624.22</v>
      </c>
      <c r="Q9" s="44">
        <f>SUMIFS('UPIS Detail'!9:9,'UPIS Detail'!$2:$2,'UPIS LinkIn'!Q$2,'UPIS Detail'!$1:$1,"Balance")</f>
        <v>10624.22</v>
      </c>
      <c r="R9" s="44">
        <f>SUMIFS('UPIS Detail'!9:9,'UPIS Detail'!$2:$2,'UPIS LinkIn'!R$2,'UPIS Detail'!$1:$1,"Balance")</f>
        <v>10624.22</v>
      </c>
      <c r="S9" s="44">
        <f>SUMIFS('UPIS Detail'!9:9,'UPIS Detail'!$2:$2,'UPIS LinkIn'!S$2,'UPIS Detail'!$1:$1,"Balance")</f>
        <v>10624.22</v>
      </c>
      <c r="T9" s="44">
        <f>SUMIFS('UPIS Detail'!9:9,'UPIS Detail'!$2:$2,'UPIS LinkIn'!T$2,'UPIS Detail'!$1:$1,"Balance")</f>
        <v>10624.22</v>
      </c>
      <c r="U9" s="44">
        <f>SUMIFS('UPIS Detail'!9:9,'UPIS Detail'!$2:$2,'UPIS LinkIn'!U$2,'UPIS Detail'!$1:$1,"Balance")</f>
        <v>10624.22</v>
      </c>
      <c r="V9" s="44">
        <f>SUMIFS('UPIS Detail'!9:9,'UPIS Detail'!$2:$2,'UPIS LinkIn'!V$2,'UPIS Detail'!$1:$1,"Balance")</f>
        <v>10624.22</v>
      </c>
      <c r="W9" s="44">
        <f>SUMIFS('UPIS Detail'!9:9,'UPIS Detail'!$2:$2,'UPIS LinkIn'!W$2,'UPIS Detail'!$1:$1,"Balance")</f>
        <v>10624.22</v>
      </c>
      <c r="X9" s="44">
        <f>SUMIFS('UPIS Detail'!9:9,'UPIS Detail'!$2:$2,'UPIS LinkIn'!X$2,'UPIS Detail'!$1:$1,"Balance")</f>
        <v>153038.9</v>
      </c>
      <c r="Y9" s="44">
        <f>SUMIFS('UPIS Detail'!9:9,'UPIS Detail'!$2:$2,'UPIS LinkIn'!Y$2,'UPIS Detail'!$1:$1,"Balance")</f>
        <v>153038.9</v>
      </c>
      <c r="Z9" s="44">
        <f>SUMIFS('UPIS Detail'!9:9,'UPIS Detail'!$2:$2,'UPIS LinkIn'!Z$2,'UPIS Detail'!$1:$1,"Balance")</f>
        <v>153038.9</v>
      </c>
      <c r="AA9" s="44">
        <f>SUMIFS('UPIS Detail'!9:9,'UPIS Detail'!$2:$2,'UPIS LinkIn'!AA$2,'UPIS Detail'!$1:$1,"Balance")</f>
        <v>153038.9</v>
      </c>
      <c r="AB9" s="44">
        <f>SUMIFS('UPIS Detail'!9:9,'UPIS Detail'!$2:$2,'UPIS LinkIn'!AB$2,'UPIS Detail'!$1:$1,"Balance")</f>
        <v>153038.9</v>
      </c>
      <c r="AC9" s="44">
        <f>SUMIFS('UPIS Detail'!9:9,'UPIS Detail'!$2:$2,'UPIS LinkIn'!AC$2,'UPIS Detail'!$1:$1,"Balance")</f>
        <v>153038.9</v>
      </c>
      <c r="AD9" s="44">
        <f>SUMIFS('UPIS Detail'!9:9,'UPIS Detail'!$2:$2,'UPIS LinkIn'!AD$2,'UPIS Detail'!$1:$1,"Balance")</f>
        <v>153038.9</v>
      </c>
      <c r="AE9" s="44">
        <f>SUMIFS('UPIS Detail'!9:9,'UPIS Detail'!$2:$2,'UPIS LinkIn'!AE$2,'UPIS Detail'!$1:$1,"Balance")</f>
        <v>153038.9</v>
      </c>
      <c r="AF9" s="44">
        <f>SUMIFS('UPIS Detail'!9:9,'UPIS Detail'!$2:$2,'UPIS LinkIn'!AF$2,'UPIS Detail'!$1:$1,"Balance")</f>
        <v>153038.9</v>
      </c>
      <c r="AG9" s="44">
        <f>SUMIFS('UPIS Detail'!9:9,'UPIS Detail'!$2:$2,'UPIS LinkIn'!AG$2,'UPIS Detail'!$1:$1,"Balance")</f>
        <v>153038.9</v>
      </c>
      <c r="AH9" s="44">
        <f>SUMIFS('UPIS Detail'!9:9,'UPIS Detail'!$2:$2,'UPIS LinkIn'!AH$2,'UPIS Detail'!$1:$1,"Balance")</f>
        <v>153038.9</v>
      </c>
      <c r="AI9" s="44">
        <f>SUMIFS('UPIS Detail'!9:9,'UPIS Detail'!$2:$2,'UPIS LinkIn'!AI$2,'UPIS Detail'!$1:$1,"Balance")</f>
        <v>153038.9</v>
      </c>
      <c r="AJ9" s="44">
        <f>SUMIFS('UPIS Detail'!9:9,'UPIS Detail'!$2:$2,'UPIS LinkIn'!AJ$2,'UPIS Detail'!$1:$1,"Balance")</f>
        <v>153038.9</v>
      </c>
      <c r="AK9" s="44">
        <f>SUMIFS('UPIS Detail'!9:9,'UPIS Detail'!$2:$2,'UPIS LinkIn'!AK$2,'UPIS Detail'!$1:$1,"Balance")</f>
        <v>153038.9</v>
      </c>
      <c r="AL9" s="44">
        <f>SUMIFS('UPIS Detail'!9:9,'UPIS Detail'!$2:$2,'UPIS LinkIn'!AL$2,'UPIS Detail'!$1:$1,"Balance")</f>
        <v>153038.9</v>
      </c>
      <c r="AM9" s="44">
        <f>SUMIFS('UPIS Detail'!9:9,'UPIS Detail'!$2:$2,'UPIS LinkIn'!AM$2,'UPIS Detail'!$1:$1,"Balance")</f>
        <v>153038.9</v>
      </c>
    </row>
    <row r="10" spans="1:39" x14ac:dyDescent="0.55000000000000004">
      <c r="A10" s="23">
        <v>330</v>
      </c>
      <c r="B10" s="23" t="s">
        <v>43</v>
      </c>
      <c r="C10" s="44">
        <f>SUMIFS('UPIS Detail'!10:10,'UPIS Detail'!$2:$2,'UPIS LinkIn'!C$2,'UPIS Detail'!$1:$1,"Balance")</f>
        <v>0</v>
      </c>
      <c r="D10" s="44">
        <f>SUMIFS('UPIS Detail'!10:10,'UPIS Detail'!$2:$2,'UPIS LinkIn'!D$2,'UPIS Detail'!$1:$1,"Balance")</f>
        <v>0</v>
      </c>
      <c r="E10" s="44">
        <f>SUMIFS('UPIS Detail'!10:10,'UPIS Detail'!$2:$2,'UPIS LinkIn'!E$2,'UPIS Detail'!$1:$1,"Balance")</f>
        <v>0</v>
      </c>
      <c r="F10" s="44">
        <f>SUMIFS('UPIS Detail'!10:10,'UPIS Detail'!$2:$2,'UPIS LinkIn'!F$2,'UPIS Detail'!$1:$1,"Balance")</f>
        <v>0</v>
      </c>
      <c r="G10" s="44">
        <f>SUMIFS('UPIS Detail'!10:10,'UPIS Detail'!$2:$2,'UPIS LinkIn'!G$2,'UPIS Detail'!$1:$1,"Balance")</f>
        <v>0</v>
      </c>
      <c r="H10" s="44">
        <f>SUMIFS('UPIS Detail'!10:10,'UPIS Detail'!$2:$2,'UPIS LinkIn'!H$2,'UPIS Detail'!$1:$1,"Balance")</f>
        <v>54530</v>
      </c>
      <c r="I10" s="44">
        <f>SUMIFS('UPIS Detail'!10:10,'UPIS Detail'!$2:$2,'UPIS LinkIn'!I$2,'UPIS Detail'!$1:$1,"Balance")</f>
        <v>54530</v>
      </c>
      <c r="J10" s="44">
        <f>SUMIFS('UPIS Detail'!10:10,'UPIS Detail'!$2:$2,'UPIS LinkIn'!J$2,'UPIS Detail'!$1:$1,"Balance")</f>
        <v>54530</v>
      </c>
      <c r="K10" s="44">
        <f>SUMIFS('UPIS Detail'!10:10,'UPIS Detail'!$2:$2,'UPIS LinkIn'!K$2,'UPIS Detail'!$1:$1,"Balance")</f>
        <v>54530</v>
      </c>
      <c r="L10" s="44">
        <f>SUMIFS('UPIS Detail'!10:10,'UPIS Detail'!$2:$2,'UPIS LinkIn'!L$2,'UPIS Detail'!$1:$1,"Balance")</f>
        <v>54530</v>
      </c>
      <c r="M10" s="44">
        <f>SUMIFS('UPIS Detail'!10:10,'UPIS Detail'!$2:$2,'UPIS LinkIn'!M$2,'UPIS Detail'!$1:$1,"Balance")</f>
        <v>54530</v>
      </c>
      <c r="N10" s="44">
        <f>SUMIFS('UPIS Detail'!10:10,'UPIS Detail'!$2:$2,'UPIS LinkIn'!N$2,'UPIS Detail'!$1:$1,"Balance")</f>
        <v>54530</v>
      </c>
      <c r="O10" s="44">
        <f>SUMIFS('UPIS Detail'!10:10,'UPIS Detail'!$2:$2,'UPIS LinkIn'!O$2,'UPIS Detail'!$1:$1,"Balance")</f>
        <v>54530</v>
      </c>
      <c r="P10" s="44">
        <f>SUMIFS('UPIS Detail'!10:10,'UPIS Detail'!$2:$2,'UPIS LinkIn'!P$2,'UPIS Detail'!$1:$1,"Balance")</f>
        <v>54530</v>
      </c>
      <c r="Q10" s="44">
        <f>SUMIFS('UPIS Detail'!10:10,'UPIS Detail'!$2:$2,'UPIS LinkIn'!Q$2,'UPIS Detail'!$1:$1,"Balance")</f>
        <v>54530</v>
      </c>
      <c r="R10" s="44">
        <f>SUMIFS('UPIS Detail'!10:10,'UPIS Detail'!$2:$2,'UPIS LinkIn'!R$2,'UPIS Detail'!$1:$1,"Balance")</f>
        <v>54530</v>
      </c>
      <c r="S10" s="44">
        <f>SUMIFS('UPIS Detail'!10:10,'UPIS Detail'!$2:$2,'UPIS LinkIn'!S$2,'UPIS Detail'!$1:$1,"Balance")</f>
        <v>54530</v>
      </c>
      <c r="T10" s="44">
        <f>SUMIFS('UPIS Detail'!10:10,'UPIS Detail'!$2:$2,'UPIS LinkIn'!T$2,'UPIS Detail'!$1:$1,"Balance")</f>
        <v>54530</v>
      </c>
      <c r="U10" s="44">
        <f>SUMIFS('UPIS Detail'!10:10,'UPIS Detail'!$2:$2,'UPIS LinkIn'!U$2,'UPIS Detail'!$1:$1,"Balance")</f>
        <v>54530</v>
      </c>
      <c r="V10" s="44">
        <f>SUMIFS('UPIS Detail'!10:10,'UPIS Detail'!$2:$2,'UPIS LinkIn'!V$2,'UPIS Detail'!$1:$1,"Balance")</f>
        <v>54530</v>
      </c>
      <c r="W10" s="44">
        <f>SUMIFS('UPIS Detail'!10:10,'UPIS Detail'!$2:$2,'UPIS LinkIn'!W$2,'UPIS Detail'!$1:$1,"Balance")</f>
        <v>54530</v>
      </c>
      <c r="X10" s="44">
        <f>SUMIFS('UPIS Detail'!10:10,'UPIS Detail'!$2:$2,'UPIS LinkIn'!X$2,'UPIS Detail'!$1:$1,"Balance")</f>
        <v>81722.899999999994</v>
      </c>
      <c r="Y10" s="44">
        <f>SUMIFS('UPIS Detail'!10:10,'UPIS Detail'!$2:$2,'UPIS LinkIn'!Y$2,'UPIS Detail'!$1:$1,"Balance")</f>
        <v>81722.899999999994</v>
      </c>
      <c r="Z10" s="44">
        <f>SUMIFS('UPIS Detail'!10:10,'UPIS Detail'!$2:$2,'UPIS LinkIn'!Z$2,'UPIS Detail'!$1:$1,"Balance")</f>
        <v>81722.899999999994</v>
      </c>
      <c r="AA10" s="44">
        <f>SUMIFS('UPIS Detail'!10:10,'UPIS Detail'!$2:$2,'UPIS LinkIn'!AA$2,'UPIS Detail'!$1:$1,"Balance")</f>
        <v>81722.899999999994</v>
      </c>
      <c r="AB10" s="44">
        <f>SUMIFS('UPIS Detail'!10:10,'UPIS Detail'!$2:$2,'UPIS LinkIn'!AB$2,'UPIS Detail'!$1:$1,"Balance")</f>
        <v>81722.899999999994</v>
      </c>
      <c r="AC10" s="44">
        <f>SUMIFS('UPIS Detail'!10:10,'UPIS Detail'!$2:$2,'UPIS LinkIn'!AC$2,'UPIS Detail'!$1:$1,"Balance")</f>
        <v>81722.899999999994</v>
      </c>
      <c r="AD10" s="44">
        <f>SUMIFS('UPIS Detail'!10:10,'UPIS Detail'!$2:$2,'UPIS LinkIn'!AD$2,'UPIS Detail'!$1:$1,"Balance")</f>
        <v>81722.899999999994</v>
      </c>
      <c r="AE10" s="44">
        <f>SUMIFS('UPIS Detail'!10:10,'UPIS Detail'!$2:$2,'UPIS LinkIn'!AE$2,'UPIS Detail'!$1:$1,"Balance")</f>
        <v>81722.899999999994</v>
      </c>
      <c r="AF10" s="44">
        <f>SUMIFS('UPIS Detail'!10:10,'UPIS Detail'!$2:$2,'UPIS LinkIn'!AF$2,'UPIS Detail'!$1:$1,"Balance")</f>
        <v>81722.899999999994</v>
      </c>
      <c r="AG10" s="44">
        <f>SUMIFS('UPIS Detail'!10:10,'UPIS Detail'!$2:$2,'UPIS LinkIn'!AG$2,'UPIS Detail'!$1:$1,"Balance")</f>
        <v>81722.899999999994</v>
      </c>
      <c r="AH10" s="44">
        <f>SUMIFS('UPIS Detail'!10:10,'UPIS Detail'!$2:$2,'UPIS LinkIn'!AH$2,'UPIS Detail'!$1:$1,"Balance")</f>
        <v>81722.899999999994</v>
      </c>
      <c r="AI10" s="44">
        <f>SUMIFS('UPIS Detail'!10:10,'UPIS Detail'!$2:$2,'UPIS LinkIn'!AI$2,'UPIS Detail'!$1:$1,"Balance")</f>
        <v>81722.899999999994</v>
      </c>
      <c r="AJ10" s="44">
        <f>SUMIFS('UPIS Detail'!10:10,'UPIS Detail'!$2:$2,'UPIS LinkIn'!AJ$2,'UPIS Detail'!$1:$1,"Balance")</f>
        <v>81722.899999999994</v>
      </c>
      <c r="AK10" s="44">
        <f>SUMIFS('UPIS Detail'!10:10,'UPIS Detail'!$2:$2,'UPIS LinkIn'!AK$2,'UPIS Detail'!$1:$1,"Balance")</f>
        <v>81722.899999999994</v>
      </c>
      <c r="AL10" s="44">
        <f>SUMIFS('UPIS Detail'!10:10,'UPIS Detail'!$2:$2,'UPIS LinkIn'!AL$2,'UPIS Detail'!$1:$1,"Balance")</f>
        <v>81722.899999999994</v>
      </c>
      <c r="AM10" s="44">
        <f>SUMIFS('UPIS Detail'!10:10,'UPIS Detail'!$2:$2,'UPIS LinkIn'!AM$2,'UPIS Detail'!$1:$1,"Balance")</f>
        <v>81722.899999999994</v>
      </c>
    </row>
    <row r="11" spans="1:39" x14ac:dyDescent="0.55000000000000004">
      <c r="A11" s="23">
        <v>331</v>
      </c>
      <c r="B11" s="23" t="s">
        <v>44</v>
      </c>
      <c r="C11" s="44">
        <f>SUMIFS('UPIS Detail'!11:11,'UPIS Detail'!$2:$2,'UPIS LinkIn'!C$2,'UPIS Detail'!$1:$1,"Balance")</f>
        <v>0</v>
      </c>
      <c r="D11" s="44">
        <f>SUMIFS('UPIS Detail'!11:11,'UPIS Detail'!$2:$2,'UPIS LinkIn'!D$2,'UPIS Detail'!$1:$1,"Balance")</f>
        <v>0</v>
      </c>
      <c r="E11" s="44">
        <f>SUMIFS('UPIS Detail'!11:11,'UPIS Detail'!$2:$2,'UPIS LinkIn'!E$2,'UPIS Detail'!$1:$1,"Balance")</f>
        <v>0</v>
      </c>
      <c r="F11" s="44">
        <f>SUMIFS('UPIS Detail'!11:11,'UPIS Detail'!$2:$2,'UPIS LinkIn'!F$2,'UPIS Detail'!$1:$1,"Balance")</f>
        <v>0</v>
      </c>
      <c r="G11" s="44">
        <f>SUMIFS('UPIS Detail'!11:11,'UPIS Detail'!$2:$2,'UPIS LinkIn'!G$2,'UPIS Detail'!$1:$1,"Balance")</f>
        <v>0</v>
      </c>
      <c r="H11" s="44">
        <f>SUMIFS('UPIS Detail'!11:11,'UPIS Detail'!$2:$2,'UPIS LinkIn'!H$2,'UPIS Detail'!$1:$1,"Balance")</f>
        <v>291621</v>
      </c>
      <c r="I11" s="44">
        <f>SUMIFS('UPIS Detail'!11:11,'UPIS Detail'!$2:$2,'UPIS LinkIn'!I$2,'UPIS Detail'!$1:$1,"Balance")</f>
        <v>291621</v>
      </c>
      <c r="J11" s="44">
        <f>SUMIFS('UPIS Detail'!11:11,'UPIS Detail'!$2:$2,'UPIS LinkIn'!J$2,'UPIS Detail'!$1:$1,"Balance")</f>
        <v>291621</v>
      </c>
      <c r="K11" s="44">
        <f>SUMIFS('UPIS Detail'!11:11,'UPIS Detail'!$2:$2,'UPIS LinkIn'!K$2,'UPIS Detail'!$1:$1,"Balance")</f>
        <v>291621</v>
      </c>
      <c r="L11" s="44">
        <f>SUMIFS('UPIS Detail'!11:11,'UPIS Detail'!$2:$2,'UPIS LinkIn'!L$2,'UPIS Detail'!$1:$1,"Balance")</f>
        <v>291621</v>
      </c>
      <c r="M11" s="44">
        <f>SUMIFS('UPIS Detail'!11:11,'UPIS Detail'!$2:$2,'UPIS LinkIn'!M$2,'UPIS Detail'!$1:$1,"Balance")</f>
        <v>291621</v>
      </c>
      <c r="N11" s="44">
        <f>SUMIFS('UPIS Detail'!11:11,'UPIS Detail'!$2:$2,'UPIS LinkIn'!N$2,'UPIS Detail'!$1:$1,"Balance")</f>
        <v>291621</v>
      </c>
      <c r="O11" s="44">
        <f>SUMIFS('UPIS Detail'!11:11,'UPIS Detail'!$2:$2,'UPIS LinkIn'!O$2,'UPIS Detail'!$1:$1,"Balance")</f>
        <v>320215.2</v>
      </c>
      <c r="P11" s="44">
        <f>SUMIFS('UPIS Detail'!11:11,'UPIS Detail'!$2:$2,'UPIS LinkIn'!P$2,'UPIS Detail'!$1:$1,"Balance")</f>
        <v>397479.49</v>
      </c>
      <c r="Q11" s="44">
        <f>SUMIFS('UPIS Detail'!11:11,'UPIS Detail'!$2:$2,'UPIS LinkIn'!Q$2,'UPIS Detail'!$1:$1,"Balance")</f>
        <v>397479.49</v>
      </c>
      <c r="R11" s="44">
        <f>SUMIFS('UPIS Detail'!11:11,'UPIS Detail'!$2:$2,'UPIS LinkIn'!R$2,'UPIS Detail'!$1:$1,"Balance")</f>
        <v>397479.49</v>
      </c>
      <c r="S11" s="44">
        <f>SUMIFS('UPIS Detail'!11:11,'UPIS Detail'!$2:$2,'UPIS LinkIn'!S$2,'UPIS Detail'!$1:$1,"Balance")</f>
        <v>397479.49</v>
      </c>
      <c r="T11" s="44">
        <f>SUMIFS('UPIS Detail'!11:11,'UPIS Detail'!$2:$2,'UPIS LinkIn'!T$2,'UPIS Detail'!$1:$1,"Balance")</f>
        <v>397479.49</v>
      </c>
      <c r="U11" s="44">
        <f>SUMIFS('UPIS Detail'!11:11,'UPIS Detail'!$2:$2,'UPIS LinkIn'!U$2,'UPIS Detail'!$1:$1,"Balance")</f>
        <v>397479.49</v>
      </c>
      <c r="V11" s="44">
        <f>SUMIFS('UPIS Detail'!11:11,'UPIS Detail'!$2:$2,'UPIS LinkIn'!V$2,'UPIS Detail'!$1:$1,"Balance")</f>
        <v>397479.49</v>
      </c>
      <c r="W11" s="44">
        <f>SUMIFS('UPIS Detail'!11:11,'UPIS Detail'!$2:$2,'UPIS LinkIn'!W$2,'UPIS Detail'!$1:$1,"Balance")</f>
        <v>397479.49</v>
      </c>
      <c r="X11" s="44">
        <f>SUMIFS('UPIS Detail'!11:11,'UPIS Detail'!$2:$2,'UPIS LinkIn'!X$2,'UPIS Detail'!$1:$1,"Balance")</f>
        <v>494614.68000000005</v>
      </c>
      <c r="Y11" s="44">
        <f>SUMIFS('UPIS Detail'!11:11,'UPIS Detail'!$2:$2,'UPIS LinkIn'!Y$2,'UPIS Detail'!$1:$1,"Balance")</f>
        <v>494614.68000000005</v>
      </c>
      <c r="Z11" s="44">
        <f>SUMIFS('UPIS Detail'!11:11,'UPIS Detail'!$2:$2,'UPIS LinkIn'!Z$2,'UPIS Detail'!$1:$1,"Balance")</f>
        <v>494614.68000000005</v>
      </c>
      <c r="AA11" s="44">
        <f>SUMIFS('UPIS Detail'!11:11,'UPIS Detail'!$2:$2,'UPIS LinkIn'!AA$2,'UPIS Detail'!$1:$1,"Balance")</f>
        <v>494614.68000000005</v>
      </c>
      <c r="AB11" s="44">
        <f>SUMIFS('UPIS Detail'!11:11,'UPIS Detail'!$2:$2,'UPIS LinkIn'!AB$2,'UPIS Detail'!$1:$1,"Balance")</f>
        <v>494614.68000000005</v>
      </c>
      <c r="AC11" s="44">
        <f>SUMIFS('UPIS Detail'!11:11,'UPIS Detail'!$2:$2,'UPIS LinkIn'!AC$2,'UPIS Detail'!$1:$1,"Balance")</f>
        <v>494614.68000000005</v>
      </c>
      <c r="AD11" s="44">
        <f>SUMIFS('UPIS Detail'!11:11,'UPIS Detail'!$2:$2,'UPIS LinkIn'!AD$2,'UPIS Detail'!$1:$1,"Balance")</f>
        <v>494614.68000000005</v>
      </c>
      <c r="AE11" s="44">
        <f>SUMIFS('UPIS Detail'!11:11,'UPIS Detail'!$2:$2,'UPIS LinkIn'!AE$2,'UPIS Detail'!$1:$1,"Balance")</f>
        <v>494614.68000000005</v>
      </c>
      <c r="AF11" s="44">
        <f>SUMIFS('UPIS Detail'!11:11,'UPIS Detail'!$2:$2,'UPIS LinkIn'!AF$2,'UPIS Detail'!$1:$1,"Balance")</f>
        <v>494614.68000000005</v>
      </c>
      <c r="AG11" s="44">
        <f>SUMIFS('UPIS Detail'!11:11,'UPIS Detail'!$2:$2,'UPIS LinkIn'!AG$2,'UPIS Detail'!$1:$1,"Balance")</f>
        <v>494614.68000000005</v>
      </c>
      <c r="AH11" s="44">
        <f>SUMIFS('UPIS Detail'!11:11,'UPIS Detail'!$2:$2,'UPIS LinkIn'!AH$2,'UPIS Detail'!$1:$1,"Balance")</f>
        <v>494614.68000000005</v>
      </c>
      <c r="AI11" s="44">
        <f>SUMIFS('UPIS Detail'!11:11,'UPIS Detail'!$2:$2,'UPIS LinkIn'!AI$2,'UPIS Detail'!$1:$1,"Balance")</f>
        <v>494614.68000000005</v>
      </c>
      <c r="AJ11" s="44">
        <f>SUMIFS('UPIS Detail'!11:11,'UPIS Detail'!$2:$2,'UPIS LinkIn'!AJ$2,'UPIS Detail'!$1:$1,"Balance")</f>
        <v>494614.68000000005</v>
      </c>
      <c r="AK11" s="44">
        <f>SUMIFS('UPIS Detail'!11:11,'UPIS Detail'!$2:$2,'UPIS LinkIn'!AK$2,'UPIS Detail'!$1:$1,"Balance")</f>
        <v>494614.68000000005</v>
      </c>
      <c r="AL11" s="44">
        <f>SUMIFS('UPIS Detail'!11:11,'UPIS Detail'!$2:$2,'UPIS LinkIn'!AL$2,'UPIS Detail'!$1:$1,"Balance")</f>
        <v>494614.68000000005</v>
      </c>
      <c r="AM11" s="44">
        <f>SUMIFS('UPIS Detail'!11:11,'UPIS Detail'!$2:$2,'UPIS LinkIn'!AM$2,'UPIS Detail'!$1:$1,"Balance")</f>
        <v>494614.68000000005</v>
      </c>
    </row>
    <row r="12" spans="1:39" x14ac:dyDescent="0.55000000000000004">
      <c r="A12" s="23">
        <v>333</v>
      </c>
      <c r="B12" s="23" t="s">
        <v>45</v>
      </c>
      <c r="C12" s="44">
        <f>SUMIFS('UPIS Detail'!12:12,'UPIS Detail'!$2:$2,'UPIS LinkIn'!C$2,'UPIS Detail'!$1:$1,"Balance")</f>
        <v>0</v>
      </c>
      <c r="D12" s="44">
        <f>SUMIFS('UPIS Detail'!12:12,'UPIS Detail'!$2:$2,'UPIS LinkIn'!D$2,'UPIS Detail'!$1:$1,"Balance")</f>
        <v>0</v>
      </c>
      <c r="E12" s="44">
        <f>SUMIFS('UPIS Detail'!12:12,'UPIS Detail'!$2:$2,'UPIS LinkIn'!E$2,'UPIS Detail'!$1:$1,"Balance")</f>
        <v>0</v>
      </c>
      <c r="F12" s="44">
        <f>SUMIFS('UPIS Detail'!12:12,'UPIS Detail'!$2:$2,'UPIS LinkIn'!F$2,'UPIS Detail'!$1:$1,"Balance")</f>
        <v>0</v>
      </c>
      <c r="G12" s="44">
        <f>SUMIFS('UPIS Detail'!12:12,'UPIS Detail'!$2:$2,'UPIS LinkIn'!G$2,'UPIS Detail'!$1:$1,"Balance")</f>
        <v>0</v>
      </c>
      <c r="H12" s="44">
        <f>SUMIFS('UPIS Detail'!12:12,'UPIS Detail'!$2:$2,'UPIS LinkIn'!H$2,'UPIS Detail'!$1:$1,"Balance")</f>
        <v>9250</v>
      </c>
      <c r="I12" s="44">
        <f>SUMIFS('UPIS Detail'!12:12,'UPIS Detail'!$2:$2,'UPIS LinkIn'!I$2,'UPIS Detail'!$1:$1,"Balance")</f>
        <v>9250</v>
      </c>
      <c r="J12" s="44">
        <f>SUMIFS('UPIS Detail'!12:12,'UPIS Detail'!$2:$2,'UPIS LinkIn'!J$2,'UPIS Detail'!$1:$1,"Balance")</f>
        <v>9250</v>
      </c>
      <c r="K12" s="44">
        <f>SUMIFS('UPIS Detail'!12:12,'UPIS Detail'!$2:$2,'UPIS LinkIn'!K$2,'UPIS Detail'!$1:$1,"Balance")</f>
        <v>9250</v>
      </c>
      <c r="L12" s="44">
        <f>SUMIFS('UPIS Detail'!12:12,'UPIS Detail'!$2:$2,'UPIS LinkIn'!L$2,'UPIS Detail'!$1:$1,"Balance")</f>
        <v>9250</v>
      </c>
      <c r="M12" s="44">
        <f>SUMIFS('UPIS Detail'!12:12,'UPIS Detail'!$2:$2,'UPIS LinkIn'!M$2,'UPIS Detail'!$1:$1,"Balance")</f>
        <v>9250</v>
      </c>
      <c r="N12" s="44">
        <f>SUMIFS('UPIS Detail'!12:12,'UPIS Detail'!$2:$2,'UPIS LinkIn'!N$2,'UPIS Detail'!$1:$1,"Balance")</f>
        <v>9250</v>
      </c>
      <c r="O12" s="44">
        <f>SUMIFS('UPIS Detail'!12:12,'UPIS Detail'!$2:$2,'UPIS LinkIn'!O$2,'UPIS Detail'!$1:$1,"Balance")</f>
        <v>15007.73</v>
      </c>
      <c r="P12" s="44">
        <f>SUMIFS('UPIS Detail'!12:12,'UPIS Detail'!$2:$2,'UPIS LinkIn'!P$2,'UPIS Detail'!$1:$1,"Balance")</f>
        <v>15007.73</v>
      </c>
      <c r="Q12" s="44">
        <f>SUMIFS('UPIS Detail'!12:12,'UPIS Detail'!$2:$2,'UPIS LinkIn'!Q$2,'UPIS Detail'!$1:$1,"Balance")</f>
        <v>15007.73</v>
      </c>
      <c r="R12" s="44">
        <f>SUMIFS('UPIS Detail'!12:12,'UPIS Detail'!$2:$2,'UPIS LinkIn'!R$2,'UPIS Detail'!$1:$1,"Balance")</f>
        <v>15007.73</v>
      </c>
      <c r="S12" s="44">
        <f>SUMIFS('UPIS Detail'!12:12,'UPIS Detail'!$2:$2,'UPIS LinkIn'!S$2,'UPIS Detail'!$1:$1,"Balance")</f>
        <v>15007.73</v>
      </c>
      <c r="T12" s="44">
        <f>SUMIFS('UPIS Detail'!12:12,'UPIS Detail'!$2:$2,'UPIS LinkIn'!T$2,'UPIS Detail'!$1:$1,"Balance")</f>
        <v>15007.73</v>
      </c>
      <c r="U12" s="44">
        <f>SUMIFS('UPIS Detail'!12:12,'UPIS Detail'!$2:$2,'UPIS LinkIn'!U$2,'UPIS Detail'!$1:$1,"Balance")</f>
        <v>15007.73</v>
      </c>
      <c r="V12" s="44">
        <f>SUMIFS('UPIS Detail'!12:12,'UPIS Detail'!$2:$2,'UPIS LinkIn'!V$2,'UPIS Detail'!$1:$1,"Balance")</f>
        <v>15007.73</v>
      </c>
      <c r="W12" s="44">
        <f>SUMIFS('UPIS Detail'!12:12,'UPIS Detail'!$2:$2,'UPIS LinkIn'!W$2,'UPIS Detail'!$1:$1,"Balance")</f>
        <v>15007.73</v>
      </c>
      <c r="X12" s="44">
        <f>SUMIFS('UPIS Detail'!12:12,'UPIS Detail'!$2:$2,'UPIS LinkIn'!X$2,'UPIS Detail'!$1:$1,"Balance")</f>
        <v>15007.73</v>
      </c>
      <c r="Y12" s="44">
        <f>SUMIFS('UPIS Detail'!12:12,'UPIS Detail'!$2:$2,'UPIS LinkIn'!Y$2,'UPIS Detail'!$1:$1,"Balance")</f>
        <v>15007.73</v>
      </c>
      <c r="Z12" s="44">
        <f>SUMIFS('UPIS Detail'!12:12,'UPIS Detail'!$2:$2,'UPIS LinkIn'!Z$2,'UPIS Detail'!$1:$1,"Balance")</f>
        <v>15007.73</v>
      </c>
      <c r="AA12" s="44">
        <f>SUMIFS('UPIS Detail'!12:12,'UPIS Detail'!$2:$2,'UPIS LinkIn'!AA$2,'UPIS Detail'!$1:$1,"Balance")</f>
        <v>15007.73</v>
      </c>
      <c r="AB12" s="44">
        <f>SUMIFS('UPIS Detail'!12:12,'UPIS Detail'!$2:$2,'UPIS LinkIn'!AB$2,'UPIS Detail'!$1:$1,"Balance")</f>
        <v>15007.73</v>
      </c>
      <c r="AC12" s="44">
        <f>SUMIFS('UPIS Detail'!12:12,'UPIS Detail'!$2:$2,'UPIS LinkIn'!AC$2,'UPIS Detail'!$1:$1,"Balance")</f>
        <v>15007.73</v>
      </c>
      <c r="AD12" s="44">
        <f>SUMIFS('UPIS Detail'!12:12,'UPIS Detail'!$2:$2,'UPIS LinkIn'!AD$2,'UPIS Detail'!$1:$1,"Balance")</f>
        <v>15007.73</v>
      </c>
      <c r="AE12" s="44">
        <f>SUMIFS('UPIS Detail'!12:12,'UPIS Detail'!$2:$2,'UPIS LinkIn'!AE$2,'UPIS Detail'!$1:$1,"Balance")</f>
        <v>15007.73</v>
      </c>
      <c r="AF12" s="44">
        <f>SUMIFS('UPIS Detail'!12:12,'UPIS Detail'!$2:$2,'UPIS LinkIn'!AF$2,'UPIS Detail'!$1:$1,"Balance")</f>
        <v>15007.73</v>
      </c>
      <c r="AG12" s="44">
        <f>SUMIFS('UPIS Detail'!12:12,'UPIS Detail'!$2:$2,'UPIS LinkIn'!AG$2,'UPIS Detail'!$1:$1,"Balance")</f>
        <v>15007.73</v>
      </c>
      <c r="AH12" s="44">
        <f>SUMIFS('UPIS Detail'!12:12,'UPIS Detail'!$2:$2,'UPIS LinkIn'!AH$2,'UPIS Detail'!$1:$1,"Balance")</f>
        <v>15007.73</v>
      </c>
      <c r="AI12" s="44">
        <f>SUMIFS('UPIS Detail'!12:12,'UPIS Detail'!$2:$2,'UPIS LinkIn'!AI$2,'UPIS Detail'!$1:$1,"Balance")</f>
        <v>15007.73</v>
      </c>
      <c r="AJ12" s="44">
        <f>SUMIFS('UPIS Detail'!12:12,'UPIS Detail'!$2:$2,'UPIS LinkIn'!AJ$2,'UPIS Detail'!$1:$1,"Balance")</f>
        <v>15007.73</v>
      </c>
      <c r="AK12" s="44">
        <f>SUMIFS('UPIS Detail'!12:12,'UPIS Detail'!$2:$2,'UPIS LinkIn'!AK$2,'UPIS Detail'!$1:$1,"Balance")</f>
        <v>15007.73</v>
      </c>
      <c r="AL12" s="44">
        <f>SUMIFS('UPIS Detail'!12:12,'UPIS Detail'!$2:$2,'UPIS LinkIn'!AL$2,'UPIS Detail'!$1:$1,"Balance")</f>
        <v>15007.73</v>
      </c>
      <c r="AM12" s="44">
        <f>SUMIFS('UPIS Detail'!12:12,'UPIS Detail'!$2:$2,'UPIS LinkIn'!AM$2,'UPIS Detail'!$1:$1,"Balance")</f>
        <v>15007.73</v>
      </c>
    </row>
    <row r="13" spans="1:39" x14ac:dyDescent="0.55000000000000004">
      <c r="A13" s="23">
        <v>334</v>
      </c>
      <c r="B13" s="23" t="s">
        <v>46</v>
      </c>
      <c r="C13" s="44">
        <f>SUMIFS('UPIS Detail'!13:13,'UPIS Detail'!$2:$2,'UPIS LinkIn'!C$2,'UPIS Detail'!$1:$1,"Balance")</f>
        <v>0</v>
      </c>
      <c r="D13" s="44">
        <f>SUMIFS('UPIS Detail'!13:13,'UPIS Detail'!$2:$2,'UPIS LinkIn'!D$2,'UPIS Detail'!$1:$1,"Balance")</f>
        <v>0</v>
      </c>
      <c r="E13" s="44">
        <f>SUMIFS('UPIS Detail'!13:13,'UPIS Detail'!$2:$2,'UPIS LinkIn'!E$2,'UPIS Detail'!$1:$1,"Balance")</f>
        <v>0</v>
      </c>
      <c r="F13" s="44">
        <f>SUMIFS('UPIS Detail'!13:13,'UPIS Detail'!$2:$2,'UPIS LinkIn'!F$2,'UPIS Detail'!$1:$1,"Balance")</f>
        <v>0</v>
      </c>
      <c r="G13" s="44">
        <f>SUMIFS('UPIS Detail'!13:13,'UPIS Detail'!$2:$2,'UPIS LinkIn'!G$2,'UPIS Detail'!$1:$1,"Balance")</f>
        <v>0</v>
      </c>
      <c r="H13" s="44">
        <f>SUMIFS('UPIS Detail'!13:13,'UPIS Detail'!$2:$2,'UPIS LinkIn'!H$2,'UPIS Detail'!$1:$1,"Balance")</f>
        <v>8412</v>
      </c>
      <c r="I13" s="44">
        <f>SUMIFS('UPIS Detail'!13:13,'UPIS Detail'!$2:$2,'UPIS LinkIn'!I$2,'UPIS Detail'!$1:$1,"Balance")</f>
        <v>8412</v>
      </c>
      <c r="J13" s="44">
        <f>SUMIFS('UPIS Detail'!13:13,'UPIS Detail'!$2:$2,'UPIS LinkIn'!J$2,'UPIS Detail'!$1:$1,"Balance")</f>
        <v>8412</v>
      </c>
      <c r="K13" s="44">
        <f>SUMIFS('UPIS Detail'!13:13,'UPIS Detail'!$2:$2,'UPIS LinkIn'!K$2,'UPIS Detail'!$1:$1,"Balance")</f>
        <v>8412</v>
      </c>
      <c r="L13" s="44">
        <f>SUMIFS('UPIS Detail'!13:13,'UPIS Detail'!$2:$2,'UPIS LinkIn'!L$2,'UPIS Detail'!$1:$1,"Balance")</f>
        <v>8412</v>
      </c>
      <c r="M13" s="44">
        <f>SUMIFS('UPIS Detail'!13:13,'UPIS Detail'!$2:$2,'UPIS LinkIn'!M$2,'UPIS Detail'!$1:$1,"Balance")</f>
        <v>8412</v>
      </c>
      <c r="N13" s="44">
        <f>SUMIFS('UPIS Detail'!13:13,'UPIS Detail'!$2:$2,'UPIS LinkIn'!N$2,'UPIS Detail'!$1:$1,"Balance")</f>
        <v>8412</v>
      </c>
      <c r="O13" s="44">
        <f>SUMIFS('UPIS Detail'!13:13,'UPIS Detail'!$2:$2,'UPIS LinkIn'!O$2,'UPIS Detail'!$1:$1,"Balance")</f>
        <v>8412</v>
      </c>
      <c r="P13" s="44">
        <f>SUMIFS('UPIS Detail'!13:13,'UPIS Detail'!$2:$2,'UPIS LinkIn'!P$2,'UPIS Detail'!$1:$1,"Balance")</f>
        <v>8412</v>
      </c>
      <c r="Q13" s="44">
        <f>SUMIFS('UPIS Detail'!13:13,'UPIS Detail'!$2:$2,'UPIS LinkIn'!Q$2,'UPIS Detail'!$1:$1,"Balance")</f>
        <v>8412</v>
      </c>
      <c r="R13" s="44">
        <f>SUMIFS('UPIS Detail'!13:13,'UPIS Detail'!$2:$2,'UPIS LinkIn'!R$2,'UPIS Detail'!$1:$1,"Balance")</f>
        <v>8412</v>
      </c>
      <c r="S13" s="44">
        <f>SUMIFS('UPIS Detail'!13:13,'UPIS Detail'!$2:$2,'UPIS LinkIn'!S$2,'UPIS Detail'!$1:$1,"Balance")</f>
        <v>8412</v>
      </c>
      <c r="T13" s="44">
        <f>SUMIFS('UPIS Detail'!13:13,'UPIS Detail'!$2:$2,'UPIS LinkIn'!T$2,'UPIS Detail'!$1:$1,"Balance")</f>
        <v>8412</v>
      </c>
      <c r="U13" s="44">
        <f>SUMIFS('UPIS Detail'!13:13,'UPIS Detail'!$2:$2,'UPIS LinkIn'!U$2,'UPIS Detail'!$1:$1,"Balance")</f>
        <v>8412</v>
      </c>
      <c r="V13" s="44">
        <f>SUMIFS('UPIS Detail'!13:13,'UPIS Detail'!$2:$2,'UPIS LinkIn'!V$2,'UPIS Detail'!$1:$1,"Balance")</f>
        <v>8412</v>
      </c>
      <c r="W13" s="44">
        <f>SUMIFS('UPIS Detail'!13:13,'UPIS Detail'!$2:$2,'UPIS LinkIn'!W$2,'UPIS Detail'!$1:$1,"Balance")</f>
        <v>8412</v>
      </c>
      <c r="X13" s="44">
        <f>SUMIFS('UPIS Detail'!13:13,'UPIS Detail'!$2:$2,'UPIS LinkIn'!X$2,'UPIS Detail'!$1:$1,"Balance")</f>
        <v>8412</v>
      </c>
      <c r="Y13" s="44">
        <f>SUMIFS('UPIS Detail'!13:13,'UPIS Detail'!$2:$2,'UPIS LinkIn'!Y$2,'UPIS Detail'!$1:$1,"Balance")</f>
        <v>8412</v>
      </c>
      <c r="Z13" s="44">
        <f>SUMIFS('UPIS Detail'!13:13,'UPIS Detail'!$2:$2,'UPIS LinkIn'!Z$2,'UPIS Detail'!$1:$1,"Balance")</f>
        <v>8412</v>
      </c>
      <c r="AA13" s="44">
        <f>SUMIFS('UPIS Detail'!13:13,'UPIS Detail'!$2:$2,'UPIS LinkIn'!AA$2,'UPIS Detail'!$1:$1,"Balance")</f>
        <v>8412</v>
      </c>
      <c r="AB13" s="44">
        <f>SUMIFS('UPIS Detail'!13:13,'UPIS Detail'!$2:$2,'UPIS LinkIn'!AB$2,'UPIS Detail'!$1:$1,"Balance")</f>
        <v>8412</v>
      </c>
      <c r="AC13" s="44">
        <f>SUMIFS('UPIS Detail'!13:13,'UPIS Detail'!$2:$2,'UPIS LinkIn'!AC$2,'UPIS Detail'!$1:$1,"Balance")</f>
        <v>8412</v>
      </c>
      <c r="AD13" s="44">
        <f>SUMIFS('UPIS Detail'!13:13,'UPIS Detail'!$2:$2,'UPIS LinkIn'!AD$2,'UPIS Detail'!$1:$1,"Balance")</f>
        <v>8412</v>
      </c>
      <c r="AE13" s="44">
        <f>SUMIFS('UPIS Detail'!13:13,'UPIS Detail'!$2:$2,'UPIS LinkIn'!AE$2,'UPIS Detail'!$1:$1,"Balance")</f>
        <v>8412</v>
      </c>
      <c r="AF13" s="44">
        <f>SUMIFS('UPIS Detail'!13:13,'UPIS Detail'!$2:$2,'UPIS LinkIn'!AF$2,'UPIS Detail'!$1:$1,"Balance")</f>
        <v>8412</v>
      </c>
      <c r="AG13" s="44">
        <f>SUMIFS('UPIS Detail'!13:13,'UPIS Detail'!$2:$2,'UPIS LinkIn'!AG$2,'UPIS Detail'!$1:$1,"Balance")</f>
        <v>8412</v>
      </c>
      <c r="AH13" s="44">
        <f>SUMIFS('UPIS Detail'!13:13,'UPIS Detail'!$2:$2,'UPIS LinkIn'!AH$2,'UPIS Detail'!$1:$1,"Balance")</f>
        <v>8412</v>
      </c>
      <c r="AI13" s="44">
        <f>SUMIFS('UPIS Detail'!13:13,'UPIS Detail'!$2:$2,'UPIS LinkIn'!AI$2,'UPIS Detail'!$1:$1,"Balance")</f>
        <v>8412</v>
      </c>
      <c r="AJ13" s="44">
        <f>SUMIFS('UPIS Detail'!13:13,'UPIS Detail'!$2:$2,'UPIS LinkIn'!AJ$2,'UPIS Detail'!$1:$1,"Balance")</f>
        <v>8412</v>
      </c>
      <c r="AK13" s="44">
        <f>SUMIFS('UPIS Detail'!13:13,'UPIS Detail'!$2:$2,'UPIS LinkIn'!AK$2,'UPIS Detail'!$1:$1,"Balance")</f>
        <v>8412</v>
      </c>
      <c r="AL13" s="44">
        <f>SUMIFS('UPIS Detail'!13:13,'UPIS Detail'!$2:$2,'UPIS LinkIn'!AL$2,'UPIS Detail'!$1:$1,"Balance")</f>
        <v>8412</v>
      </c>
      <c r="AM13" s="44">
        <f>SUMIFS('UPIS Detail'!13:13,'UPIS Detail'!$2:$2,'UPIS LinkIn'!AM$2,'UPIS Detail'!$1:$1,"Balance")</f>
        <v>8412</v>
      </c>
    </row>
    <row r="14" spans="1:39" x14ac:dyDescent="0.55000000000000004">
      <c r="A14" s="23">
        <v>340</v>
      </c>
      <c r="B14" s="23" t="s">
        <v>47</v>
      </c>
      <c r="C14" s="44">
        <f>SUMIFS('UPIS Detail'!14:14,'UPIS Detail'!$2:$2,'UPIS LinkIn'!C$2,'UPIS Detail'!$1:$1,"Balance")</f>
        <v>0</v>
      </c>
      <c r="D14" s="44">
        <f>SUMIFS('UPIS Detail'!14:14,'UPIS Detail'!$2:$2,'UPIS LinkIn'!D$2,'UPIS Detail'!$1:$1,"Balance")</f>
        <v>0</v>
      </c>
      <c r="E14" s="44">
        <f>SUMIFS('UPIS Detail'!14:14,'UPIS Detail'!$2:$2,'UPIS LinkIn'!E$2,'UPIS Detail'!$1:$1,"Balance")</f>
        <v>0</v>
      </c>
      <c r="F14" s="44">
        <f>SUMIFS('UPIS Detail'!14:14,'UPIS Detail'!$2:$2,'UPIS LinkIn'!F$2,'UPIS Detail'!$1:$1,"Balance")</f>
        <v>0</v>
      </c>
      <c r="G14" s="44">
        <f>SUMIFS('UPIS Detail'!14:14,'UPIS Detail'!$2:$2,'UPIS LinkIn'!G$2,'UPIS Detail'!$1:$1,"Balance")</f>
        <v>0</v>
      </c>
      <c r="H14" s="44">
        <f>SUMIFS('UPIS Detail'!14:14,'UPIS Detail'!$2:$2,'UPIS LinkIn'!H$2,'UPIS Detail'!$1:$1,"Balance")</f>
        <v>4795.41</v>
      </c>
      <c r="I14" s="44">
        <f>SUMIFS('UPIS Detail'!14:14,'UPIS Detail'!$2:$2,'UPIS LinkIn'!I$2,'UPIS Detail'!$1:$1,"Balance")</f>
        <v>4795.41</v>
      </c>
      <c r="J14" s="44">
        <f>SUMIFS('UPIS Detail'!14:14,'UPIS Detail'!$2:$2,'UPIS LinkIn'!J$2,'UPIS Detail'!$1:$1,"Balance")</f>
        <v>4795.41</v>
      </c>
      <c r="K14" s="44">
        <f>SUMIFS('UPIS Detail'!14:14,'UPIS Detail'!$2:$2,'UPIS LinkIn'!K$2,'UPIS Detail'!$1:$1,"Balance")</f>
        <v>4795.41</v>
      </c>
      <c r="L14" s="44">
        <f>SUMIFS('UPIS Detail'!14:14,'UPIS Detail'!$2:$2,'UPIS LinkIn'!L$2,'UPIS Detail'!$1:$1,"Balance")</f>
        <v>4795.41</v>
      </c>
      <c r="M14" s="44">
        <f>SUMIFS('UPIS Detail'!14:14,'UPIS Detail'!$2:$2,'UPIS LinkIn'!M$2,'UPIS Detail'!$1:$1,"Balance")</f>
        <v>4795.41</v>
      </c>
      <c r="N14" s="44">
        <f>SUMIFS('UPIS Detail'!14:14,'UPIS Detail'!$2:$2,'UPIS LinkIn'!N$2,'UPIS Detail'!$1:$1,"Balance")</f>
        <v>4795.41</v>
      </c>
      <c r="O14" s="44">
        <f>SUMIFS('UPIS Detail'!14:14,'UPIS Detail'!$2:$2,'UPIS LinkIn'!O$2,'UPIS Detail'!$1:$1,"Balance")</f>
        <v>4795.41</v>
      </c>
      <c r="P14" s="44">
        <f>SUMIFS('UPIS Detail'!14:14,'UPIS Detail'!$2:$2,'UPIS LinkIn'!P$2,'UPIS Detail'!$1:$1,"Balance")</f>
        <v>4795.41</v>
      </c>
      <c r="Q14" s="44">
        <f>SUMIFS('UPIS Detail'!14:14,'UPIS Detail'!$2:$2,'UPIS LinkIn'!Q$2,'UPIS Detail'!$1:$1,"Balance")</f>
        <v>4795.41</v>
      </c>
      <c r="R14" s="44">
        <f>SUMIFS('UPIS Detail'!14:14,'UPIS Detail'!$2:$2,'UPIS LinkIn'!R$2,'UPIS Detail'!$1:$1,"Balance")</f>
        <v>4795.41</v>
      </c>
      <c r="S14" s="44">
        <f>SUMIFS('UPIS Detail'!14:14,'UPIS Detail'!$2:$2,'UPIS LinkIn'!S$2,'UPIS Detail'!$1:$1,"Balance")</f>
        <v>4795.41</v>
      </c>
      <c r="T14" s="44">
        <f>SUMIFS('UPIS Detail'!14:14,'UPIS Detail'!$2:$2,'UPIS LinkIn'!T$2,'UPIS Detail'!$1:$1,"Balance")</f>
        <v>4795.41</v>
      </c>
      <c r="U14" s="44">
        <f>SUMIFS('UPIS Detail'!14:14,'UPIS Detail'!$2:$2,'UPIS LinkIn'!U$2,'UPIS Detail'!$1:$1,"Balance")</f>
        <v>4795.41</v>
      </c>
      <c r="V14" s="44">
        <f>SUMIFS('UPIS Detail'!14:14,'UPIS Detail'!$2:$2,'UPIS LinkIn'!V$2,'UPIS Detail'!$1:$1,"Balance")</f>
        <v>4795.41</v>
      </c>
      <c r="W14" s="44">
        <f>SUMIFS('UPIS Detail'!14:14,'UPIS Detail'!$2:$2,'UPIS LinkIn'!W$2,'UPIS Detail'!$1:$1,"Balance")</f>
        <v>4795.41</v>
      </c>
      <c r="X14" s="44">
        <f>SUMIFS('UPIS Detail'!14:14,'UPIS Detail'!$2:$2,'UPIS LinkIn'!X$2,'UPIS Detail'!$1:$1,"Balance")</f>
        <v>4795.41</v>
      </c>
      <c r="Y14" s="44">
        <f>SUMIFS('UPIS Detail'!14:14,'UPIS Detail'!$2:$2,'UPIS LinkIn'!Y$2,'UPIS Detail'!$1:$1,"Balance")</f>
        <v>4795.41</v>
      </c>
      <c r="Z14" s="44">
        <f>SUMIFS('UPIS Detail'!14:14,'UPIS Detail'!$2:$2,'UPIS LinkIn'!Z$2,'UPIS Detail'!$1:$1,"Balance")</f>
        <v>4795.41</v>
      </c>
      <c r="AA14" s="44">
        <f>SUMIFS('UPIS Detail'!14:14,'UPIS Detail'!$2:$2,'UPIS LinkIn'!AA$2,'UPIS Detail'!$1:$1,"Balance")</f>
        <v>4795.41</v>
      </c>
      <c r="AB14" s="44">
        <f>SUMIFS('UPIS Detail'!14:14,'UPIS Detail'!$2:$2,'UPIS LinkIn'!AB$2,'UPIS Detail'!$1:$1,"Balance")</f>
        <v>4795.41</v>
      </c>
      <c r="AC14" s="44">
        <f>SUMIFS('UPIS Detail'!14:14,'UPIS Detail'!$2:$2,'UPIS LinkIn'!AC$2,'UPIS Detail'!$1:$1,"Balance")</f>
        <v>4795.41</v>
      </c>
      <c r="AD14" s="44">
        <f>SUMIFS('UPIS Detail'!14:14,'UPIS Detail'!$2:$2,'UPIS LinkIn'!AD$2,'UPIS Detail'!$1:$1,"Balance")</f>
        <v>4795.41</v>
      </c>
      <c r="AE14" s="44">
        <f>SUMIFS('UPIS Detail'!14:14,'UPIS Detail'!$2:$2,'UPIS LinkIn'!AE$2,'UPIS Detail'!$1:$1,"Balance")</f>
        <v>4795.41</v>
      </c>
      <c r="AF14" s="44">
        <f>SUMIFS('UPIS Detail'!14:14,'UPIS Detail'!$2:$2,'UPIS LinkIn'!AF$2,'UPIS Detail'!$1:$1,"Balance")</f>
        <v>4795.41</v>
      </c>
      <c r="AG14" s="44">
        <f>SUMIFS('UPIS Detail'!14:14,'UPIS Detail'!$2:$2,'UPIS LinkIn'!AG$2,'UPIS Detail'!$1:$1,"Balance")</f>
        <v>4795.41</v>
      </c>
      <c r="AH14" s="44">
        <f>SUMIFS('UPIS Detail'!14:14,'UPIS Detail'!$2:$2,'UPIS LinkIn'!AH$2,'UPIS Detail'!$1:$1,"Balance")</f>
        <v>4795.41</v>
      </c>
      <c r="AI14" s="44">
        <f>SUMIFS('UPIS Detail'!14:14,'UPIS Detail'!$2:$2,'UPIS LinkIn'!AI$2,'UPIS Detail'!$1:$1,"Balance")</f>
        <v>4795.41</v>
      </c>
      <c r="AJ14" s="44">
        <f>SUMIFS('UPIS Detail'!14:14,'UPIS Detail'!$2:$2,'UPIS LinkIn'!AJ$2,'UPIS Detail'!$1:$1,"Balance")</f>
        <v>4795.41</v>
      </c>
      <c r="AK14" s="44">
        <f>SUMIFS('UPIS Detail'!14:14,'UPIS Detail'!$2:$2,'UPIS LinkIn'!AK$2,'UPIS Detail'!$1:$1,"Balance")</f>
        <v>4795.41</v>
      </c>
      <c r="AL14" s="44">
        <f>SUMIFS('UPIS Detail'!14:14,'UPIS Detail'!$2:$2,'UPIS LinkIn'!AL$2,'UPIS Detail'!$1:$1,"Balance")</f>
        <v>4795.41</v>
      </c>
      <c r="AM14" s="44">
        <f>SUMIFS('UPIS Detail'!14:14,'UPIS Detail'!$2:$2,'UPIS LinkIn'!AM$2,'UPIS Detail'!$1:$1,"Balance")</f>
        <v>4795.41</v>
      </c>
    </row>
    <row r="15" spans="1:39" x14ac:dyDescent="0.55000000000000004">
      <c r="A15" s="23">
        <v>346</v>
      </c>
      <c r="B15" s="23" t="s">
        <v>48</v>
      </c>
      <c r="C15" s="44">
        <f>SUMIFS('UPIS Detail'!15:15,'UPIS Detail'!$2:$2,'UPIS LinkIn'!C$2,'UPIS Detail'!$1:$1,"Balance")</f>
        <v>0</v>
      </c>
      <c r="D15" s="44">
        <f>SUMIFS('UPIS Detail'!15:15,'UPIS Detail'!$2:$2,'UPIS LinkIn'!D$2,'UPIS Detail'!$1:$1,"Balance")</f>
        <v>0</v>
      </c>
      <c r="E15" s="44">
        <f>SUMIFS('UPIS Detail'!15:15,'UPIS Detail'!$2:$2,'UPIS LinkIn'!E$2,'UPIS Detail'!$1:$1,"Balance")</f>
        <v>0</v>
      </c>
      <c r="F15" s="44">
        <f>SUMIFS('UPIS Detail'!15:15,'UPIS Detail'!$2:$2,'UPIS LinkIn'!F$2,'UPIS Detail'!$1:$1,"Balance")</f>
        <v>0</v>
      </c>
      <c r="G15" s="44">
        <f>SUMIFS('UPIS Detail'!15:15,'UPIS Detail'!$2:$2,'UPIS LinkIn'!G$2,'UPIS Detail'!$1:$1,"Balance")</f>
        <v>0</v>
      </c>
      <c r="H15" s="44">
        <f>SUMIFS('UPIS Detail'!15:15,'UPIS Detail'!$2:$2,'UPIS LinkIn'!H$2,'UPIS Detail'!$1:$1,"Balance")</f>
        <v>300</v>
      </c>
      <c r="I15" s="44">
        <f>SUMIFS('UPIS Detail'!15:15,'UPIS Detail'!$2:$2,'UPIS LinkIn'!I$2,'UPIS Detail'!$1:$1,"Balance")</f>
        <v>300</v>
      </c>
      <c r="J15" s="44">
        <f>SUMIFS('UPIS Detail'!15:15,'UPIS Detail'!$2:$2,'UPIS LinkIn'!J$2,'UPIS Detail'!$1:$1,"Balance")</f>
        <v>300</v>
      </c>
      <c r="K15" s="44">
        <f>SUMIFS('UPIS Detail'!15:15,'UPIS Detail'!$2:$2,'UPIS LinkIn'!K$2,'UPIS Detail'!$1:$1,"Balance")</f>
        <v>300</v>
      </c>
      <c r="L15" s="44">
        <f>SUMIFS('UPIS Detail'!15:15,'UPIS Detail'!$2:$2,'UPIS LinkIn'!L$2,'UPIS Detail'!$1:$1,"Balance")</f>
        <v>300</v>
      </c>
      <c r="M15" s="44">
        <f>SUMIFS('UPIS Detail'!15:15,'UPIS Detail'!$2:$2,'UPIS LinkIn'!M$2,'UPIS Detail'!$1:$1,"Balance")</f>
        <v>300</v>
      </c>
      <c r="N15" s="44">
        <f>SUMIFS('UPIS Detail'!15:15,'UPIS Detail'!$2:$2,'UPIS LinkIn'!N$2,'UPIS Detail'!$1:$1,"Balance")</f>
        <v>300</v>
      </c>
      <c r="O15" s="44">
        <f>SUMIFS('UPIS Detail'!15:15,'UPIS Detail'!$2:$2,'UPIS LinkIn'!O$2,'UPIS Detail'!$1:$1,"Balance")</f>
        <v>68105.5</v>
      </c>
      <c r="P15" s="44">
        <f>SUMIFS('UPIS Detail'!15:15,'UPIS Detail'!$2:$2,'UPIS LinkIn'!P$2,'UPIS Detail'!$1:$1,"Balance")</f>
        <v>68105.5</v>
      </c>
      <c r="Q15" s="44">
        <f>SUMIFS('UPIS Detail'!15:15,'UPIS Detail'!$2:$2,'UPIS LinkIn'!Q$2,'UPIS Detail'!$1:$1,"Balance")</f>
        <v>68105.5</v>
      </c>
      <c r="R15" s="44">
        <f>SUMIFS('UPIS Detail'!15:15,'UPIS Detail'!$2:$2,'UPIS LinkIn'!R$2,'UPIS Detail'!$1:$1,"Balance")</f>
        <v>68105.5</v>
      </c>
      <c r="S15" s="44">
        <f>SUMIFS('UPIS Detail'!15:15,'UPIS Detail'!$2:$2,'UPIS LinkIn'!S$2,'UPIS Detail'!$1:$1,"Balance")</f>
        <v>68105.5</v>
      </c>
      <c r="T15" s="44">
        <f>SUMIFS('UPIS Detail'!15:15,'UPIS Detail'!$2:$2,'UPIS LinkIn'!T$2,'UPIS Detail'!$1:$1,"Balance")</f>
        <v>68105.5</v>
      </c>
      <c r="U15" s="44">
        <f>SUMIFS('UPIS Detail'!15:15,'UPIS Detail'!$2:$2,'UPIS LinkIn'!U$2,'UPIS Detail'!$1:$1,"Balance")</f>
        <v>68105.5</v>
      </c>
      <c r="V15" s="44">
        <f>SUMIFS('UPIS Detail'!15:15,'UPIS Detail'!$2:$2,'UPIS LinkIn'!V$2,'UPIS Detail'!$1:$1,"Balance")</f>
        <v>68105.5</v>
      </c>
      <c r="W15" s="44">
        <f>SUMIFS('UPIS Detail'!15:15,'UPIS Detail'!$2:$2,'UPIS LinkIn'!W$2,'UPIS Detail'!$1:$1,"Balance")</f>
        <v>68105.5</v>
      </c>
      <c r="X15" s="44">
        <f>SUMIFS('UPIS Detail'!15:15,'UPIS Detail'!$2:$2,'UPIS LinkIn'!X$2,'UPIS Detail'!$1:$1,"Balance")</f>
        <v>68105.5</v>
      </c>
      <c r="Y15" s="44">
        <f>SUMIFS('UPIS Detail'!15:15,'UPIS Detail'!$2:$2,'UPIS LinkIn'!Y$2,'UPIS Detail'!$1:$1,"Balance")</f>
        <v>68105.5</v>
      </c>
      <c r="Z15" s="44">
        <f>SUMIFS('UPIS Detail'!15:15,'UPIS Detail'!$2:$2,'UPIS LinkIn'!Z$2,'UPIS Detail'!$1:$1,"Balance")</f>
        <v>68105.5</v>
      </c>
      <c r="AA15" s="44">
        <f>SUMIFS('UPIS Detail'!15:15,'UPIS Detail'!$2:$2,'UPIS LinkIn'!AA$2,'UPIS Detail'!$1:$1,"Balance")</f>
        <v>68105.5</v>
      </c>
      <c r="AB15" s="44">
        <f>SUMIFS('UPIS Detail'!15:15,'UPIS Detail'!$2:$2,'UPIS LinkIn'!AB$2,'UPIS Detail'!$1:$1,"Balance")</f>
        <v>68105.5</v>
      </c>
      <c r="AC15" s="44">
        <f>SUMIFS('UPIS Detail'!15:15,'UPIS Detail'!$2:$2,'UPIS LinkIn'!AC$2,'UPIS Detail'!$1:$1,"Balance")</f>
        <v>68105.5</v>
      </c>
      <c r="AD15" s="44">
        <f>SUMIFS('UPIS Detail'!15:15,'UPIS Detail'!$2:$2,'UPIS LinkIn'!AD$2,'UPIS Detail'!$1:$1,"Balance")</f>
        <v>68105.5</v>
      </c>
      <c r="AE15" s="44">
        <f>SUMIFS('UPIS Detail'!15:15,'UPIS Detail'!$2:$2,'UPIS LinkIn'!AE$2,'UPIS Detail'!$1:$1,"Balance")</f>
        <v>68105.5</v>
      </c>
      <c r="AF15" s="44">
        <f>SUMIFS('UPIS Detail'!15:15,'UPIS Detail'!$2:$2,'UPIS LinkIn'!AF$2,'UPIS Detail'!$1:$1,"Balance")</f>
        <v>68105.5</v>
      </c>
      <c r="AG15" s="44">
        <f>SUMIFS('UPIS Detail'!15:15,'UPIS Detail'!$2:$2,'UPIS LinkIn'!AG$2,'UPIS Detail'!$1:$1,"Balance")</f>
        <v>68105.5</v>
      </c>
      <c r="AH15" s="44">
        <f>SUMIFS('UPIS Detail'!15:15,'UPIS Detail'!$2:$2,'UPIS LinkIn'!AH$2,'UPIS Detail'!$1:$1,"Balance")</f>
        <v>68105.5</v>
      </c>
      <c r="AI15" s="44">
        <f>SUMIFS('UPIS Detail'!15:15,'UPIS Detail'!$2:$2,'UPIS LinkIn'!AI$2,'UPIS Detail'!$1:$1,"Balance")</f>
        <v>68105.5</v>
      </c>
      <c r="AJ15" s="44">
        <f>SUMIFS('UPIS Detail'!15:15,'UPIS Detail'!$2:$2,'UPIS LinkIn'!AJ$2,'UPIS Detail'!$1:$1,"Balance")</f>
        <v>68105.5</v>
      </c>
      <c r="AK15" s="44">
        <f>SUMIFS('UPIS Detail'!15:15,'UPIS Detail'!$2:$2,'UPIS LinkIn'!AK$2,'UPIS Detail'!$1:$1,"Balance")</f>
        <v>68105.5</v>
      </c>
      <c r="AL15" s="44">
        <f>SUMIFS('UPIS Detail'!15:15,'UPIS Detail'!$2:$2,'UPIS LinkIn'!AL$2,'UPIS Detail'!$1:$1,"Balance")</f>
        <v>68105.5</v>
      </c>
      <c r="AM15" s="44">
        <f>SUMIFS('UPIS Detail'!15:15,'UPIS Detail'!$2:$2,'UPIS LinkIn'!AM$2,'UPIS Detail'!$1:$1,"Balance")</f>
        <v>68105.5</v>
      </c>
    </row>
    <row r="16" spans="1:39" x14ac:dyDescent="0.55000000000000004">
      <c r="A16" s="23">
        <v>348</v>
      </c>
      <c r="B16" s="23" t="s">
        <v>49</v>
      </c>
      <c r="C16" s="44">
        <f>SUMIFS('UPIS Detail'!16:16,'UPIS Detail'!$2:$2,'UPIS LinkIn'!C$2,'UPIS Detail'!$1:$1,"Balance")</f>
        <v>0</v>
      </c>
      <c r="D16" s="44">
        <f>SUMIFS('UPIS Detail'!16:16,'UPIS Detail'!$2:$2,'UPIS LinkIn'!D$2,'UPIS Detail'!$1:$1,"Balance")</f>
        <v>0</v>
      </c>
      <c r="E16" s="44">
        <f>SUMIFS('UPIS Detail'!16:16,'UPIS Detail'!$2:$2,'UPIS LinkIn'!E$2,'UPIS Detail'!$1:$1,"Balance")</f>
        <v>0</v>
      </c>
      <c r="F16" s="44">
        <f>SUMIFS('UPIS Detail'!16:16,'UPIS Detail'!$2:$2,'UPIS LinkIn'!F$2,'UPIS Detail'!$1:$1,"Balance")</f>
        <v>0</v>
      </c>
      <c r="G16" s="44">
        <f>SUMIFS('UPIS Detail'!16:16,'UPIS Detail'!$2:$2,'UPIS LinkIn'!G$2,'UPIS Detail'!$1:$1,"Balance")</f>
        <v>0</v>
      </c>
      <c r="H16" s="44">
        <f>SUMIFS('UPIS Detail'!16:16,'UPIS Detail'!$2:$2,'UPIS LinkIn'!H$2,'UPIS Detail'!$1:$1,"Balance")</f>
        <v>300</v>
      </c>
      <c r="I16" s="44">
        <f>SUMIFS('UPIS Detail'!16:16,'UPIS Detail'!$2:$2,'UPIS LinkIn'!I$2,'UPIS Detail'!$1:$1,"Balance")</f>
        <v>300</v>
      </c>
      <c r="J16" s="44">
        <f>SUMIFS('UPIS Detail'!16:16,'UPIS Detail'!$2:$2,'UPIS LinkIn'!J$2,'UPIS Detail'!$1:$1,"Balance")</f>
        <v>300</v>
      </c>
      <c r="K16" s="44">
        <f>SUMIFS('UPIS Detail'!16:16,'UPIS Detail'!$2:$2,'UPIS LinkIn'!K$2,'UPIS Detail'!$1:$1,"Balance")</f>
        <v>300</v>
      </c>
      <c r="L16" s="44">
        <f>SUMIFS('UPIS Detail'!16:16,'UPIS Detail'!$2:$2,'UPIS LinkIn'!L$2,'UPIS Detail'!$1:$1,"Balance")</f>
        <v>300</v>
      </c>
      <c r="M16" s="44">
        <f>SUMIFS('UPIS Detail'!16:16,'UPIS Detail'!$2:$2,'UPIS LinkIn'!M$2,'UPIS Detail'!$1:$1,"Balance")</f>
        <v>300</v>
      </c>
      <c r="N16" s="44">
        <f>SUMIFS('UPIS Detail'!16:16,'UPIS Detail'!$2:$2,'UPIS LinkIn'!N$2,'UPIS Detail'!$1:$1,"Balance")</f>
        <v>300</v>
      </c>
      <c r="O16" s="44">
        <f>SUMIFS('UPIS Detail'!16:16,'UPIS Detail'!$2:$2,'UPIS LinkIn'!O$2,'UPIS Detail'!$1:$1,"Balance")</f>
        <v>300</v>
      </c>
      <c r="P16" s="44">
        <f>SUMIFS('UPIS Detail'!16:16,'UPIS Detail'!$2:$2,'UPIS LinkIn'!P$2,'UPIS Detail'!$1:$1,"Balance")</f>
        <v>300</v>
      </c>
      <c r="Q16" s="44">
        <f>SUMIFS('UPIS Detail'!16:16,'UPIS Detail'!$2:$2,'UPIS LinkIn'!Q$2,'UPIS Detail'!$1:$1,"Balance")</f>
        <v>300</v>
      </c>
      <c r="R16" s="44">
        <f>SUMIFS('UPIS Detail'!16:16,'UPIS Detail'!$2:$2,'UPIS LinkIn'!R$2,'UPIS Detail'!$1:$1,"Balance")</f>
        <v>300</v>
      </c>
      <c r="S16" s="44">
        <f>SUMIFS('UPIS Detail'!16:16,'UPIS Detail'!$2:$2,'UPIS LinkIn'!S$2,'UPIS Detail'!$1:$1,"Balance")</f>
        <v>300</v>
      </c>
      <c r="T16" s="44">
        <f>SUMIFS('UPIS Detail'!16:16,'UPIS Detail'!$2:$2,'UPIS LinkIn'!T$2,'UPIS Detail'!$1:$1,"Balance")</f>
        <v>300</v>
      </c>
      <c r="U16" s="44">
        <f>SUMIFS('UPIS Detail'!16:16,'UPIS Detail'!$2:$2,'UPIS LinkIn'!U$2,'UPIS Detail'!$1:$1,"Balance")</f>
        <v>300</v>
      </c>
      <c r="V16" s="44">
        <f>SUMIFS('UPIS Detail'!16:16,'UPIS Detail'!$2:$2,'UPIS LinkIn'!V$2,'UPIS Detail'!$1:$1,"Balance")</f>
        <v>300</v>
      </c>
      <c r="W16" s="44">
        <f>SUMIFS('UPIS Detail'!16:16,'UPIS Detail'!$2:$2,'UPIS LinkIn'!W$2,'UPIS Detail'!$1:$1,"Balance")</f>
        <v>300</v>
      </c>
      <c r="X16" s="44">
        <f>SUMIFS('UPIS Detail'!16:16,'UPIS Detail'!$2:$2,'UPIS LinkIn'!X$2,'UPIS Detail'!$1:$1,"Balance")</f>
        <v>300</v>
      </c>
      <c r="Y16" s="44">
        <f>SUMIFS('UPIS Detail'!16:16,'UPIS Detail'!$2:$2,'UPIS LinkIn'!Y$2,'UPIS Detail'!$1:$1,"Balance")</f>
        <v>300</v>
      </c>
      <c r="Z16" s="44">
        <f>SUMIFS('UPIS Detail'!16:16,'UPIS Detail'!$2:$2,'UPIS LinkIn'!Z$2,'UPIS Detail'!$1:$1,"Balance")</f>
        <v>300</v>
      </c>
      <c r="AA16" s="44">
        <f>SUMIFS('UPIS Detail'!16:16,'UPIS Detail'!$2:$2,'UPIS LinkIn'!AA$2,'UPIS Detail'!$1:$1,"Balance")</f>
        <v>300</v>
      </c>
      <c r="AB16" s="44">
        <f>SUMIFS('UPIS Detail'!16:16,'UPIS Detail'!$2:$2,'UPIS LinkIn'!AB$2,'UPIS Detail'!$1:$1,"Balance")</f>
        <v>300</v>
      </c>
      <c r="AC16" s="44">
        <f>SUMIFS('UPIS Detail'!16:16,'UPIS Detail'!$2:$2,'UPIS LinkIn'!AC$2,'UPIS Detail'!$1:$1,"Balance")</f>
        <v>300</v>
      </c>
      <c r="AD16" s="44">
        <f>SUMIFS('UPIS Detail'!16:16,'UPIS Detail'!$2:$2,'UPIS LinkIn'!AD$2,'UPIS Detail'!$1:$1,"Balance")</f>
        <v>300</v>
      </c>
      <c r="AE16" s="44">
        <f>SUMIFS('UPIS Detail'!16:16,'UPIS Detail'!$2:$2,'UPIS LinkIn'!AE$2,'UPIS Detail'!$1:$1,"Balance")</f>
        <v>300</v>
      </c>
      <c r="AF16" s="44">
        <f>SUMIFS('UPIS Detail'!16:16,'UPIS Detail'!$2:$2,'UPIS LinkIn'!AF$2,'UPIS Detail'!$1:$1,"Balance")</f>
        <v>300</v>
      </c>
      <c r="AG16" s="44">
        <f>SUMIFS('UPIS Detail'!16:16,'UPIS Detail'!$2:$2,'UPIS LinkIn'!AG$2,'UPIS Detail'!$1:$1,"Balance")</f>
        <v>300</v>
      </c>
      <c r="AH16" s="44">
        <f>SUMIFS('UPIS Detail'!16:16,'UPIS Detail'!$2:$2,'UPIS LinkIn'!AH$2,'UPIS Detail'!$1:$1,"Balance")</f>
        <v>300</v>
      </c>
      <c r="AI16" s="44">
        <f>SUMIFS('UPIS Detail'!16:16,'UPIS Detail'!$2:$2,'UPIS LinkIn'!AI$2,'UPIS Detail'!$1:$1,"Balance")</f>
        <v>300</v>
      </c>
      <c r="AJ16" s="44">
        <f>SUMIFS('UPIS Detail'!16:16,'UPIS Detail'!$2:$2,'UPIS LinkIn'!AJ$2,'UPIS Detail'!$1:$1,"Balance")</f>
        <v>300</v>
      </c>
      <c r="AK16" s="44">
        <f>SUMIFS('UPIS Detail'!16:16,'UPIS Detail'!$2:$2,'UPIS LinkIn'!AK$2,'UPIS Detail'!$1:$1,"Balance")</f>
        <v>300</v>
      </c>
      <c r="AL16" s="44">
        <f>SUMIFS('UPIS Detail'!16:16,'UPIS Detail'!$2:$2,'UPIS LinkIn'!AL$2,'UPIS Detail'!$1:$1,"Balance")</f>
        <v>300</v>
      </c>
      <c r="AM16" s="44">
        <f>SUMIFS('UPIS Detail'!16:16,'UPIS Detail'!$2:$2,'UPIS LinkIn'!AM$2,'UPIS Detail'!$1:$1,"Balance")</f>
        <v>300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Q17"/>
  <sheetViews>
    <sheetView workbookViewId="0">
      <selection activeCell="AV6" sqref="AV6"/>
    </sheetView>
  </sheetViews>
  <sheetFormatPr defaultRowHeight="14.4" x14ac:dyDescent="0.55000000000000004"/>
  <cols>
    <col min="1" max="1" width="7.68359375" bestFit="1" customWidth="1"/>
    <col min="2" max="2" width="40" bestFit="1" customWidth="1"/>
    <col min="3" max="3" width="8.83984375" style="32" customWidth="1"/>
    <col min="4" max="6" width="8.83984375" style="33" customWidth="1"/>
    <col min="7" max="7" width="8.83984375" style="32" customWidth="1"/>
    <col min="8" max="113" width="8.83984375" style="33" customWidth="1"/>
  </cols>
  <sheetData>
    <row r="1" spans="1:147" ht="28.8" x14ac:dyDescent="0.55000000000000004">
      <c r="A1" s="5" t="s">
        <v>32</v>
      </c>
      <c r="B1" s="30"/>
      <c r="C1" s="34" t="s">
        <v>127</v>
      </c>
      <c r="D1" s="35" t="s">
        <v>34</v>
      </c>
      <c r="E1" s="35" t="s">
        <v>35</v>
      </c>
      <c r="F1" s="35" t="s">
        <v>128</v>
      </c>
      <c r="G1" s="34" t="s">
        <v>127</v>
      </c>
      <c r="H1" s="35" t="s">
        <v>34</v>
      </c>
      <c r="I1" s="35" t="s">
        <v>35</v>
      </c>
      <c r="J1" s="35" t="s">
        <v>128</v>
      </c>
      <c r="K1" s="34" t="s">
        <v>127</v>
      </c>
      <c r="L1" s="35" t="s">
        <v>34</v>
      </c>
      <c r="M1" s="35" t="s">
        <v>35</v>
      </c>
      <c r="N1" s="35" t="s">
        <v>128</v>
      </c>
      <c r="O1" s="34" t="s">
        <v>127</v>
      </c>
      <c r="P1" s="35" t="s">
        <v>34</v>
      </c>
      <c r="Q1" s="35" t="s">
        <v>35</v>
      </c>
      <c r="R1" s="35" t="s">
        <v>128</v>
      </c>
      <c r="S1" s="34" t="s">
        <v>127</v>
      </c>
      <c r="T1" s="35" t="s">
        <v>34</v>
      </c>
      <c r="U1" s="35" t="s">
        <v>35</v>
      </c>
      <c r="V1" s="35" t="s">
        <v>128</v>
      </c>
      <c r="W1" s="64" t="s">
        <v>127</v>
      </c>
      <c r="X1" s="35" t="s">
        <v>34</v>
      </c>
      <c r="Y1" s="35" t="s">
        <v>35</v>
      </c>
      <c r="Z1" s="35" t="s">
        <v>128</v>
      </c>
      <c r="AA1" s="34" t="s">
        <v>127</v>
      </c>
      <c r="AB1" s="35" t="s">
        <v>34</v>
      </c>
      <c r="AC1" s="35" t="s">
        <v>35</v>
      </c>
      <c r="AD1" s="35" t="s">
        <v>128</v>
      </c>
      <c r="AE1" s="34" t="s">
        <v>127</v>
      </c>
      <c r="AF1" s="35" t="s">
        <v>34</v>
      </c>
      <c r="AG1" s="35" t="s">
        <v>35</v>
      </c>
      <c r="AH1" s="35" t="s">
        <v>128</v>
      </c>
      <c r="AI1" s="34" t="s">
        <v>127</v>
      </c>
      <c r="AJ1" s="35" t="s">
        <v>34</v>
      </c>
      <c r="AK1" s="35" t="s">
        <v>35</v>
      </c>
      <c r="AL1" s="35" t="s">
        <v>128</v>
      </c>
      <c r="AM1" s="34" t="s">
        <v>127</v>
      </c>
      <c r="AN1" s="35" t="s">
        <v>34</v>
      </c>
      <c r="AO1" s="35" t="s">
        <v>35</v>
      </c>
      <c r="AP1" s="35" t="s">
        <v>128</v>
      </c>
      <c r="AQ1" s="34" t="s">
        <v>127</v>
      </c>
      <c r="AR1" s="35" t="s">
        <v>34</v>
      </c>
      <c r="AS1" s="35" t="s">
        <v>35</v>
      </c>
      <c r="AT1" s="35" t="s">
        <v>128</v>
      </c>
      <c r="AU1" s="34" t="s">
        <v>127</v>
      </c>
      <c r="AV1" s="35" t="s">
        <v>34</v>
      </c>
      <c r="AW1" s="35" t="s">
        <v>35</v>
      </c>
      <c r="AX1" s="35" t="s">
        <v>128</v>
      </c>
      <c r="AY1" s="34" t="s">
        <v>127</v>
      </c>
      <c r="AZ1" s="35" t="s">
        <v>34</v>
      </c>
      <c r="BA1" s="35" t="s">
        <v>35</v>
      </c>
      <c r="BB1" s="35" t="s">
        <v>128</v>
      </c>
      <c r="BC1" s="34" t="s">
        <v>127</v>
      </c>
      <c r="BD1" s="35" t="s">
        <v>34</v>
      </c>
      <c r="BE1" s="35" t="s">
        <v>35</v>
      </c>
      <c r="BF1" s="35" t="s">
        <v>128</v>
      </c>
      <c r="BG1" s="34" t="s">
        <v>127</v>
      </c>
      <c r="BH1" s="35" t="s">
        <v>34</v>
      </c>
      <c r="BI1" s="35" t="s">
        <v>35</v>
      </c>
      <c r="BJ1" s="35" t="s">
        <v>128</v>
      </c>
      <c r="BK1" s="34" t="s">
        <v>127</v>
      </c>
      <c r="BL1" s="35" t="s">
        <v>34</v>
      </c>
      <c r="BM1" s="35" t="s">
        <v>35</v>
      </c>
      <c r="BN1" s="35" t="s">
        <v>128</v>
      </c>
      <c r="BO1" s="34" t="s">
        <v>127</v>
      </c>
      <c r="BP1" s="35" t="s">
        <v>34</v>
      </c>
      <c r="BQ1" s="35" t="s">
        <v>35</v>
      </c>
      <c r="BR1" s="35" t="s">
        <v>128</v>
      </c>
      <c r="BS1" s="34" t="s">
        <v>127</v>
      </c>
      <c r="BT1" s="35" t="s">
        <v>34</v>
      </c>
      <c r="BU1" s="35" t="s">
        <v>35</v>
      </c>
      <c r="BV1" s="35" t="s">
        <v>128</v>
      </c>
      <c r="BW1" s="34" t="s">
        <v>127</v>
      </c>
      <c r="BX1" s="35" t="s">
        <v>34</v>
      </c>
      <c r="BY1" s="35" t="s">
        <v>35</v>
      </c>
      <c r="BZ1" s="35" t="s">
        <v>128</v>
      </c>
      <c r="CA1" s="34" t="s">
        <v>127</v>
      </c>
      <c r="CB1" s="35" t="s">
        <v>34</v>
      </c>
      <c r="CC1" s="35" t="s">
        <v>35</v>
      </c>
      <c r="CD1" s="35" t="s">
        <v>128</v>
      </c>
      <c r="CE1" s="34" t="s">
        <v>127</v>
      </c>
      <c r="CF1" s="35" t="s">
        <v>34</v>
      </c>
      <c r="CG1" s="35" t="s">
        <v>35</v>
      </c>
      <c r="CH1" s="35" t="s">
        <v>128</v>
      </c>
      <c r="CI1" s="34" t="s">
        <v>127</v>
      </c>
      <c r="CJ1" s="35" t="s">
        <v>34</v>
      </c>
      <c r="CK1" s="35" t="s">
        <v>35</v>
      </c>
      <c r="CL1" s="35" t="s">
        <v>128</v>
      </c>
      <c r="CM1" s="34" t="s">
        <v>127</v>
      </c>
      <c r="CN1" s="35" t="s">
        <v>34</v>
      </c>
      <c r="CO1" s="35" t="s">
        <v>35</v>
      </c>
      <c r="CP1" s="35" t="s">
        <v>128</v>
      </c>
      <c r="CQ1" s="34" t="s">
        <v>127</v>
      </c>
      <c r="CR1" s="35" t="s">
        <v>34</v>
      </c>
      <c r="CS1" s="35" t="s">
        <v>35</v>
      </c>
      <c r="CT1" s="35" t="s">
        <v>128</v>
      </c>
      <c r="CU1" s="34" t="s">
        <v>127</v>
      </c>
      <c r="CV1" s="35" t="s">
        <v>34</v>
      </c>
      <c r="CW1" s="35" t="s">
        <v>35</v>
      </c>
      <c r="CX1" s="35" t="s">
        <v>128</v>
      </c>
      <c r="CY1" s="34" t="s">
        <v>127</v>
      </c>
      <c r="CZ1" s="35" t="s">
        <v>34</v>
      </c>
      <c r="DA1" s="35" t="s">
        <v>35</v>
      </c>
      <c r="DB1" s="35" t="s">
        <v>128</v>
      </c>
      <c r="DC1" s="34" t="s">
        <v>127</v>
      </c>
      <c r="DD1" s="35" t="s">
        <v>34</v>
      </c>
      <c r="DE1" s="35" t="s">
        <v>35</v>
      </c>
      <c r="DF1" s="35" t="s">
        <v>128</v>
      </c>
      <c r="DG1" s="34" t="s">
        <v>127</v>
      </c>
      <c r="DH1" s="35" t="s">
        <v>34</v>
      </c>
      <c r="DI1" s="35" t="s">
        <v>35</v>
      </c>
      <c r="DJ1" s="35" t="s">
        <v>128</v>
      </c>
      <c r="DK1" s="34" t="s">
        <v>127</v>
      </c>
      <c r="DL1" s="35" t="s">
        <v>34</v>
      </c>
      <c r="DM1" s="35" t="s">
        <v>35</v>
      </c>
      <c r="DN1" s="35" t="s">
        <v>128</v>
      </c>
      <c r="DO1" s="34" t="s">
        <v>127</v>
      </c>
      <c r="DP1" s="35" t="s">
        <v>34</v>
      </c>
      <c r="DQ1" s="35" t="s">
        <v>35</v>
      </c>
      <c r="DR1" s="35" t="s">
        <v>128</v>
      </c>
      <c r="DS1" s="34" t="s">
        <v>127</v>
      </c>
      <c r="DT1" s="35" t="s">
        <v>34</v>
      </c>
      <c r="DU1" s="35" t="s">
        <v>35</v>
      </c>
      <c r="DV1" s="35" t="s">
        <v>128</v>
      </c>
      <c r="DW1" s="34" t="s">
        <v>127</v>
      </c>
      <c r="DX1" s="35" t="s">
        <v>34</v>
      </c>
      <c r="DY1" s="35" t="s">
        <v>35</v>
      </c>
      <c r="DZ1" s="35" t="s">
        <v>128</v>
      </c>
      <c r="EA1" s="34" t="s">
        <v>127</v>
      </c>
      <c r="EB1" s="35" t="s">
        <v>34</v>
      </c>
      <c r="EC1" s="35" t="s">
        <v>35</v>
      </c>
      <c r="ED1" s="35" t="s">
        <v>128</v>
      </c>
      <c r="EE1" s="34" t="s">
        <v>127</v>
      </c>
      <c r="EF1" s="35" t="s">
        <v>34</v>
      </c>
      <c r="EG1" s="35" t="s">
        <v>35</v>
      </c>
      <c r="EH1" s="35" t="s">
        <v>128</v>
      </c>
      <c r="EI1" s="34" t="s">
        <v>127</v>
      </c>
      <c r="EJ1" s="35" t="s">
        <v>34</v>
      </c>
      <c r="EK1" s="35" t="s">
        <v>35</v>
      </c>
      <c r="EL1" s="35" t="s">
        <v>128</v>
      </c>
      <c r="EM1" s="34" t="s">
        <v>127</v>
      </c>
      <c r="EN1" s="35" t="s">
        <v>34</v>
      </c>
      <c r="EO1" s="35" t="s">
        <v>35</v>
      </c>
      <c r="EP1" s="35" t="s">
        <v>128</v>
      </c>
      <c r="EQ1" s="34" t="s">
        <v>127</v>
      </c>
    </row>
    <row r="2" spans="1:147" s="31" customFormat="1" ht="14.7" thickBot="1" x14ac:dyDescent="0.6">
      <c r="A2" s="8" t="s">
        <v>17</v>
      </c>
      <c r="B2" s="8" t="s">
        <v>37</v>
      </c>
      <c r="C2" s="38">
        <v>43830</v>
      </c>
      <c r="D2" s="39">
        <f>EOMONTH(C2,1)</f>
        <v>43861</v>
      </c>
      <c r="E2" s="39">
        <f>EOMONTH(C2,1)</f>
        <v>43861</v>
      </c>
      <c r="F2" s="39">
        <f>EOMONTH(C2,1)</f>
        <v>43861</v>
      </c>
      <c r="G2" s="38">
        <f>D2</f>
        <v>43861</v>
      </c>
      <c r="H2" s="39">
        <f>EOMONTH(G2,1)</f>
        <v>43890</v>
      </c>
      <c r="I2" s="39">
        <f>EOMONTH(G2,1)</f>
        <v>43890</v>
      </c>
      <c r="J2" s="39">
        <f>EOMONTH(G2,1)</f>
        <v>43890</v>
      </c>
      <c r="K2" s="38">
        <f>H2</f>
        <v>43890</v>
      </c>
      <c r="L2" s="39">
        <f t="shared" ref="L2" si="0">EOMONTH(K2,1)</f>
        <v>43921</v>
      </c>
      <c r="M2" s="39">
        <f t="shared" ref="M2" si="1">EOMONTH(K2,1)</f>
        <v>43921</v>
      </c>
      <c r="N2" s="39">
        <f t="shared" ref="N2" si="2">EOMONTH(K2,1)</f>
        <v>43921</v>
      </c>
      <c r="O2" s="38">
        <f t="shared" ref="O2" si="3">L2</f>
        <v>43921</v>
      </c>
      <c r="P2" s="39">
        <f t="shared" ref="P2" si="4">EOMONTH(O2,1)</f>
        <v>43951</v>
      </c>
      <c r="Q2" s="39">
        <f t="shared" ref="Q2" si="5">EOMONTH(O2,1)</f>
        <v>43951</v>
      </c>
      <c r="R2" s="39">
        <f t="shared" ref="R2" si="6">EOMONTH(O2,1)</f>
        <v>43951</v>
      </c>
      <c r="S2" s="38">
        <f t="shared" ref="S2" si="7">P2</f>
        <v>43951</v>
      </c>
      <c r="T2" s="39">
        <f t="shared" ref="T2" si="8">EOMONTH(S2,1)</f>
        <v>43982</v>
      </c>
      <c r="U2" s="39">
        <f t="shared" ref="U2" si="9">EOMONTH(S2,1)</f>
        <v>43982</v>
      </c>
      <c r="V2" s="39">
        <f t="shared" ref="V2" si="10">EOMONTH(S2,1)</f>
        <v>43982</v>
      </c>
      <c r="W2" s="65">
        <f t="shared" ref="W2" si="11">T2</f>
        <v>43982</v>
      </c>
      <c r="X2" s="39">
        <f t="shared" ref="X2" si="12">EOMONTH(W2,1)</f>
        <v>44012</v>
      </c>
      <c r="Y2" s="39">
        <f t="shared" ref="Y2" si="13">EOMONTH(W2,1)</f>
        <v>44012</v>
      </c>
      <c r="Z2" s="39">
        <f t="shared" ref="Z2" si="14">EOMONTH(W2,1)</f>
        <v>44012</v>
      </c>
      <c r="AA2" s="38">
        <f t="shared" ref="AA2" si="15">X2</f>
        <v>44012</v>
      </c>
      <c r="AB2" s="39">
        <f t="shared" ref="AB2" si="16">EOMONTH(AA2,1)</f>
        <v>44043</v>
      </c>
      <c r="AC2" s="39">
        <f t="shared" ref="AC2" si="17">EOMONTH(AA2,1)</f>
        <v>44043</v>
      </c>
      <c r="AD2" s="39">
        <f t="shared" ref="AD2" si="18">EOMONTH(AA2,1)</f>
        <v>44043</v>
      </c>
      <c r="AE2" s="38">
        <f t="shared" ref="AE2" si="19">AB2</f>
        <v>44043</v>
      </c>
      <c r="AF2" s="39">
        <f t="shared" ref="AF2" si="20">EOMONTH(AE2,1)</f>
        <v>44074</v>
      </c>
      <c r="AG2" s="39">
        <f t="shared" ref="AG2" si="21">EOMONTH(AE2,1)</f>
        <v>44074</v>
      </c>
      <c r="AH2" s="39">
        <f t="shared" ref="AH2" si="22">EOMONTH(AE2,1)</f>
        <v>44074</v>
      </c>
      <c r="AI2" s="38">
        <f t="shared" ref="AI2" si="23">AF2</f>
        <v>44074</v>
      </c>
      <c r="AJ2" s="39">
        <f t="shared" ref="AJ2" si="24">EOMONTH(AI2,1)</f>
        <v>44104</v>
      </c>
      <c r="AK2" s="39">
        <f t="shared" ref="AK2" si="25">EOMONTH(AI2,1)</f>
        <v>44104</v>
      </c>
      <c r="AL2" s="39">
        <f t="shared" ref="AL2" si="26">EOMONTH(AI2,1)</f>
        <v>44104</v>
      </c>
      <c r="AM2" s="38">
        <f t="shared" ref="AM2" si="27">AJ2</f>
        <v>44104</v>
      </c>
      <c r="AN2" s="39">
        <f t="shared" ref="AN2" si="28">EOMONTH(AM2,1)</f>
        <v>44135</v>
      </c>
      <c r="AO2" s="39">
        <f t="shared" ref="AO2" si="29">EOMONTH(AM2,1)</f>
        <v>44135</v>
      </c>
      <c r="AP2" s="39">
        <f t="shared" ref="AP2" si="30">EOMONTH(AM2,1)</f>
        <v>44135</v>
      </c>
      <c r="AQ2" s="38">
        <f t="shared" ref="AQ2" si="31">AN2</f>
        <v>44135</v>
      </c>
      <c r="AR2" s="39">
        <f t="shared" ref="AR2" si="32">EOMONTH(AQ2,1)</f>
        <v>44165</v>
      </c>
      <c r="AS2" s="39">
        <f t="shared" ref="AS2" si="33">EOMONTH(AQ2,1)</f>
        <v>44165</v>
      </c>
      <c r="AT2" s="39">
        <f t="shared" ref="AT2" si="34">EOMONTH(AQ2,1)</f>
        <v>44165</v>
      </c>
      <c r="AU2" s="38">
        <f t="shared" ref="AU2" si="35">AR2</f>
        <v>44165</v>
      </c>
      <c r="AV2" s="39">
        <f t="shared" ref="AV2" si="36">EOMONTH(AU2,1)</f>
        <v>44196</v>
      </c>
      <c r="AW2" s="39">
        <f t="shared" ref="AW2" si="37">EOMONTH(AU2,1)</f>
        <v>44196</v>
      </c>
      <c r="AX2" s="39">
        <f t="shared" ref="AX2" si="38">EOMONTH(AU2,1)</f>
        <v>44196</v>
      </c>
      <c r="AY2" s="38">
        <f t="shared" ref="AY2" si="39">AV2</f>
        <v>44196</v>
      </c>
      <c r="AZ2" s="39">
        <f t="shared" ref="AZ2" si="40">EOMONTH(AY2,1)</f>
        <v>44227</v>
      </c>
      <c r="BA2" s="39">
        <f t="shared" ref="BA2" si="41">EOMONTH(AY2,1)</f>
        <v>44227</v>
      </c>
      <c r="BB2" s="39">
        <f t="shared" ref="BB2" si="42">EOMONTH(AY2,1)</f>
        <v>44227</v>
      </c>
      <c r="BC2" s="38">
        <f t="shared" ref="BC2" si="43">AZ2</f>
        <v>44227</v>
      </c>
      <c r="BD2" s="39">
        <f t="shared" ref="BD2" si="44">EOMONTH(BC2,1)</f>
        <v>44255</v>
      </c>
      <c r="BE2" s="39">
        <f t="shared" ref="BE2" si="45">EOMONTH(BC2,1)</f>
        <v>44255</v>
      </c>
      <c r="BF2" s="39">
        <f t="shared" ref="BF2" si="46">EOMONTH(BC2,1)</f>
        <v>44255</v>
      </c>
      <c r="BG2" s="38">
        <f t="shared" ref="BG2" si="47">BD2</f>
        <v>44255</v>
      </c>
      <c r="BH2" s="39">
        <f t="shared" ref="BH2" si="48">EOMONTH(BG2,1)</f>
        <v>44286</v>
      </c>
      <c r="BI2" s="39">
        <f t="shared" ref="BI2" si="49">EOMONTH(BG2,1)</f>
        <v>44286</v>
      </c>
      <c r="BJ2" s="39">
        <f t="shared" ref="BJ2" si="50">EOMONTH(BG2,1)</f>
        <v>44286</v>
      </c>
      <c r="BK2" s="38">
        <f t="shared" ref="BK2" si="51">BH2</f>
        <v>44286</v>
      </c>
      <c r="BL2" s="39">
        <f t="shared" ref="BL2" si="52">EOMONTH(BK2,1)</f>
        <v>44316</v>
      </c>
      <c r="BM2" s="39">
        <f t="shared" ref="BM2" si="53">EOMONTH(BK2,1)</f>
        <v>44316</v>
      </c>
      <c r="BN2" s="39">
        <f t="shared" ref="BN2" si="54">EOMONTH(BK2,1)</f>
        <v>44316</v>
      </c>
      <c r="BO2" s="38">
        <f t="shared" ref="BO2" si="55">BL2</f>
        <v>44316</v>
      </c>
      <c r="BP2" s="39">
        <f t="shared" ref="BP2" si="56">EOMONTH(BO2,1)</f>
        <v>44347</v>
      </c>
      <c r="BQ2" s="39">
        <f t="shared" ref="BQ2" si="57">EOMONTH(BO2,1)</f>
        <v>44347</v>
      </c>
      <c r="BR2" s="39">
        <f t="shared" ref="BR2" si="58">EOMONTH(BO2,1)</f>
        <v>44347</v>
      </c>
      <c r="BS2" s="38">
        <f t="shared" ref="BS2" si="59">BP2</f>
        <v>44347</v>
      </c>
      <c r="BT2" s="39">
        <f t="shared" ref="BT2" si="60">EOMONTH(BS2,1)</f>
        <v>44377</v>
      </c>
      <c r="BU2" s="39">
        <f t="shared" ref="BU2" si="61">EOMONTH(BS2,1)</f>
        <v>44377</v>
      </c>
      <c r="BV2" s="39">
        <f t="shared" ref="BV2" si="62">EOMONTH(BS2,1)</f>
        <v>44377</v>
      </c>
      <c r="BW2" s="38">
        <f t="shared" ref="BW2" si="63">BT2</f>
        <v>44377</v>
      </c>
      <c r="BX2" s="39">
        <f t="shared" ref="BX2" si="64">EOMONTH(BW2,1)</f>
        <v>44408</v>
      </c>
      <c r="BY2" s="39">
        <f t="shared" ref="BY2" si="65">EOMONTH(BW2,1)</f>
        <v>44408</v>
      </c>
      <c r="BZ2" s="39">
        <f t="shared" ref="BZ2" si="66">EOMONTH(BW2,1)</f>
        <v>44408</v>
      </c>
      <c r="CA2" s="38">
        <f t="shared" ref="CA2" si="67">BX2</f>
        <v>44408</v>
      </c>
      <c r="CB2" s="39">
        <f t="shared" ref="CB2" si="68">EOMONTH(CA2,1)</f>
        <v>44439</v>
      </c>
      <c r="CC2" s="39">
        <f t="shared" ref="CC2" si="69">EOMONTH(CA2,1)</f>
        <v>44439</v>
      </c>
      <c r="CD2" s="39">
        <f t="shared" ref="CD2" si="70">EOMONTH(CA2,1)</f>
        <v>44439</v>
      </c>
      <c r="CE2" s="38">
        <f t="shared" ref="CE2" si="71">CB2</f>
        <v>44439</v>
      </c>
      <c r="CF2" s="39">
        <f t="shared" ref="CF2" si="72">EOMONTH(CE2,1)</f>
        <v>44469</v>
      </c>
      <c r="CG2" s="39">
        <f t="shared" ref="CG2" si="73">EOMONTH(CE2,1)</f>
        <v>44469</v>
      </c>
      <c r="CH2" s="39">
        <f t="shared" ref="CH2" si="74">EOMONTH(CE2,1)</f>
        <v>44469</v>
      </c>
      <c r="CI2" s="38">
        <f t="shared" ref="CI2" si="75">CF2</f>
        <v>44469</v>
      </c>
      <c r="CJ2" s="39">
        <f t="shared" ref="CJ2" si="76">EOMONTH(CI2,1)</f>
        <v>44500</v>
      </c>
      <c r="CK2" s="39">
        <f t="shared" ref="CK2" si="77">EOMONTH(CI2,1)</f>
        <v>44500</v>
      </c>
      <c r="CL2" s="39">
        <f t="shared" ref="CL2" si="78">EOMONTH(CI2,1)</f>
        <v>44500</v>
      </c>
      <c r="CM2" s="38">
        <f t="shared" ref="CM2" si="79">CJ2</f>
        <v>44500</v>
      </c>
      <c r="CN2" s="39">
        <f t="shared" ref="CN2" si="80">EOMONTH(CM2,1)</f>
        <v>44530</v>
      </c>
      <c r="CO2" s="39">
        <f t="shared" ref="CO2" si="81">EOMONTH(CM2,1)</f>
        <v>44530</v>
      </c>
      <c r="CP2" s="39">
        <f>EOMONTH(CM2,1)</f>
        <v>44530</v>
      </c>
      <c r="CQ2" s="38">
        <f t="shared" ref="CQ2" si="82">CN2</f>
        <v>44530</v>
      </c>
      <c r="CR2" s="39">
        <f t="shared" ref="CR2" si="83">EOMONTH(CQ2,1)</f>
        <v>44561</v>
      </c>
      <c r="CS2" s="39">
        <f t="shared" ref="CS2" si="84">EOMONTH(CQ2,1)</f>
        <v>44561</v>
      </c>
      <c r="CT2" s="39">
        <f>EOMONTH(CQ2,1)</f>
        <v>44561</v>
      </c>
      <c r="CU2" s="38">
        <f t="shared" ref="CU2" si="85">CR2</f>
        <v>44561</v>
      </c>
      <c r="CV2" s="39">
        <f t="shared" ref="CV2" si="86">EOMONTH(CU2,1)</f>
        <v>44592</v>
      </c>
      <c r="CW2" s="39">
        <f t="shared" ref="CW2" si="87">EOMONTH(CU2,1)</f>
        <v>44592</v>
      </c>
      <c r="CX2" s="39">
        <f>EOMONTH(CU2,1)</f>
        <v>44592</v>
      </c>
      <c r="CY2" s="38">
        <f t="shared" ref="CY2" si="88">CV2</f>
        <v>44592</v>
      </c>
      <c r="CZ2" s="39">
        <f t="shared" ref="CZ2" si="89">EOMONTH(CY2,1)</f>
        <v>44620</v>
      </c>
      <c r="DA2" s="39">
        <f t="shared" ref="DA2" si="90">EOMONTH(CY2,1)</f>
        <v>44620</v>
      </c>
      <c r="DB2" s="39">
        <f>EOMONTH(CY2,1)</f>
        <v>44620</v>
      </c>
      <c r="DC2" s="38">
        <f t="shared" ref="DC2" si="91">CZ2</f>
        <v>44620</v>
      </c>
      <c r="DD2" s="39">
        <f t="shared" ref="DD2" si="92">EOMONTH(DC2,1)</f>
        <v>44651</v>
      </c>
      <c r="DE2" s="39">
        <f t="shared" ref="DE2" si="93">EOMONTH(DC2,1)</f>
        <v>44651</v>
      </c>
      <c r="DF2" s="39">
        <f>EOMONTH(DC2,1)</f>
        <v>44651</v>
      </c>
      <c r="DG2" s="38">
        <f t="shared" ref="DG2" si="94">DD2</f>
        <v>44651</v>
      </c>
      <c r="DH2" s="39">
        <f t="shared" ref="DH2" si="95">EOMONTH(DG2,1)</f>
        <v>44681</v>
      </c>
      <c r="DI2" s="39">
        <f t="shared" ref="DI2" si="96">EOMONTH(DG2,1)</f>
        <v>44681</v>
      </c>
      <c r="DJ2" s="39">
        <f>EOMONTH(DG2,1)</f>
        <v>44681</v>
      </c>
      <c r="DK2" s="38">
        <f t="shared" ref="DK2" si="97">DH2</f>
        <v>44681</v>
      </c>
      <c r="DL2" s="39">
        <f t="shared" ref="DL2" si="98">EOMONTH(DK2,1)</f>
        <v>44712</v>
      </c>
      <c r="DM2" s="39">
        <f t="shared" ref="DM2" si="99">EOMONTH(DK2,1)</f>
        <v>44712</v>
      </c>
      <c r="DN2" s="39">
        <f t="shared" ref="DN2" si="100">EOMONTH(DK2,1)</f>
        <v>44712</v>
      </c>
      <c r="DO2" s="38">
        <f t="shared" ref="DO2" si="101">DL2</f>
        <v>44712</v>
      </c>
      <c r="DP2" s="39">
        <f t="shared" ref="DP2" si="102">EOMONTH(DO2,1)</f>
        <v>44742</v>
      </c>
      <c r="DQ2" s="39">
        <f t="shared" ref="DQ2" si="103">EOMONTH(DO2,1)</f>
        <v>44742</v>
      </c>
      <c r="DR2" s="39">
        <f t="shared" ref="DR2" si="104">EOMONTH(DO2,1)</f>
        <v>44742</v>
      </c>
      <c r="DS2" s="38">
        <f t="shared" ref="DS2" si="105">DP2</f>
        <v>44742</v>
      </c>
      <c r="DT2" s="39">
        <f t="shared" ref="DT2" si="106">EOMONTH(DS2,1)</f>
        <v>44773</v>
      </c>
      <c r="DU2" s="39">
        <f t="shared" ref="DU2" si="107">EOMONTH(DS2,1)</f>
        <v>44773</v>
      </c>
      <c r="DV2" s="39">
        <f t="shared" ref="DV2" si="108">EOMONTH(DS2,1)</f>
        <v>44773</v>
      </c>
      <c r="DW2" s="38">
        <f t="shared" ref="DW2" si="109">DT2</f>
        <v>44773</v>
      </c>
      <c r="DX2" s="39">
        <f t="shared" ref="DX2" si="110">EOMONTH(DW2,1)</f>
        <v>44804</v>
      </c>
      <c r="DY2" s="39">
        <f t="shared" ref="DY2" si="111">EOMONTH(DW2,1)</f>
        <v>44804</v>
      </c>
      <c r="DZ2" s="39">
        <f t="shared" ref="DZ2" si="112">EOMONTH(DW2,1)</f>
        <v>44804</v>
      </c>
      <c r="EA2" s="38">
        <f t="shared" ref="EA2" si="113">DX2</f>
        <v>44804</v>
      </c>
      <c r="EB2" s="39">
        <f t="shared" ref="EB2" si="114">EOMONTH(EA2,1)</f>
        <v>44834</v>
      </c>
      <c r="EC2" s="39">
        <f t="shared" ref="EC2" si="115">EOMONTH(EA2,1)</f>
        <v>44834</v>
      </c>
      <c r="ED2" s="39">
        <f t="shared" ref="ED2" si="116">EOMONTH(EA2,1)</f>
        <v>44834</v>
      </c>
      <c r="EE2" s="38">
        <f t="shared" ref="EE2" si="117">EB2</f>
        <v>44834</v>
      </c>
      <c r="EF2" s="39">
        <f t="shared" ref="EF2" si="118">EOMONTH(EE2,1)</f>
        <v>44865</v>
      </c>
      <c r="EG2" s="39">
        <f t="shared" ref="EG2" si="119">EOMONTH(EE2,1)</f>
        <v>44865</v>
      </c>
      <c r="EH2" s="39">
        <f t="shared" ref="EH2" si="120">EOMONTH(EE2,1)</f>
        <v>44865</v>
      </c>
      <c r="EI2" s="38">
        <f t="shared" ref="EI2" si="121">EF2</f>
        <v>44865</v>
      </c>
      <c r="EJ2" s="39">
        <f t="shared" ref="EJ2" si="122">EOMONTH(EI2,1)</f>
        <v>44895</v>
      </c>
      <c r="EK2" s="39">
        <f t="shared" ref="EK2" si="123">EOMONTH(EI2,1)</f>
        <v>44895</v>
      </c>
      <c r="EL2" s="39">
        <f>EOMONTH(EI2,1)</f>
        <v>44895</v>
      </c>
      <c r="EM2" s="38">
        <f t="shared" ref="EM2" si="124">EJ2</f>
        <v>44895</v>
      </c>
      <c r="EN2" s="39">
        <f t="shared" ref="EN2" si="125">EOMONTH(EM2,1)</f>
        <v>44926</v>
      </c>
      <c r="EO2" s="39">
        <f t="shared" ref="EO2" si="126">EOMONTH(EM2,1)</f>
        <v>44926</v>
      </c>
      <c r="EP2" s="39">
        <f t="shared" ref="EP2" si="127">EOMONTH(EM2,1)</f>
        <v>44926</v>
      </c>
      <c r="EQ2" s="38">
        <f t="shared" ref="EQ2" si="128">EN2</f>
        <v>44926</v>
      </c>
    </row>
    <row r="3" spans="1:147" x14ac:dyDescent="0.55000000000000004">
      <c r="A3" s="11"/>
      <c r="B3" s="12"/>
      <c r="C3" s="36"/>
      <c r="D3" s="37"/>
      <c r="E3" s="37"/>
      <c r="F3" s="37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1"/>
      <c r="DK3" s="1"/>
      <c r="DL3" s="37"/>
      <c r="DM3" s="37"/>
      <c r="DN3" s="1"/>
      <c r="DO3" s="1"/>
      <c r="DP3" s="37"/>
      <c r="DQ3" s="37"/>
      <c r="DR3" s="1"/>
      <c r="DS3" s="1"/>
      <c r="DT3" s="37"/>
      <c r="DU3" s="37"/>
      <c r="DV3" s="1"/>
      <c r="DW3" s="1"/>
      <c r="DX3" s="37"/>
      <c r="DY3" s="37"/>
      <c r="DZ3" s="1"/>
      <c r="EA3" s="1"/>
      <c r="EB3" s="37"/>
      <c r="EC3" s="37"/>
      <c r="ED3" s="1"/>
      <c r="EE3" s="1"/>
      <c r="EF3" s="37"/>
      <c r="EG3" s="37"/>
      <c r="EH3" s="1"/>
      <c r="EI3" s="1"/>
      <c r="EJ3" s="37"/>
      <c r="EK3" s="37"/>
      <c r="EL3" s="1"/>
      <c r="EM3" s="1"/>
      <c r="EN3" s="37"/>
      <c r="EO3" s="37"/>
      <c r="EP3" s="1"/>
      <c r="EQ3" s="1"/>
    </row>
    <row r="4" spans="1:147" x14ac:dyDescent="0.55000000000000004">
      <c r="A4" s="11"/>
      <c r="B4" s="11"/>
      <c r="C4" s="36"/>
      <c r="D4" s="37"/>
      <c r="E4" s="37"/>
      <c r="F4" s="37"/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1"/>
      <c r="DK4" s="1"/>
      <c r="DL4" s="37"/>
      <c r="DM4" s="37"/>
      <c r="DN4" s="1"/>
      <c r="DO4" s="1"/>
      <c r="DP4" s="37"/>
      <c r="DQ4" s="37"/>
      <c r="DR4" s="1"/>
      <c r="DS4" s="1"/>
      <c r="DT4" s="37"/>
      <c r="DU4" s="37"/>
      <c r="DV4" s="1"/>
      <c r="DW4" s="1"/>
      <c r="DX4" s="37"/>
      <c r="DY4" s="37"/>
      <c r="DZ4" s="1"/>
      <c r="EA4" s="1"/>
      <c r="EB4" s="37"/>
      <c r="EC4" s="37"/>
      <c r="ED4" s="1"/>
      <c r="EE4" s="1"/>
      <c r="EF4" s="37"/>
      <c r="EG4" s="37"/>
      <c r="EH4" s="1"/>
      <c r="EI4" s="1"/>
      <c r="EJ4" s="37"/>
      <c r="EK4" s="37"/>
      <c r="EL4" s="1"/>
      <c r="EM4" s="1"/>
      <c r="EN4" s="37"/>
      <c r="EO4" s="37"/>
      <c r="EP4" s="1"/>
      <c r="EQ4" s="1"/>
    </row>
    <row r="5" spans="1:147" x14ac:dyDescent="0.55000000000000004">
      <c r="A5" s="23">
        <v>303.10000000000002</v>
      </c>
      <c r="B5" s="23" t="s">
        <v>38</v>
      </c>
      <c r="C5" s="40">
        <v>0</v>
      </c>
      <c r="D5" s="37">
        <v>0</v>
      </c>
      <c r="E5" s="37"/>
      <c r="F5" s="37"/>
      <c r="G5" s="42">
        <f>C5+D5-E5+F5</f>
        <v>0</v>
      </c>
      <c r="H5" s="37">
        <v>0</v>
      </c>
      <c r="I5" s="37"/>
      <c r="J5" s="37"/>
      <c r="K5" s="42">
        <f>G5+H5-I5+J5</f>
        <v>0</v>
      </c>
      <c r="L5" s="37">
        <v>0</v>
      </c>
      <c r="M5" s="37"/>
      <c r="N5" s="37"/>
      <c r="O5" s="42">
        <f t="shared" ref="O5:O15" si="129">K5+L5-M5+N5</f>
        <v>0</v>
      </c>
      <c r="P5" s="37">
        <v>0</v>
      </c>
      <c r="Q5" s="37"/>
      <c r="R5" s="37"/>
      <c r="S5" s="42">
        <f t="shared" ref="S5:S15" si="130">O5+P5-Q5+R5</f>
        <v>0</v>
      </c>
      <c r="T5" s="37">
        <v>2000</v>
      </c>
      <c r="U5" s="37"/>
      <c r="V5" s="37"/>
      <c r="W5" s="42">
        <f t="shared" ref="W5:W15" si="131">S5+T5-U5+V5</f>
        <v>2000</v>
      </c>
      <c r="X5" s="37">
        <v>0</v>
      </c>
      <c r="Y5" s="37"/>
      <c r="Z5" s="37"/>
      <c r="AA5" s="42">
        <f t="shared" ref="AA5:AA15" si="132">W5+X5-Y5+Z5</f>
        <v>2000</v>
      </c>
      <c r="AB5" s="37">
        <v>0</v>
      </c>
      <c r="AC5" s="37"/>
      <c r="AD5" s="37"/>
      <c r="AE5" s="42">
        <f t="shared" ref="AE5:AE15" si="133">AA5+AB5-AC5+AD5</f>
        <v>2000</v>
      </c>
      <c r="AF5" s="37">
        <v>0</v>
      </c>
      <c r="AG5" s="37"/>
      <c r="AH5" s="37"/>
      <c r="AI5" s="42">
        <f t="shared" ref="AI5:AI15" si="134">AE5+AF5-AG5+AH5</f>
        <v>2000</v>
      </c>
      <c r="AJ5" s="37">
        <v>0</v>
      </c>
      <c r="AK5" s="37"/>
      <c r="AL5" s="37"/>
      <c r="AM5" s="42">
        <f t="shared" ref="AM5:AM15" si="135">AI5+AJ5-AK5+AL5</f>
        <v>2000</v>
      </c>
      <c r="AN5" s="37">
        <v>0</v>
      </c>
      <c r="AO5" s="37"/>
      <c r="AP5" s="37"/>
      <c r="AQ5" s="42">
        <f t="shared" ref="AQ5:AQ15" si="136">AM5+AN5-AO5+AP5</f>
        <v>2000</v>
      </c>
      <c r="AR5" s="37">
        <v>0</v>
      </c>
      <c r="AS5" s="37"/>
      <c r="AT5" s="37"/>
      <c r="AU5" s="42">
        <f t="shared" ref="AU5:AU15" si="137">AQ5+AR5-AS5+AT5</f>
        <v>2000</v>
      </c>
      <c r="AV5" s="37">
        <v>0</v>
      </c>
      <c r="AW5" s="37"/>
      <c r="AX5" s="37"/>
      <c r="AY5" s="42">
        <f t="shared" ref="AY5:AY15" si="138">AU5+AV5-AW5+AX5</f>
        <v>2000</v>
      </c>
      <c r="AZ5" s="37">
        <v>0</v>
      </c>
      <c r="BA5" s="37"/>
      <c r="BB5" s="37"/>
      <c r="BC5" s="42">
        <f t="shared" ref="BC5:BC15" si="139">AY5+AZ5-BA5+BB5</f>
        <v>2000</v>
      </c>
      <c r="BD5" s="37">
        <v>0</v>
      </c>
      <c r="BE5" s="37"/>
      <c r="BF5" s="37"/>
      <c r="BG5" s="42">
        <f t="shared" ref="BG5:BG15" si="140">BC5+BD5-BE5+BF5</f>
        <v>2000</v>
      </c>
      <c r="BH5" s="37">
        <v>0</v>
      </c>
      <c r="BI5" s="37"/>
      <c r="BJ5" s="37"/>
      <c r="BK5" s="42">
        <f t="shared" ref="BK5:BK15" si="141">BG5+BH5-BI5+BJ5</f>
        <v>2000</v>
      </c>
      <c r="BL5" s="37">
        <v>0</v>
      </c>
      <c r="BM5" s="37"/>
      <c r="BN5" s="37"/>
      <c r="BO5" s="42">
        <f t="shared" ref="BO5:BO15" si="142">BK5+BL5-BM5+BN5</f>
        <v>2000</v>
      </c>
      <c r="BP5" s="37">
        <v>0</v>
      </c>
      <c r="BQ5" s="37"/>
      <c r="BR5" s="37"/>
      <c r="BS5" s="42">
        <f t="shared" ref="BS5:BS15" si="143">BO5+BP5-BQ5+BR5</f>
        <v>2000</v>
      </c>
      <c r="BT5" s="37">
        <v>0</v>
      </c>
      <c r="BU5" s="37"/>
      <c r="BV5" s="37"/>
      <c r="BW5" s="42">
        <f t="shared" ref="BW5:BW15" si="144">BS5+BT5-BU5+BV5</f>
        <v>2000</v>
      </c>
      <c r="BX5" s="37">
        <v>0</v>
      </c>
      <c r="BY5" s="37"/>
      <c r="BZ5" s="37"/>
      <c r="CA5" s="42">
        <f t="shared" ref="CA5:CA15" si="145">BW5+BX5-BY5+BZ5</f>
        <v>2000</v>
      </c>
      <c r="CB5" s="37">
        <v>0</v>
      </c>
      <c r="CC5" s="37"/>
      <c r="CD5" s="37"/>
      <c r="CE5" s="42">
        <f t="shared" ref="CE5:CE15" si="146">CA5+CB5-CC5+CD5</f>
        <v>2000</v>
      </c>
      <c r="CF5" s="37">
        <v>0</v>
      </c>
      <c r="CG5" s="37"/>
      <c r="CH5" s="37"/>
      <c r="CI5" s="42">
        <f t="shared" ref="CI5:CI15" si="147">CE5+CF5-CG5+CH5</f>
        <v>2000</v>
      </c>
      <c r="CJ5" s="37">
        <v>0</v>
      </c>
      <c r="CK5" s="37"/>
      <c r="CL5" s="37"/>
      <c r="CM5" s="42">
        <f t="shared" ref="CM5:CM15" si="148">CI5+CJ5-CK5+CL5</f>
        <v>2000</v>
      </c>
      <c r="CN5" s="37">
        <v>0</v>
      </c>
      <c r="CO5" s="37"/>
      <c r="CP5" s="37"/>
      <c r="CQ5" s="42">
        <f t="shared" ref="CQ5:CQ15" si="149">CM5+CN5-CO5+CP5</f>
        <v>2000</v>
      </c>
      <c r="CR5" s="37">
        <v>0</v>
      </c>
      <c r="CS5" s="37"/>
      <c r="CT5" s="37"/>
      <c r="CU5" s="42">
        <f t="shared" ref="CU5:CU15" si="150">CQ5+CR5-CS5+CT5</f>
        <v>2000</v>
      </c>
      <c r="CV5" s="37">
        <v>0</v>
      </c>
      <c r="CW5" s="37"/>
      <c r="CX5" s="37"/>
      <c r="CY5" s="42">
        <f t="shared" ref="CY5:CY15" si="151">CU5+CV5-CW5+CX5</f>
        <v>2000</v>
      </c>
      <c r="CZ5" s="37">
        <v>0</v>
      </c>
      <c r="DA5" s="37"/>
      <c r="DB5" s="37"/>
      <c r="DC5" s="42">
        <f t="shared" ref="DC5:DC15" si="152">CY5+CZ5-DA5+DB5</f>
        <v>2000</v>
      </c>
      <c r="DD5" s="37">
        <v>0</v>
      </c>
      <c r="DE5" s="37"/>
      <c r="DF5" s="37"/>
      <c r="DG5" s="42">
        <f t="shared" ref="DG5:DG15" si="153">DC5+DD5-DE5+DF5</f>
        <v>2000</v>
      </c>
      <c r="DH5" s="37">
        <v>0</v>
      </c>
      <c r="DI5" s="37"/>
      <c r="DJ5" s="37"/>
      <c r="DK5" s="42">
        <f t="shared" ref="DK5:DK15" si="154">DG5+DH5-DI5+DJ5</f>
        <v>2000</v>
      </c>
      <c r="DL5" s="37">
        <v>0</v>
      </c>
      <c r="DM5" s="37"/>
      <c r="DN5" s="37"/>
      <c r="DO5" s="42">
        <f t="shared" ref="DO5:DO15" si="155">DK5+DL5-DM5+DN5</f>
        <v>2000</v>
      </c>
      <c r="DP5" s="37">
        <v>0</v>
      </c>
      <c r="DQ5" s="37"/>
      <c r="DR5" s="37"/>
      <c r="DS5" s="42">
        <f t="shared" ref="DS5:DS15" si="156">DO5+DP5-DQ5+DR5</f>
        <v>2000</v>
      </c>
      <c r="DT5" s="37">
        <v>0</v>
      </c>
      <c r="DU5" s="37"/>
      <c r="DV5" s="37"/>
      <c r="DW5" s="42">
        <f t="shared" ref="DW5:DW15" si="157">DS5+DT5-DU5+DV5</f>
        <v>2000</v>
      </c>
      <c r="DX5" s="37">
        <v>0</v>
      </c>
      <c r="DY5" s="37"/>
      <c r="DZ5" s="37"/>
      <c r="EA5" s="42">
        <f t="shared" ref="EA5:EA15" si="158">DW5+DX5-DY5+DZ5</f>
        <v>2000</v>
      </c>
      <c r="EB5" s="37">
        <v>0</v>
      </c>
      <c r="EC5" s="37"/>
      <c r="ED5" s="37"/>
      <c r="EE5" s="42">
        <f t="shared" ref="EE5:EE15" si="159">EA5+EB5-EC5+ED5</f>
        <v>2000</v>
      </c>
      <c r="EF5" s="37">
        <v>0</v>
      </c>
      <c r="EG5" s="37"/>
      <c r="EH5" s="37"/>
      <c r="EI5" s="42">
        <f t="shared" ref="EI5:EI15" si="160">EE5+EF5-EG5+EH5</f>
        <v>2000</v>
      </c>
      <c r="EJ5" s="37">
        <v>0</v>
      </c>
      <c r="EK5" s="37"/>
      <c r="EL5" s="37"/>
      <c r="EM5" s="42">
        <f t="shared" ref="EM5:EM15" si="161">EI5+EJ5-EK5+EL5</f>
        <v>2000</v>
      </c>
      <c r="EN5" s="37">
        <v>0</v>
      </c>
      <c r="EO5" s="37"/>
      <c r="EP5" s="37"/>
      <c r="EQ5" s="42">
        <f t="shared" ref="EQ5:EQ15" si="162">EM5+EN5-EO5+EP5</f>
        <v>2000</v>
      </c>
    </row>
    <row r="6" spans="1:147" x14ac:dyDescent="0.55000000000000004">
      <c r="A6" s="23">
        <v>304</v>
      </c>
      <c r="B6" s="23" t="s">
        <v>39</v>
      </c>
      <c r="C6" s="40">
        <v>0</v>
      </c>
      <c r="D6" s="37">
        <v>0</v>
      </c>
      <c r="E6" s="37"/>
      <c r="F6" s="37"/>
      <c r="G6" s="42">
        <f t="shared" ref="G6:G15" si="163">C6+D6-E6+F6</f>
        <v>0</v>
      </c>
      <c r="H6" s="37">
        <v>0</v>
      </c>
      <c r="I6" s="37"/>
      <c r="J6" s="37"/>
      <c r="K6" s="42">
        <f t="shared" ref="K6:K15" si="164">G6+H6-I6+J6</f>
        <v>0</v>
      </c>
      <c r="L6" s="37">
        <v>0</v>
      </c>
      <c r="M6" s="37"/>
      <c r="N6" s="37"/>
      <c r="O6" s="42">
        <f t="shared" si="129"/>
        <v>0</v>
      </c>
      <c r="P6" s="37">
        <v>0</v>
      </c>
      <c r="Q6" s="37"/>
      <c r="R6" s="37"/>
      <c r="S6" s="42">
        <f t="shared" si="130"/>
        <v>0</v>
      </c>
      <c r="T6" s="37">
        <v>46081.430000000008</v>
      </c>
      <c r="U6" s="37"/>
      <c r="V6" s="37"/>
      <c r="W6" s="42">
        <f t="shared" si="131"/>
        <v>46081.430000000008</v>
      </c>
      <c r="X6" s="37">
        <v>0</v>
      </c>
      <c r="Y6" s="37"/>
      <c r="Z6" s="37"/>
      <c r="AA6" s="42">
        <f t="shared" si="132"/>
        <v>46081.430000000008</v>
      </c>
      <c r="AB6" s="37">
        <v>0</v>
      </c>
      <c r="AC6" s="37"/>
      <c r="AD6" s="37"/>
      <c r="AE6" s="42">
        <f t="shared" si="133"/>
        <v>46081.430000000008</v>
      </c>
      <c r="AF6" s="37">
        <v>0</v>
      </c>
      <c r="AG6" s="37"/>
      <c r="AH6" s="37"/>
      <c r="AI6" s="42">
        <f t="shared" si="134"/>
        <v>46081.430000000008</v>
      </c>
      <c r="AJ6" s="37">
        <v>0</v>
      </c>
      <c r="AK6" s="37"/>
      <c r="AL6" s="37"/>
      <c r="AM6" s="42">
        <f t="shared" si="135"/>
        <v>46081.430000000008</v>
      </c>
      <c r="AN6" s="37">
        <v>0</v>
      </c>
      <c r="AO6" s="37"/>
      <c r="AP6" s="37"/>
      <c r="AQ6" s="42">
        <f t="shared" si="136"/>
        <v>46081.430000000008</v>
      </c>
      <c r="AR6" s="37">
        <v>0</v>
      </c>
      <c r="AS6" s="37"/>
      <c r="AT6" s="37"/>
      <c r="AU6" s="42">
        <f t="shared" si="137"/>
        <v>46081.430000000008</v>
      </c>
      <c r="AV6" s="37">
        <v>107501.48000000001</v>
      </c>
      <c r="AW6" s="37"/>
      <c r="AX6" s="37"/>
      <c r="AY6" s="42">
        <f t="shared" si="138"/>
        <v>153582.91000000003</v>
      </c>
      <c r="AZ6" s="37">
        <v>0</v>
      </c>
      <c r="BA6" s="37"/>
      <c r="BB6" s="37"/>
      <c r="BC6" s="42">
        <f t="shared" si="139"/>
        <v>153582.91000000003</v>
      </c>
      <c r="BD6" s="37">
        <v>0</v>
      </c>
      <c r="BE6" s="37"/>
      <c r="BF6" s="37"/>
      <c r="BG6" s="42">
        <f t="shared" si="140"/>
        <v>153582.91000000003</v>
      </c>
      <c r="BH6" s="37">
        <v>0</v>
      </c>
      <c r="BI6" s="37"/>
      <c r="BJ6" s="37"/>
      <c r="BK6" s="42">
        <f t="shared" si="141"/>
        <v>153582.91000000003</v>
      </c>
      <c r="BL6" s="37">
        <v>0</v>
      </c>
      <c r="BM6" s="37"/>
      <c r="BN6" s="37"/>
      <c r="BO6" s="42">
        <f t="shared" si="142"/>
        <v>153582.91000000003</v>
      </c>
      <c r="BP6" s="37">
        <v>0</v>
      </c>
      <c r="BQ6" s="37"/>
      <c r="BR6" s="37"/>
      <c r="BS6" s="42">
        <f t="shared" si="143"/>
        <v>153582.91000000003</v>
      </c>
      <c r="BT6" s="37">
        <v>0</v>
      </c>
      <c r="BU6" s="37"/>
      <c r="BV6" s="37"/>
      <c r="BW6" s="42">
        <f t="shared" si="144"/>
        <v>153582.91000000003</v>
      </c>
      <c r="BX6" s="37">
        <v>0</v>
      </c>
      <c r="BY6" s="37"/>
      <c r="BZ6" s="37"/>
      <c r="CA6" s="42">
        <f t="shared" si="145"/>
        <v>153582.91000000003</v>
      </c>
      <c r="CB6" s="37">
        <v>0</v>
      </c>
      <c r="CC6" s="37"/>
      <c r="CD6" s="37"/>
      <c r="CE6" s="42">
        <f t="shared" si="146"/>
        <v>153582.91000000003</v>
      </c>
      <c r="CF6" s="37">
        <v>353507.7</v>
      </c>
      <c r="CG6" s="37"/>
      <c r="CH6" s="37"/>
      <c r="CI6" s="42">
        <f t="shared" si="147"/>
        <v>507090.61000000004</v>
      </c>
      <c r="CJ6" s="37">
        <v>0</v>
      </c>
      <c r="CK6" s="37"/>
      <c r="CL6" s="37"/>
      <c r="CM6" s="42">
        <f t="shared" si="148"/>
        <v>507090.61000000004</v>
      </c>
      <c r="CN6" s="37">
        <v>0</v>
      </c>
      <c r="CO6" s="37"/>
      <c r="CP6" s="37"/>
      <c r="CQ6" s="42">
        <f t="shared" si="149"/>
        <v>507090.61000000004</v>
      </c>
      <c r="CR6" s="37">
        <v>0</v>
      </c>
      <c r="CS6" s="37"/>
      <c r="CT6" s="37"/>
      <c r="CU6" s="42">
        <f t="shared" si="150"/>
        <v>507090.61000000004</v>
      </c>
      <c r="CV6" s="37">
        <v>0</v>
      </c>
      <c r="CW6" s="37"/>
      <c r="CX6" s="37"/>
      <c r="CY6" s="42">
        <f t="shared" si="151"/>
        <v>507090.61000000004</v>
      </c>
      <c r="CZ6" s="37">
        <v>0</v>
      </c>
      <c r="DA6" s="37"/>
      <c r="DB6" s="37"/>
      <c r="DC6" s="42">
        <f t="shared" si="152"/>
        <v>507090.61000000004</v>
      </c>
      <c r="DD6" s="37">
        <v>0</v>
      </c>
      <c r="DE6" s="37"/>
      <c r="DF6" s="37"/>
      <c r="DG6" s="42">
        <f t="shared" si="153"/>
        <v>507090.61000000004</v>
      </c>
      <c r="DH6" s="37">
        <v>0</v>
      </c>
      <c r="DI6" s="37"/>
      <c r="DJ6" s="37"/>
      <c r="DK6" s="42">
        <f t="shared" si="154"/>
        <v>507090.61000000004</v>
      </c>
      <c r="DL6" s="37">
        <v>0</v>
      </c>
      <c r="DM6" s="37"/>
      <c r="DN6" s="37"/>
      <c r="DO6" s="42">
        <f t="shared" si="155"/>
        <v>507090.61000000004</v>
      </c>
      <c r="DP6" s="37">
        <v>0</v>
      </c>
      <c r="DQ6" s="37"/>
      <c r="DR6" s="37"/>
      <c r="DS6" s="42">
        <f t="shared" si="156"/>
        <v>507090.61000000004</v>
      </c>
      <c r="DT6" s="37">
        <v>0</v>
      </c>
      <c r="DU6" s="37"/>
      <c r="DV6" s="37"/>
      <c r="DW6" s="42">
        <f t="shared" si="157"/>
        <v>507090.61000000004</v>
      </c>
      <c r="DX6" s="37">
        <v>0</v>
      </c>
      <c r="DY6" s="37"/>
      <c r="DZ6" s="37"/>
      <c r="EA6" s="42">
        <f t="shared" si="158"/>
        <v>507090.61000000004</v>
      </c>
      <c r="EB6" s="37">
        <v>0</v>
      </c>
      <c r="EC6" s="37"/>
      <c r="ED6" s="37"/>
      <c r="EE6" s="42">
        <f t="shared" si="159"/>
        <v>507090.61000000004</v>
      </c>
      <c r="EF6" s="37">
        <v>0</v>
      </c>
      <c r="EG6" s="37"/>
      <c r="EH6" s="37"/>
      <c r="EI6" s="42">
        <f t="shared" si="160"/>
        <v>507090.61000000004</v>
      </c>
      <c r="EJ6" s="37">
        <v>0</v>
      </c>
      <c r="EK6" s="37"/>
      <c r="EL6" s="37"/>
      <c r="EM6" s="42">
        <f t="shared" si="161"/>
        <v>507090.61000000004</v>
      </c>
      <c r="EN6" s="37">
        <v>0</v>
      </c>
      <c r="EO6" s="37"/>
      <c r="EP6" s="37"/>
      <c r="EQ6" s="42">
        <f t="shared" si="162"/>
        <v>507090.61000000004</v>
      </c>
    </row>
    <row r="7" spans="1:147" x14ac:dyDescent="0.55000000000000004">
      <c r="A7" s="23">
        <v>307</v>
      </c>
      <c r="B7" s="23" t="s">
        <v>40</v>
      </c>
      <c r="C7" s="40">
        <v>0</v>
      </c>
      <c r="D7" s="37">
        <v>0</v>
      </c>
      <c r="E7" s="37"/>
      <c r="F7" s="37"/>
      <c r="G7" s="42">
        <f t="shared" si="163"/>
        <v>0</v>
      </c>
      <c r="H7" s="37">
        <v>0</v>
      </c>
      <c r="I7" s="37"/>
      <c r="J7" s="37"/>
      <c r="K7" s="42">
        <f t="shared" si="164"/>
        <v>0</v>
      </c>
      <c r="L7" s="37">
        <v>0</v>
      </c>
      <c r="M7" s="37"/>
      <c r="N7" s="37"/>
      <c r="O7" s="42">
        <f t="shared" si="129"/>
        <v>0</v>
      </c>
      <c r="P7" s="37">
        <v>0</v>
      </c>
      <c r="Q7" s="37"/>
      <c r="R7" s="37"/>
      <c r="S7" s="42">
        <f t="shared" si="130"/>
        <v>0</v>
      </c>
      <c r="T7" s="37">
        <v>1110</v>
      </c>
      <c r="U7" s="37"/>
      <c r="V7" s="37"/>
      <c r="W7" s="42">
        <f t="shared" si="131"/>
        <v>1110</v>
      </c>
      <c r="X7" s="37">
        <v>0</v>
      </c>
      <c r="Y7" s="37"/>
      <c r="Z7" s="37"/>
      <c r="AA7" s="42">
        <f t="shared" si="132"/>
        <v>1110</v>
      </c>
      <c r="AB7" s="37">
        <v>0</v>
      </c>
      <c r="AC7" s="37"/>
      <c r="AD7" s="37"/>
      <c r="AE7" s="42">
        <f t="shared" si="133"/>
        <v>1110</v>
      </c>
      <c r="AF7" s="37">
        <v>0</v>
      </c>
      <c r="AG7" s="37"/>
      <c r="AH7" s="37"/>
      <c r="AI7" s="42">
        <f t="shared" si="134"/>
        <v>1110</v>
      </c>
      <c r="AJ7" s="37">
        <v>0</v>
      </c>
      <c r="AK7" s="37"/>
      <c r="AL7" s="37"/>
      <c r="AM7" s="42">
        <f t="shared" si="135"/>
        <v>1110</v>
      </c>
      <c r="AN7" s="37">
        <v>0</v>
      </c>
      <c r="AO7" s="37"/>
      <c r="AP7" s="37"/>
      <c r="AQ7" s="42">
        <f t="shared" si="136"/>
        <v>1110</v>
      </c>
      <c r="AR7" s="37">
        <v>0</v>
      </c>
      <c r="AS7" s="37"/>
      <c r="AT7" s="37"/>
      <c r="AU7" s="42">
        <f t="shared" si="137"/>
        <v>1110</v>
      </c>
      <c r="AV7" s="37">
        <v>0</v>
      </c>
      <c r="AW7" s="37"/>
      <c r="AX7" s="37"/>
      <c r="AY7" s="42">
        <f t="shared" si="138"/>
        <v>1110</v>
      </c>
      <c r="AZ7" s="37">
        <v>0</v>
      </c>
      <c r="BA7" s="37"/>
      <c r="BB7" s="37"/>
      <c r="BC7" s="42">
        <f t="shared" si="139"/>
        <v>1110</v>
      </c>
      <c r="BD7" s="37">
        <v>0</v>
      </c>
      <c r="BE7" s="37"/>
      <c r="BF7" s="37"/>
      <c r="BG7" s="42">
        <f t="shared" si="140"/>
        <v>1110</v>
      </c>
      <c r="BH7" s="37">
        <v>0</v>
      </c>
      <c r="BI7" s="37"/>
      <c r="BJ7" s="37"/>
      <c r="BK7" s="42">
        <f t="shared" si="141"/>
        <v>1110</v>
      </c>
      <c r="BL7" s="37">
        <v>0</v>
      </c>
      <c r="BM7" s="37"/>
      <c r="BN7" s="37"/>
      <c r="BO7" s="42">
        <f t="shared" si="142"/>
        <v>1110</v>
      </c>
      <c r="BP7" s="37">
        <v>0</v>
      </c>
      <c r="BQ7" s="37"/>
      <c r="BR7" s="37"/>
      <c r="BS7" s="42">
        <f t="shared" si="143"/>
        <v>1110</v>
      </c>
      <c r="BT7" s="37">
        <v>0</v>
      </c>
      <c r="BU7" s="37"/>
      <c r="BV7" s="37"/>
      <c r="BW7" s="42">
        <f t="shared" si="144"/>
        <v>1110</v>
      </c>
      <c r="BX7" s="37">
        <v>0</v>
      </c>
      <c r="BY7" s="37"/>
      <c r="BZ7" s="37"/>
      <c r="CA7" s="42">
        <f t="shared" si="145"/>
        <v>1110</v>
      </c>
      <c r="CB7" s="37">
        <v>0</v>
      </c>
      <c r="CC7" s="37"/>
      <c r="CD7" s="37"/>
      <c r="CE7" s="42">
        <f t="shared" si="146"/>
        <v>1110</v>
      </c>
      <c r="CF7" s="37">
        <v>54385.8</v>
      </c>
      <c r="CG7" s="37"/>
      <c r="CH7" s="37"/>
      <c r="CI7" s="42">
        <f t="shared" si="147"/>
        <v>55495.8</v>
      </c>
      <c r="CJ7" s="37">
        <v>0</v>
      </c>
      <c r="CK7" s="37"/>
      <c r="CL7" s="37"/>
      <c r="CM7" s="42">
        <f t="shared" si="148"/>
        <v>55495.8</v>
      </c>
      <c r="CN7" s="37">
        <v>0</v>
      </c>
      <c r="CO7" s="37"/>
      <c r="CP7" s="37"/>
      <c r="CQ7" s="42">
        <f t="shared" si="149"/>
        <v>55495.8</v>
      </c>
      <c r="CR7" s="37">
        <v>0</v>
      </c>
      <c r="CS7" s="37"/>
      <c r="CT7" s="37"/>
      <c r="CU7" s="42">
        <f t="shared" si="150"/>
        <v>55495.8</v>
      </c>
      <c r="CV7" s="37">
        <v>0</v>
      </c>
      <c r="CW7" s="37"/>
      <c r="CX7" s="37"/>
      <c r="CY7" s="42">
        <f t="shared" si="151"/>
        <v>55495.8</v>
      </c>
      <c r="CZ7" s="37">
        <v>0</v>
      </c>
      <c r="DA7" s="37"/>
      <c r="DB7" s="37"/>
      <c r="DC7" s="42">
        <f t="shared" si="152"/>
        <v>55495.8</v>
      </c>
      <c r="DD7" s="37">
        <v>0</v>
      </c>
      <c r="DE7" s="37"/>
      <c r="DF7" s="37"/>
      <c r="DG7" s="42">
        <f t="shared" si="153"/>
        <v>55495.8</v>
      </c>
      <c r="DH7" s="37">
        <v>0</v>
      </c>
      <c r="DI7" s="37"/>
      <c r="DJ7" s="37"/>
      <c r="DK7" s="42">
        <f t="shared" si="154"/>
        <v>55495.8</v>
      </c>
      <c r="DL7" s="37">
        <v>0</v>
      </c>
      <c r="DM7" s="37"/>
      <c r="DN7" s="37"/>
      <c r="DO7" s="42">
        <f t="shared" si="155"/>
        <v>55495.8</v>
      </c>
      <c r="DP7" s="37">
        <v>0</v>
      </c>
      <c r="DQ7" s="37"/>
      <c r="DR7" s="37"/>
      <c r="DS7" s="42">
        <f t="shared" si="156"/>
        <v>55495.8</v>
      </c>
      <c r="DT7" s="37">
        <v>0</v>
      </c>
      <c r="DU7" s="37"/>
      <c r="DV7" s="37"/>
      <c r="DW7" s="42">
        <f t="shared" si="157"/>
        <v>55495.8</v>
      </c>
      <c r="DX7" s="37">
        <v>0</v>
      </c>
      <c r="DY7" s="37"/>
      <c r="DZ7" s="37"/>
      <c r="EA7" s="42">
        <f t="shared" si="158"/>
        <v>55495.8</v>
      </c>
      <c r="EB7" s="37">
        <v>0</v>
      </c>
      <c r="EC7" s="37"/>
      <c r="ED7" s="37"/>
      <c r="EE7" s="42">
        <f t="shared" si="159"/>
        <v>55495.8</v>
      </c>
      <c r="EF7" s="37">
        <v>0</v>
      </c>
      <c r="EG7" s="37"/>
      <c r="EH7" s="37"/>
      <c r="EI7" s="42">
        <f t="shared" si="160"/>
        <v>55495.8</v>
      </c>
      <c r="EJ7" s="37">
        <v>0</v>
      </c>
      <c r="EK7" s="37"/>
      <c r="EL7" s="37"/>
      <c r="EM7" s="42">
        <f t="shared" si="161"/>
        <v>55495.8</v>
      </c>
      <c r="EN7" s="37">
        <v>0</v>
      </c>
      <c r="EO7" s="37"/>
      <c r="EP7" s="37"/>
      <c r="EQ7" s="42">
        <f t="shared" si="162"/>
        <v>55495.8</v>
      </c>
    </row>
    <row r="8" spans="1:147" x14ac:dyDescent="0.55000000000000004">
      <c r="A8" s="23">
        <v>311.10000000000002</v>
      </c>
      <c r="B8" s="23" t="s">
        <v>41</v>
      </c>
      <c r="C8" s="41">
        <v>0</v>
      </c>
      <c r="D8" s="37">
        <v>0</v>
      </c>
      <c r="E8" s="37"/>
      <c r="F8" s="37"/>
      <c r="G8" s="42">
        <f t="shared" si="163"/>
        <v>0</v>
      </c>
      <c r="H8" s="37">
        <v>0</v>
      </c>
      <c r="I8" s="37"/>
      <c r="J8" s="37"/>
      <c r="K8" s="42">
        <f t="shared" si="164"/>
        <v>0</v>
      </c>
      <c r="L8" s="37">
        <v>0</v>
      </c>
      <c r="M8" s="37"/>
      <c r="N8" s="37"/>
      <c r="O8" s="42">
        <f t="shared" si="129"/>
        <v>0</v>
      </c>
      <c r="P8" s="37">
        <v>0</v>
      </c>
      <c r="Q8" s="37"/>
      <c r="R8" s="37"/>
      <c r="S8" s="42">
        <f t="shared" si="130"/>
        <v>0</v>
      </c>
      <c r="T8" s="37">
        <v>40412</v>
      </c>
      <c r="U8" s="37"/>
      <c r="V8" s="37"/>
      <c r="W8" s="42">
        <f t="shared" si="131"/>
        <v>40412</v>
      </c>
      <c r="X8" s="37">
        <v>0</v>
      </c>
      <c r="Y8" s="37"/>
      <c r="Z8" s="37"/>
      <c r="AA8" s="42">
        <f t="shared" si="132"/>
        <v>40412</v>
      </c>
      <c r="AB8" s="37">
        <v>0</v>
      </c>
      <c r="AC8" s="37"/>
      <c r="AD8" s="37"/>
      <c r="AE8" s="42">
        <f t="shared" si="133"/>
        <v>40412</v>
      </c>
      <c r="AF8" s="37">
        <v>0</v>
      </c>
      <c r="AG8" s="37"/>
      <c r="AH8" s="37"/>
      <c r="AI8" s="42">
        <f t="shared" si="134"/>
        <v>40412</v>
      </c>
      <c r="AJ8" s="37">
        <v>0</v>
      </c>
      <c r="AK8" s="37"/>
      <c r="AL8" s="37"/>
      <c r="AM8" s="42">
        <f t="shared" si="135"/>
        <v>40412</v>
      </c>
      <c r="AN8" s="37">
        <v>0</v>
      </c>
      <c r="AO8" s="37"/>
      <c r="AP8" s="37"/>
      <c r="AQ8" s="42">
        <f t="shared" si="136"/>
        <v>40412</v>
      </c>
      <c r="AR8" s="37">
        <v>0</v>
      </c>
      <c r="AS8" s="37"/>
      <c r="AT8" s="37"/>
      <c r="AU8" s="42">
        <f t="shared" si="137"/>
        <v>40412</v>
      </c>
      <c r="AV8" s="37">
        <v>0</v>
      </c>
      <c r="AW8" s="37"/>
      <c r="AX8" s="37"/>
      <c r="AY8" s="42">
        <f t="shared" si="138"/>
        <v>40412</v>
      </c>
      <c r="AZ8" s="37">
        <v>0</v>
      </c>
      <c r="BA8" s="37"/>
      <c r="BB8" s="37"/>
      <c r="BC8" s="42">
        <f t="shared" si="139"/>
        <v>40412</v>
      </c>
      <c r="BD8" s="37">
        <v>0</v>
      </c>
      <c r="BE8" s="37"/>
      <c r="BF8" s="37"/>
      <c r="BG8" s="42">
        <f t="shared" si="140"/>
        <v>40412</v>
      </c>
      <c r="BH8" s="37">
        <v>0</v>
      </c>
      <c r="BI8" s="37"/>
      <c r="BJ8" s="37"/>
      <c r="BK8" s="42">
        <f t="shared" si="141"/>
        <v>40412</v>
      </c>
      <c r="BL8" s="37">
        <v>0</v>
      </c>
      <c r="BM8" s="37"/>
      <c r="BN8" s="37"/>
      <c r="BO8" s="42">
        <f t="shared" si="142"/>
        <v>40412</v>
      </c>
      <c r="BP8" s="37">
        <v>0</v>
      </c>
      <c r="BQ8" s="37"/>
      <c r="BR8" s="37"/>
      <c r="BS8" s="42">
        <f t="shared" si="143"/>
        <v>40412</v>
      </c>
      <c r="BT8" s="37">
        <v>0</v>
      </c>
      <c r="BU8" s="37"/>
      <c r="BV8" s="37"/>
      <c r="BW8" s="42">
        <f t="shared" si="144"/>
        <v>40412</v>
      </c>
      <c r="BX8" s="37">
        <v>0</v>
      </c>
      <c r="BY8" s="37"/>
      <c r="BZ8" s="37"/>
      <c r="CA8" s="42">
        <f t="shared" si="145"/>
        <v>40412</v>
      </c>
      <c r="CB8" s="37">
        <v>0</v>
      </c>
      <c r="CC8" s="37"/>
      <c r="CD8" s="37"/>
      <c r="CE8" s="42">
        <f t="shared" si="146"/>
        <v>40412</v>
      </c>
      <c r="CF8" s="37">
        <v>0</v>
      </c>
      <c r="CG8" s="37"/>
      <c r="CH8" s="37"/>
      <c r="CI8" s="42">
        <f t="shared" si="147"/>
        <v>40412</v>
      </c>
      <c r="CJ8" s="37">
        <v>0</v>
      </c>
      <c r="CK8" s="37"/>
      <c r="CL8" s="37"/>
      <c r="CM8" s="42">
        <f t="shared" si="148"/>
        <v>40412</v>
      </c>
      <c r="CN8" s="37">
        <v>0</v>
      </c>
      <c r="CO8" s="37"/>
      <c r="CP8" s="37"/>
      <c r="CQ8" s="42">
        <f t="shared" si="149"/>
        <v>40412</v>
      </c>
      <c r="CR8" s="37">
        <v>0</v>
      </c>
      <c r="CS8" s="37"/>
      <c r="CT8" s="37"/>
      <c r="CU8" s="42">
        <f t="shared" si="150"/>
        <v>40412</v>
      </c>
      <c r="CV8" s="37">
        <v>0</v>
      </c>
      <c r="CW8" s="37"/>
      <c r="CX8" s="37"/>
      <c r="CY8" s="42">
        <f t="shared" si="151"/>
        <v>40412</v>
      </c>
      <c r="CZ8" s="37">
        <v>0</v>
      </c>
      <c r="DA8" s="37"/>
      <c r="DB8" s="37"/>
      <c r="DC8" s="42">
        <f t="shared" si="152"/>
        <v>40412</v>
      </c>
      <c r="DD8" s="37">
        <v>0</v>
      </c>
      <c r="DE8" s="37"/>
      <c r="DF8" s="37"/>
      <c r="DG8" s="42">
        <f t="shared" si="153"/>
        <v>40412</v>
      </c>
      <c r="DH8" s="37">
        <v>0</v>
      </c>
      <c r="DI8" s="37"/>
      <c r="DJ8" s="37"/>
      <c r="DK8" s="42">
        <f t="shared" si="154"/>
        <v>40412</v>
      </c>
      <c r="DL8" s="37">
        <v>0</v>
      </c>
      <c r="DM8" s="37"/>
      <c r="DN8" s="37"/>
      <c r="DO8" s="42">
        <f t="shared" si="155"/>
        <v>40412</v>
      </c>
      <c r="DP8" s="37">
        <v>0</v>
      </c>
      <c r="DQ8" s="37"/>
      <c r="DR8" s="37"/>
      <c r="DS8" s="42">
        <f t="shared" si="156"/>
        <v>40412</v>
      </c>
      <c r="DT8" s="37">
        <v>0</v>
      </c>
      <c r="DU8" s="37"/>
      <c r="DV8" s="37"/>
      <c r="DW8" s="42">
        <f t="shared" si="157"/>
        <v>40412</v>
      </c>
      <c r="DX8" s="37">
        <v>0</v>
      </c>
      <c r="DY8" s="37"/>
      <c r="DZ8" s="37"/>
      <c r="EA8" s="42">
        <f t="shared" si="158"/>
        <v>40412</v>
      </c>
      <c r="EB8" s="37">
        <v>0</v>
      </c>
      <c r="EC8" s="37"/>
      <c r="ED8" s="37"/>
      <c r="EE8" s="42">
        <f t="shared" si="159"/>
        <v>40412</v>
      </c>
      <c r="EF8" s="37">
        <v>0</v>
      </c>
      <c r="EG8" s="37"/>
      <c r="EH8" s="37"/>
      <c r="EI8" s="42">
        <f t="shared" si="160"/>
        <v>40412</v>
      </c>
      <c r="EJ8" s="37">
        <v>0</v>
      </c>
      <c r="EK8" s="37"/>
      <c r="EL8" s="37"/>
      <c r="EM8" s="42">
        <f t="shared" si="161"/>
        <v>40412</v>
      </c>
      <c r="EN8" s="37">
        <v>0</v>
      </c>
      <c r="EO8" s="37"/>
      <c r="EP8" s="37"/>
      <c r="EQ8" s="42">
        <f t="shared" si="162"/>
        <v>40412</v>
      </c>
    </row>
    <row r="9" spans="1:147" x14ac:dyDescent="0.55000000000000004">
      <c r="A9" s="23">
        <v>320</v>
      </c>
      <c r="B9" s="23" t="s">
        <v>42</v>
      </c>
      <c r="C9" s="40">
        <v>0</v>
      </c>
      <c r="D9" s="37">
        <v>0</v>
      </c>
      <c r="E9" s="37"/>
      <c r="F9" s="37"/>
      <c r="G9" s="42">
        <f t="shared" si="163"/>
        <v>0</v>
      </c>
      <c r="H9" s="37">
        <v>0</v>
      </c>
      <c r="I9" s="37"/>
      <c r="J9" s="37"/>
      <c r="K9" s="42">
        <f t="shared" si="164"/>
        <v>0</v>
      </c>
      <c r="L9" s="37">
        <v>0</v>
      </c>
      <c r="M9" s="37"/>
      <c r="N9" s="37"/>
      <c r="O9" s="42">
        <f t="shared" si="129"/>
        <v>0</v>
      </c>
      <c r="P9" s="37">
        <v>0</v>
      </c>
      <c r="Q9" s="37"/>
      <c r="R9" s="37"/>
      <c r="S9" s="42">
        <f t="shared" si="130"/>
        <v>0</v>
      </c>
      <c r="T9" s="37">
        <v>710</v>
      </c>
      <c r="U9" s="37"/>
      <c r="V9" s="37"/>
      <c r="W9" s="42">
        <f t="shared" si="131"/>
        <v>710</v>
      </c>
      <c r="X9" s="37">
        <v>0</v>
      </c>
      <c r="Y9" s="37"/>
      <c r="Z9" s="37"/>
      <c r="AA9" s="42">
        <f t="shared" si="132"/>
        <v>710</v>
      </c>
      <c r="AB9" s="37">
        <v>0</v>
      </c>
      <c r="AC9" s="37"/>
      <c r="AD9" s="37"/>
      <c r="AE9" s="42">
        <f t="shared" si="133"/>
        <v>710</v>
      </c>
      <c r="AF9" s="37">
        <v>0</v>
      </c>
      <c r="AG9" s="37"/>
      <c r="AH9" s="37"/>
      <c r="AI9" s="42">
        <f t="shared" si="134"/>
        <v>710</v>
      </c>
      <c r="AJ9" s="37">
        <v>0</v>
      </c>
      <c r="AK9" s="37"/>
      <c r="AL9" s="37"/>
      <c r="AM9" s="42">
        <f t="shared" si="135"/>
        <v>710</v>
      </c>
      <c r="AN9" s="37">
        <v>0</v>
      </c>
      <c r="AO9" s="37"/>
      <c r="AP9" s="37"/>
      <c r="AQ9" s="42">
        <f t="shared" si="136"/>
        <v>710</v>
      </c>
      <c r="AR9" s="37">
        <v>0</v>
      </c>
      <c r="AS9" s="37"/>
      <c r="AT9" s="37"/>
      <c r="AU9" s="42">
        <f t="shared" si="137"/>
        <v>710</v>
      </c>
      <c r="AV9" s="37">
        <v>9914.2199999999993</v>
      </c>
      <c r="AW9" s="37"/>
      <c r="AX9" s="37"/>
      <c r="AY9" s="42">
        <f t="shared" si="138"/>
        <v>10624.22</v>
      </c>
      <c r="AZ9" s="37">
        <v>0</v>
      </c>
      <c r="BA9" s="37"/>
      <c r="BB9" s="37"/>
      <c r="BC9" s="42">
        <f t="shared" si="139"/>
        <v>10624.22</v>
      </c>
      <c r="BD9" s="37">
        <v>0</v>
      </c>
      <c r="BE9" s="37"/>
      <c r="BF9" s="37"/>
      <c r="BG9" s="42">
        <f t="shared" si="140"/>
        <v>10624.22</v>
      </c>
      <c r="BH9" s="37">
        <v>0</v>
      </c>
      <c r="BI9" s="37"/>
      <c r="BJ9" s="37"/>
      <c r="BK9" s="42">
        <f t="shared" si="141"/>
        <v>10624.22</v>
      </c>
      <c r="BL9" s="37">
        <v>0</v>
      </c>
      <c r="BM9" s="37"/>
      <c r="BN9" s="37"/>
      <c r="BO9" s="42">
        <f t="shared" si="142"/>
        <v>10624.22</v>
      </c>
      <c r="BP9" s="37">
        <v>0</v>
      </c>
      <c r="BQ9" s="37"/>
      <c r="BR9" s="37"/>
      <c r="BS9" s="42">
        <f t="shared" si="143"/>
        <v>10624.22</v>
      </c>
      <c r="BT9" s="37">
        <v>0</v>
      </c>
      <c r="BU9" s="37"/>
      <c r="BV9" s="37"/>
      <c r="BW9" s="42">
        <f t="shared" si="144"/>
        <v>10624.22</v>
      </c>
      <c r="BX9" s="37">
        <v>0</v>
      </c>
      <c r="BY9" s="37"/>
      <c r="BZ9" s="37"/>
      <c r="CA9" s="42">
        <f t="shared" si="145"/>
        <v>10624.22</v>
      </c>
      <c r="CB9" s="37">
        <v>0</v>
      </c>
      <c r="CC9" s="37"/>
      <c r="CD9" s="37"/>
      <c r="CE9" s="42">
        <f t="shared" si="146"/>
        <v>10624.22</v>
      </c>
      <c r="CF9" s="37">
        <v>142414.68</v>
      </c>
      <c r="CG9" s="37"/>
      <c r="CH9" s="37"/>
      <c r="CI9" s="42">
        <f t="shared" si="147"/>
        <v>153038.9</v>
      </c>
      <c r="CJ9" s="37">
        <v>0</v>
      </c>
      <c r="CK9" s="37"/>
      <c r="CL9" s="37"/>
      <c r="CM9" s="42">
        <f t="shared" si="148"/>
        <v>153038.9</v>
      </c>
      <c r="CN9" s="37">
        <v>0</v>
      </c>
      <c r="CO9" s="37"/>
      <c r="CP9" s="37"/>
      <c r="CQ9" s="42">
        <f t="shared" si="149"/>
        <v>153038.9</v>
      </c>
      <c r="CR9" s="37">
        <v>0</v>
      </c>
      <c r="CS9" s="37"/>
      <c r="CT9" s="37"/>
      <c r="CU9" s="42">
        <f t="shared" si="150"/>
        <v>153038.9</v>
      </c>
      <c r="CV9" s="37">
        <v>0</v>
      </c>
      <c r="CW9" s="37"/>
      <c r="CX9" s="37"/>
      <c r="CY9" s="42">
        <f t="shared" si="151"/>
        <v>153038.9</v>
      </c>
      <c r="CZ9" s="37">
        <v>0</v>
      </c>
      <c r="DA9" s="37"/>
      <c r="DB9" s="37"/>
      <c r="DC9" s="42">
        <f t="shared" si="152"/>
        <v>153038.9</v>
      </c>
      <c r="DD9" s="37">
        <v>0</v>
      </c>
      <c r="DE9" s="37"/>
      <c r="DF9" s="37"/>
      <c r="DG9" s="42">
        <f t="shared" si="153"/>
        <v>153038.9</v>
      </c>
      <c r="DH9" s="37">
        <v>0</v>
      </c>
      <c r="DI9" s="37"/>
      <c r="DJ9" s="37"/>
      <c r="DK9" s="42">
        <f t="shared" si="154"/>
        <v>153038.9</v>
      </c>
      <c r="DL9" s="37">
        <v>0</v>
      </c>
      <c r="DM9" s="37"/>
      <c r="DN9" s="37"/>
      <c r="DO9" s="42">
        <f t="shared" si="155"/>
        <v>153038.9</v>
      </c>
      <c r="DP9" s="37">
        <v>0</v>
      </c>
      <c r="DQ9" s="37"/>
      <c r="DR9" s="37"/>
      <c r="DS9" s="42">
        <f t="shared" si="156"/>
        <v>153038.9</v>
      </c>
      <c r="DT9" s="37">
        <v>0</v>
      </c>
      <c r="DU9" s="37"/>
      <c r="DV9" s="37"/>
      <c r="DW9" s="42">
        <f t="shared" si="157"/>
        <v>153038.9</v>
      </c>
      <c r="DX9" s="37">
        <v>0</v>
      </c>
      <c r="DY9" s="37"/>
      <c r="DZ9" s="37"/>
      <c r="EA9" s="42">
        <f t="shared" si="158"/>
        <v>153038.9</v>
      </c>
      <c r="EB9" s="37">
        <v>0</v>
      </c>
      <c r="EC9" s="37"/>
      <c r="ED9" s="37"/>
      <c r="EE9" s="42">
        <f t="shared" si="159"/>
        <v>153038.9</v>
      </c>
      <c r="EF9" s="37">
        <v>0</v>
      </c>
      <c r="EG9" s="37"/>
      <c r="EH9" s="37"/>
      <c r="EI9" s="42">
        <f t="shared" si="160"/>
        <v>153038.9</v>
      </c>
      <c r="EJ9" s="37">
        <v>0</v>
      </c>
      <c r="EK9" s="37"/>
      <c r="EL9" s="37"/>
      <c r="EM9" s="42">
        <f t="shared" si="161"/>
        <v>153038.9</v>
      </c>
      <c r="EN9" s="37">
        <v>0</v>
      </c>
      <c r="EO9" s="37"/>
      <c r="EP9" s="37"/>
      <c r="EQ9" s="42">
        <f t="shared" si="162"/>
        <v>153038.9</v>
      </c>
    </row>
    <row r="10" spans="1:147" x14ac:dyDescent="0.55000000000000004">
      <c r="A10" s="23">
        <v>330</v>
      </c>
      <c r="B10" s="23" t="s">
        <v>43</v>
      </c>
      <c r="C10" s="40">
        <v>0</v>
      </c>
      <c r="D10" s="37">
        <v>0</v>
      </c>
      <c r="E10" s="37"/>
      <c r="F10" s="37"/>
      <c r="G10" s="42">
        <f t="shared" si="163"/>
        <v>0</v>
      </c>
      <c r="H10" s="37">
        <v>0</v>
      </c>
      <c r="I10" s="37"/>
      <c r="J10" s="37"/>
      <c r="K10" s="42">
        <f t="shared" si="164"/>
        <v>0</v>
      </c>
      <c r="L10" s="37">
        <v>0</v>
      </c>
      <c r="M10" s="37"/>
      <c r="N10" s="37"/>
      <c r="O10" s="42">
        <f t="shared" si="129"/>
        <v>0</v>
      </c>
      <c r="P10" s="37">
        <v>0</v>
      </c>
      <c r="Q10" s="37"/>
      <c r="R10" s="37"/>
      <c r="S10" s="42">
        <f t="shared" si="130"/>
        <v>0</v>
      </c>
      <c r="T10" s="37">
        <v>54530</v>
      </c>
      <c r="U10" s="37"/>
      <c r="V10" s="37"/>
      <c r="W10" s="42">
        <f t="shared" si="131"/>
        <v>54530</v>
      </c>
      <c r="X10" s="37">
        <v>0</v>
      </c>
      <c r="Y10" s="37"/>
      <c r="Z10" s="37"/>
      <c r="AA10" s="42">
        <f t="shared" si="132"/>
        <v>54530</v>
      </c>
      <c r="AB10" s="37">
        <v>0</v>
      </c>
      <c r="AC10" s="37"/>
      <c r="AD10" s="37"/>
      <c r="AE10" s="42">
        <f t="shared" si="133"/>
        <v>54530</v>
      </c>
      <c r="AF10" s="37">
        <v>0</v>
      </c>
      <c r="AG10" s="37"/>
      <c r="AH10" s="37"/>
      <c r="AI10" s="42">
        <f t="shared" si="134"/>
        <v>54530</v>
      </c>
      <c r="AJ10" s="37">
        <v>0</v>
      </c>
      <c r="AK10" s="37"/>
      <c r="AL10" s="37"/>
      <c r="AM10" s="42">
        <f t="shared" si="135"/>
        <v>54530</v>
      </c>
      <c r="AN10" s="37">
        <v>0</v>
      </c>
      <c r="AO10" s="37"/>
      <c r="AP10" s="37"/>
      <c r="AQ10" s="42">
        <f t="shared" si="136"/>
        <v>54530</v>
      </c>
      <c r="AR10" s="37">
        <v>0</v>
      </c>
      <c r="AS10" s="37"/>
      <c r="AT10" s="37"/>
      <c r="AU10" s="42">
        <f t="shared" si="137"/>
        <v>54530</v>
      </c>
      <c r="AV10" s="37">
        <v>0</v>
      </c>
      <c r="AW10" s="37"/>
      <c r="AX10" s="37"/>
      <c r="AY10" s="42">
        <f t="shared" si="138"/>
        <v>54530</v>
      </c>
      <c r="AZ10" s="37">
        <v>0</v>
      </c>
      <c r="BA10" s="37"/>
      <c r="BB10" s="37"/>
      <c r="BC10" s="42">
        <f t="shared" si="139"/>
        <v>54530</v>
      </c>
      <c r="BD10" s="37">
        <v>0</v>
      </c>
      <c r="BE10" s="37"/>
      <c r="BF10" s="37"/>
      <c r="BG10" s="42">
        <f t="shared" si="140"/>
        <v>54530</v>
      </c>
      <c r="BH10" s="37">
        <v>0</v>
      </c>
      <c r="BI10" s="37"/>
      <c r="BJ10" s="37"/>
      <c r="BK10" s="42">
        <f t="shared" si="141"/>
        <v>54530</v>
      </c>
      <c r="BL10" s="37">
        <v>0</v>
      </c>
      <c r="BM10" s="37"/>
      <c r="BN10" s="37"/>
      <c r="BO10" s="42">
        <f t="shared" si="142"/>
        <v>54530</v>
      </c>
      <c r="BP10" s="37">
        <v>0</v>
      </c>
      <c r="BQ10" s="37"/>
      <c r="BR10" s="37"/>
      <c r="BS10" s="42">
        <f t="shared" si="143"/>
        <v>54530</v>
      </c>
      <c r="BT10" s="37">
        <v>0</v>
      </c>
      <c r="BU10" s="37"/>
      <c r="BV10" s="37"/>
      <c r="BW10" s="42">
        <f t="shared" si="144"/>
        <v>54530</v>
      </c>
      <c r="BX10" s="37">
        <v>0</v>
      </c>
      <c r="BY10" s="37"/>
      <c r="BZ10" s="37"/>
      <c r="CA10" s="42">
        <f t="shared" si="145"/>
        <v>54530</v>
      </c>
      <c r="CB10" s="37">
        <v>0</v>
      </c>
      <c r="CC10" s="37"/>
      <c r="CD10" s="37"/>
      <c r="CE10" s="42">
        <f t="shared" si="146"/>
        <v>54530</v>
      </c>
      <c r="CF10" s="37">
        <v>27192.9</v>
      </c>
      <c r="CG10" s="37"/>
      <c r="CH10" s="37"/>
      <c r="CI10" s="42">
        <f t="shared" si="147"/>
        <v>81722.899999999994</v>
      </c>
      <c r="CJ10" s="37">
        <v>0</v>
      </c>
      <c r="CK10" s="37"/>
      <c r="CL10" s="37"/>
      <c r="CM10" s="42">
        <f t="shared" si="148"/>
        <v>81722.899999999994</v>
      </c>
      <c r="CN10" s="37">
        <v>0</v>
      </c>
      <c r="CO10" s="37"/>
      <c r="CP10" s="37"/>
      <c r="CQ10" s="42">
        <f t="shared" si="149"/>
        <v>81722.899999999994</v>
      </c>
      <c r="CR10" s="37">
        <v>0</v>
      </c>
      <c r="CS10" s="37"/>
      <c r="CT10" s="37"/>
      <c r="CU10" s="42">
        <f t="shared" si="150"/>
        <v>81722.899999999994</v>
      </c>
      <c r="CV10" s="37">
        <v>0</v>
      </c>
      <c r="CW10" s="37"/>
      <c r="CX10" s="37"/>
      <c r="CY10" s="42">
        <f t="shared" si="151"/>
        <v>81722.899999999994</v>
      </c>
      <c r="CZ10" s="37">
        <v>0</v>
      </c>
      <c r="DA10" s="37"/>
      <c r="DB10" s="37"/>
      <c r="DC10" s="42">
        <f t="shared" si="152"/>
        <v>81722.899999999994</v>
      </c>
      <c r="DD10" s="37">
        <v>0</v>
      </c>
      <c r="DE10" s="37"/>
      <c r="DF10" s="37"/>
      <c r="DG10" s="42">
        <f t="shared" si="153"/>
        <v>81722.899999999994</v>
      </c>
      <c r="DH10" s="37">
        <v>0</v>
      </c>
      <c r="DI10" s="37"/>
      <c r="DJ10" s="37"/>
      <c r="DK10" s="42">
        <f t="shared" si="154"/>
        <v>81722.899999999994</v>
      </c>
      <c r="DL10" s="37">
        <v>0</v>
      </c>
      <c r="DM10" s="37"/>
      <c r="DN10" s="37"/>
      <c r="DO10" s="42">
        <f t="shared" si="155"/>
        <v>81722.899999999994</v>
      </c>
      <c r="DP10" s="37">
        <v>0</v>
      </c>
      <c r="DQ10" s="37"/>
      <c r="DR10" s="37"/>
      <c r="DS10" s="42">
        <f t="shared" si="156"/>
        <v>81722.899999999994</v>
      </c>
      <c r="DT10" s="37">
        <v>0</v>
      </c>
      <c r="DU10" s="37"/>
      <c r="DV10" s="37"/>
      <c r="DW10" s="42">
        <f t="shared" si="157"/>
        <v>81722.899999999994</v>
      </c>
      <c r="DX10" s="37">
        <v>0</v>
      </c>
      <c r="DY10" s="37"/>
      <c r="DZ10" s="37"/>
      <c r="EA10" s="42">
        <f t="shared" si="158"/>
        <v>81722.899999999994</v>
      </c>
      <c r="EB10" s="37">
        <v>0</v>
      </c>
      <c r="EC10" s="37"/>
      <c r="ED10" s="37"/>
      <c r="EE10" s="42">
        <f t="shared" si="159"/>
        <v>81722.899999999994</v>
      </c>
      <c r="EF10" s="37">
        <v>0</v>
      </c>
      <c r="EG10" s="37"/>
      <c r="EH10" s="37"/>
      <c r="EI10" s="42">
        <f t="shared" si="160"/>
        <v>81722.899999999994</v>
      </c>
      <c r="EJ10" s="37">
        <v>0</v>
      </c>
      <c r="EK10" s="37"/>
      <c r="EL10" s="37"/>
      <c r="EM10" s="42">
        <f t="shared" si="161"/>
        <v>81722.899999999994</v>
      </c>
      <c r="EN10" s="37">
        <v>0</v>
      </c>
      <c r="EO10" s="37"/>
      <c r="EP10" s="37"/>
      <c r="EQ10" s="42">
        <f t="shared" si="162"/>
        <v>81722.899999999994</v>
      </c>
    </row>
    <row r="11" spans="1:147" x14ac:dyDescent="0.55000000000000004">
      <c r="A11" s="23">
        <v>331</v>
      </c>
      <c r="B11" s="23" t="s">
        <v>44</v>
      </c>
      <c r="C11" s="40">
        <v>0</v>
      </c>
      <c r="D11" s="37">
        <v>0</v>
      </c>
      <c r="E11" s="37"/>
      <c r="F11" s="37"/>
      <c r="G11" s="42">
        <f t="shared" si="163"/>
        <v>0</v>
      </c>
      <c r="H11" s="37">
        <v>0</v>
      </c>
      <c r="I11" s="37"/>
      <c r="J11" s="37"/>
      <c r="K11" s="42">
        <f t="shared" si="164"/>
        <v>0</v>
      </c>
      <c r="L11" s="37">
        <v>0</v>
      </c>
      <c r="M11" s="37"/>
      <c r="N11" s="37"/>
      <c r="O11" s="42">
        <f t="shared" si="129"/>
        <v>0</v>
      </c>
      <c r="P11" s="37">
        <v>0</v>
      </c>
      <c r="Q11" s="37"/>
      <c r="R11" s="37"/>
      <c r="S11" s="42">
        <f t="shared" si="130"/>
        <v>0</v>
      </c>
      <c r="T11" s="37">
        <v>291621</v>
      </c>
      <c r="U11" s="37"/>
      <c r="V11" s="37"/>
      <c r="W11" s="42">
        <f t="shared" si="131"/>
        <v>291621</v>
      </c>
      <c r="X11" s="37">
        <v>0</v>
      </c>
      <c r="Y11" s="37"/>
      <c r="Z11" s="37"/>
      <c r="AA11" s="42">
        <f t="shared" si="132"/>
        <v>291621</v>
      </c>
      <c r="AB11" s="37">
        <v>0</v>
      </c>
      <c r="AC11" s="37"/>
      <c r="AD11" s="37"/>
      <c r="AE11" s="42">
        <f t="shared" si="133"/>
        <v>291621</v>
      </c>
      <c r="AF11" s="37">
        <v>0</v>
      </c>
      <c r="AG11" s="37"/>
      <c r="AH11" s="37"/>
      <c r="AI11" s="42">
        <f t="shared" si="134"/>
        <v>291621</v>
      </c>
      <c r="AJ11" s="37">
        <v>0</v>
      </c>
      <c r="AK11" s="37"/>
      <c r="AL11" s="37"/>
      <c r="AM11" s="42">
        <f t="shared" si="135"/>
        <v>291621</v>
      </c>
      <c r="AN11" s="37">
        <v>0</v>
      </c>
      <c r="AO11" s="37"/>
      <c r="AP11" s="37"/>
      <c r="AQ11" s="42">
        <f t="shared" si="136"/>
        <v>291621</v>
      </c>
      <c r="AR11" s="37">
        <v>0</v>
      </c>
      <c r="AS11" s="37"/>
      <c r="AT11" s="37"/>
      <c r="AU11" s="42">
        <f t="shared" si="137"/>
        <v>291621</v>
      </c>
      <c r="AV11" s="37">
        <v>28594.200000000004</v>
      </c>
      <c r="AW11" s="37"/>
      <c r="AX11" s="37"/>
      <c r="AY11" s="42">
        <f t="shared" si="138"/>
        <v>320215.2</v>
      </c>
      <c r="AZ11" s="37">
        <v>77264.289999999994</v>
      </c>
      <c r="BA11" s="37"/>
      <c r="BB11" s="37"/>
      <c r="BC11" s="42">
        <f t="shared" si="139"/>
        <v>397479.49</v>
      </c>
      <c r="BD11" s="37">
        <v>0</v>
      </c>
      <c r="BE11" s="37"/>
      <c r="BF11" s="37"/>
      <c r="BG11" s="42">
        <f t="shared" si="140"/>
        <v>397479.49</v>
      </c>
      <c r="BH11" s="37">
        <v>0</v>
      </c>
      <c r="BI11" s="37"/>
      <c r="BJ11" s="37"/>
      <c r="BK11" s="42">
        <f t="shared" si="141"/>
        <v>397479.49</v>
      </c>
      <c r="BL11" s="37">
        <v>0</v>
      </c>
      <c r="BM11" s="37"/>
      <c r="BN11" s="37"/>
      <c r="BO11" s="42">
        <f t="shared" si="142"/>
        <v>397479.49</v>
      </c>
      <c r="BP11" s="37">
        <v>0</v>
      </c>
      <c r="BQ11" s="37"/>
      <c r="BR11" s="37"/>
      <c r="BS11" s="42">
        <f t="shared" si="143"/>
        <v>397479.49</v>
      </c>
      <c r="BT11" s="37">
        <v>0</v>
      </c>
      <c r="BU11" s="37"/>
      <c r="BV11" s="37"/>
      <c r="BW11" s="42">
        <f t="shared" si="144"/>
        <v>397479.49</v>
      </c>
      <c r="BX11" s="37">
        <v>0</v>
      </c>
      <c r="BY11" s="37"/>
      <c r="BZ11" s="37"/>
      <c r="CA11" s="42">
        <f t="shared" si="145"/>
        <v>397479.49</v>
      </c>
      <c r="CB11" s="37">
        <v>0</v>
      </c>
      <c r="CC11" s="37"/>
      <c r="CD11" s="37"/>
      <c r="CE11" s="42">
        <f t="shared" si="146"/>
        <v>397479.49</v>
      </c>
      <c r="CF11" s="37">
        <v>97135.190000000031</v>
      </c>
      <c r="CG11" s="37"/>
      <c r="CH11" s="37"/>
      <c r="CI11" s="42">
        <f t="shared" si="147"/>
        <v>494614.68000000005</v>
      </c>
      <c r="CJ11" s="37">
        <v>0</v>
      </c>
      <c r="CK11" s="37"/>
      <c r="CL11" s="37"/>
      <c r="CM11" s="42">
        <f t="shared" si="148"/>
        <v>494614.68000000005</v>
      </c>
      <c r="CN11" s="37">
        <v>0</v>
      </c>
      <c r="CO11" s="37"/>
      <c r="CP11" s="37"/>
      <c r="CQ11" s="42">
        <f t="shared" si="149"/>
        <v>494614.68000000005</v>
      </c>
      <c r="CR11" s="37">
        <v>0</v>
      </c>
      <c r="CS11" s="37"/>
      <c r="CT11" s="37"/>
      <c r="CU11" s="42">
        <f t="shared" si="150"/>
        <v>494614.68000000005</v>
      </c>
      <c r="CV11" s="37">
        <v>0</v>
      </c>
      <c r="CW11" s="37"/>
      <c r="CX11" s="37"/>
      <c r="CY11" s="42">
        <f t="shared" si="151"/>
        <v>494614.68000000005</v>
      </c>
      <c r="CZ11" s="37">
        <v>0</v>
      </c>
      <c r="DA11" s="37"/>
      <c r="DB11" s="37"/>
      <c r="DC11" s="42">
        <f t="shared" si="152"/>
        <v>494614.68000000005</v>
      </c>
      <c r="DD11" s="37">
        <v>0</v>
      </c>
      <c r="DE11" s="37"/>
      <c r="DF11" s="37"/>
      <c r="DG11" s="42">
        <f t="shared" si="153"/>
        <v>494614.68000000005</v>
      </c>
      <c r="DH11" s="37">
        <v>0</v>
      </c>
      <c r="DI11" s="37"/>
      <c r="DJ11" s="37"/>
      <c r="DK11" s="42">
        <f t="shared" si="154"/>
        <v>494614.68000000005</v>
      </c>
      <c r="DL11" s="37">
        <v>0</v>
      </c>
      <c r="DM11" s="37"/>
      <c r="DN11" s="37"/>
      <c r="DO11" s="42">
        <f t="shared" si="155"/>
        <v>494614.68000000005</v>
      </c>
      <c r="DP11" s="37">
        <v>0</v>
      </c>
      <c r="DQ11" s="37"/>
      <c r="DR11" s="37"/>
      <c r="DS11" s="42">
        <f t="shared" si="156"/>
        <v>494614.68000000005</v>
      </c>
      <c r="DT11" s="37">
        <v>0</v>
      </c>
      <c r="DU11" s="37"/>
      <c r="DV11" s="37"/>
      <c r="DW11" s="42">
        <f t="shared" si="157"/>
        <v>494614.68000000005</v>
      </c>
      <c r="DX11" s="37">
        <v>0</v>
      </c>
      <c r="DY11" s="37"/>
      <c r="DZ11" s="37"/>
      <c r="EA11" s="42">
        <f t="shared" si="158"/>
        <v>494614.68000000005</v>
      </c>
      <c r="EB11" s="37">
        <v>0</v>
      </c>
      <c r="EC11" s="37"/>
      <c r="ED11" s="37"/>
      <c r="EE11" s="42">
        <f t="shared" si="159"/>
        <v>494614.68000000005</v>
      </c>
      <c r="EF11" s="37">
        <v>0</v>
      </c>
      <c r="EG11" s="37"/>
      <c r="EH11" s="37"/>
      <c r="EI11" s="42">
        <f t="shared" si="160"/>
        <v>494614.68000000005</v>
      </c>
      <c r="EJ11" s="37">
        <v>0</v>
      </c>
      <c r="EK11" s="37"/>
      <c r="EL11" s="37"/>
      <c r="EM11" s="42">
        <f t="shared" si="161"/>
        <v>494614.68000000005</v>
      </c>
      <c r="EN11" s="37">
        <v>0</v>
      </c>
      <c r="EO11" s="37"/>
      <c r="EP11" s="37"/>
      <c r="EQ11" s="42">
        <f t="shared" si="162"/>
        <v>494614.68000000005</v>
      </c>
    </row>
    <row r="12" spans="1:147" x14ac:dyDescent="0.55000000000000004">
      <c r="A12" s="23">
        <v>333</v>
      </c>
      <c r="B12" s="23" t="s">
        <v>45</v>
      </c>
      <c r="C12" s="40">
        <v>0</v>
      </c>
      <c r="D12" s="37">
        <v>0</v>
      </c>
      <c r="E12" s="37"/>
      <c r="F12" s="37"/>
      <c r="G12" s="42">
        <f t="shared" si="163"/>
        <v>0</v>
      </c>
      <c r="H12" s="37">
        <v>0</v>
      </c>
      <c r="I12" s="37"/>
      <c r="J12" s="37"/>
      <c r="K12" s="42">
        <f t="shared" si="164"/>
        <v>0</v>
      </c>
      <c r="L12" s="37">
        <v>0</v>
      </c>
      <c r="M12" s="37"/>
      <c r="N12" s="37"/>
      <c r="O12" s="42">
        <f t="shared" si="129"/>
        <v>0</v>
      </c>
      <c r="P12" s="37">
        <v>0</v>
      </c>
      <c r="Q12" s="37"/>
      <c r="R12" s="37"/>
      <c r="S12" s="42">
        <f t="shared" si="130"/>
        <v>0</v>
      </c>
      <c r="T12" s="37">
        <v>9250</v>
      </c>
      <c r="U12" s="37"/>
      <c r="V12" s="37"/>
      <c r="W12" s="42">
        <f t="shared" si="131"/>
        <v>9250</v>
      </c>
      <c r="X12" s="37">
        <v>0</v>
      </c>
      <c r="Y12" s="37"/>
      <c r="Z12" s="37"/>
      <c r="AA12" s="42">
        <f t="shared" si="132"/>
        <v>9250</v>
      </c>
      <c r="AB12" s="37">
        <v>0</v>
      </c>
      <c r="AC12" s="37"/>
      <c r="AD12" s="37"/>
      <c r="AE12" s="42">
        <f t="shared" si="133"/>
        <v>9250</v>
      </c>
      <c r="AF12" s="37">
        <v>0</v>
      </c>
      <c r="AG12" s="37"/>
      <c r="AH12" s="37"/>
      <c r="AI12" s="42">
        <f t="shared" si="134"/>
        <v>9250</v>
      </c>
      <c r="AJ12" s="37">
        <v>0</v>
      </c>
      <c r="AK12" s="37"/>
      <c r="AL12" s="37"/>
      <c r="AM12" s="42">
        <f t="shared" si="135"/>
        <v>9250</v>
      </c>
      <c r="AN12" s="37">
        <v>0</v>
      </c>
      <c r="AO12" s="37"/>
      <c r="AP12" s="37"/>
      <c r="AQ12" s="42">
        <f t="shared" si="136"/>
        <v>9250</v>
      </c>
      <c r="AR12" s="37">
        <v>0</v>
      </c>
      <c r="AS12" s="37"/>
      <c r="AT12" s="37"/>
      <c r="AU12" s="42">
        <f t="shared" si="137"/>
        <v>9250</v>
      </c>
      <c r="AV12" s="37">
        <v>5757.73</v>
      </c>
      <c r="AW12" s="37"/>
      <c r="AX12" s="37"/>
      <c r="AY12" s="42">
        <f t="shared" si="138"/>
        <v>15007.73</v>
      </c>
      <c r="AZ12" s="37">
        <v>0</v>
      </c>
      <c r="BA12" s="37"/>
      <c r="BB12" s="37"/>
      <c r="BC12" s="42">
        <f t="shared" si="139"/>
        <v>15007.73</v>
      </c>
      <c r="BD12" s="37">
        <v>0</v>
      </c>
      <c r="BE12" s="37"/>
      <c r="BF12" s="37"/>
      <c r="BG12" s="42">
        <f t="shared" si="140"/>
        <v>15007.73</v>
      </c>
      <c r="BH12" s="37">
        <v>0</v>
      </c>
      <c r="BI12" s="37"/>
      <c r="BJ12" s="37"/>
      <c r="BK12" s="42">
        <f t="shared" si="141"/>
        <v>15007.73</v>
      </c>
      <c r="BL12" s="37">
        <v>0</v>
      </c>
      <c r="BM12" s="37"/>
      <c r="BN12" s="37"/>
      <c r="BO12" s="42">
        <f t="shared" si="142"/>
        <v>15007.73</v>
      </c>
      <c r="BP12" s="37">
        <v>0</v>
      </c>
      <c r="BQ12" s="37"/>
      <c r="BR12" s="37"/>
      <c r="BS12" s="42">
        <f t="shared" si="143"/>
        <v>15007.73</v>
      </c>
      <c r="BT12" s="37">
        <v>0</v>
      </c>
      <c r="BU12" s="37"/>
      <c r="BV12" s="37"/>
      <c r="BW12" s="42">
        <f t="shared" si="144"/>
        <v>15007.73</v>
      </c>
      <c r="BX12" s="37">
        <v>0</v>
      </c>
      <c r="BY12" s="37"/>
      <c r="BZ12" s="37"/>
      <c r="CA12" s="42">
        <f t="shared" si="145"/>
        <v>15007.73</v>
      </c>
      <c r="CB12" s="37">
        <v>0</v>
      </c>
      <c r="CC12" s="37"/>
      <c r="CD12" s="37"/>
      <c r="CE12" s="42">
        <f t="shared" si="146"/>
        <v>15007.73</v>
      </c>
      <c r="CF12" s="37">
        <v>0</v>
      </c>
      <c r="CG12" s="37"/>
      <c r="CH12" s="37"/>
      <c r="CI12" s="42">
        <f t="shared" si="147"/>
        <v>15007.73</v>
      </c>
      <c r="CJ12" s="37">
        <v>0</v>
      </c>
      <c r="CK12" s="37"/>
      <c r="CL12" s="37"/>
      <c r="CM12" s="42">
        <f t="shared" si="148"/>
        <v>15007.73</v>
      </c>
      <c r="CN12" s="37">
        <v>0</v>
      </c>
      <c r="CO12" s="37"/>
      <c r="CP12" s="37"/>
      <c r="CQ12" s="42">
        <f t="shared" si="149"/>
        <v>15007.73</v>
      </c>
      <c r="CR12" s="37">
        <v>0</v>
      </c>
      <c r="CS12" s="37"/>
      <c r="CT12" s="37"/>
      <c r="CU12" s="42">
        <f t="shared" si="150"/>
        <v>15007.73</v>
      </c>
      <c r="CV12" s="37">
        <v>0</v>
      </c>
      <c r="CW12" s="37"/>
      <c r="CX12" s="37"/>
      <c r="CY12" s="42">
        <f t="shared" si="151"/>
        <v>15007.73</v>
      </c>
      <c r="CZ12" s="37">
        <v>0</v>
      </c>
      <c r="DA12" s="37"/>
      <c r="DB12" s="37"/>
      <c r="DC12" s="42">
        <f t="shared" si="152"/>
        <v>15007.73</v>
      </c>
      <c r="DD12" s="37">
        <v>0</v>
      </c>
      <c r="DE12" s="37"/>
      <c r="DF12" s="37"/>
      <c r="DG12" s="42">
        <f t="shared" si="153"/>
        <v>15007.73</v>
      </c>
      <c r="DH12" s="37">
        <v>0</v>
      </c>
      <c r="DI12" s="37"/>
      <c r="DJ12" s="37"/>
      <c r="DK12" s="42">
        <f t="shared" si="154"/>
        <v>15007.73</v>
      </c>
      <c r="DL12" s="37">
        <v>0</v>
      </c>
      <c r="DM12" s="37"/>
      <c r="DN12" s="37"/>
      <c r="DO12" s="42">
        <f t="shared" si="155"/>
        <v>15007.73</v>
      </c>
      <c r="DP12" s="37">
        <v>0</v>
      </c>
      <c r="DQ12" s="37"/>
      <c r="DR12" s="37"/>
      <c r="DS12" s="42">
        <f t="shared" si="156"/>
        <v>15007.73</v>
      </c>
      <c r="DT12" s="37">
        <v>0</v>
      </c>
      <c r="DU12" s="37"/>
      <c r="DV12" s="37"/>
      <c r="DW12" s="42">
        <f t="shared" si="157"/>
        <v>15007.73</v>
      </c>
      <c r="DX12" s="37">
        <v>0</v>
      </c>
      <c r="DY12" s="37"/>
      <c r="DZ12" s="37"/>
      <c r="EA12" s="42">
        <f t="shared" si="158"/>
        <v>15007.73</v>
      </c>
      <c r="EB12" s="37">
        <v>0</v>
      </c>
      <c r="EC12" s="37"/>
      <c r="ED12" s="37"/>
      <c r="EE12" s="42">
        <f t="shared" si="159"/>
        <v>15007.73</v>
      </c>
      <c r="EF12" s="37">
        <v>0</v>
      </c>
      <c r="EG12" s="37"/>
      <c r="EH12" s="37"/>
      <c r="EI12" s="42">
        <f t="shared" si="160"/>
        <v>15007.73</v>
      </c>
      <c r="EJ12" s="37">
        <v>0</v>
      </c>
      <c r="EK12" s="37"/>
      <c r="EL12" s="37"/>
      <c r="EM12" s="42">
        <f t="shared" si="161"/>
        <v>15007.73</v>
      </c>
      <c r="EN12" s="37">
        <v>0</v>
      </c>
      <c r="EO12" s="37"/>
      <c r="EP12" s="37"/>
      <c r="EQ12" s="42">
        <f t="shared" si="162"/>
        <v>15007.73</v>
      </c>
    </row>
    <row r="13" spans="1:147" x14ac:dyDescent="0.55000000000000004">
      <c r="A13" s="23">
        <v>334</v>
      </c>
      <c r="B13" s="23" t="s">
        <v>46</v>
      </c>
      <c r="C13" s="40">
        <v>0</v>
      </c>
      <c r="D13" s="37">
        <v>0</v>
      </c>
      <c r="E13" s="37"/>
      <c r="F13" s="37"/>
      <c r="G13" s="42">
        <f t="shared" si="163"/>
        <v>0</v>
      </c>
      <c r="H13" s="37">
        <v>0</v>
      </c>
      <c r="I13" s="37"/>
      <c r="J13" s="37"/>
      <c r="K13" s="42">
        <f t="shared" si="164"/>
        <v>0</v>
      </c>
      <c r="L13" s="37">
        <v>0</v>
      </c>
      <c r="M13" s="37"/>
      <c r="N13" s="37"/>
      <c r="O13" s="42">
        <f t="shared" si="129"/>
        <v>0</v>
      </c>
      <c r="P13" s="37">
        <v>0</v>
      </c>
      <c r="Q13" s="37"/>
      <c r="R13" s="37"/>
      <c r="S13" s="42">
        <f t="shared" si="130"/>
        <v>0</v>
      </c>
      <c r="T13" s="37">
        <v>8412</v>
      </c>
      <c r="U13" s="37"/>
      <c r="V13" s="37"/>
      <c r="W13" s="42">
        <f t="shared" si="131"/>
        <v>8412</v>
      </c>
      <c r="X13" s="37">
        <v>0</v>
      </c>
      <c r="Y13" s="37"/>
      <c r="Z13" s="37"/>
      <c r="AA13" s="42">
        <f t="shared" si="132"/>
        <v>8412</v>
      </c>
      <c r="AB13" s="37">
        <v>0</v>
      </c>
      <c r="AC13" s="37"/>
      <c r="AD13" s="37"/>
      <c r="AE13" s="42">
        <f t="shared" si="133"/>
        <v>8412</v>
      </c>
      <c r="AF13" s="37">
        <v>0</v>
      </c>
      <c r="AG13" s="37"/>
      <c r="AH13" s="37"/>
      <c r="AI13" s="42">
        <f t="shared" si="134"/>
        <v>8412</v>
      </c>
      <c r="AJ13" s="37">
        <v>0</v>
      </c>
      <c r="AK13" s="37"/>
      <c r="AL13" s="37"/>
      <c r="AM13" s="42">
        <f t="shared" si="135"/>
        <v>8412</v>
      </c>
      <c r="AN13" s="37">
        <v>0</v>
      </c>
      <c r="AO13" s="37"/>
      <c r="AP13" s="37"/>
      <c r="AQ13" s="42">
        <f t="shared" si="136"/>
        <v>8412</v>
      </c>
      <c r="AR13" s="37">
        <v>0</v>
      </c>
      <c r="AS13" s="37"/>
      <c r="AT13" s="37"/>
      <c r="AU13" s="42">
        <f t="shared" si="137"/>
        <v>8412</v>
      </c>
      <c r="AV13" s="37">
        <v>0</v>
      </c>
      <c r="AW13" s="37"/>
      <c r="AX13" s="37"/>
      <c r="AY13" s="42">
        <f t="shared" si="138"/>
        <v>8412</v>
      </c>
      <c r="AZ13" s="37">
        <v>0</v>
      </c>
      <c r="BA13" s="37"/>
      <c r="BB13" s="37"/>
      <c r="BC13" s="42">
        <f t="shared" si="139"/>
        <v>8412</v>
      </c>
      <c r="BD13" s="37">
        <v>0</v>
      </c>
      <c r="BE13" s="37"/>
      <c r="BF13" s="37"/>
      <c r="BG13" s="42">
        <f t="shared" si="140"/>
        <v>8412</v>
      </c>
      <c r="BH13" s="37">
        <v>0</v>
      </c>
      <c r="BI13" s="37"/>
      <c r="BJ13" s="37"/>
      <c r="BK13" s="42">
        <f t="shared" si="141"/>
        <v>8412</v>
      </c>
      <c r="BL13" s="37">
        <v>0</v>
      </c>
      <c r="BM13" s="37"/>
      <c r="BN13" s="37"/>
      <c r="BO13" s="42">
        <f t="shared" si="142"/>
        <v>8412</v>
      </c>
      <c r="BP13" s="37">
        <v>0</v>
      </c>
      <c r="BQ13" s="37"/>
      <c r="BR13" s="37"/>
      <c r="BS13" s="42">
        <f t="shared" si="143"/>
        <v>8412</v>
      </c>
      <c r="BT13" s="37">
        <v>0</v>
      </c>
      <c r="BU13" s="37"/>
      <c r="BV13" s="37"/>
      <c r="BW13" s="42">
        <f t="shared" si="144"/>
        <v>8412</v>
      </c>
      <c r="BX13" s="37">
        <v>0</v>
      </c>
      <c r="BY13" s="37"/>
      <c r="BZ13" s="37"/>
      <c r="CA13" s="42">
        <f t="shared" si="145"/>
        <v>8412</v>
      </c>
      <c r="CB13" s="37">
        <v>0</v>
      </c>
      <c r="CC13" s="37"/>
      <c r="CD13" s="37"/>
      <c r="CE13" s="42">
        <f t="shared" si="146"/>
        <v>8412</v>
      </c>
      <c r="CF13" s="37">
        <v>0</v>
      </c>
      <c r="CG13" s="37"/>
      <c r="CH13" s="37"/>
      <c r="CI13" s="42">
        <f t="shared" si="147"/>
        <v>8412</v>
      </c>
      <c r="CJ13" s="37">
        <v>0</v>
      </c>
      <c r="CK13" s="37"/>
      <c r="CL13" s="37"/>
      <c r="CM13" s="42">
        <f t="shared" si="148"/>
        <v>8412</v>
      </c>
      <c r="CN13" s="37">
        <v>0</v>
      </c>
      <c r="CO13" s="37"/>
      <c r="CP13" s="37"/>
      <c r="CQ13" s="42">
        <f t="shared" si="149"/>
        <v>8412</v>
      </c>
      <c r="CR13" s="37">
        <v>0</v>
      </c>
      <c r="CS13" s="37"/>
      <c r="CT13" s="37"/>
      <c r="CU13" s="42">
        <f t="shared" si="150"/>
        <v>8412</v>
      </c>
      <c r="CV13" s="37">
        <v>0</v>
      </c>
      <c r="CW13" s="37"/>
      <c r="CX13" s="37"/>
      <c r="CY13" s="42">
        <f t="shared" si="151"/>
        <v>8412</v>
      </c>
      <c r="CZ13" s="37">
        <v>0</v>
      </c>
      <c r="DA13" s="37"/>
      <c r="DB13" s="37"/>
      <c r="DC13" s="42">
        <f t="shared" si="152"/>
        <v>8412</v>
      </c>
      <c r="DD13" s="37">
        <v>0</v>
      </c>
      <c r="DE13" s="37"/>
      <c r="DF13" s="37"/>
      <c r="DG13" s="42">
        <f t="shared" si="153"/>
        <v>8412</v>
      </c>
      <c r="DH13" s="37">
        <v>0</v>
      </c>
      <c r="DI13" s="37"/>
      <c r="DJ13" s="37"/>
      <c r="DK13" s="42">
        <f t="shared" si="154"/>
        <v>8412</v>
      </c>
      <c r="DL13" s="37">
        <v>0</v>
      </c>
      <c r="DM13" s="37"/>
      <c r="DN13" s="37"/>
      <c r="DO13" s="42">
        <f t="shared" si="155"/>
        <v>8412</v>
      </c>
      <c r="DP13" s="37">
        <v>0</v>
      </c>
      <c r="DQ13" s="37"/>
      <c r="DR13" s="37"/>
      <c r="DS13" s="42">
        <f t="shared" si="156"/>
        <v>8412</v>
      </c>
      <c r="DT13" s="37">
        <v>0</v>
      </c>
      <c r="DU13" s="37"/>
      <c r="DV13" s="37"/>
      <c r="DW13" s="42">
        <f t="shared" si="157"/>
        <v>8412</v>
      </c>
      <c r="DX13" s="37">
        <v>0</v>
      </c>
      <c r="DY13" s="37"/>
      <c r="DZ13" s="37"/>
      <c r="EA13" s="42">
        <f t="shared" si="158"/>
        <v>8412</v>
      </c>
      <c r="EB13" s="37">
        <v>0</v>
      </c>
      <c r="EC13" s="37"/>
      <c r="ED13" s="37"/>
      <c r="EE13" s="42">
        <f t="shared" si="159"/>
        <v>8412</v>
      </c>
      <c r="EF13" s="37">
        <v>0</v>
      </c>
      <c r="EG13" s="37"/>
      <c r="EH13" s="37"/>
      <c r="EI13" s="42">
        <f t="shared" si="160"/>
        <v>8412</v>
      </c>
      <c r="EJ13" s="37">
        <v>0</v>
      </c>
      <c r="EK13" s="37"/>
      <c r="EL13" s="37"/>
      <c r="EM13" s="42">
        <f t="shared" si="161"/>
        <v>8412</v>
      </c>
      <c r="EN13" s="37">
        <v>0</v>
      </c>
      <c r="EO13" s="37"/>
      <c r="EP13" s="37"/>
      <c r="EQ13" s="42">
        <f t="shared" si="162"/>
        <v>8412</v>
      </c>
    </row>
    <row r="14" spans="1:147" x14ac:dyDescent="0.55000000000000004">
      <c r="A14" s="23">
        <v>340</v>
      </c>
      <c r="B14" s="23" t="s">
        <v>47</v>
      </c>
      <c r="C14" s="41">
        <v>0</v>
      </c>
      <c r="D14" s="37">
        <v>0</v>
      </c>
      <c r="E14" s="37"/>
      <c r="F14" s="37"/>
      <c r="G14" s="42">
        <f t="shared" si="163"/>
        <v>0</v>
      </c>
      <c r="H14" s="37">
        <v>0</v>
      </c>
      <c r="I14" s="37"/>
      <c r="J14" s="37"/>
      <c r="K14" s="42">
        <f t="shared" si="164"/>
        <v>0</v>
      </c>
      <c r="L14" s="37">
        <v>0</v>
      </c>
      <c r="M14" s="37"/>
      <c r="N14" s="37"/>
      <c r="O14" s="42">
        <f t="shared" si="129"/>
        <v>0</v>
      </c>
      <c r="P14" s="37">
        <v>0</v>
      </c>
      <c r="Q14" s="37"/>
      <c r="R14" s="37"/>
      <c r="S14" s="42">
        <f t="shared" si="130"/>
        <v>0</v>
      </c>
      <c r="T14" s="37">
        <v>4795.41</v>
      </c>
      <c r="U14" s="37"/>
      <c r="V14" s="37"/>
      <c r="W14" s="42">
        <f t="shared" si="131"/>
        <v>4795.41</v>
      </c>
      <c r="X14" s="37">
        <v>0</v>
      </c>
      <c r="Y14" s="37"/>
      <c r="Z14" s="37"/>
      <c r="AA14" s="42">
        <f t="shared" si="132"/>
        <v>4795.41</v>
      </c>
      <c r="AB14" s="37">
        <v>0</v>
      </c>
      <c r="AC14" s="37"/>
      <c r="AD14" s="37"/>
      <c r="AE14" s="42">
        <f t="shared" si="133"/>
        <v>4795.41</v>
      </c>
      <c r="AF14" s="37">
        <v>0</v>
      </c>
      <c r="AG14" s="37"/>
      <c r="AH14" s="37"/>
      <c r="AI14" s="42">
        <f t="shared" si="134"/>
        <v>4795.41</v>
      </c>
      <c r="AJ14" s="37">
        <v>0</v>
      </c>
      <c r="AK14" s="37"/>
      <c r="AL14" s="37"/>
      <c r="AM14" s="42">
        <f t="shared" si="135"/>
        <v>4795.41</v>
      </c>
      <c r="AN14" s="37">
        <v>0</v>
      </c>
      <c r="AO14" s="37"/>
      <c r="AP14" s="37"/>
      <c r="AQ14" s="42">
        <f t="shared" si="136"/>
        <v>4795.41</v>
      </c>
      <c r="AR14" s="37">
        <v>0</v>
      </c>
      <c r="AS14" s="37"/>
      <c r="AT14" s="37"/>
      <c r="AU14" s="42">
        <f t="shared" si="137"/>
        <v>4795.41</v>
      </c>
      <c r="AV14" s="37">
        <v>0</v>
      </c>
      <c r="AW14" s="37"/>
      <c r="AX14" s="37"/>
      <c r="AY14" s="42">
        <f t="shared" si="138"/>
        <v>4795.41</v>
      </c>
      <c r="AZ14" s="37">
        <v>0</v>
      </c>
      <c r="BA14" s="37"/>
      <c r="BB14" s="37"/>
      <c r="BC14" s="42">
        <f t="shared" si="139"/>
        <v>4795.41</v>
      </c>
      <c r="BD14" s="37">
        <v>0</v>
      </c>
      <c r="BE14" s="37"/>
      <c r="BF14" s="37"/>
      <c r="BG14" s="42">
        <f t="shared" si="140"/>
        <v>4795.41</v>
      </c>
      <c r="BH14" s="37">
        <v>0</v>
      </c>
      <c r="BI14" s="37"/>
      <c r="BJ14" s="37"/>
      <c r="BK14" s="42">
        <f t="shared" si="141"/>
        <v>4795.41</v>
      </c>
      <c r="BL14" s="37">
        <v>0</v>
      </c>
      <c r="BM14" s="37"/>
      <c r="BN14" s="37"/>
      <c r="BO14" s="42">
        <f t="shared" si="142"/>
        <v>4795.41</v>
      </c>
      <c r="BP14" s="37">
        <v>0</v>
      </c>
      <c r="BQ14" s="37"/>
      <c r="BR14" s="37"/>
      <c r="BS14" s="42">
        <f t="shared" si="143"/>
        <v>4795.41</v>
      </c>
      <c r="BT14" s="37">
        <v>0</v>
      </c>
      <c r="BU14" s="37"/>
      <c r="BV14" s="37"/>
      <c r="BW14" s="42">
        <f t="shared" si="144"/>
        <v>4795.41</v>
      </c>
      <c r="BX14" s="37">
        <v>0</v>
      </c>
      <c r="BY14" s="37"/>
      <c r="BZ14" s="37"/>
      <c r="CA14" s="42">
        <f t="shared" si="145"/>
        <v>4795.41</v>
      </c>
      <c r="CB14" s="37">
        <v>0</v>
      </c>
      <c r="CC14" s="37"/>
      <c r="CD14" s="37"/>
      <c r="CE14" s="42">
        <f t="shared" si="146"/>
        <v>4795.41</v>
      </c>
      <c r="CF14" s="37">
        <v>0</v>
      </c>
      <c r="CG14" s="37"/>
      <c r="CH14" s="37"/>
      <c r="CI14" s="42">
        <f t="shared" si="147"/>
        <v>4795.41</v>
      </c>
      <c r="CJ14" s="37">
        <v>0</v>
      </c>
      <c r="CK14" s="37"/>
      <c r="CL14" s="37"/>
      <c r="CM14" s="42">
        <f t="shared" si="148"/>
        <v>4795.41</v>
      </c>
      <c r="CN14" s="37">
        <v>0</v>
      </c>
      <c r="CO14" s="37"/>
      <c r="CP14" s="37"/>
      <c r="CQ14" s="42">
        <f t="shared" si="149"/>
        <v>4795.41</v>
      </c>
      <c r="CR14" s="37">
        <v>0</v>
      </c>
      <c r="CS14" s="37"/>
      <c r="CT14" s="37"/>
      <c r="CU14" s="42">
        <f t="shared" si="150"/>
        <v>4795.41</v>
      </c>
      <c r="CV14" s="37">
        <v>0</v>
      </c>
      <c r="CW14" s="37"/>
      <c r="CX14" s="37"/>
      <c r="CY14" s="42">
        <f t="shared" si="151"/>
        <v>4795.41</v>
      </c>
      <c r="CZ14" s="37">
        <v>0</v>
      </c>
      <c r="DA14" s="37"/>
      <c r="DB14" s="37"/>
      <c r="DC14" s="42">
        <f t="shared" si="152"/>
        <v>4795.41</v>
      </c>
      <c r="DD14" s="37">
        <v>0</v>
      </c>
      <c r="DE14" s="37"/>
      <c r="DF14" s="37"/>
      <c r="DG14" s="42">
        <f t="shared" si="153"/>
        <v>4795.41</v>
      </c>
      <c r="DH14" s="37">
        <v>0</v>
      </c>
      <c r="DI14" s="37"/>
      <c r="DJ14" s="37"/>
      <c r="DK14" s="42">
        <f t="shared" si="154"/>
        <v>4795.41</v>
      </c>
      <c r="DL14" s="37">
        <v>0</v>
      </c>
      <c r="DM14" s="37"/>
      <c r="DN14" s="37"/>
      <c r="DO14" s="42">
        <f t="shared" si="155"/>
        <v>4795.41</v>
      </c>
      <c r="DP14" s="37">
        <v>0</v>
      </c>
      <c r="DQ14" s="37"/>
      <c r="DR14" s="37"/>
      <c r="DS14" s="42">
        <f t="shared" si="156"/>
        <v>4795.41</v>
      </c>
      <c r="DT14" s="37">
        <v>0</v>
      </c>
      <c r="DU14" s="37"/>
      <c r="DV14" s="37"/>
      <c r="DW14" s="42">
        <f t="shared" si="157"/>
        <v>4795.41</v>
      </c>
      <c r="DX14" s="37">
        <v>0</v>
      </c>
      <c r="DY14" s="37"/>
      <c r="DZ14" s="37"/>
      <c r="EA14" s="42">
        <f t="shared" si="158"/>
        <v>4795.41</v>
      </c>
      <c r="EB14" s="37">
        <v>0</v>
      </c>
      <c r="EC14" s="37"/>
      <c r="ED14" s="37"/>
      <c r="EE14" s="42">
        <f t="shared" si="159"/>
        <v>4795.41</v>
      </c>
      <c r="EF14" s="37">
        <v>0</v>
      </c>
      <c r="EG14" s="37"/>
      <c r="EH14" s="37"/>
      <c r="EI14" s="42">
        <f t="shared" si="160"/>
        <v>4795.41</v>
      </c>
      <c r="EJ14" s="37">
        <v>0</v>
      </c>
      <c r="EK14" s="37"/>
      <c r="EL14" s="37"/>
      <c r="EM14" s="42">
        <f t="shared" si="161"/>
        <v>4795.41</v>
      </c>
      <c r="EN14" s="37">
        <v>0</v>
      </c>
      <c r="EO14" s="37"/>
      <c r="EP14" s="37"/>
      <c r="EQ14" s="42">
        <f t="shared" si="162"/>
        <v>4795.41</v>
      </c>
    </row>
    <row r="15" spans="1:147" x14ac:dyDescent="0.55000000000000004">
      <c r="A15" s="23">
        <v>346</v>
      </c>
      <c r="B15" s="23" t="s">
        <v>48</v>
      </c>
      <c r="C15" s="40">
        <v>0</v>
      </c>
      <c r="D15" s="37">
        <v>0</v>
      </c>
      <c r="E15" s="37"/>
      <c r="F15" s="37"/>
      <c r="G15" s="42">
        <f t="shared" si="163"/>
        <v>0</v>
      </c>
      <c r="H15" s="37">
        <v>0</v>
      </c>
      <c r="I15" s="37"/>
      <c r="J15" s="37"/>
      <c r="K15" s="42">
        <f t="shared" si="164"/>
        <v>0</v>
      </c>
      <c r="L15" s="37">
        <v>0</v>
      </c>
      <c r="M15" s="37"/>
      <c r="N15" s="37"/>
      <c r="O15" s="42">
        <f t="shared" si="129"/>
        <v>0</v>
      </c>
      <c r="P15" s="37">
        <v>0</v>
      </c>
      <c r="Q15" s="37"/>
      <c r="R15" s="37"/>
      <c r="S15" s="42">
        <f t="shared" si="130"/>
        <v>0</v>
      </c>
      <c r="T15" s="37">
        <v>300</v>
      </c>
      <c r="U15" s="37"/>
      <c r="V15" s="37"/>
      <c r="W15" s="42">
        <f t="shared" si="131"/>
        <v>300</v>
      </c>
      <c r="X15" s="37">
        <v>0</v>
      </c>
      <c r="Y15" s="37"/>
      <c r="Z15" s="37"/>
      <c r="AA15" s="42">
        <f t="shared" si="132"/>
        <v>300</v>
      </c>
      <c r="AB15" s="37">
        <v>0</v>
      </c>
      <c r="AC15" s="37"/>
      <c r="AD15" s="37"/>
      <c r="AE15" s="42">
        <f t="shared" si="133"/>
        <v>300</v>
      </c>
      <c r="AF15" s="37">
        <v>0</v>
      </c>
      <c r="AG15" s="37"/>
      <c r="AH15" s="37"/>
      <c r="AI15" s="42">
        <f t="shared" si="134"/>
        <v>300</v>
      </c>
      <c r="AJ15" s="37">
        <v>0</v>
      </c>
      <c r="AK15" s="37"/>
      <c r="AL15" s="37"/>
      <c r="AM15" s="42">
        <f t="shared" si="135"/>
        <v>300</v>
      </c>
      <c r="AN15" s="37">
        <v>0</v>
      </c>
      <c r="AO15" s="37"/>
      <c r="AP15" s="37"/>
      <c r="AQ15" s="42">
        <f t="shared" si="136"/>
        <v>300</v>
      </c>
      <c r="AR15" s="37">
        <v>0</v>
      </c>
      <c r="AS15" s="37"/>
      <c r="AT15" s="37"/>
      <c r="AU15" s="42">
        <f t="shared" si="137"/>
        <v>300</v>
      </c>
      <c r="AV15" s="37">
        <v>67805.5</v>
      </c>
      <c r="AW15" s="37"/>
      <c r="AX15" s="37"/>
      <c r="AY15" s="42">
        <f t="shared" si="138"/>
        <v>68105.5</v>
      </c>
      <c r="AZ15" s="37">
        <v>0</v>
      </c>
      <c r="BA15" s="37"/>
      <c r="BB15" s="37"/>
      <c r="BC15" s="42">
        <f t="shared" si="139"/>
        <v>68105.5</v>
      </c>
      <c r="BD15" s="37">
        <v>0</v>
      </c>
      <c r="BE15" s="37"/>
      <c r="BF15" s="37"/>
      <c r="BG15" s="42">
        <f t="shared" si="140"/>
        <v>68105.5</v>
      </c>
      <c r="BH15" s="37">
        <v>0</v>
      </c>
      <c r="BI15" s="37"/>
      <c r="BJ15" s="37"/>
      <c r="BK15" s="42">
        <f t="shared" si="141"/>
        <v>68105.5</v>
      </c>
      <c r="BL15" s="37">
        <v>0</v>
      </c>
      <c r="BM15" s="37"/>
      <c r="BN15" s="37"/>
      <c r="BO15" s="42">
        <f t="shared" si="142"/>
        <v>68105.5</v>
      </c>
      <c r="BP15" s="37">
        <v>0</v>
      </c>
      <c r="BQ15" s="37"/>
      <c r="BR15" s="37"/>
      <c r="BS15" s="42">
        <f t="shared" si="143"/>
        <v>68105.5</v>
      </c>
      <c r="BT15" s="37">
        <v>0</v>
      </c>
      <c r="BU15" s="37"/>
      <c r="BV15" s="37"/>
      <c r="BW15" s="42">
        <f t="shared" si="144"/>
        <v>68105.5</v>
      </c>
      <c r="BX15" s="37">
        <v>0</v>
      </c>
      <c r="BY15" s="37"/>
      <c r="BZ15" s="37"/>
      <c r="CA15" s="42">
        <f t="shared" si="145"/>
        <v>68105.5</v>
      </c>
      <c r="CB15" s="37">
        <v>0</v>
      </c>
      <c r="CC15" s="37"/>
      <c r="CD15" s="37"/>
      <c r="CE15" s="42">
        <f t="shared" si="146"/>
        <v>68105.5</v>
      </c>
      <c r="CF15" s="37">
        <v>0</v>
      </c>
      <c r="CG15" s="37"/>
      <c r="CH15" s="37"/>
      <c r="CI15" s="42">
        <f t="shared" si="147"/>
        <v>68105.5</v>
      </c>
      <c r="CJ15" s="37">
        <v>0</v>
      </c>
      <c r="CK15" s="37"/>
      <c r="CL15" s="37"/>
      <c r="CM15" s="42">
        <f t="shared" si="148"/>
        <v>68105.5</v>
      </c>
      <c r="CN15" s="37">
        <v>0</v>
      </c>
      <c r="CO15" s="37"/>
      <c r="CP15" s="37"/>
      <c r="CQ15" s="42">
        <f t="shared" si="149"/>
        <v>68105.5</v>
      </c>
      <c r="CR15" s="37">
        <v>0</v>
      </c>
      <c r="CS15" s="37"/>
      <c r="CT15" s="37"/>
      <c r="CU15" s="42">
        <f t="shared" si="150"/>
        <v>68105.5</v>
      </c>
      <c r="CV15" s="37">
        <v>0</v>
      </c>
      <c r="CW15" s="37"/>
      <c r="CX15" s="37"/>
      <c r="CY15" s="42">
        <f t="shared" si="151"/>
        <v>68105.5</v>
      </c>
      <c r="CZ15" s="37">
        <v>0</v>
      </c>
      <c r="DA15" s="37"/>
      <c r="DB15" s="37"/>
      <c r="DC15" s="42">
        <f t="shared" si="152"/>
        <v>68105.5</v>
      </c>
      <c r="DD15" s="37">
        <v>0</v>
      </c>
      <c r="DE15" s="37"/>
      <c r="DF15" s="37"/>
      <c r="DG15" s="42">
        <f t="shared" si="153"/>
        <v>68105.5</v>
      </c>
      <c r="DH15" s="37">
        <v>0</v>
      </c>
      <c r="DI15" s="37"/>
      <c r="DJ15" s="37"/>
      <c r="DK15" s="42">
        <f t="shared" si="154"/>
        <v>68105.5</v>
      </c>
      <c r="DL15" s="37">
        <v>0</v>
      </c>
      <c r="DM15" s="37"/>
      <c r="DN15" s="37"/>
      <c r="DO15" s="42">
        <f t="shared" si="155"/>
        <v>68105.5</v>
      </c>
      <c r="DP15" s="37">
        <v>0</v>
      </c>
      <c r="DQ15" s="37"/>
      <c r="DR15" s="37"/>
      <c r="DS15" s="42">
        <f t="shared" si="156"/>
        <v>68105.5</v>
      </c>
      <c r="DT15" s="37">
        <v>0</v>
      </c>
      <c r="DU15" s="37"/>
      <c r="DV15" s="37"/>
      <c r="DW15" s="42">
        <f t="shared" si="157"/>
        <v>68105.5</v>
      </c>
      <c r="DX15" s="37">
        <v>0</v>
      </c>
      <c r="DY15" s="37"/>
      <c r="DZ15" s="37"/>
      <c r="EA15" s="42">
        <f t="shared" si="158"/>
        <v>68105.5</v>
      </c>
      <c r="EB15" s="37">
        <v>0</v>
      </c>
      <c r="EC15" s="37"/>
      <c r="ED15" s="37"/>
      <c r="EE15" s="42">
        <f t="shared" si="159"/>
        <v>68105.5</v>
      </c>
      <c r="EF15" s="37">
        <v>0</v>
      </c>
      <c r="EG15" s="37"/>
      <c r="EH15" s="37"/>
      <c r="EI15" s="42">
        <f t="shared" si="160"/>
        <v>68105.5</v>
      </c>
      <c r="EJ15" s="37">
        <v>0</v>
      </c>
      <c r="EK15" s="37"/>
      <c r="EL15" s="37"/>
      <c r="EM15" s="42">
        <f t="shared" si="161"/>
        <v>68105.5</v>
      </c>
      <c r="EN15" s="37">
        <v>0</v>
      </c>
      <c r="EO15" s="37"/>
      <c r="EP15" s="37"/>
      <c r="EQ15" s="42">
        <f t="shared" si="162"/>
        <v>68105.5</v>
      </c>
    </row>
    <row r="16" spans="1:147" x14ac:dyDescent="0.55000000000000004">
      <c r="A16" s="23">
        <v>348</v>
      </c>
      <c r="B16" s="23" t="s">
        <v>49</v>
      </c>
      <c r="C16" s="40">
        <v>0</v>
      </c>
      <c r="D16" s="37">
        <v>0</v>
      </c>
      <c r="E16" s="37"/>
      <c r="F16" s="37"/>
      <c r="G16" s="42">
        <f t="shared" ref="G16" si="165">C16+D16-E16+F16</f>
        <v>0</v>
      </c>
      <c r="H16" s="37">
        <v>0</v>
      </c>
      <c r="I16" s="37"/>
      <c r="J16" s="37"/>
      <c r="K16" s="42">
        <f t="shared" ref="K16" si="166">G16+H16-I16+J16</f>
        <v>0</v>
      </c>
      <c r="L16" s="37">
        <v>0</v>
      </c>
      <c r="M16" s="37"/>
      <c r="N16" s="37"/>
      <c r="O16" s="42">
        <f t="shared" ref="O16" si="167">K16+L16-M16+N16</f>
        <v>0</v>
      </c>
      <c r="P16" s="37">
        <v>0</v>
      </c>
      <c r="Q16" s="37"/>
      <c r="R16" s="37"/>
      <c r="S16" s="42">
        <f t="shared" ref="S16" si="168">O16+P16-Q16+R16</f>
        <v>0</v>
      </c>
      <c r="T16" s="37">
        <v>300</v>
      </c>
      <c r="U16" s="37"/>
      <c r="V16" s="37"/>
      <c r="W16" s="42">
        <f t="shared" ref="W16" si="169">S16+T16-U16+V16</f>
        <v>300</v>
      </c>
      <c r="X16" s="37">
        <v>0</v>
      </c>
      <c r="Y16" s="37"/>
      <c r="Z16" s="37"/>
      <c r="AA16" s="42">
        <f t="shared" ref="AA16" si="170">W16+X16-Y16+Z16</f>
        <v>300</v>
      </c>
      <c r="AB16" s="37">
        <v>0</v>
      </c>
      <c r="AC16" s="37"/>
      <c r="AD16" s="37"/>
      <c r="AE16" s="42">
        <f t="shared" ref="AE16" si="171">AA16+AB16-AC16+AD16</f>
        <v>300</v>
      </c>
      <c r="AF16" s="37">
        <v>0</v>
      </c>
      <c r="AG16" s="37"/>
      <c r="AH16" s="37"/>
      <c r="AI16" s="42">
        <f t="shared" ref="AI16" si="172">AE16+AF16-AG16+AH16</f>
        <v>300</v>
      </c>
      <c r="AJ16" s="37">
        <v>0</v>
      </c>
      <c r="AK16" s="37"/>
      <c r="AL16" s="37"/>
      <c r="AM16" s="42">
        <f t="shared" ref="AM16" si="173">AI16+AJ16-AK16+AL16</f>
        <v>300</v>
      </c>
      <c r="AN16" s="37">
        <v>0</v>
      </c>
      <c r="AO16" s="37"/>
      <c r="AP16" s="37"/>
      <c r="AQ16" s="42">
        <f t="shared" ref="AQ16" si="174">AM16+AN16-AO16+AP16</f>
        <v>300</v>
      </c>
      <c r="AR16" s="37">
        <v>0</v>
      </c>
      <c r="AS16" s="37"/>
      <c r="AT16" s="37"/>
      <c r="AU16" s="42">
        <f t="shared" ref="AU16" si="175">AQ16+AR16-AS16+AT16</f>
        <v>300</v>
      </c>
      <c r="AV16" s="37">
        <v>0</v>
      </c>
      <c r="AW16" s="37"/>
      <c r="AX16" s="37"/>
      <c r="AY16" s="42">
        <f t="shared" ref="AY16" si="176">AU16+AV16-AW16+AX16</f>
        <v>300</v>
      </c>
      <c r="AZ16" s="37">
        <v>0</v>
      </c>
      <c r="BA16" s="37"/>
      <c r="BB16" s="37"/>
      <c r="BC16" s="42">
        <f t="shared" ref="BC16" si="177">AY16+AZ16-BA16+BB16</f>
        <v>300</v>
      </c>
      <c r="BD16" s="37">
        <v>0</v>
      </c>
      <c r="BE16" s="37"/>
      <c r="BF16" s="37"/>
      <c r="BG16" s="42">
        <f t="shared" ref="BG16" si="178">BC16+BD16-BE16+BF16</f>
        <v>300</v>
      </c>
      <c r="BH16" s="37">
        <v>0</v>
      </c>
      <c r="BI16" s="37"/>
      <c r="BJ16" s="37"/>
      <c r="BK16" s="42">
        <f t="shared" ref="BK16" si="179">BG16+BH16-BI16+BJ16</f>
        <v>300</v>
      </c>
      <c r="BL16" s="37">
        <v>0</v>
      </c>
      <c r="BM16" s="37"/>
      <c r="BN16" s="37"/>
      <c r="BO16" s="42">
        <f t="shared" ref="BO16" si="180">BK16+BL16-BM16+BN16</f>
        <v>300</v>
      </c>
      <c r="BP16" s="37">
        <v>0</v>
      </c>
      <c r="BQ16" s="37"/>
      <c r="BR16" s="37"/>
      <c r="BS16" s="42">
        <f t="shared" ref="BS16" si="181">BO16+BP16-BQ16+BR16</f>
        <v>300</v>
      </c>
      <c r="BT16" s="37">
        <v>0</v>
      </c>
      <c r="BU16" s="37"/>
      <c r="BV16" s="37"/>
      <c r="BW16" s="42">
        <f t="shared" ref="BW16" si="182">BS16+BT16-BU16+BV16</f>
        <v>300</v>
      </c>
      <c r="BX16" s="37">
        <v>0</v>
      </c>
      <c r="BY16" s="37"/>
      <c r="BZ16" s="37"/>
      <c r="CA16" s="42">
        <f t="shared" ref="CA16" si="183">BW16+BX16-BY16+BZ16</f>
        <v>300</v>
      </c>
      <c r="CB16" s="37">
        <v>0</v>
      </c>
      <c r="CC16" s="37"/>
      <c r="CD16" s="37"/>
      <c r="CE16" s="42">
        <f t="shared" ref="CE16" si="184">CA16+CB16-CC16+CD16</f>
        <v>300</v>
      </c>
      <c r="CF16" s="37">
        <v>0</v>
      </c>
      <c r="CG16" s="37"/>
      <c r="CH16" s="37"/>
      <c r="CI16" s="42">
        <f t="shared" ref="CI16" si="185">CE16+CF16-CG16+CH16</f>
        <v>300</v>
      </c>
      <c r="CJ16" s="37">
        <v>0</v>
      </c>
      <c r="CK16" s="37"/>
      <c r="CL16" s="37"/>
      <c r="CM16" s="42">
        <f t="shared" ref="CM16" si="186">CI16+CJ16-CK16+CL16</f>
        <v>300</v>
      </c>
      <c r="CN16" s="37">
        <v>0</v>
      </c>
      <c r="CO16" s="37"/>
      <c r="CP16" s="37"/>
      <c r="CQ16" s="42">
        <f t="shared" ref="CQ16" si="187">CM16+CN16-CO16+CP16</f>
        <v>300</v>
      </c>
      <c r="CR16" s="37">
        <v>0</v>
      </c>
      <c r="CS16" s="37"/>
      <c r="CT16" s="37"/>
      <c r="CU16" s="42">
        <f t="shared" ref="CU16" si="188">CQ16+CR16-CS16+CT16</f>
        <v>300</v>
      </c>
      <c r="CV16" s="37">
        <v>0</v>
      </c>
      <c r="CW16" s="37"/>
      <c r="CX16" s="37"/>
      <c r="CY16" s="42">
        <f t="shared" ref="CY16" si="189">CU16+CV16-CW16+CX16</f>
        <v>300</v>
      </c>
      <c r="CZ16" s="37">
        <v>0</v>
      </c>
      <c r="DA16" s="37"/>
      <c r="DB16" s="37"/>
      <c r="DC16" s="42">
        <f t="shared" ref="DC16" si="190">CY16+CZ16-DA16+DB16</f>
        <v>300</v>
      </c>
      <c r="DD16" s="37">
        <v>0</v>
      </c>
      <c r="DE16" s="37"/>
      <c r="DF16" s="37"/>
      <c r="DG16" s="42">
        <f t="shared" ref="DG16" si="191">DC16+DD16-DE16+DF16</f>
        <v>300</v>
      </c>
      <c r="DH16" s="37">
        <v>0</v>
      </c>
      <c r="DI16" s="37"/>
      <c r="DJ16" s="37"/>
      <c r="DK16" s="42">
        <f t="shared" ref="DK16" si="192">DG16+DH16-DI16+DJ16</f>
        <v>300</v>
      </c>
      <c r="DL16" s="37">
        <v>0</v>
      </c>
      <c r="DM16" s="37"/>
      <c r="DN16" s="37"/>
      <c r="DO16" s="42">
        <f t="shared" ref="DO16" si="193">DK16+DL16-DM16+DN16</f>
        <v>300</v>
      </c>
      <c r="DP16" s="37">
        <v>0</v>
      </c>
      <c r="DQ16" s="37"/>
      <c r="DR16" s="37"/>
      <c r="DS16" s="42">
        <f t="shared" ref="DS16" si="194">DO16+DP16-DQ16+DR16</f>
        <v>300</v>
      </c>
      <c r="DT16" s="37">
        <v>0</v>
      </c>
      <c r="DU16" s="37"/>
      <c r="DV16" s="37"/>
      <c r="DW16" s="42">
        <f t="shared" ref="DW16" si="195">DS16+DT16-DU16+DV16</f>
        <v>300</v>
      </c>
      <c r="DX16" s="37">
        <v>0</v>
      </c>
      <c r="DY16" s="37"/>
      <c r="DZ16" s="37"/>
      <c r="EA16" s="42">
        <f t="shared" ref="EA16" si="196">DW16+DX16-DY16+DZ16</f>
        <v>300</v>
      </c>
      <c r="EB16" s="37">
        <v>0</v>
      </c>
      <c r="EC16" s="37"/>
      <c r="ED16" s="37"/>
      <c r="EE16" s="42">
        <f t="shared" ref="EE16" si="197">EA16+EB16-EC16+ED16</f>
        <v>300</v>
      </c>
      <c r="EF16" s="37">
        <v>0</v>
      </c>
      <c r="EG16" s="37"/>
      <c r="EH16" s="37"/>
      <c r="EI16" s="42">
        <f t="shared" ref="EI16" si="198">EE16+EF16-EG16+EH16</f>
        <v>300</v>
      </c>
      <c r="EJ16" s="37">
        <v>0</v>
      </c>
      <c r="EK16" s="37"/>
      <c r="EL16" s="37"/>
      <c r="EM16" s="42">
        <f t="shared" ref="EM16" si="199">EI16+EJ16-EK16+EL16</f>
        <v>300</v>
      </c>
      <c r="EN16" s="37">
        <v>0</v>
      </c>
      <c r="EO16" s="37"/>
      <c r="EP16" s="37"/>
      <c r="EQ16" s="42">
        <f t="shared" ref="EQ16" si="200">EM16+EN16-EO16+EP16</f>
        <v>300</v>
      </c>
    </row>
    <row r="17" spans="1:115" x14ac:dyDescent="0.55000000000000004">
      <c r="A17" s="1"/>
      <c r="B17" s="1"/>
      <c r="C17" s="36"/>
      <c r="D17" s="37"/>
      <c r="E17" s="37"/>
      <c r="F17" s="3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1"/>
      <c r="DK17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N16"/>
  <sheetViews>
    <sheetView topLeftCell="M1" workbookViewId="0">
      <selection activeCell="P5" sqref="P5:AM16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40" ht="28.8" x14ac:dyDescent="0.55000000000000004">
      <c r="A1" s="5" t="s">
        <v>32</v>
      </c>
      <c r="B1" s="30"/>
      <c r="C1" s="34" t="s">
        <v>126</v>
      </c>
      <c r="D1" s="35"/>
    </row>
    <row r="2" spans="1:40" ht="14.7" thickBot="1" x14ac:dyDescent="0.6">
      <c r="A2" s="8" t="s">
        <v>17</v>
      </c>
      <c r="B2" s="8" t="s">
        <v>37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45">
        <f t="shared" si="0"/>
        <v>43982</v>
      </c>
      <c r="I2" s="66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  <c r="AN2" s="38"/>
    </row>
    <row r="3" spans="1:40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303.10000000000002</v>
      </c>
      <c r="B5" s="23" t="s">
        <v>38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>
        <v>0</v>
      </c>
      <c r="P5" s="44">
        <f>O5+INDEX('Dep LinkIn'!$D$5:$AO$16,MATCH('AccDep LinkIn'!$A5,'Dep LinkIn'!$A$5:$A$16,0),MATCH('AccDep LinkIn'!P$2,'Dep LinkIn'!$D$2:$AO$2,0))</f>
        <v>0</v>
      </c>
      <c r="Q5" s="44">
        <f>P5+INDEX('Dep LinkIn'!$D$5:$AO$16,MATCH('AccDep LinkIn'!$A5,'Dep LinkIn'!$A$5:$A$16,0),MATCH('AccDep LinkIn'!Q$2,'Dep LinkIn'!$D$2:$AO$2,0))</f>
        <v>0</v>
      </c>
      <c r="R5" s="44">
        <f>Q5+INDEX('Dep LinkIn'!$D$5:$AO$16,MATCH('AccDep LinkIn'!$A5,'Dep LinkIn'!$A$5:$A$16,0),MATCH('AccDep LinkIn'!R$2,'Dep LinkIn'!$D$2:$AO$2,0))</f>
        <v>0</v>
      </c>
      <c r="S5" s="44">
        <f>R5+INDEX('Dep LinkIn'!$D$5:$AO$16,MATCH('AccDep LinkIn'!$A5,'Dep LinkIn'!$A$5:$A$16,0),MATCH('AccDep LinkIn'!S$2,'Dep LinkIn'!$D$2:$AO$2,0))</f>
        <v>0</v>
      </c>
      <c r="T5" s="44">
        <f>S5+INDEX('Dep LinkIn'!$D$5:$AO$16,MATCH('AccDep LinkIn'!$A5,'Dep LinkIn'!$A$5:$A$16,0),MATCH('AccDep LinkIn'!T$2,'Dep LinkIn'!$D$2:$AO$2,0))</f>
        <v>0</v>
      </c>
      <c r="U5" s="44">
        <f>T5+INDEX('Dep LinkIn'!$D$5:$AO$16,MATCH('AccDep LinkIn'!$A5,'Dep LinkIn'!$A$5:$A$16,0),MATCH('AccDep LinkIn'!U$2,'Dep LinkIn'!$D$2:$AO$2,0))</f>
        <v>0</v>
      </c>
      <c r="V5" s="44">
        <f>U5+INDEX('Dep LinkIn'!$D$5:$AO$16,MATCH('AccDep LinkIn'!$A5,'Dep LinkIn'!$A$5:$A$16,0),MATCH('AccDep LinkIn'!V$2,'Dep LinkIn'!$D$2:$AO$2,0))</f>
        <v>0</v>
      </c>
      <c r="W5" s="44">
        <f>V5+INDEX('Dep LinkIn'!$D$5:$AO$16,MATCH('AccDep LinkIn'!$A5,'Dep LinkIn'!$A$5:$A$16,0),MATCH('AccDep LinkIn'!W$2,'Dep LinkIn'!$D$2:$AO$2,0))</f>
        <v>0</v>
      </c>
      <c r="X5" s="44">
        <f>W5+INDEX('Dep LinkIn'!$D$5:$AO$16,MATCH('AccDep LinkIn'!$A5,'Dep LinkIn'!$A$5:$A$16,0),MATCH('AccDep LinkIn'!X$2,'Dep LinkIn'!$D$2:$AO$2,0))</f>
        <v>0</v>
      </c>
      <c r="Y5" s="44">
        <f>X5+INDEX('Dep LinkIn'!$D$5:$AO$16,MATCH('AccDep LinkIn'!$A5,'Dep LinkIn'!$A$5:$A$16,0),MATCH('AccDep LinkIn'!Y$2,'Dep LinkIn'!$D$2:$AO$2,0))</f>
        <v>0</v>
      </c>
      <c r="Z5" s="44">
        <f>Y5+INDEX('Dep LinkIn'!$D$5:$AO$16,MATCH('AccDep LinkIn'!$A5,'Dep LinkIn'!$A$5:$A$16,0),MATCH('AccDep LinkIn'!Z$2,'Dep LinkIn'!$D$2:$AO$2,0))</f>
        <v>0</v>
      </c>
      <c r="AA5" s="44">
        <f>Z5+INDEX('Dep LinkIn'!$D$5:$AO$16,MATCH('AccDep LinkIn'!$A5,'Dep LinkIn'!$A$5:$A$16,0),MATCH('AccDep LinkIn'!AA$2,'Dep LinkIn'!$D$2:$AO$2,0))</f>
        <v>0</v>
      </c>
      <c r="AB5" s="44">
        <f>AA5+INDEX('Dep LinkIn'!$D$5:$AO$16,MATCH('AccDep LinkIn'!$A5,'Dep LinkIn'!$A$5:$A$16,0),MATCH('AccDep LinkIn'!AB$2,'Dep LinkIn'!$D$2:$AO$2,0))</f>
        <v>0</v>
      </c>
      <c r="AC5" s="44">
        <f>AB5+INDEX('Dep LinkIn'!$D$5:$AO$16,MATCH('AccDep LinkIn'!$A5,'Dep LinkIn'!$A$5:$A$16,0),MATCH('AccDep LinkIn'!AC$2,'Dep LinkIn'!$D$2:$AO$2,0))</f>
        <v>0</v>
      </c>
      <c r="AD5" s="44">
        <f>AC5+INDEX('Dep LinkIn'!$D$5:$AO$16,MATCH('AccDep LinkIn'!$A5,'Dep LinkIn'!$A$5:$A$16,0),MATCH('AccDep LinkIn'!AD$2,'Dep LinkIn'!$D$2:$AO$2,0))</f>
        <v>0</v>
      </c>
      <c r="AE5" s="44">
        <f>AD5+INDEX('Dep LinkIn'!$D$5:$AO$16,MATCH('AccDep LinkIn'!$A5,'Dep LinkIn'!$A$5:$A$16,0),MATCH('AccDep LinkIn'!AE$2,'Dep LinkIn'!$D$2:$AO$2,0))</f>
        <v>0</v>
      </c>
      <c r="AF5" s="44">
        <f>AE5+INDEX('Dep LinkIn'!$D$5:$AO$16,MATCH('AccDep LinkIn'!$A5,'Dep LinkIn'!$A$5:$A$16,0),MATCH('AccDep LinkIn'!AF$2,'Dep LinkIn'!$D$2:$AO$2,0))</f>
        <v>0</v>
      </c>
      <c r="AG5" s="44">
        <f>AF5+INDEX('Dep LinkIn'!$D$5:$AO$16,MATCH('AccDep LinkIn'!$A5,'Dep LinkIn'!$A$5:$A$16,0),MATCH('AccDep LinkIn'!AG$2,'Dep LinkIn'!$D$2:$AO$2,0))</f>
        <v>0</v>
      </c>
      <c r="AH5" s="44">
        <f>AG5+INDEX('Dep LinkIn'!$D$5:$AO$16,MATCH('AccDep LinkIn'!$A5,'Dep LinkIn'!$A$5:$A$16,0),MATCH('AccDep LinkIn'!AH$2,'Dep LinkIn'!$D$2:$AO$2,0))</f>
        <v>0</v>
      </c>
      <c r="AI5" s="44">
        <f>AH5+INDEX('Dep LinkIn'!$D$5:$AO$16,MATCH('AccDep LinkIn'!$A5,'Dep LinkIn'!$A$5:$A$16,0),MATCH('AccDep LinkIn'!AI$2,'Dep LinkIn'!$D$2:$AO$2,0))</f>
        <v>0</v>
      </c>
      <c r="AJ5" s="44">
        <f>AI5+INDEX('Dep LinkIn'!$D$5:$AO$16,MATCH('AccDep LinkIn'!$A5,'Dep LinkIn'!$A$5:$A$16,0),MATCH('AccDep LinkIn'!AJ$2,'Dep LinkIn'!$D$2:$AO$2,0))</f>
        <v>0</v>
      </c>
      <c r="AK5" s="44">
        <f>AJ5+INDEX('Dep LinkIn'!$D$5:$AO$16,MATCH('AccDep LinkIn'!$A5,'Dep LinkIn'!$A$5:$A$16,0),MATCH('AccDep LinkIn'!AK$2,'Dep LinkIn'!$D$2:$AO$2,0))</f>
        <v>0</v>
      </c>
      <c r="AL5" s="44">
        <f>AK5+INDEX('Dep LinkIn'!$D$5:$AO$16,MATCH('AccDep LinkIn'!$A5,'Dep LinkIn'!$A$5:$A$16,0),MATCH('AccDep LinkIn'!AL$2,'Dep LinkIn'!$D$2:$AO$2,0))</f>
        <v>0</v>
      </c>
      <c r="AM5" s="44">
        <f>AL5+INDEX('Dep LinkIn'!$D$5:$AO$16,MATCH('AccDep LinkIn'!$A5,'Dep LinkIn'!$A$5:$A$16,0),MATCH('AccDep LinkIn'!AM$2,'Dep LinkIn'!$D$2:$AO$2,0))</f>
        <v>0</v>
      </c>
      <c r="AN5" s="44"/>
    </row>
    <row r="6" spans="1:40" x14ac:dyDescent="0.55000000000000004">
      <c r="A6" s="23">
        <v>304</v>
      </c>
      <c r="B6" s="23" t="s">
        <v>39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>
        <v>2991</v>
      </c>
      <c r="P6" s="44">
        <f>O6+INDEX('Dep LinkIn'!$D$5:$AO$16,MATCH('AccDep LinkIn'!$A6,'Dep LinkIn'!$A$5:$A$16,0),MATCH('AccDep LinkIn'!P$2,'Dep LinkIn'!$D$2:$AO$2,0))</f>
        <v>3460.2811138888892</v>
      </c>
      <c r="Q6" s="44">
        <f>P6+INDEX('Dep LinkIn'!$D$5:$AO$16,MATCH('AccDep LinkIn'!$A6,'Dep LinkIn'!$A$5:$A$16,0),MATCH('AccDep LinkIn'!Q$2,'Dep LinkIn'!$D$2:$AO$2,0))</f>
        <v>3929.5622277777784</v>
      </c>
      <c r="R6" s="44">
        <f>Q6+INDEX('Dep LinkIn'!$D$5:$AO$16,MATCH('AccDep LinkIn'!$A6,'Dep LinkIn'!$A$5:$A$16,0),MATCH('AccDep LinkIn'!R$2,'Dep LinkIn'!$D$2:$AO$2,0))</f>
        <v>4398.8433416666676</v>
      </c>
      <c r="S6" s="44">
        <f>R6+INDEX('Dep LinkIn'!$D$5:$AO$16,MATCH('AccDep LinkIn'!$A6,'Dep LinkIn'!$A$5:$A$16,0),MATCH('AccDep LinkIn'!S$2,'Dep LinkIn'!$D$2:$AO$2,0))</f>
        <v>4868.1244555555568</v>
      </c>
      <c r="T6" s="44">
        <f>S6+INDEX('Dep LinkIn'!$D$5:$AO$16,MATCH('AccDep LinkIn'!$A6,'Dep LinkIn'!$A$5:$A$16,0),MATCH('AccDep LinkIn'!T$2,'Dep LinkIn'!$D$2:$AO$2,0))</f>
        <v>5337.405569444446</v>
      </c>
      <c r="U6" s="44">
        <f>T6+INDEX('Dep LinkIn'!$D$5:$AO$16,MATCH('AccDep LinkIn'!$A6,'Dep LinkIn'!$A$5:$A$16,0),MATCH('AccDep LinkIn'!U$2,'Dep LinkIn'!$D$2:$AO$2,0))</f>
        <v>5806.6866833333352</v>
      </c>
      <c r="V6" s="44">
        <f>U6+INDEX('Dep LinkIn'!$D$5:$AO$16,MATCH('AccDep LinkIn'!$A6,'Dep LinkIn'!$A$5:$A$16,0),MATCH('AccDep LinkIn'!V$2,'Dep LinkIn'!$D$2:$AO$2,0))</f>
        <v>6275.9677972222244</v>
      </c>
      <c r="W6" s="44">
        <f>V6+INDEX('Dep LinkIn'!$D$5:$AO$16,MATCH('AccDep LinkIn'!$A6,'Dep LinkIn'!$A$5:$A$16,0),MATCH('AccDep LinkIn'!W$2,'Dep LinkIn'!$D$2:$AO$2,0))</f>
        <v>6745.2489111111136</v>
      </c>
      <c r="X6" s="44">
        <f>W6+INDEX('Dep LinkIn'!$D$5:$AO$16,MATCH('AccDep LinkIn'!$A6,'Dep LinkIn'!$A$5:$A$16,0),MATCH('AccDep LinkIn'!X$2,'Dep LinkIn'!$D$2:$AO$2,0))</f>
        <v>8294.6924416666698</v>
      </c>
      <c r="Y6" s="44">
        <f>X6+INDEX('Dep LinkIn'!$D$5:$AO$16,MATCH('AccDep LinkIn'!$A6,'Dep LinkIn'!$A$5:$A$16,0),MATCH('AccDep LinkIn'!Y$2,'Dep LinkIn'!$D$2:$AO$2,0))</f>
        <v>9844.135972222226</v>
      </c>
      <c r="Z6" s="44">
        <f>Y6+INDEX('Dep LinkIn'!$D$5:$AO$16,MATCH('AccDep LinkIn'!$A6,'Dep LinkIn'!$A$5:$A$16,0),MATCH('AccDep LinkIn'!Z$2,'Dep LinkIn'!$D$2:$AO$2,0))</f>
        <v>11393.579502777782</v>
      </c>
      <c r="AA6" s="44">
        <f>Z6+INDEX('Dep LinkIn'!$D$5:$AO$16,MATCH('AccDep LinkIn'!$A6,'Dep LinkIn'!$A$5:$A$16,0),MATCH('AccDep LinkIn'!AA$2,'Dep LinkIn'!$D$2:$AO$2,0))</f>
        <v>12943.023033333338</v>
      </c>
      <c r="AB6" s="44">
        <f>AA6+INDEX('Dep LinkIn'!$D$5:$AO$16,MATCH('AccDep LinkIn'!$A6,'Dep LinkIn'!$A$5:$A$16,0),MATCH('AccDep LinkIn'!AB$2,'Dep LinkIn'!$D$2:$AO$2,0))</f>
        <v>14492.466563888895</v>
      </c>
      <c r="AC6" s="44">
        <f>AB6+INDEX('Dep LinkIn'!$D$5:$AO$16,MATCH('AccDep LinkIn'!$A6,'Dep LinkIn'!$A$5:$A$16,0),MATCH('AccDep LinkIn'!AC$2,'Dep LinkIn'!$D$2:$AO$2,0))</f>
        <v>16041.910094444451</v>
      </c>
      <c r="AD6" s="44">
        <f>AC6+INDEX('Dep LinkIn'!$D$5:$AO$16,MATCH('AccDep LinkIn'!$A6,'Dep LinkIn'!$A$5:$A$16,0),MATCH('AccDep LinkIn'!AD$2,'Dep LinkIn'!$D$2:$AO$2,0))</f>
        <v>17591.353625000007</v>
      </c>
      <c r="AE6" s="44">
        <f>AD6+INDEX('Dep LinkIn'!$D$5:$AO$16,MATCH('AccDep LinkIn'!$A6,'Dep LinkIn'!$A$5:$A$16,0),MATCH('AccDep LinkIn'!AE$2,'Dep LinkIn'!$D$2:$AO$2,0))</f>
        <v>19140.797155555563</v>
      </c>
      <c r="AF6" s="44">
        <f>AE6+INDEX('Dep LinkIn'!$D$5:$AO$16,MATCH('AccDep LinkIn'!$A6,'Dep LinkIn'!$A$5:$A$16,0),MATCH('AccDep LinkIn'!AF$2,'Dep LinkIn'!$D$2:$AO$2,0))</f>
        <v>20690.240686111119</v>
      </c>
      <c r="AG6" s="44">
        <f>AF6+INDEX('Dep LinkIn'!$D$5:$AO$16,MATCH('AccDep LinkIn'!$A6,'Dep LinkIn'!$A$5:$A$16,0),MATCH('AccDep LinkIn'!AG$2,'Dep LinkIn'!$D$2:$AO$2,0))</f>
        <v>22239.684216666676</v>
      </c>
      <c r="AH6" s="44">
        <f>AG6+INDEX('Dep LinkIn'!$D$5:$AO$16,MATCH('AccDep LinkIn'!$A6,'Dep LinkIn'!$A$5:$A$16,0),MATCH('AccDep LinkIn'!AH$2,'Dep LinkIn'!$D$2:$AO$2,0))</f>
        <v>23789.127747222232</v>
      </c>
      <c r="AI6" s="44">
        <f>AH6+INDEX('Dep LinkIn'!$D$5:$AO$16,MATCH('AccDep LinkIn'!$A6,'Dep LinkIn'!$A$5:$A$16,0),MATCH('AccDep LinkIn'!AI$2,'Dep LinkIn'!$D$2:$AO$2,0))</f>
        <v>25338.571277777788</v>
      </c>
      <c r="AJ6" s="44">
        <f>AI6+INDEX('Dep LinkIn'!$D$5:$AO$16,MATCH('AccDep LinkIn'!$A6,'Dep LinkIn'!$A$5:$A$16,0),MATCH('AccDep LinkIn'!AJ$2,'Dep LinkIn'!$D$2:$AO$2,0))</f>
        <v>26888.014808333344</v>
      </c>
      <c r="AK6" s="44">
        <f>AJ6+INDEX('Dep LinkIn'!$D$5:$AO$16,MATCH('AccDep LinkIn'!$A6,'Dep LinkIn'!$A$5:$A$16,0),MATCH('AccDep LinkIn'!AK$2,'Dep LinkIn'!$D$2:$AO$2,0))</f>
        <v>28437.4583388889</v>
      </c>
      <c r="AL6" s="44">
        <f>AK6+INDEX('Dep LinkIn'!$D$5:$AO$16,MATCH('AccDep LinkIn'!$A6,'Dep LinkIn'!$A$5:$A$16,0),MATCH('AccDep LinkIn'!AL$2,'Dep LinkIn'!$D$2:$AO$2,0))</f>
        <v>29986.901869444457</v>
      </c>
      <c r="AM6" s="44">
        <f>AL6+INDEX('Dep LinkIn'!$D$5:$AO$16,MATCH('AccDep LinkIn'!$A6,'Dep LinkIn'!$A$5:$A$16,0),MATCH('AccDep LinkIn'!AM$2,'Dep LinkIn'!$D$2:$AO$2,0))</f>
        <v>31536.345400000013</v>
      </c>
      <c r="AN6" s="44"/>
    </row>
    <row r="7" spans="1:40" x14ac:dyDescent="0.55000000000000004">
      <c r="A7" s="23">
        <v>307</v>
      </c>
      <c r="B7" s="23" t="s">
        <v>40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>
        <v>1110</v>
      </c>
      <c r="P7" s="44">
        <f>O7+INDEX('Dep LinkIn'!$D$5:$AO$16,MATCH('AccDep LinkIn'!$A7,'Dep LinkIn'!$A$5:$A$16,0),MATCH('AccDep LinkIn'!P$2,'Dep LinkIn'!$D$2:$AO$2,0))</f>
        <v>1110</v>
      </c>
      <c r="Q7" s="44">
        <f>P7+INDEX('Dep LinkIn'!$D$5:$AO$16,MATCH('AccDep LinkIn'!$A7,'Dep LinkIn'!$A$5:$A$16,0),MATCH('AccDep LinkIn'!Q$2,'Dep LinkIn'!$D$2:$AO$2,0))</f>
        <v>1110</v>
      </c>
      <c r="R7" s="44">
        <f>Q7+INDEX('Dep LinkIn'!$D$5:$AO$16,MATCH('AccDep LinkIn'!$A7,'Dep LinkIn'!$A$5:$A$16,0),MATCH('AccDep LinkIn'!R$2,'Dep LinkIn'!$D$2:$AO$2,0))</f>
        <v>1110</v>
      </c>
      <c r="S7" s="44">
        <f>R7+INDEX('Dep LinkIn'!$D$5:$AO$16,MATCH('AccDep LinkIn'!$A7,'Dep LinkIn'!$A$5:$A$16,0),MATCH('AccDep LinkIn'!S$2,'Dep LinkIn'!$D$2:$AO$2,0))</f>
        <v>1110</v>
      </c>
      <c r="T7" s="44">
        <f>S7+INDEX('Dep LinkIn'!$D$5:$AO$16,MATCH('AccDep LinkIn'!$A7,'Dep LinkIn'!$A$5:$A$16,0),MATCH('AccDep LinkIn'!T$2,'Dep LinkIn'!$D$2:$AO$2,0))</f>
        <v>1110</v>
      </c>
      <c r="U7" s="44">
        <f>T7+INDEX('Dep LinkIn'!$D$5:$AO$16,MATCH('AccDep LinkIn'!$A7,'Dep LinkIn'!$A$5:$A$16,0),MATCH('AccDep LinkIn'!U$2,'Dep LinkIn'!$D$2:$AO$2,0))</f>
        <v>1110</v>
      </c>
      <c r="V7" s="44">
        <f>U7+INDEX('Dep LinkIn'!$D$5:$AO$16,MATCH('AccDep LinkIn'!$A7,'Dep LinkIn'!$A$5:$A$16,0),MATCH('AccDep LinkIn'!V$2,'Dep LinkIn'!$D$2:$AO$2,0))</f>
        <v>1110</v>
      </c>
      <c r="W7" s="44">
        <f>V7+INDEX('Dep LinkIn'!$D$5:$AO$16,MATCH('AccDep LinkIn'!$A7,'Dep LinkIn'!$A$5:$A$16,0),MATCH('AccDep LinkIn'!W$2,'Dep LinkIn'!$D$2:$AO$2,0))</f>
        <v>1110</v>
      </c>
      <c r="X7" s="44">
        <f>W7+INDEX('Dep LinkIn'!$D$5:$AO$16,MATCH('AccDep LinkIn'!$A7,'Dep LinkIn'!$A$5:$A$16,0),MATCH('AccDep LinkIn'!X$2,'Dep LinkIn'!$D$2:$AO$2,0))</f>
        <v>1110</v>
      </c>
      <c r="Y7" s="44">
        <f>X7+INDEX('Dep LinkIn'!$D$5:$AO$16,MATCH('AccDep LinkIn'!$A7,'Dep LinkIn'!$A$5:$A$16,0),MATCH('AccDep LinkIn'!Y$2,'Dep LinkIn'!$D$2:$AO$2,0))</f>
        <v>1202.4929999999999</v>
      </c>
      <c r="Z7" s="44">
        <f>Y7+INDEX('Dep LinkIn'!$D$5:$AO$16,MATCH('AccDep LinkIn'!$A7,'Dep LinkIn'!$A$5:$A$16,0),MATCH('AccDep LinkIn'!Z$2,'Dep LinkIn'!$D$2:$AO$2,0))</f>
        <v>1294.9859999999999</v>
      </c>
      <c r="AA7" s="44">
        <f>Z7+INDEX('Dep LinkIn'!$D$5:$AO$16,MATCH('AccDep LinkIn'!$A7,'Dep LinkIn'!$A$5:$A$16,0),MATCH('AccDep LinkIn'!AA$2,'Dep LinkIn'!$D$2:$AO$2,0))</f>
        <v>1387.4789999999998</v>
      </c>
      <c r="AB7" s="44">
        <f>AA7+INDEX('Dep LinkIn'!$D$5:$AO$16,MATCH('AccDep LinkIn'!$A7,'Dep LinkIn'!$A$5:$A$16,0),MATCH('AccDep LinkIn'!AB$2,'Dep LinkIn'!$D$2:$AO$2,0))</f>
        <v>1479.9719999999998</v>
      </c>
      <c r="AC7" s="44">
        <f>AB7+INDEX('Dep LinkIn'!$D$5:$AO$16,MATCH('AccDep LinkIn'!$A7,'Dep LinkIn'!$A$5:$A$16,0),MATCH('AccDep LinkIn'!AC$2,'Dep LinkIn'!$D$2:$AO$2,0))</f>
        <v>1572.4649999999997</v>
      </c>
      <c r="AD7" s="44">
        <f>AC7+INDEX('Dep LinkIn'!$D$5:$AO$16,MATCH('AccDep LinkIn'!$A7,'Dep LinkIn'!$A$5:$A$16,0),MATCH('AccDep LinkIn'!AD$2,'Dep LinkIn'!$D$2:$AO$2,0))</f>
        <v>1664.9579999999996</v>
      </c>
      <c r="AE7" s="44">
        <f>AD7+INDEX('Dep LinkIn'!$D$5:$AO$16,MATCH('AccDep LinkIn'!$A7,'Dep LinkIn'!$A$5:$A$16,0),MATCH('AccDep LinkIn'!AE$2,'Dep LinkIn'!$D$2:$AO$2,0))</f>
        <v>1757.4509999999996</v>
      </c>
      <c r="AF7" s="44">
        <f>AE7+INDEX('Dep LinkIn'!$D$5:$AO$16,MATCH('AccDep LinkIn'!$A7,'Dep LinkIn'!$A$5:$A$16,0),MATCH('AccDep LinkIn'!AF$2,'Dep LinkIn'!$D$2:$AO$2,0))</f>
        <v>1849.9439999999995</v>
      </c>
      <c r="AG7" s="44">
        <f>AF7+INDEX('Dep LinkIn'!$D$5:$AO$16,MATCH('AccDep LinkIn'!$A7,'Dep LinkIn'!$A$5:$A$16,0),MATCH('AccDep LinkIn'!AG$2,'Dep LinkIn'!$D$2:$AO$2,0))</f>
        <v>1942.4369999999994</v>
      </c>
      <c r="AH7" s="44">
        <f>AG7+INDEX('Dep LinkIn'!$D$5:$AO$16,MATCH('AccDep LinkIn'!$A7,'Dep LinkIn'!$A$5:$A$16,0),MATCH('AccDep LinkIn'!AH$2,'Dep LinkIn'!$D$2:$AO$2,0))</f>
        <v>2034.9299999999994</v>
      </c>
      <c r="AI7" s="44">
        <f>AH7+INDEX('Dep LinkIn'!$D$5:$AO$16,MATCH('AccDep LinkIn'!$A7,'Dep LinkIn'!$A$5:$A$16,0),MATCH('AccDep LinkIn'!AI$2,'Dep LinkIn'!$D$2:$AO$2,0))</f>
        <v>2127.4229999999993</v>
      </c>
      <c r="AJ7" s="44">
        <f>AI7+INDEX('Dep LinkIn'!$D$5:$AO$16,MATCH('AccDep LinkIn'!$A7,'Dep LinkIn'!$A$5:$A$16,0),MATCH('AccDep LinkIn'!AJ$2,'Dep LinkIn'!$D$2:$AO$2,0))</f>
        <v>2219.9159999999993</v>
      </c>
      <c r="AK7" s="44">
        <f>AJ7+INDEX('Dep LinkIn'!$D$5:$AO$16,MATCH('AccDep LinkIn'!$A7,'Dep LinkIn'!$A$5:$A$16,0),MATCH('AccDep LinkIn'!AK$2,'Dep LinkIn'!$D$2:$AO$2,0))</f>
        <v>2312.4089999999992</v>
      </c>
      <c r="AL7" s="44">
        <f>AK7+INDEX('Dep LinkIn'!$D$5:$AO$16,MATCH('AccDep LinkIn'!$A7,'Dep LinkIn'!$A$5:$A$16,0),MATCH('AccDep LinkIn'!AL$2,'Dep LinkIn'!$D$2:$AO$2,0))</f>
        <v>2404.9019999999991</v>
      </c>
      <c r="AM7" s="44">
        <f>AL7+INDEX('Dep LinkIn'!$D$5:$AO$16,MATCH('AccDep LinkIn'!$A7,'Dep LinkIn'!$A$5:$A$16,0),MATCH('AccDep LinkIn'!AM$2,'Dep LinkIn'!$D$2:$AO$2,0))</f>
        <v>2497.3949999999991</v>
      </c>
      <c r="AN7" s="44"/>
    </row>
    <row r="8" spans="1:40" x14ac:dyDescent="0.55000000000000004">
      <c r="A8" s="23">
        <v>311.10000000000002</v>
      </c>
      <c r="B8" s="23" t="s">
        <v>41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>
        <v>40412</v>
      </c>
      <c r="P8" s="44">
        <f>O8+INDEX('Dep LinkIn'!$D$5:$AO$16,MATCH('AccDep LinkIn'!$A8,'Dep LinkIn'!$A$5:$A$16,0),MATCH('AccDep LinkIn'!P$2,'Dep LinkIn'!$D$2:$AO$2,0))</f>
        <v>40412</v>
      </c>
      <c r="Q8" s="44">
        <f>P8+INDEX('Dep LinkIn'!$D$5:$AO$16,MATCH('AccDep LinkIn'!$A8,'Dep LinkIn'!$A$5:$A$16,0),MATCH('AccDep LinkIn'!Q$2,'Dep LinkIn'!$D$2:$AO$2,0))</f>
        <v>40412</v>
      </c>
      <c r="R8" s="44">
        <f>Q8+INDEX('Dep LinkIn'!$D$5:$AO$16,MATCH('AccDep LinkIn'!$A8,'Dep LinkIn'!$A$5:$A$16,0),MATCH('AccDep LinkIn'!R$2,'Dep LinkIn'!$D$2:$AO$2,0))</f>
        <v>40412</v>
      </c>
      <c r="S8" s="44">
        <f>R8+INDEX('Dep LinkIn'!$D$5:$AO$16,MATCH('AccDep LinkIn'!$A8,'Dep LinkIn'!$A$5:$A$16,0),MATCH('AccDep LinkIn'!S$2,'Dep LinkIn'!$D$2:$AO$2,0))</f>
        <v>40412</v>
      </c>
      <c r="T8" s="44">
        <f>S8+INDEX('Dep LinkIn'!$D$5:$AO$16,MATCH('AccDep LinkIn'!$A8,'Dep LinkIn'!$A$5:$A$16,0),MATCH('AccDep LinkIn'!T$2,'Dep LinkIn'!$D$2:$AO$2,0))</f>
        <v>40412</v>
      </c>
      <c r="U8" s="44">
        <f>T8+INDEX('Dep LinkIn'!$D$5:$AO$16,MATCH('AccDep LinkIn'!$A8,'Dep LinkIn'!$A$5:$A$16,0),MATCH('AccDep LinkIn'!U$2,'Dep LinkIn'!$D$2:$AO$2,0))</f>
        <v>40412</v>
      </c>
      <c r="V8" s="44">
        <f>U8+INDEX('Dep LinkIn'!$D$5:$AO$16,MATCH('AccDep LinkIn'!$A8,'Dep LinkIn'!$A$5:$A$16,0),MATCH('AccDep LinkIn'!V$2,'Dep LinkIn'!$D$2:$AO$2,0))</f>
        <v>40412</v>
      </c>
      <c r="W8" s="44">
        <f>V8+INDEX('Dep LinkIn'!$D$5:$AO$16,MATCH('AccDep LinkIn'!$A8,'Dep LinkIn'!$A$5:$A$16,0),MATCH('AccDep LinkIn'!W$2,'Dep LinkIn'!$D$2:$AO$2,0))</f>
        <v>40412</v>
      </c>
      <c r="X8" s="44">
        <f>W8+INDEX('Dep LinkIn'!$D$5:$AO$16,MATCH('AccDep LinkIn'!$A8,'Dep LinkIn'!$A$5:$A$16,0),MATCH('AccDep LinkIn'!X$2,'Dep LinkIn'!$D$2:$AO$2,0))</f>
        <v>40412</v>
      </c>
      <c r="Y8" s="44">
        <f>X8+INDEX('Dep LinkIn'!$D$5:$AO$16,MATCH('AccDep LinkIn'!$A8,'Dep LinkIn'!$A$5:$A$16,0),MATCH('AccDep LinkIn'!Y$2,'Dep LinkIn'!$D$2:$AO$2,0))</f>
        <v>40412</v>
      </c>
      <c r="Z8" s="44">
        <f>Y8+INDEX('Dep LinkIn'!$D$5:$AO$16,MATCH('AccDep LinkIn'!$A8,'Dep LinkIn'!$A$5:$A$16,0),MATCH('AccDep LinkIn'!Z$2,'Dep LinkIn'!$D$2:$AO$2,0))</f>
        <v>40412</v>
      </c>
      <c r="AA8" s="44">
        <f>Z8+INDEX('Dep LinkIn'!$D$5:$AO$16,MATCH('AccDep LinkIn'!$A8,'Dep LinkIn'!$A$5:$A$16,0),MATCH('AccDep LinkIn'!AA$2,'Dep LinkIn'!$D$2:$AO$2,0))</f>
        <v>40412</v>
      </c>
      <c r="AB8" s="44">
        <f>AA8+INDEX('Dep LinkIn'!$D$5:$AO$16,MATCH('AccDep LinkIn'!$A8,'Dep LinkIn'!$A$5:$A$16,0),MATCH('AccDep LinkIn'!AB$2,'Dep LinkIn'!$D$2:$AO$2,0))</f>
        <v>40412</v>
      </c>
      <c r="AC8" s="44">
        <f>AB8+INDEX('Dep LinkIn'!$D$5:$AO$16,MATCH('AccDep LinkIn'!$A8,'Dep LinkIn'!$A$5:$A$16,0),MATCH('AccDep LinkIn'!AC$2,'Dep LinkIn'!$D$2:$AO$2,0))</f>
        <v>40412</v>
      </c>
      <c r="AD8" s="44">
        <f>AC8+INDEX('Dep LinkIn'!$D$5:$AO$16,MATCH('AccDep LinkIn'!$A8,'Dep LinkIn'!$A$5:$A$16,0),MATCH('AccDep LinkIn'!AD$2,'Dep LinkIn'!$D$2:$AO$2,0))</f>
        <v>40412</v>
      </c>
      <c r="AE8" s="44">
        <f>AD8+INDEX('Dep LinkIn'!$D$5:$AO$16,MATCH('AccDep LinkIn'!$A8,'Dep LinkIn'!$A$5:$A$16,0),MATCH('AccDep LinkIn'!AE$2,'Dep LinkIn'!$D$2:$AO$2,0))</f>
        <v>40412</v>
      </c>
      <c r="AF8" s="44">
        <f>AE8+INDEX('Dep LinkIn'!$D$5:$AO$16,MATCH('AccDep LinkIn'!$A8,'Dep LinkIn'!$A$5:$A$16,0),MATCH('AccDep LinkIn'!AF$2,'Dep LinkIn'!$D$2:$AO$2,0))</f>
        <v>40412</v>
      </c>
      <c r="AG8" s="44">
        <f>AF8+INDEX('Dep LinkIn'!$D$5:$AO$16,MATCH('AccDep LinkIn'!$A8,'Dep LinkIn'!$A$5:$A$16,0),MATCH('AccDep LinkIn'!AG$2,'Dep LinkIn'!$D$2:$AO$2,0))</f>
        <v>40412</v>
      </c>
      <c r="AH8" s="44">
        <f>AG8+INDEX('Dep LinkIn'!$D$5:$AO$16,MATCH('AccDep LinkIn'!$A8,'Dep LinkIn'!$A$5:$A$16,0),MATCH('AccDep LinkIn'!AH$2,'Dep LinkIn'!$D$2:$AO$2,0))</f>
        <v>40412</v>
      </c>
      <c r="AI8" s="44">
        <f>AH8+INDEX('Dep LinkIn'!$D$5:$AO$16,MATCH('AccDep LinkIn'!$A8,'Dep LinkIn'!$A$5:$A$16,0),MATCH('AccDep LinkIn'!AI$2,'Dep LinkIn'!$D$2:$AO$2,0))</f>
        <v>40412</v>
      </c>
      <c r="AJ8" s="44">
        <f>AI8+INDEX('Dep LinkIn'!$D$5:$AO$16,MATCH('AccDep LinkIn'!$A8,'Dep LinkIn'!$A$5:$A$16,0),MATCH('AccDep LinkIn'!AJ$2,'Dep LinkIn'!$D$2:$AO$2,0))</f>
        <v>40412</v>
      </c>
      <c r="AK8" s="44">
        <f>AJ8+INDEX('Dep LinkIn'!$D$5:$AO$16,MATCH('AccDep LinkIn'!$A8,'Dep LinkIn'!$A$5:$A$16,0),MATCH('AccDep LinkIn'!AK$2,'Dep LinkIn'!$D$2:$AO$2,0))</f>
        <v>40412</v>
      </c>
      <c r="AL8" s="44">
        <f>AK8+INDEX('Dep LinkIn'!$D$5:$AO$16,MATCH('AccDep LinkIn'!$A8,'Dep LinkIn'!$A$5:$A$16,0),MATCH('AccDep LinkIn'!AL$2,'Dep LinkIn'!$D$2:$AO$2,0))</f>
        <v>40412</v>
      </c>
      <c r="AM8" s="44">
        <f>AL8+INDEX('Dep LinkIn'!$D$5:$AO$16,MATCH('AccDep LinkIn'!$A8,'Dep LinkIn'!$A$5:$A$16,0),MATCH('AccDep LinkIn'!AM$2,'Dep LinkIn'!$D$2:$AO$2,0))</f>
        <v>40412</v>
      </c>
      <c r="AN8" s="44"/>
    </row>
    <row r="9" spans="1:40" x14ac:dyDescent="0.55000000000000004">
      <c r="A9" s="23">
        <v>320</v>
      </c>
      <c r="B9" s="23" t="s">
        <v>42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>
        <v>710</v>
      </c>
      <c r="P9" s="44">
        <f>O9+INDEX('Dep LinkIn'!$D$5:$AO$16,MATCH('AccDep LinkIn'!$A9,'Dep LinkIn'!$A$5:$A$16,0),MATCH('AccDep LinkIn'!P$2,'Dep LinkIn'!$D$2:$AO$2,0))</f>
        <v>727.70703333333336</v>
      </c>
      <c r="Q9" s="44">
        <f>P9+INDEX('Dep LinkIn'!$D$5:$AO$16,MATCH('AccDep LinkIn'!$A9,'Dep LinkIn'!$A$5:$A$16,0),MATCH('AccDep LinkIn'!Q$2,'Dep LinkIn'!$D$2:$AO$2,0))</f>
        <v>745.41406666666671</v>
      </c>
      <c r="R9" s="44">
        <f>Q9+INDEX('Dep LinkIn'!$D$5:$AO$16,MATCH('AccDep LinkIn'!$A9,'Dep LinkIn'!$A$5:$A$16,0),MATCH('AccDep LinkIn'!R$2,'Dep LinkIn'!$D$2:$AO$2,0))</f>
        <v>763.12110000000007</v>
      </c>
      <c r="S9" s="44">
        <f>R9+INDEX('Dep LinkIn'!$D$5:$AO$16,MATCH('AccDep LinkIn'!$A9,'Dep LinkIn'!$A$5:$A$16,0),MATCH('AccDep LinkIn'!S$2,'Dep LinkIn'!$D$2:$AO$2,0))</f>
        <v>780.82813333333343</v>
      </c>
      <c r="T9" s="44">
        <f>S9+INDEX('Dep LinkIn'!$D$5:$AO$16,MATCH('AccDep LinkIn'!$A9,'Dep LinkIn'!$A$5:$A$16,0),MATCH('AccDep LinkIn'!T$2,'Dep LinkIn'!$D$2:$AO$2,0))</f>
        <v>798.53516666666678</v>
      </c>
      <c r="U9" s="44">
        <f>T9+INDEX('Dep LinkIn'!$D$5:$AO$16,MATCH('AccDep LinkIn'!$A9,'Dep LinkIn'!$A$5:$A$16,0),MATCH('AccDep LinkIn'!U$2,'Dep LinkIn'!$D$2:$AO$2,0))</f>
        <v>816.24220000000014</v>
      </c>
      <c r="V9" s="44">
        <f>U9+INDEX('Dep LinkIn'!$D$5:$AO$16,MATCH('AccDep LinkIn'!$A9,'Dep LinkIn'!$A$5:$A$16,0),MATCH('AccDep LinkIn'!V$2,'Dep LinkIn'!$D$2:$AO$2,0))</f>
        <v>833.9492333333335</v>
      </c>
      <c r="W9" s="44">
        <f>V9+INDEX('Dep LinkIn'!$D$5:$AO$16,MATCH('AccDep LinkIn'!$A9,'Dep LinkIn'!$A$5:$A$16,0),MATCH('AccDep LinkIn'!W$2,'Dep LinkIn'!$D$2:$AO$2,0))</f>
        <v>851.65626666666685</v>
      </c>
      <c r="X9" s="44">
        <f>W9+INDEX('Dep LinkIn'!$D$5:$AO$16,MATCH('AccDep LinkIn'!$A9,'Dep LinkIn'!$A$5:$A$16,0),MATCH('AccDep LinkIn'!X$2,'Dep LinkIn'!$D$2:$AO$2,0))</f>
        <v>1106.7211000000002</v>
      </c>
      <c r="Y9" s="44">
        <f>X9+INDEX('Dep LinkIn'!$D$5:$AO$16,MATCH('AccDep LinkIn'!$A9,'Dep LinkIn'!$A$5:$A$16,0),MATCH('AccDep LinkIn'!Y$2,'Dep LinkIn'!$D$2:$AO$2,0))</f>
        <v>1361.7859333333336</v>
      </c>
      <c r="Z9" s="44">
        <f>Y9+INDEX('Dep LinkIn'!$D$5:$AO$16,MATCH('AccDep LinkIn'!$A9,'Dep LinkIn'!$A$5:$A$16,0),MATCH('AccDep LinkIn'!Z$2,'Dep LinkIn'!$D$2:$AO$2,0))</f>
        <v>1616.8507666666669</v>
      </c>
      <c r="AA9" s="44">
        <f>Z9+INDEX('Dep LinkIn'!$D$5:$AO$16,MATCH('AccDep LinkIn'!$A9,'Dep LinkIn'!$A$5:$A$16,0),MATCH('AccDep LinkIn'!AA$2,'Dep LinkIn'!$D$2:$AO$2,0))</f>
        <v>1871.9156000000003</v>
      </c>
      <c r="AB9" s="44">
        <f>AA9+INDEX('Dep LinkIn'!$D$5:$AO$16,MATCH('AccDep LinkIn'!$A9,'Dep LinkIn'!$A$5:$A$16,0),MATCH('AccDep LinkIn'!AB$2,'Dep LinkIn'!$D$2:$AO$2,0))</f>
        <v>2126.9804333333336</v>
      </c>
      <c r="AC9" s="44">
        <f>AB9+INDEX('Dep LinkIn'!$D$5:$AO$16,MATCH('AccDep LinkIn'!$A9,'Dep LinkIn'!$A$5:$A$16,0),MATCH('AccDep LinkIn'!AC$2,'Dep LinkIn'!$D$2:$AO$2,0))</f>
        <v>2382.045266666667</v>
      </c>
      <c r="AD9" s="44">
        <f>AC9+INDEX('Dep LinkIn'!$D$5:$AO$16,MATCH('AccDep LinkIn'!$A9,'Dep LinkIn'!$A$5:$A$16,0),MATCH('AccDep LinkIn'!AD$2,'Dep LinkIn'!$D$2:$AO$2,0))</f>
        <v>2637.1101000000003</v>
      </c>
      <c r="AE9" s="44">
        <f>AD9+INDEX('Dep LinkIn'!$D$5:$AO$16,MATCH('AccDep LinkIn'!$A9,'Dep LinkIn'!$A$5:$A$16,0),MATCH('AccDep LinkIn'!AE$2,'Dep LinkIn'!$D$2:$AO$2,0))</f>
        <v>2892.1749333333337</v>
      </c>
      <c r="AF9" s="44">
        <f>AE9+INDEX('Dep LinkIn'!$D$5:$AO$16,MATCH('AccDep LinkIn'!$A9,'Dep LinkIn'!$A$5:$A$16,0),MATCH('AccDep LinkIn'!AF$2,'Dep LinkIn'!$D$2:$AO$2,0))</f>
        <v>3147.239766666667</v>
      </c>
      <c r="AG9" s="44">
        <f>AF9+INDEX('Dep LinkIn'!$D$5:$AO$16,MATCH('AccDep LinkIn'!$A9,'Dep LinkIn'!$A$5:$A$16,0),MATCH('AccDep LinkIn'!AG$2,'Dep LinkIn'!$D$2:$AO$2,0))</f>
        <v>3402.3046000000004</v>
      </c>
      <c r="AH9" s="44">
        <f>AG9+INDEX('Dep LinkIn'!$D$5:$AO$16,MATCH('AccDep LinkIn'!$A9,'Dep LinkIn'!$A$5:$A$16,0),MATCH('AccDep LinkIn'!AH$2,'Dep LinkIn'!$D$2:$AO$2,0))</f>
        <v>3657.3694333333337</v>
      </c>
      <c r="AI9" s="44">
        <f>AH9+INDEX('Dep LinkIn'!$D$5:$AO$16,MATCH('AccDep LinkIn'!$A9,'Dep LinkIn'!$A$5:$A$16,0),MATCH('AccDep LinkIn'!AI$2,'Dep LinkIn'!$D$2:$AO$2,0))</f>
        <v>3912.4342666666671</v>
      </c>
      <c r="AJ9" s="44">
        <f>AI9+INDEX('Dep LinkIn'!$D$5:$AO$16,MATCH('AccDep LinkIn'!$A9,'Dep LinkIn'!$A$5:$A$16,0),MATCH('AccDep LinkIn'!AJ$2,'Dep LinkIn'!$D$2:$AO$2,0))</f>
        <v>4167.4991000000009</v>
      </c>
      <c r="AK9" s="44">
        <f>AJ9+INDEX('Dep LinkIn'!$D$5:$AO$16,MATCH('AccDep LinkIn'!$A9,'Dep LinkIn'!$A$5:$A$16,0),MATCH('AccDep LinkIn'!AK$2,'Dep LinkIn'!$D$2:$AO$2,0))</f>
        <v>4422.5639333333347</v>
      </c>
      <c r="AL9" s="44">
        <f>AK9+INDEX('Dep LinkIn'!$D$5:$AO$16,MATCH('AccDep LinkIn'!$A9,'Dep LinkIn'!$A$5:$A$16,0),MATCH('AccDep LinkIn'!AL$2,'Dep LinkIn'!$D$2:$AO$2,0))</f>
        <v>4677.6287666666685</v>
      </c>
      <c r="AM9" s="44">
        <f>AL9+INDEX('Dep LinkIn'!$D$5:$AO$16,MATCH('AccDep LinkIn'!$A9,'Dep LinkIn'!$A$5:$A$16,0),MATCH('AccDep LinkIn'!AM$2,'Dep LinkIn'!$D$2:$AO$2,0))</f>
        <v>4932.6936000000023</v>
      </c>
      <c r="AN9" s="44"/>
    </row>
    <row r="10" spans="1:40" x14ac:dyDescent="0.55000000000000004">
      <c r="A10" s="23">
        <v>330</v>
      </c>
      <c r="B10" s="23" t="s">
        <v>43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>
        <v>47169.039999999994</v>
      </c>
      <c r="P10" s="44">
        <f>O10+INDEX('Dep LinkIn'!$D$5:$AO$16,MATCH('AccDep LinkIn'!$A10,'Dep LinkIn'!$A$5:$A$16,0),MATCH('AccDep LinkIn'!P$2,'Dep LinkIn'!$D$2:$AO$2,0))</f>
        <v>47623.456666666658</v>
      </c>
      <c r="Q10" s="44">
        <f>P10+INDEX('Dep LinkIn'!$D$5:$AO$16,MATCH('AccDep LinkIn'!$A10,'Dep LinkIn'!$A$5:$A$16,0),MATCH('AccDep LinkIn'!Q$2,'Dep LinkIn'!$D$2:$AO$2,0))</f>
        <v>48077.873333333322</v>
      </c>
      <c r="R10" s="44">
        <f>Q10+INDEX('Dep LinkIn'!$D$5:$AO$16,MATCH('AccDep LinkIn'!$A10,'Dep LinkIn'!$A$5:$A$16,0),MATCH('AccDep LinkIn'!R$2,'Dep LinkIn'!$D$2:$AO$2,0))</f>
        <v>48532.289999999986</v>
      </c>
      <c r="S10" s="44">
        <f>R10+INDEX('Dep LinkIn'!$D$5:$AO$16,MATCH('AccDep LinkIn'!$A10,'Dep LinkIn'!$A$5:$A$16,0),MATCH('AccDep LinkIn'!S$2,'Dep LinkIn'!$D$2:$AO$2,0))</f>
        <v>48986.706666666651</v>
      </c>
      <c r="T10" s="44">
        <f>S10+INDEX('Dep LinkIn'!$D$5:$AO$16,MATCH('AccDep LinkIn'!$A10,'Dep LinkIn'!$A$5:$A$16,0),MATCH('AccDep LinkIn'!T$2,'Dep LinkIn'!$D$2:$AO$2,0))</f>
        <v>49441.123333333315</v>
      </c>
      <c r="U10" s="44">
        <f>T10+INDEX('Dep LinkIn'!$D$5:$AO$16,MATCH('AccDep LinkIn'!$A10,'Dep LinkIn'!$A$5:$A$16,0),MATCH('AccDep LinkIn'!U$2,'Dep LinkIn'!$D$2:$AO$2,0))</f>
        <v>49895.539999999979</v>
      </c>
      <c r="V10" s="44">
        <f>U10+INDEX('Dep LinkIn'!$D$5:$AO$16,MATCH('AccDep LinkIn'!$A10,'Dep LinkIn'!$A$5:$A$16,0),MATCH('AccDep LinkIn'!V$2,'Dep LinkIn'!$D$2:$AO$2,0))</f>
        <v>50349.956666666643</v>
      </c>
      <c r="W10" s="44">
        <f>V10+INDEX('Dep LinkIn'!$D$5:$AO$16,MATCH('AccDep LinkIn'!$A10,'Dep LinkIn'!$A$5:$A$16,0),MATCH('AccDep LinkIn'!W$2,'Dep LinkIn'!$D$2:$AO$2,0))</f>
        <v>50804.373333333308</v>
      </c>
      <c r="X10" s="44">
        <f>W10+INDEX('Dep LinkIn'!$D$5:$AO$16,MATCH('AccDep LinkIn'!$A10,'Dep LinkIn'!$A$5:$A$16,0),MATCH('AccDep LinkIn'!X$2,'Dep LinkIn'!$D$2:$AO$2,0))</f>
        <v>51485.397499999977</v>
      </c>
      <c r="Y10" s="44">
        <f>X10+INDEX('Dep LinkIn'!$D$5:$AO$16,MATCH('AccDep LinkIn'!$A10,'Dep LinkIn'!$A$5:$A$16,0),MATCH('AccDep LinkIn'!Y$2,'Dep LinkIn'!$D$2:$AO$2,0))</f>
        <v>52166.421666666647</v>
      </c>
      <c r="Z10" s="44">
        <f>Y10+INDEX('Dep LinkIn'!$D$5:$AO$16,MATCH('AccDep LinkIn'!$A10,'Dep LinkIn'!$A$5:$A$16,0),MATCH('AccDep LinkIn'!Z$2,'Dep LinkIn'!$D$2:$AO$2,0))</f>
        <v>52847.445833333317</v>
      </c>
      <c r="AA10" s="44">
        <f>Z10+INDEX('Dep LinkIn'!$D$5:$AO$16,MATCH('AccDep LinkIn'!$A10,'Dep LinkIn'!$A$5:$A$16,0),MATCH('AccDep LinkIn'!AA$2,'Dep LinkIn'!$D$2:$AO$2,0))</f>
        <v>53528.469999999987</v>
      </c>
      <c r="AB10" s="44">
        <f>AA10+INDEX('Dep LinkIn'!$D$5:$AO$16,MATCH('AccDep LinkIn'!$A10,'Dep LinkIn'!$A$5:$A$16,0),MATCH('AccDep LinkIn'!AB$2,'Dep LinkIn'!$D$2:$AO$2,0))</f>
        <v>54209.494166666656</v>
      </c>
      <c r="AC10" s="44">
        <f>AB10+INDEX('Dep LinkIn'!$D$5:$AO$16,MATCH('AccDep LinkIn'!$A10,'Dep LinkIn'!$A$5:$A$16,0),MATCH('AccDep LinkIn'!AC$2,'Dep LinkIn'!$D$2:$AO$2,0))</f>
        <v>54890.518333333326</v>
      </c>
      <c r="AD10" s="44">
        <f>AC10+INDEX('Dep LinkIn'!$D$5:$AO$16,MATCH('AccDep LinkIn'!$A10,'Dep LinkIn'!$A$5:$A$16,0),MATCH('AccDep LinkIn'!AD$2,'Dep LinkIn'!$D$2:$AO$2,0))</f>
        <v>55571.542499999996</v>
      </c>
      <c r="AE10" s="44">
        <f>AD10+INDEX('Dep LinkIn'!$D$5:$AO$16,MATCH('AccDep LinkIn'!$A10,'Dep LinkIn'!$A$5:$A$16,0),MATCH('AccDep LinkIn'!AE$2,'Dep LinkIn'!$D$2:$AO$2,0))</f>
        <v>56252.566666666666</v>
      </c>
      <c r="AF10" s="44">
        <f>AE10+INDEX('Dep LinkIn'!$D$5:$AO$16,MATCH('AccDep LinkIn'!$A10,'Dep LinkIn'!$A$5:$A$16,0),MATCH('AccDep LinkIn'!AF$2,'Dep LinkIn'!$D$2:$AO$2,0))</f>
        <v>56933.590833333335</v>
      </c>
      <c r="AG10" s="44">
        <f>AF10+INDEX('Dep LinkIn'!$D$5:$AO$16,MATCH('AccDep LinkIn'!$A10,'Dep LinkIn'!$A$5:$A$16,0),MATCH('AccDep LinkIn'!AG$2,'Dep LinkIn'!$D$2:$AO$2,0))</f>
        <v>57614.615000000005</v>
      </c>
      <c r="AH10" s="44">
        <f>AG10+INDEX('Dep LinkIn'!$D$5:$AO$16,MATCH('AccDep LinkIn'!$A10,'Dep LinkIn'!$A$5:$A$16,0),MATCH('AccDep LinkIn'!AH$2,'Dep LinkIn'!$D$2:$AO$2,0))</f>
        <v>58295.639166666675</v>
      </c>
      <c r="AI10" s="44">
        <f>AH10+INDEX('Dep LinkIn'!$D$5:$AO$16,MATCH('AccDep LinkIn'!$A10,'Dep LinkIn'!$A$5:$A$16,0),MATCH('AccDep LinkIn'!AI$2,'Dep LinkIn'!$D$2:$AO$2,0))</f>
        <v>58976.663333333345</v>
      </c>
      <c r="AJ10" s="44">
        <f>AI10+INDEX('Dep LinkIn'!$D$5:$AO$16,MATCH('AccDep LinkIn'!$A10,'Dep LinkIn'!$A$5:$A$16,0),MATCH('AccDep LinkIn'!AJ$2,'Dep LinkIn'!$D$2:$AO$2,0))</f>
        <v>59657.687500000015</v>
      </c>
      <c r="AK10" s="44">
        <f>AJ10+INDEX('Dep LinkIn'!$D$5:$AO$16,MATCH('AccDep LinkIn'!$A10,'Dep LinkIn'!$A$5:$A$16,0),MATCH('AccDep LinkIn'!AK$2,'Dep LinkIn'!$D$2:$AO$2,0))</f>
        <v>60338.711666666684</v>
      </c>
      <c r="AL10" s="44">
        <f>AK10+INDEX('Dep LinkIn'!$D$5:$AO$16,MATCH('AccDep LinkIn'!$A10,'Dep LinkIn'!$A$5:$A$16,0),MATCH('AccDep LinkIn'!AL$2,'Dep LinkIn'!$D$2:$AO$2,0))</f>
        <v>61019.735833333354</v>
      </c>
      <c r="AM10" s="44">
        <f>AL10+INDEX('Dep LinkIn'!$D$5:$AO$16,MATCH('AccDep LinkIn'!$A10,'Dep LinkIn'!$A$5:$A$16,0),MATCH('AccDep LinkIn'!AM$2,'Dep LinkIn'!$D$2:$AO$2,0))</f>
        <v>61700.760000000024</v>
      </c>
      <c r="AN10" s="44"/>
    </row>
    <row r="11" spans="1:40" x14ac:dyDescent="0.55000000000000004">
      <c r="A11" s="23">
        <v>331</v>
      </c>
      <c r="B11" s="23" t="s">
        <v>44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>
        <v>122092.8</v>
      </c>
      <c r="P11" s="44">
        <f>O11+INDEX('Dep LinkIn'!$D$5:$AO$16,MATCH('AccDep LinkIn'!$A11,'Dep LinkIn'!$A$5:$A$16,0),MATCH('AccDep LinkIn'!P$2,'Dep LinkIn'!$D$2:$AO$2,0))</f>
        <v>122755.26581666667</v>
      </c>
      <c r="Q11" s="44">
        <f>P11+INDEX('Dep LinkIn'!$D$5:$AO$16,MATCH('AccDep LinkIn'!$A11,'Dep LinkIn'!$A$5:$A$16,0),MATCH('AccDep LinkIn'!Q$2,'Dep LinkIn'!$D$2:$AO$2,0))</f>
        <v>123417.73163333333</v>
      </c>
      <c r="R11" s="44">
        <f>Q11+INDEX('Dep LinkIn'!$D$5:$AO$16,MATCH('AccDep LinkIn'!$A11,'Dep LinkIn'!$A$5:$A$16,0),MATCH('AccDep LinkIn'!R$2,'Dep LinkIn'!$D$2:$AO$2,0))</f>
        <v>124080.19744999999</v>
      </c>
      <c r="S11" s="44">
        <f>R11+INDEX('Dep LinkIn'!$D$5:$AO$16,MATCH('AccDep LinkIn'!$A11,'Dep LinkIn'!$A$5:$A$16,0),MATCH('AccDep LinkIn'!S$2,'Dep LinkIn'!$D$2:$AO$2,0))</f>
        <v>124742.66326666666</v>
      </c>
      <c r="T11" s="44">
        <f>S11+INDEX('Dep LinkIn'!$D$5:$AO$16,MATCH('AccDep LinkIn'!$A11,'Dep LinkIn'!$A$5:$A$16,0),MATCH('AccDep LinkIn'!T$2,'Dep LinkIn'!$D$2:$AO$2,0))</f>
        <v>125405.12908333332</v>
      </c>
      <c r="U11" s="44">
        <f>T11+INDEX('Dep LinkIn'!$D$5:$AO$16,MATCH('AccDep LinkIn'!$A11,'Dep LinkIn'!$A$5:$A$16,0),MATCH('AccDep LinkIn'!U$2,'Dep LinkIn'!$D$2:$AO$2,0))</f>
        <v>126067.59489999998</v>
      </c>
      <c r="V11" s="44">
        <f>U11+INDEX('Dep LinkIn'!$D$5:$AO$16,MATCH('AccDep LinkIn'!$A11,'Dep LinkIn'!$A$5:$A$16,0),MATCH('AccDep LinkIn'!V$2,'Dep LinkIn'!$D$2:$AO$2,0))</f>
        <v>126730.06071666665</v>
      </c>
      <c r="W11" s="44">
        <f>V11+INDEX('Dep LinkIn'!$D$5:$AO$16,MATCH('AccDep LinkIn'!$A11,'Dep LinkIn'!$A$5:$A$16,0),MATCH('AccDep LinkIn'!W$2,'Dep LinkIn'!$D$2:$AO$2,0))</f>
        <v>127392.52653333331</v>
      </c>
      <c r="X11" s="44">
        <f>W11+INDEX('Dep LinkIn'!$D$5:$AO$16,MATCH('AccDep LinkIn'!$A11,'Dep LinkIn'!$A$5:$A$16,0),MATCH('AccDep LinkIn'!X$2,'Dep LinkIn'!$D$2:$AO$2,0))</f>
        <v>128216.88433333331</v>
      </c>
      <c r="Y11" s="44">
        <f>X11+INDEX('Dep LinkIn'!$D$5:$AO$16,MATCH('AccDep LinkIn'!$A11,'Dep LinkIn'!$A$5:$A$16,0),MATCH('AccDep LinkIn'!Y$2,'Dep LinkIn'!$D$2:$AO$2,0))</f>
        <v>129041.2421333333</v>
      </c>
      <c r="Z11" s="44">
        <f>Y11+INDEX('Dep LinkIn'!$D$5:$AO$16,MATCH('AccDep LinkIn'!$A11,'Dep LinkIn'!$A$5:$A$16,0),MATCH('AccDep LinkIn'!Z$2,'Dep LinkIn'!$D$2:$AO$2,0))</f>
        <v>129865.5999333333</v>
      </c>
      <c r="AA11" s="44">
        <f>Z11+INDEX('Dep LinkIn'!$D$5:$AO$16,MATCH('AccDep LinkIn'!$A11,'Dep LinkIn'!$A$5:$A$16,0),MATCH('AccDep LinkIn'!AA$2,'Dep LinkIn'!$D$2:$AO$2,0))</f>
        <v>130689.9577333333</v>
      </c>
      <c r="AB11" s="44">
        <f>AA11+INDEX('Dep LinkIn'!$D$5:$AO$16,MATCH('AccDep LinkIn'!$A11,'Dep LinkIn'!$A$5:$A$16,0),MATCH('AccDep LinkIn'!AB$2,'Dep LinkIn'!$D$2:$AO$2,0))</f>
        <v>131514.31553333331</v>
      </c>
      <c r="AC11" s="44">
        <f>AB11+INDEX('Dep LinkIn'!$D$5:$AO$16,MATCH('AccDep LinkIn'!$A11,'Dep LinkIn'!$A$5:$A$16,0),MATCH('AccDep LinkIn'!AC$2,'Dep LinkIn'!$D$2:$AO$2,0))</f>
        <v>132338.67333333331</v>
      </c>
      <c r="AD11" s="44">
        <f>AC11+INDEX('Dep LinkIn'!$D$5:$AO$16,MATCH('AccDep LinkIn'!$A11,'Dep LinkIn'!$A$5:$A$16,0),MATCH('AccDep LinkIn'!AD$2,'Dep LinkIn'!$D$2:$AO$2,0))</f>
        <v>133163.03113333331</v>
      </c>
      <c r="AE11" s="44">
        <f>AD11+INDEX('Dep LinkIn'!$D$5:$AO$16,MATCH('AccDep LinkIn'!$A11,'Dep LinkIn'!$A$5:$A$16,0),MATCH('AccDep LinkIn'!AE$2,'Dep LinkIn'!$D$2:$AO$2,0))</f>
        <v>133987.38893333331</v>
      </c>
      <c r="AF11" s="44">
        <f>AE11+INDEX('Dep LinkIn'!$D$5:$AO$16,MATCH('AccDep LinkIn'!$A11,'Dep LinkIn'!$A$5:$A$16,0),MATCH('AccDep LinkIn'!AF$2,'Dep LinkIn'!$D$2:$AO$2,0))</f>
        <v>134811.7467333333</v>
      </c>
      <c r="AG11" s="44">
        <f>AF11+INDEX('Dep LinkIn'!$D$5:$AO$16,MATCH('AccDep LinkIn'!$A11,'Dep LinkIn'!$A$5:$A$16,0),MATCH('AccDep LinkIn'!AG$2,'Dep LinkIn'!$D$2:$AO$2,0))</f>
        <v>135636.1045333333</v>
      </c>
      <c r="AH11" s="44">
        <f>AG11+INDEX('Dep LinkIn'!$D$5:$AO$16,MATCH('AccDep LinkIn'!$A11,'Dep LinkIn'!$A$5:$A$16,0),MATCH('AccDep LinkIn'!AH$2,'Dep LinkIn'!$D$2:$AO$2,0))</f>
        <v>136460.4623333333</v>
      </c>
      <c r="AI11" s="44">
        <f>AH11+INDEX('Dep LinkIn'!$D$5:$AO$16,MATCH('AccDep LinkIn'!$A11,'Dep LinkIn'!$A$5:$A$16,0),MATCH('AccDep LinkIn'!AI$2,'Dep LinkIn'!$D$2:$AO$2,0))</f>
        <v>137284.8201333333</v>
      </c>
      <c r="AJ11" s="44">
        <f>AI11+INDEX('Dep LinkIn'!$D$5:$AO$16,MATCH('AccDep LinkIn'!$A11,'Dep LinkIn'!$A$5:$A$16,0),MATCH('AccDep LinkIn'!AJ$2,'Dep LinkIn'!$D$2:$AO$2,0))</f>
        <v>138109.1779333333</v>
      </c>
      <c r="AK11" s="44">
        <f>AJ11+INDEX('Dep LinkIn'!$D$5:$AO$16,MATCH('AccDep LinkIn'!$A11,'Dep LinkIn'!$A$5:$A$16,0),MATCH('AccDep LinkIn'!AK$2,'Dep LinkIn'!$D$2:$AO$2,0))</f>
        <v>138933.53573333329</v>
      </c>
      <c r="AL11" s="44">
        <f>AK11+INDEX('Dep LinkIn'!$D$5:$AO$16,MATCH('AccDep LinkIn'!$A11,'Dep LinkIn'!$A$5:$A$16,0),MATCH('AccDep LinkIn'!AL$2,'Dep LinkIn'!$D$2:$AO$2,0))</f>
        <v>139757.89353333329</v>
      </c>
      <c r="AM11" s="44">
        <f>AL11+INDEX('Dep LinkIn'!$D$5:$AO$16,MATCH('AccDep LinkIn'!$A11,'Dep LinkIn'!$A$5:$A$16,0),MATCH('AccDep LinkIn'!AM$2,'Dep LinkIn'!$D$2:$AO$2,0))</f>
        <v>140582.25133333329</v>
      </c>
      <c r="AN11" s="44"/>
    </row>
    <row r="12" spans="1:40" x14ac:dyDescent="0.55000000000000004">
      <c r="A12" s="23">
        <v>333</v>
      </c>
      <c r="B12" s="23" t="s">
        <v>45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>
        <v>4061.8272222222222</v>
      </c>
      <c r="P12" s="44">
        <f>O12+INDEX('Dep LinkIn'!$D$5:$AO$16,MATCH('AccDep LinkIn'!$A12,'Dep LinkIn'!$A$5:$A$16,0),MATCH('AccDep LinkIn'!P$2,'Dep LinkIn'!$D$2:$AO$2,0))</f>
        <v>4124.3594305555553</v>
      </c>
      <c r="Q12" s="44">
        <f>P12+INDEX('Dep LinkIn'!$D$5:$AO$16,MATCH('AccDep LinkIn'!$A12,'Dep LinkIn'!$A$5:$A$16,0),MATCH('AccDep LinkIn'!Q$2,'Dep LinkIn'!$D$2:$AO$2,0))</f>
        <v>4186.8916388888883</v>
      </c>
      <c r="R12" s="44">
        <f>Q12+INDEX('Dep LinkIn'!$D$5:$AO$16,MATCH('AccDep LinkIn'!$A12,'Dep LinkIn'!$A$5:$A$16,0),MATCH('AccDep LinkIn'!R$2,'Dep LinkIn'!$D$2:$AO$2,0))</f>
        <v>4249.4238472222214</v>
      </c>
      <c r="S12" s="44">
        <f>R12+INDEX('Dep LinkIn'!$D$5:$AO$16,MATCH('AccDep LinkIn'!$A12,'Dep LinkIn'!$A$5:$A$16,0),MATCH('AccDep LinkIn'!S$2,'Dep LinkIn'!$D$2:$AO$2,0))</f>
        <v>4311.9560555555545</v>
      </c>
      <c r="T12" s="44">
        <f>S12+INDEX('Dep LinkIn'!$D$5:$AO$16,MATCH('AccDep LinkIn'!$A12,'Dep LinkIn'!$A$5:$A$16,0),MATCH('AccDep LinkIn'!T$2,'Dep LinkIn'!$D$2:$AO$2,0))</f>
        <v>4374.4882638888876</v>
      </c>
      <c r="U12" s="44">
        <f>T12+INDEX('Dep LinkIn'!$D$5:$AO$16,MATCH('AccDep LinkIn'!$A12,'Dep LinkIn'!$A$5:$A$16,0),MATCH('AccDep LinkIn'!U$2,'Dep LinkIn'!$D$2:$AO$2,0))</f>
        <v>4437.0204722222206</v>
      </c>
      <c r="V12" s="44">
        <f>U12+INDEX('Dep LinkIn'!$D$5:$AO$16,MATCH('AccDep LinkIn'!$A12,'Dep LinkIn'!$A$5:$A$16,0),MATCH('AccDep LinkIn'!V$2,'Dep LinkIn'!$D$2:$AO$2,0))</f>
        <v>4499.5526805555537</v>
      </c>
      <c r="W12" s="44">
        <f>V12+INDEX('Dep LinkIn'!$D$5:$AO$16,MATCH('AccDep LinkIn'!$A12,'Dep LinkIn'!$A$5:$A$16,0),MATCH('AccDep LinkIn'!W$2,'Dep LinkIn'!$D$2:$AO$2,0))</f>
        <v>4562.0848888888868</v>
      </c>
      <c r="X12" s="44">
        <f>W12+INDEX('Dep LinkIn'!$D$5:$AO$16,MATCH('AccDep LinkIn'!$A12,'Dep LinkIn'!$A$5:$A$16,0),MATCH('AccDep LinkIn'!X$2,'Dep LinkIn'!$D$2:$AO$2,0))</f>
        <v>4624.6170972222199</v>
      </c>
      <c r="Y12" s="44">
        <f>X12+INDEX('Dep LinkIn'!$D$5:$AO$16,MATCH('AccDep LinkIn'!$A12,'Dep LinkIn'!$A$5:$A$16,0),MATCH('AccDep LinkIn'!Y$2,'Dep LinkIn'!$D$2:$AO$2,0))</f>
        <v>4687.1493055555529</v>
      </c>
      <c r="Z12" s="44">
        <f>Y12+INDEX('Dep LinkIn'!$D$5:$AO$16,MATCH('AccDep LinkIn'!$A12,'Dep LinkIn'!$A$5:$A$16,0),MATCH('AccDep LinkIn'!Z$2,'Dep LinkIn'!$D$2:$AO$2,0))</f>
        <v>4749.681513888886</v>
      </c>
      <c r="AA12" s="44">
        <f>Z12+INDEX('Dep LinkIn'!$D$5:$AO$16,MATCH('AccDep LinkIn'!$A12,'Dep LinkIn'!$A$5:$A$16,0),MATCH('AccDep LinkIn'!AA$2,'Dep LinkIn'!$D$2:$AO$2,0))</f>
        <v>4812.2137222222191</v>
      </c>
      <c r="AB12" s="44">
        <f>AA12+INDEX('Dep LinkIn'!$D$5:$AO$16,MATCH('AccDep LinkIn'!$A12,'Dep LinkIn'!$A$5:$A$16,0),MATCH('AccDep LinkIn'!AB$2,'Dep LinkIn'!$D$2:$AO$2,0))</f>
        <v>4874.7459305555521</v>
      </c>
      <c r="AC12" s="44">
        <f>AB12+INDEX('Dep LinkIn'!$D$5:$AO$16,MATCH('AccDep LinkIn'!$A12,'Dep LinkIn'!$A$5:$A$16,0),MATCH('AccDep LinkIn'!AC$2,'Dep LinkIn'!$D$2:$AO$2,0))</f>
        <v>4937.2781388888852</v>
      </c>
      <c r="AD12" s="44">
        <f>AC12+INDEX('Dep LinkIn'!$D$5:$AO$16,MATCH('AccDep LinkIn'!$A12,'Dep LinkIn'!$A$5:$A$16,0),MATCH('AccDep LinkIn'!AD$2,'Dep LinkIn'!$D$2:$AO$2,0))</f>
        <v>4999.8103472222183</v>
      </c>
      <c r="AE12" s="44">
        <f>AD12+INDEX('Dep LinkIn'!$D$5:$AO$16,MATCH('AccDep LinkIn'!$A12,'Dep LinkIn'!$A$5:$A$16,0),MATCH('AccDep LinkIn'!AE$2,'Dep LinkIn'!$D$2:$AO$2,0))</f>
        <v>5062.3425555555514</v>
      </c>
      <c r="AF12" s="44">
        <f>AE12+INDEX('Dep LinkIn'!$D$5:$AO$16,MATCH('AccDep LinkIn'!$A12,'Dep LinkIn'!$A$5:$A$16,0),MATCH('AccDep LinkIn'!AF$2,'Dep LinkIn'!$D$2:$AO$2,0))</f>
        <v>5124.8747638888844</v>
      </c>
      <c r="AG12" s="44">
        <f>AF12+INDEX('Dep LinkIn'!$D$5:$AO$16,MATCH('AccDep LinkIn'!$A12,'Dep LinkIn'!$A$5:$A$16,0),MATCH('AccDep LinkIn'!AG$2,'Dep LinkIn'!$D$2:$AO$2,0))</f>
        <v>5187.4069722222175</v>
      </c>
      <c r="AH12" s="44">
        <f>AG12+INDEX('Dep LinkIn'!$D$5:$AO$16,MATCH('AccDep LinkIn'!$A12,'Dep LinkIn'!$A$5:$A$16,0),MATCH('AccDep LinkIn'!AH$2,'Dep LinkIn'!$D$2:$AO$2,0))</f>
        <v>5249.9391805555506</v>
      </c>
      <c r="AI12" s="44">
        <f>AH12+INDEX('Dep LinkIn'!$D$5:$AO$16,MATCH('AccDep LinkIn'!$A12,'Dep LinkIn'!$A$5:$A$16,0),MATCH('AccDep LinkIn'!AI$2,'Dep LinkIn'!$D$2:$AO$2,0))</f>
        <v>5312.4713888888837</v>
      </c>
      <c r="AJ12" s="44">
        <f>AI12+INDEX('Dep LinkIn'!$D$5:$AO$16,MATCH('AccDep LinkIn'!$A12,'Dep LinkIn'!$A$5:$A$16,0),MATCH('AccDep LinkIn'!AJ$2,'Dep LinkIn'!$D$2:$AO$2,0))</f>
        <v>5375.0035972222167</v>
      </c>
      <c r="AK12" s="44">
        <f>AJ12+INDEX('Dep LinkIn'!$D$5:$AO$16,MATCH('AccDep LinkIn'!$A12,'Dep LinkIn'!$A$5:$A$16,0),MATCH('AccDep LinkIn'!AK$2,'Dep LinkIn'!$D$2:$AO$2,0))</f>
        <v>5437.5358055555498</v>
      </c>
      <c r="AL12" s="44">
        <f>AK12+INDEX('Dep LinkIn'!$D$5:$AO$16,MATCH('AccDep LinkIn'!$A12,'Dep LinkIn'!$A$5:$A$16,0),MATCH('AccDep LinkIn'!AL$2,'Dep LinkIn'!$D$2:$AO$2,0))</f>
        <v>5500.0680138888829</v>
      </c>
      <c r="AM12" s="44">
        <f>AL12+INDEX('Dep LinkIn'!$D$5:$AO$16,MATCH('AccDep LinkIn'!$A12,'Dep LinkIn'!$A$5:$A$16,0),MATCH('AccDep LinkIn'!AM$2,'Dep LinkIn'!$D$2:$AO$2,0))</f>
        <v>5562.600222222216</v>
      </c>
      <c r="AN12" s="44"/>
    </row>
    <row r="13" spans="1:40" x14ac:dyDescent="0.55000000000000004">
      <c r="A13" s="23">
        <v>334</v>
      </c>
      <c r="B13" s="23" t="s">
        <v>46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>
        <v>8412</v>
      </c>
      <c r="P13" s="44">
        <f>O13+INDEX('Dep LinkIn'!$D$5:$AO$16,MATCH('AccDep LinkIn'!$A13,'Dep LinkIn'!$A$5:$A$16,0),MATCH('AccDep LinkIn'!P$2,'Dep LinkIn'!$D$2:$AO$2,0))</f>
        <v>8412</v>
      </c>
      <c r="Q13" s="44">
        <f>P13+INDEX('Dep LinkIn'!$D$5:$AO$16,MATCH('AccDep LinkIn'!$A13,'Dep LinkIn'!$A$5:$A$16,0),MATCH('AccDep LinkIn'!Q$2,'Dep LinkIn'!$D$2:$AO$2,0))</f>
        <v>8412</v>
      </c>
      <c r="R13" s="44">
        <f>Q13+INDEX('Dep LinkIn'!$D$5:$AO$16,MATCH('AccDep LinkIn'!$A13,'Dep LinkIn'!$A$5:$A$16,0),MATCH('AccDep LinkIn'!R$2,'Dep LinkIn'!$D$2:$AO$2,0))</f>
        <v>8412</v>
      </c>
      <c r="S13" s="44">
        <f>R13+INDEX('Dep LinkIn'!$D$5:$AO$16,MATCH('AccDep LinkIn'!$A13,'Dep LinkIn'!$A$5:$A$16,0),MATCH('AccDep LinkIn'!S$2,'Dep LinkIn'!$D$2:$AO$2,0))</f>
        <v>8412</v>
      </c>
      <c r="T13" s="44">
        <f>S13+INDEX('Dep LinkIn'!$D$5:$AO$16,MATCH('AccDep LinkIn'!$A13,'Dep LinkIn'!$A$5:$A$16,0),MATCH('AccDep LinkIn'!T$2,'Dep LinkIn'!$D$2:$AO$2,0))</f>
        <v>8412</v>
      </c>
      <c r="U13" s="44">
        <f>T13+INDEX('Dep LinkIn'!$D$5:$AO$16,MATCH('AccDep LinkIn'!$A13,'Dep LinkIn'!$A$5:$A$16,0),MATCH('AccDep LinkIn'!U$2,'Dep LinkIn'!$D$2:$AO$2,0))</f>
        <v>8412</v>
      </c>
      <c r="V13" s="44">
        <f>U13+INDEX('Dep LinkIn'!$D$5:$AO$16,MATCH('AccDep LinkIn'!$A13,'Dep LinkIn'!$A$5:$A$16,0),MATCH('AccDep LinkIn'!V$2,'Dep LinkIn'!$D$2:$AO$2,0))</f>
        <v>8412</v>
      </c>
      <c r="W13" s="44">
        <f>V13+INDEX('Dep LinkIn'!$D$5:$AO$16,MATCH('AccDep LinkIn'!$A13,'Dep LinkIn'!$A$5:$A$16,0),MATCH('AccDep LinkIn'!W$2,'Dep LinkIn'!$D$2:$AO$2,0))</f>
        <v>8412</v>
      </c>
      <c r="X13" s="44">
        <f>W13+INDEX('Dep LinkIn'!$D$5:$AO$16,MATCH('AccDep LinkIn'!$A13,'Dep LinkIn'!$A$5:$A$16,0),MATCH('AccDep LinkIn'!X$2,'Dep LinkIn'!$D$2:$AO$2,0))</f>
        <v>8412</v>
      </c>
      <c r="Y13" s="44">
        <f>X13+INDEX('Dep LinkIn'!$D$5:$AO$16,MATCH('AccDep LinkIn'!$A13,'Dep LinkIn'!$A$5:$A$16,0),MATCH('AccDep LinkIn'!Y$2,'Dep LinkIn'!$D$2:$AO$2,0))</f>
        <v>8412</v>
      </c>
      <c r="Z13" s="44">
        <f>Y13+INDEX('Dep LinkIn'!$D$5:$AO$16,MATCH('AccDep LinkIn'!$A13,'Dep LinkIn'!$A$5:$A$16,0),MATCH('AccDep LinkIn'!Z$2,'Dep LinkIn'!$D$2:$AO$2,0))</f>
        <v>8412</v>
      </c>
      <c r="AA13" s="44">
        <f>Z13+INDEX('Dep LinkIn'!$D$5:$AO$16,MATCH('AccDep LinkIn'!$A13,'Dep LinkIn'!$A$5:$A$16,0),MATCH('AccDep LinkIn'!AA$2,'Dep LinkIn'!$D$2:$AO$2,0))</f>
        <v>8412</v>
      </c>
      <c r="AB13" s="44">
        <f>AA13+INDEX('Dep LinkIn'!$D$5:$AO$16,MATCH('AccDep LinkIn'!$A13,'Dep LinkIn'!$A$5:$A$16,0),MATCH('AccDep LinkIn'!AB$2,'Dep LinkIn'!$D$2:$AO$2,0))</f>
        <v>8412</v>
      </c>
      <c r="AC13" s="44">
        <f>AB13+INDEX('Dep LinkIn'!$D$5:$AO$16,MATCH('AccDep LinkIn'!$A13,'Dep LinkIn'!$A$5:$A$16,0),MATCH('AccDep LinkIn'!AC$2,'Dep LinkIn'!$D$2:$AO$2,0))</f>
        <v>8412</v>
      </c>
      <c r="AD13" s="44">
        <f>AC13+INDEX('Dep LinkIn'!$D$5:$AO$16,MATCH('AccDep LinkIn'!$A13,'Dep LinkIn'!$A$5:$A$16,0),MATCH('AccDep LinkIn'!AD$2,'Dep LinkIn'!$D$2:$AO$2,0))</f>
        <v>8412</v>
      </c>
      <c r="AE13" s="44">
        <f>AD13+INDEX('Dep LinkIn'!$D$5:$AO$16,MATCH('AccDep LinkIn'!$A13,'Dep LinkIn'!$A$5:$A$16,0),MATCH('AccDep LinkIn'!AE$2,'Dep LinkIn'!$D$2:$AO$2,0))</f>
        <v>8412</v>
      </c>
      <c r="AF13" s="44">
        <f>AE13+INDEX('Dep LinkIn'!$D$5:$AO$16,MATCH('AccDep LinkIn'!$A13,'Dep LinkIn'!$A$5:$A$16,0),MATCH('AccDep LinkIn'!AF$2,'Dep LinkIn'!$D$2:$AO$2,0))</f>
        <v>8412</v>
      </c>
      <c r="AG13" s="44">
        <f>AF13+INDEX('Dep LinkIn'!$D$5:$AO$16,MATCH('AccDep LinkIn'!$A13,'Dep LinkIn'!$A$5:$A$16,0),MATCH('AccDep LinkIn'!AG$2,'Dep LinkIn'!$D$2:$AO$2,0))</f>
        <v>8412</v>
      </c>
      <c r="AH13" s="44">
        <f>AG13+INDEX('Dep LinkIn'!$D$5:$AO$16,MATCH('AccDep LinkIn'!$A13,'Dep LinkIn'!$A$5:$A$16,0),MATCH('AccDep LinkIn'!AH$2,'Dep LinkIn'!$D$2:$AO$2,0))</f>
        <v>8412</v>
      </c>
      <c r="AI13" s="44">
        <f>AH13+INDEX('Dep LinkIn'!$D$5:$AO$16,MATCH('AccDep LinkIn'!$A13,'Dep LinkIn'!$A$5:$A$16,0),MATCH('AccDep LinkIn'!AI$2,'Dep LinkIn'!$D$2:$AO$2,0))</f>
        <v>8412</v>
      </c>
      <c r="AJ13" s="44">
        <f>AI13+INDEX('Dep LinkIn'!$D$5:$AO$16,MATCH('AccDep LinkIn'!$A13,'Dep LinkIn'!$A$5:$A$16,0),MATCH('AccDep LinkIn'!AJ$2,'Dep LinkIn'!$D$2:$AO$2,0))</f>
        <v>8412</v>
      </c>
      <c r="AK13" s="44">
        <f>AJ13+INDEX('Dep LinkIn'!$D$5:$AO$16,MATCH('AccDep LinkIn'!$A13,'Dep LinkIn'!$A$5:$A$16,0),MATCH('AccDep LinkIn'!AK$2,'Dep LinkIn'!$D$2:$AO$2,0))</f>
        <v>8412</v>
      </c>
      <c r="AL13" s="44">
        <f>AK13+INDEX('Dep LinkIn'!$D$5:$AO$16,MATCH('AccDep LinkIn'!$A13,'Dep LinkIn'!$A$5:$A$16,0),MATCH('AccDep LinkIn'!AL$2,'Dep LinkIn'!$D$2:$AO$2,0))</f>
        <v>8412</v>
      </c>
      <c r="AM13" s="44">
        <f>AL13+INDEX('Dep LinkIn'!$D$5:$AO$16,MATCH('AccDep LinkIn'!$A13,'Dep LinkIn'!$A$5:$A$16,0),MATCH('AccDep LinkIn'!AM$2,'Dep LinkIn'!$D$2:$AO$2,0))</f>
        <v>8412</v>
      </c>
      <c r="AN13" s="44"/>
    </row>
    <row r="14" spans="1:40" x14ac:dyDescent="0.55000000000000004">
      <c r="A14" s="23">
        <v>340</v>
      </c>
      <c r="B14" s="23" t="s">
        <v>47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>
        <v>3572.7884916666662</v>
      </c>
      <c r="P14" s="44">
        <f>O14+INDEX('Dep LinkIn'!$D$5:$AO$16,MATCH('AccDep LinkIn'!$A14,'Dep LinkIn'!$A$5:$A$16,0),MATCH('AccDep LinkIn'!P$2,'Dep LinkIn'!$D$2:$AO$2,0))</f>
        <v>3580.7808416666662</v>
      </c>
      <c r="Q14" s="44">
        <f>P14+INDEX('Dep LinkIn'!$D$5:$AO$16,MATCH('AccDep LinkIn'!$A14,'Dep LinkIn'!$A$5:$A$16,0),MATCH('AccDep LinkIn'!Q$2,'Dep LinkIn'!$D$2:$AO$2,0))</f>
        <v>3588.7731916666662</v>
      </c>
      <c r="R14" s="44">
        <f>Q14+INDEX('Dep LinkIn'!$D$5:$AO$16,MATCH('AccDep LinkIn'!$A14,'Dep LinkIn'!$A$5:$A$16,0),MATCH('AccDep LinkIn'!R$2,'Dep LinkIn'!$D$2:$AO$2,0))</f>
        <v>3596.7655416666662</v>
      </c>
      <c r="S14" s="44">
        <f>R14+INDEX('Dep LinkIn'!$D$5:$AO$16,MATCH('AccDep LinkIn'!$A14,'Dep LinkIn'!$A$5:$A$16,0),MATCH('AccDep LinkIn'!S$2,'Dep LinkIn'!$D$2:$AO$2,0))</f>
        <v>3604.7578916666662</v>
      </c>
      <c r="T14" s="44">
        <f>S14+INDEX('Dep LinkIn'!$D$5:$AO$16,MATCH('AccDep LinkIn'!$A14,'Dep LinkIn'!$A$5:$A$16,0),MATCH('AccDep LinkIn'!T$2,'Dep LinkIn'!$D$2:$AO$2,0))</f>
        <v>3612.7502416666662</v>
      </c>
      <c r="U14" s="44">
        <f>T14+INDEX('Dep LinkIn'!$D$5:$AO$16,MATCH('AccDep LinkIn'!$A14,'Dep LinkIn'!$A$5:$A$16,0),MATCH('AccDep LinkIn'!U$2,'Dep LinkIn'!$D$2:$AO$2,0))</f>
        <v>3620.7425916666662</v>
      </c>
      <c r="V14" s="44">
        <f>U14+INDEX('Dep LinkIn'!$D$5:$AO$16,MATCH('AccDep LinkIn'!$A14,'Dep LinkIn'!$A$5:$A$16,0),MATCH('AccDep LinkIn'!V$2,'Dep LinkIn'!$D$2:$AO$2,0))</f>
        <v>3628.7349416666661</v>
      </c>
      <c r="W14" s="44">
        <f>V14+INDEX('Dep LinkIn'!$D$5:$AO$16,MATCH('AccDep LinkIn'!$A14,'Dep LinkIn'!$A$5:$A$16,0),MATCH('AccDep LinkIn'!W$2,'Dep LinkIn'!$D$2:$AO$2,0))</f>
        <v>3636.7272916666661</v>
      </c>
      <c r="X14" s="44">
        <f>W14+INDEX('Dep LinkIn'!$D$5:$AO$16,MATCH('AccDep LinkIn'!$A14,'Dep LinkIn'!$A$5:$A$16,0),MATCH('AccDep LinkIn'!X$2,'Dep LinkIn'!$D$2:$AO$2,0))</f>
        <v>3644.7196416666661</v>
      </c>
      <c r="Y14" s="44">
        <f>X14+INDEX('Dep LinkIn'!$D$5:$AO$16,MATCH('AccDep LinkIn'!$A14,'Dep LinkIn'!$A$5:$A$16,0),MATCH('AccDep LinkIn'!Y$2,'Dep LinkIn'!$D$2:$AO$2,0))</f>
        <v>3652.7119916666661</v>
      </c>
      <c r="Z14" s="44">
        <f>Y14+INDEX('Dep LinkIn'!$D$5:$AO$16,MATCH('AccDep LinkIn'!$A14,'Dep LinkIn'!$A$5:$A$16,0),MATCH('AccDep LinkIn'!Z$2,'Dep LinkIn'!$D$2:$AO$2,0))</f>
        <v>3660.7043416666661</v>
      </c>
      <c r="AA14" s="44">
        <f>Z14+INDEX('Dep LinkIn'!$D$5:$AO$16,MATCH('AccDep LinkIn'!$A14,'Dep LinkIn'!$A$5:$A$16,0),MATCH('AccDep LinkIn'!AA$2,'Dep LinkIn'!$D$2:$AO$2,0))</f>
        <v>3668.6966916666661</v>
      </c>
      <c r="AB14" s="44">
        <f>AA14+INDEX('Dep LinkIn'!$D$5:$AO$16,MATCH('AccDep LinkIn'!$A14,'Dep LinkIn'!$A$5:$A$16,0),MATCH('AccDep LinkIn'!AB$2,'Dep LinkIn'!$D$2:$AO$2,0))</f>
        <v>3676.6890416666661</v>
      </c>
      <c r="AC14" s="44">
        <f>AB14+INDEX('Dep LinkIn'!$D$5:$AO$16,MATCH('AccDep LinkIn'!$A14,'Dep LinkIn'!$A$5:$A$16,0),MATCH('AccDep LinkIn'!AC$2,'Dep LinkIn'!$D$2:$AO$2,0))</f>
        <v>3684.6813916666661</v>
      </c>
      <c r="AD14" s="44">
        <f>AC14+INDEX('Dep LinkIn'!$D$5:$AO$16,MATCH('AccDep LinkIn'!$A14,'Dep LinkIn'!$A$5:$A$16,0),MATCH('AccDep LinkIn'!AD$2,'Dep LinkIn'!$D$2:$AO$2,0))</f>
        <v>3692.673741666666</v>
      </c>
      <c r="AE14" s="44">
        <f>AD14+INDEX('Dep LinkIn'!$D$5:$AO$16,MATCH('AccDep LinkIn'!$A14,'Dep LinkIn'!$A$5:$A$16,0),MATCH('AccDep LinkIn'!AE$2,'Dep LinkIn'!$D$2:$AO$2,0))</f>
        <v>3700.666091666666</v>
      </c>
      <c r="AF14" s="44">
        <f>AE14+INDEX('Dep LinkIn'!$D$5:$AO$16,MATCH('AccDep LinkIn'!$A14,'Dep LinkIn'!$A$5:$A$16,0),MATCH('AccDep LinkIn'!AF$2,'Dep LinkIn'!$D$2:$AO$2,0))</f>
        <v>3708.658441666666</v>
      </c>
      <c r="AG14" s="44">
        <f>AF14+INDEX('Dep LinkIn'!$D$5:$AO$16,MATCH('AccDep LinkIn'!$A14,'Dep LinkIn'!$A$5:$A$16,0),MATCH('AccDep LinkIn'!AG$2,'Dep LinkIn'!$D$2:$AO$2,0))</f>
        <v>3716.650791666666</v>
      </c>
      <c r="AH14" s="44">
        <f>AG14+INDEX('Dep LinkIn'!$D$5:$AO$16,MATCH('AccDep LinkIn'!$A14,'Dep LinkIn'!$A$5:$A$16,0),MATCH('AccDep LinkIn'!AH$2,'Dep LinkIn'!$D$2:$AO$2,0))</f>
        <v>3724.643141666666</v>
      </c>
      <c r="AI14" s="44">
        <f>AH14+INDEX('Dep LinkIn'!$D$5:$AO$16,MATCH('AccDep LinkIn'!$A14,'Dep LinkIn'!$A$5:$A$16,0),MATCH('AccDep LinkIn'!AI$2,'Dep LinkIn'!$D$2:$AO$2,0))</f>
        <v>3732.635491666666</v>
      </c>
      <c r="AJ14" s="44">
        <f>AI14+INDEX('Dep LinkIn'!$D$5:$AO$16,MATCH('AccDep LinkIn'!$A14,'Dep LinkIn'!$A$5:$A$16,0),MATCH('AccDep LinkIn'!AJ$2,'Dep LinkIn'!$D$2:$AO$2,0))</f>
        <v>3740.627841666666</v>
      </c>
      <c r="AK14" s="44">
        <f>AJ14+INDEX('Dep LinkIn'!$D$5:$AO$16,MATCH('AccDep LinkIn'!$A14,'Dep LinkIn'!$A$5:$A$16,0),MATCH('AccDep LinkIn'!AK$2,'Dep LinkIn'!$D$2:$AO$2,0))</f>
        <v>3748.620191666666</v>
      </c>
      <c r="AL14" s="44">
        <f>AK14+INDEX('Dep LinkIn'!$D$5:$AO$16,MATCH('AccDep LinkIn'!$A14,'Dep LinkIn'!$A$5:$A$16,0),MATCH('AccDep LinkIn'!AL$2,'Dep LinkIn'!$D$2:$AO$2,0))</f>
        <v>3756.6125416666659</v>
      </c>
      <c r="AM14" s="44">
        <f>AL14+INDEX('Dep LinkIn'!$D$5:$AO$16,MATCH('AccDep LinkIn'!$A14,'Dep LinkIn'!$A$5:$A$16,0),MATCH('AccDep LinkIn'!AM$2,'Dep LinkIn'!$D$2:$AO$2,0))</f>
        <v>3764.6048916666659</v>
      </c>
      <c r="AN14" s="44"/>
    </row>
    <row r="15" spans="1:40" x14ac:dyDescent="0.55000000000000004">
      <c r="A15" s="23">
        <v>346</v>
      </c>
      <c r="B15" s="23" t="s">
        <v>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>
        <v>0</v>
      </c>
      <c r="P15" s="44">
        <f>O15+INDEX('Dep LinkIn'!$D$5:$AO$16,MATCH('AccDep LinkIn'!$A15,'Dep LinkIn'!$A$5:$A$16,0),MATCH('AccDep LinkIn'!P$2,'Dep LinkIn'!$D$2:$AO$2,0))</f>
        <v>378.36388888888888</v>
      </c>
      <c r="Q15" s="44">
        <f>P15+INDEX('Dep LinkIn'!$D$5:$AO$16,MATCH('AccDep LinkIn'!$A15,'Dep LinkIn'!$A$5:$A$16,0),MATCH('AccDep LinkIn'!Q$2,'Dep LinkIn'!$D$2:$AO$2,0))</f>
        <v>756.72777777777776</v>
      </c>
      <c r="R15" s="44">
        <f>Q15+INDEX('Dep LinkIn'!$D$5:$AO$16,MATCH('AccDep LinkIn'!$A15,'Dep LinkIn'!$A$5:$A$16,0),MATCH('AccDep LinkIn'!R$2,'Dep LinkIn'!$D$2:$AO$2,0))</f>
        <v>1135.0916666666667</v>
      </c>
      <c r="S15" s="44">
        <f>R15+INDEX('Dep LinkIn'!$D$5:$AO$16,MATCH('AccDep LinkIn'!$A15,'Dep LinkIn'!$A$5:$A$16,0),MATCH('AccDep LinkIn'!S$2,'Dep LinkIn'!$D$2:$AO$2,0))</f>
        <v>1513.4555555555555</v>
      </c>
      <c r="T15" s="44">
        <f>S15+INDEX('Dep LinkIn'!$D$5:$AO$16,MATCH('AccDep LinkIn'!$A15,'Dep LinkIn'!$A$5:$A$16,0),MATCH('AccDep LinkIn'!T$2,'Dep LinkIn'!$D$2:$AO$2,0))</f>
        <v>1891.8194444444443</v>
      </c>
      <c r="U15" s="44">
        <f>T15+INDEX('Dep LinkIn'!$D$5:$AO$16,MATCH('AccDep LinkIn'!$A15,'Dep LinkIn'!$A$5:$A$16,0),MATCH('AccDep LinkIn'!U$2,'Dep LinkIn'!$D$2:$AO$2,0))</f>
        <v>2270.1833333333334</v>
      </c>
      <c r="V15" s="44">
        <f>U15+INDEX('Dep LinkIn'!$D$5:$AO$16,MATCH('AccDep LinkIn'!$A15,'Dep LinkIn'!$A$5:$A$16,0),MATCH('AccDep LinkIn'!V$2,'Dep LinkIn'!$D$2:$AO$2,0))</f>
        <v>2648.5472222222224</v>
      </c>
      <c r="W15" s="44">
        <f>V15+INDEX('Dep LinkIn'!$D$5:$AO$16,MATCH('AccDep LinkIn'!$A15,'Dep LinkIn'!$A$5:$A$16,0),MATCH('AccDep LinkIn'!W$2,'Dep LinkIn'!$D$2:$AO$2,0))</f>
        <v>3026.9111111111115</v>
      </c>
      <c r="X15" s="44">
        <f>W15+INDEX('Dep LinkIn'!$D$5:$AO$16,MATCH('AccDep LinkIn'!$A15,'Dep LinkIn'!$A$5:$A$16,0),MATCH('AccDep LinkIn'!X$2,'Dep LinkIn'!$D$2:$AO$2,0))</f>
        <v>3405.2750000000005</v>
      </c>
      <c r="Y15" s="44">
        <f>X15+INDEX('Dep LinkIn'!$D$5:$AO$16,MATCH('AccDep LinkIn'!$A15,'Dep LinkIn'!$A$5:$A$16,0),MATCH('AccDep LinkIn'!Y$2,'Dep LinkIn'!$D$2:$AO$2,0))</f>
        <v>3783.6388888888896</v>
      </c>
      <c r="Z15" s="44">
        <f>Y15+INDEX('Dep LinkIn'!$D$5:$AO$16,MATCH('AccDep LinkIn'!$A15,'Dep LinkIn'!$A$5:$A$16,0),MATCH('AccDep LinkIn'!Z$2,'Dep LinkIn'!$D$2:$AO$2,0))</f>
        <v>4162.0027777777786</v>
      </c>
      <c r="AA15" s="44">
        <f>Z15+INDEX('Dep LinkIn'!$D$5:$AO$16,MATCH('AccDep LinkIn'!$A15,'Dep LinkIn'!$A$5:$A$16,0),MATCH('AccDep LinkIn'!AA$2,'Dep LinkIn'!$D$2:$AO$2,0))</f>
        <v>4540.3666666666677</v>
      </c>
      <c r="AB15" s="44">
        <f>AA15+INDEX('Dep LinkIn'!$D$5:$AO$16,MATCH('AccDep LinkIn'!$A15,'Dep LinkIn'!$A$5:$A$16,0),MATCH('AccDep LinkIn'!AB$2,'Dep LinkIn'!$D$2:$AO$2,0))</f>
        <v>4918.7305555555567</v>
      </c>
      <c r="AC15" s="44">
        <f>AB15+INDEX('Dep LinkIn'!$D$5:$AO$16,MATCH('AccDep LinkIn'!$A15,'Dep LinkIn'!$A$5:$A$16,0),MATCH('AccDep LinkIn'!AC$2,'Dep LinkIn'!$D$2:$AO$2,0))</f>
        <v>5297.0944444444458</v>
      </c>
      <c r="AD15" s="44">
        <f>AC15+INDEX('Dep LinkIn'!$D$5:$AO$16,MATCH('AccDep LinkIn'!$A15,'Dep LinkIn'!$A$5:$A$16,0),MATCH('AccDep LinkIn'!AD$2,'Dep LinkIn'!$D$2:$AO$2,0))</f>
        <v>5675.4583333333348</v>
      </c>
      <c r="AE15" s="44">
        <f>AD15+INDEX('Dep LinkIn'!$D$5:$AO$16,MATCH('AccDep LinkIn'!$A15,'Dep LinkIn'!$A$5:$A$16,0),MATCH('AccDep LinkIn'!AE$2,'Dep LinkIn'!$D$2:$AO$2,0))</f>
        <v>6053.8222222222239</v>
      </c>
      <c r="AF15" s="44">
        <f>AE15+INDEX('Dep LinkIn'!$D$5:$AO$16,MATCH('AccDep LinkIn'!$A15,'Dep LinkIn'!$A$5:$A$16,0),MATCH('AccDep LinkIn'!AF$2,'Dep LinkIn'!$D$2:$AO$2,0))</f>
        <v>6432.186111111113</v>
      </c>
      <c r="AG15" s="44">
        <f>AF15+INDEX('Dep LinkIn'!$D$5:$AO$16,MATCH('AccDep LinkIn'!$A15,'Dep LinkIn'!$A$5:$A$16,0),MATCH('AccDep LinkIn'!AG$2,'Dep LinkIn'!$D$2:$AO$2,0))</f>
        <v>6810.550000000002</v>
      </c>
      <c r="AH15" s="44">
        <f>AG15+INDEX('Dep LinkIn'!$D$5:$AO$16,MATCH('AccDep LinkIn'!$A15,'Dep LinkIn'!$A$5:$A$16,0),MATCH('AccDep LinkIn'!AH$2,'Dep LinkIn'!$D$2:$AO$2,0))</f>
        <v>7188.9138888888911</v>
      </c>
      <c r="AI15" s="44">
        <f>AH15+INDEX('Dep LinkIn'!$D$5:$AO$16,MATCH('AccDep LinkIn'!$A15,'Dep LinkIn'!$A$5:$A$16,0),MATCH('AccDep LinkIn'!AI$2,'Dep LinkIn'!$D$2:$AO$2,0))</f>
        <v>7567.2777777777801</v>
      </c>
      <c r="AJ15" s="44">
        <f>AI15+INDEX('Dep LinkIn'!$D$5:$AO$16,MATCH('AccDep LinkIn'!$A15,'Dep LinkIn'!$A$5:$A$16,0),MATCH('AccDep LinkIn'!AJ$2,'Dep LinkIn'!$D$2:$AO$2,0))</f>
        <v>7945.6416666666692</v>
      </c>
      <c r="AK15" s="44">
        <f>AJ15+INDEX('Dep LinkIn'!$D$5:$AO$16,MATCH('AccDep LinkIn'!$A15,'Dep LinkIn'!$A$5:$A$16,0),MATCH('AccDep LinkIn'!AK$2,'Dep LinkIn'!$D$2:$AO$2,0))</f>
        <v>8324.0055555555573</v>
      </c>
      <c r="AL15" s="44">
        <f>AK15+INDEX('Dep LinkIn'!$D$5:$AO$16,MATCH('AccDep LinkIn'!$A15,'Dep LinkIn'!$A$5:$A$16,0),MATCH('AccDep LinkIn'!AL$2,'Dep LinkIn'!$D$2:$AO$2,0))</f>
        <v>8702.3694444444463</v>
      </c>
      <c r="AM15" s="44">
        <f>AL15+INDEX('Dep LinkIn'!$D$5:$AO$16,MATCH('AccDep LinkIn'!$A15,'Dep LinkIn'!$A$5:$A$16,0),MATCH('AccDep LinkIn'!AM$2,'Dep LinkIn'!$D$2:$AO$2,0))</f>
        <v>9080.7333333333354</v>
      </c>
      <c r="AN15" s="44"/>
    </row>
    <row r="16" spans="1:40" x14ac:dyDescent="0.55000000000000004">
      <c r="A16" s="23">
        <v>348</v>
      </c>
      <c r="B16" s="23" t="s">
        <v>49</v>
      </c>
      <c r="C16" s="44"/>
      <c r="D16" s="44"/>
      <c r="E16" s="44"/>
      <c r="F16" s="44"/>
      <c r="G16" s="44"/>
      <c r="H16" s="44"/>
      <c r="I16" s="37"/>
      <c r="J16" s="44"/>
      <c r="K16" s="44"/>
      <c r="L16" s="44"/>
      <c r="M16" s="44"/>
      <c r="N16" s="44"/>
      <c r="O16" s="44">
        <v>300</v>
      </c>
      <c r="P16" s="44">
        <f>O16+INDEX('Dep LinkIn'!$D$5:$AO$16,MATCH('AccDep LinkIn'!$A16,'Dep LinkIn'!$A$5:$A$16,0),MATCH('AccDep LinkIn'!P$2,'Dep LinkIn'!$D$2:$AO$2,0))</f>
        <v>300</v>
      </c>
      <c r="Q16" s="44">
        <f>P16+INDEX('Dep LinkIn'!$D$5:$AO$16,MATCH('AccDep LinkIn'!$A16,'Dep LinkIn'!$A$5:$A$16,0),MATCH('AccDep LinkIn'!Q$2,'Dep LinkIn'!$D$2:$AO$2,0))</f>
        <v>300</v>
      </c>
      <c r="R16" s="44">
        <f>Q16+INDEX('Dep LinkIn'!$D$5:$AO$16,MATCH('AccDep LinkIn'!$A16,'Dep LinkIn'!$A$5:$A$16,0),MATCH('AccDep LinkIn'!R$2,'Dep LinkIn'!$D$2:$AO$2,0))</f>
        <v>300</v>
      </c>
      <c r="S16" s="44">
        <f>R16+INDEX('Dep LinkIn'!$D$5:$AO$16,MATCH('AccDep LinkIn'!$A16,'Dep LinkIn'!$A$5:$A$16,0),MATCH('AccDep LinkIn'!S$2,'Dep LinkIn'!$D$2:$AO$2,0))</f>
        <v>300</v>
      </c>
      <c r="T16" s="44">
        <f>S16+INDEX('Dep LinkIn'!$D$5:$AO$16,MATCH('AccDep LinkIn'!$A16,'Dep LinkIn'!$A$5:$A$16,0),MATCH('AccDep LinkIn'!T$2,'Dep LinkIn'!$D$2:$AO$2,0))</f>
        <v>300</v>
      </c>
      <c r="U16" s="44">
        <f>T16+INDEX('Dep LinkIn'!$D$5:$AO$16,MATCH('AccDep LinkIn'!$A16,'Dep LinkIn'!$A$5:$A$16,0),MATCH('AccDep LinkIn'!U$2,'Dep LinkIn'!$D$2:$AO$2,0))</f>
        <v>300</v>
      </c>
      <c r="V16" s="44">
        <f>U16+INDEX('Dep LinkIn'!$D$5:$AO$16,MATCH('AccDep LinkIn'!$A16,'Dep LinkIn'!$A$5:$A$16,0),MATCH('AccDep LinkIn'!V$2,'Dep LinkIn'!$D$2:$AO$2,0))</f>
        <v>300</v>
      </c>
      <c r="W16" s="44">
        <f>V16+INDEX('Dep LinkIn'!$D$5:$AO$16,MATCH('AccDep LinkIn'!$A16,'Dep LinkIn'!$A$5:$A$16,0),MATCH('AccDep LinkIn'!W$2,'Dep LinkIn'!$D$2:$AO$2,0))</f>
        <v>300</v>
      </c>
      <c r="X16" s="44">
        <f>W16+INDEX('Dep LinkIn'!$D$5:$AO$16,MATCH('AccDep LinkIn'!$A16,'Dep LinkIn'!$A$5:$A$16,0),MATCH('AccDep LinkIn'!X$2,'Dep LinkIn'!$D$2:$AO$2,0))</f>
        <v>300</v>
      </c>
      <c r="Y16" s="44">
        <f>X16+INDEX('Dep LinkIn'!$D$5:$AO$16,MATCH('AccDep LinkIn'!$A16,'Dep LinkIn'!$A$5:$A$16,0),MATCH('AccDep LinkIn'!Y$2,'Dep LinkIn'!$D$2:$AO$2,0))</f>
        <v>300</v>
      </c>
      <c r="Z16" s="44">
        <f>Y16+INDEX('Dep LinkIn'!$D$5:$AO$16,MATCH('AccDep LinkIn'!$A16,'Dep LinkIn'!$A$5:$A$16,0),MATCH('AccDep LinkIn'!Z$2,'Dep LinkIn'!$D$2:$AO$2,0))</f>
        <v>300</v>
      </c>
      <c r="AA16" s="44">
        <f>Z16+INDEX('Dep LinkIn'!$D$5:$AO$16,MATCH('AccDep LinkIn'!$A16,'Dep LinkIn'!$A$5:$A$16,0),MATCH('AccDep LinkIn'!AA$2,'Dep LinkIn'!$D$2:$AO$2,0))</f>
        <v>300</v>
      </c>
      <c r="AB16" s="44">
        <f>AA16+INDEX('Dep LinkIn'!$D$5:$AO$16,MATCH('AccDep LinkIn'!$A16,'Dep LinkIn'!$A$5:$A$16,0),MATCH('AccDep LinkIn'!AB$2,'Dep LinkIn'!$D$2:$AO$2,0))</f>
        <v>300</v>
      </c>
      <c r="AC16" s="44">
        <f>AB16+INDEX('Dep LinkIn'!$D$5:$AO$16,MATCH('AccDep LinkIn'!$A16,'Dep LinkIn'!$A$5:$A$16,0),MATCH('AccDep LinkIn'!AC$2,'Dep LinkIn'!$D$2:$AO$2,0))</f>
        <v>300</v>
      </c>
      <c r="AD16" s="44">
        <f>AC16+INDEX('Dep LinkIn'!$D$5:$AO$16,MATCH('AccDep LinkIn'!$A16,'Dep LinkIn'!$A$5:$A$16,0),MATCH('AccDep LinkIn'!AD$2,'Dep LinkIn'!$D$2:$AO$2,0))</f>
        <v>300</v>
      </c>
      <c r="AE16" s="44">
        <f>AD16+INDEX('Dep LinkIn'!$D$5:$AO$16,MATCH('AccDep LinkIn'!$A16,'Dep LinkIn'!$A$5:$A$16,0),MATCH('AccDep LinkIn'!AE$2,'Dep LinkIn'!$D$2:$AO$2,0))</f>
        <v>300</v>
      </c>
      <c r="AF16" s="44">
        <f>AE16+INDEX('Dep LinkIn'!$D$5:$AO$16,MATCH('AccDep LinkIn'!$A16,'Dep LinkIn'!$A$5:$A$16,0),MATCH('AccDep LinkIn'!AF$2,'Dep LinkIn'!$D$2:$AO$2,0))</f>
        <v>300</v>
      </c>
      <c r="AG16" s="44">
        <f>AF16+INDEX('Dep LinkIn'!$D$5:$AO$16,MATCH('AccDep LinkIn'!$A16,'Dep LinkIn'!$A$5:$A$16,0),MATCH('AccDep LinkIn'!AG$2,'Dep LinkIn'!$D$2:$AO$2,0))</f>
        <v>300</v>
      </c>
      <c r="AH16" s="44">
        <f>AG16+INDEX('Dep LinkIn'!$D$5:$AO$16,MATCH('AccDep LinkIn'!$A16,'Dep LinkIn'!$A$5:$A$16,0),MATCH('AccDep LinkIn'!AH$2,'Dep LinkIn'!$D$2:$AO$2,0))</f>
        <v>300</v>
      </c>
      <c r="AI16" s="44">
        <f>AH16+INDEX('Dep LinkIn'!$D$5:$AO$16,MATCH('AccDep LinkIn'!$A16,'Dep LinkIn'!$A$5:$A$16,0),MATCH('AccDep LinkIn'!AI$2,'Dep LinkIn'!$D$2:$AO$2,0))</f>
        <v>300</v>
      </c>
      <c r="AJ16" s="44">
        <f>AI16+INDEX('Dep LinkIn'!$D$5:$AO$16,MATCH('AccDep LinkIn'!$A16,'Dep LinkIn'!$A$5:$A$16,0),MATCH('AccDep LinkIn'!AJ$2,'Dep LinkIn'!$D$2:$AO$2,0))</f>
        <v>300</v>
      </c>
      <c r="AK16" s="44">
        <f>AJ16+INDEX('Dep LinkIn'!$D$5:$AO$16,MATCH('AccDep LinkIn'!$A16,'Dep LinkIn'!$A$5:$A$16,0),MATCH('AccDep LinkIn'!AK$2,'Dep LinkIn'!$D$2:$AO$2,0))</f>
        <v>300</v>
      </c>
      <c r="AL16" s="44">
        <f>AK16+INDEX('Dep LinkIn'!$D$5:$AO$16,MATCH('AccDep LinkIn'!$A16,'Dep LinkIn'!$A$5:$A$16,0),MATCH('AccDep LinkIn'!AL$2,'Dep LinkIn'!$D$2:$AO$2,0))</f>
        <v>300</v>
      </c>
      <c r="AM16" s="44">
        <f>AL16+INDEX('Dep LinkIn'!$D$5:$AO$16,MATCH('AccDep LinkIn'!$A16,'Dep LinkIn'!$A$5:$A$16,0),MATCH('AccDep LinkIn'!AM$2,'Dep LinkIn'!$D$2:$AO$2,0))</f>
        <v>300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16"/>
  <sheetViews>
    <sheetView workbookViewId="0">
      <selection activeCell="E23" sqref="E23"/>
    </sheetView>
  </sheetViews>
  <sheetFormatPr defaultRowHeight="14.4" x14ac:dyDescent="0.55000000000000004"/>
  <cols>
    <col min="1" max="1" width="6.83984375" bestFit="1" customWidth="1"/>
    <col min="2" max="2" width="27.57812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32</v>
      </c>
      <c r="B1" s="30"/>
      <c r="C1" s="35"/>
      <c r="D1" s="35"/>
      <c r="E1" s="35"/>
    </row>
    <row r="2" spans="1:40" ht="14.7" thickBot="1" x14ac:dyDescent="0.6">
      <c r="A2" s="8" t="s">
        <v>17</v>
      </c>
      <c r="B2" s="8" t="s">
        <v>37</v>
      </c>
      <c r="C2" s="38" t="s">
        <v>129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45">
        <f t="shared" si="0"/>
        <v>44012</v>
      </c>
      <c r="K2" s="38">
        <f t="shared" si="0"/>
        <v>44043</v>
      </c>
      <c r="L2" s="38">
        <f t="shared" si="0"/>
        <v>44074</v>
      </c>
      <c r="M2" s="38">
        <f t="shared" si="0"/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1">EOMONTH(AF2,1)</f>
        <v>44712</v>
      </c>
      <c r="AH2" s="38">
        <f t="shared" ref="AH2" si="2">EOMONTH(AG2,1)</f>
        <v>44742</v>
      </c>
      <c r="AI2" s="38">
        <f t="shared" ref="AI2" si="3">EOMONTH(AH2,1)</f>
        <v>44773</v>
      </c>
      <c r="AJ2" s="38">
        <f t="shared" ref="AJ2" si="4">EOMONTH(AI2,1)</f>
        <v>44804</v>
      </c>
      <c r="AK2" s="38">
        <f t="shared" ref="AK2" si="5">EOMONTH(AJ2,1)</f>
        <v>44834</v>
      </c>
      <c r="AL2" s="38">
        <f t="shared" ref="AL2" si="6">EOMONTH(AK2,1)</f>
        <v>44865</v>
      </c>
      <c r="AM2" s="38">
        <f t="shared" ref="AM2" si="7">EOMONTH(AL2,1)</f>
        <v>44895</v>
      </c>
      <c r="AN2" s="38">
        <f t="shared" ref="AN2" si="8">EOMONTH(AM2,1)</f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303.10000000000002</v>
      </c>
      <c r="B5" s="23" t="s">
        <v>38</v>
      </c>
      <c r="C5" s="68">
        <v>0</v>
      </c>
      <c r="D5" s="37"/>
      <c r="E5" s="37"/>
      <c r="F5" s="37"/>
      <c r="G5" s="37"/>
      <c r="H5" s="37"/>
      <c r="I5" s="37"/>
      <c r="J5" s="37"/>
      <c r="K5" s="44"/>
      <c r="L5" s="44"/>
      <c r="M5" s="44">
        <f>IF('AccDep LinkIn'!K5&gt;='UPIS LinkIn'!K5,0,$C5/12*INDEX('UPIS LinkIn'!$C$5:$AN$16,MATCH('Dep LinkIn'!$A5,'UPIS LinkIn'!$A$5:$A$16,0),MATCH('Dep LinkIn'!M$2,'UPIS LinkIn'!$C$2:$AN$2,0)))</f>
        <v>0</v>
      </c>
      <c r="N5" s="44">
        <f>IF('AccDep LinkIn'!L5&gt;='UPIS LinkIn'!L5,0,$C5/12*INDEX('UPIS LinkIn'!$C$5:$AN$16,MATCH('Dep LinkIn'!$A5,'UPIS LinkIn'!$A$5:$A$16,0),MATCH('Dep LinkIn'!N$2,'UPIS LinkIn'!$C$2:$AN$2,0)))</f>
        <v>0</v>
      </c>
      <c r="O5" s="44">
        <f>IF('AccDep LinkIn'!M5&gt;='UPIS LinkIn'!M5,0,$C5/12*INDEX('UPIS LinkIn'!$C$5:$AN$16,MATCH('Dep LinkIn'!$A5,'UPIS LinkIn'!$A$5:$A$16,0),MATCH('Dep LinkIn'!O$2,'UPIS LinkIn'!$C$2:$AN$2,0)))</f>
        <v>0</v>
      </c>
      <c r="P5" s="44">
        <f>IF('AccDep LinkIn'!N5&gt;='UPIS LinkIn'!N5,0,$C5/12*INDEX('UPIS LinkIn'!$C$5:$AN$16,MATCH('Dep LinkIn'!$A5,'UPIS LinkIn'!$A$5:$A$16,0),MATCH('Dep LinkIn'!P$2,'UPIS LinkIn'!$C$2:$AN$2,0)))</f>
        <v>0</v>
      </c>
      <c r="Q5" s="44">
        <f>IF('AccDep LinkIn'!O5&gt;='UPIS LinkIn'!O5,0,$C5/12*INDEX('UPIS LinkIn'!$C$5:$AN$16,MATCH('Dep LinkIn'!$A5,'UPIS LinkIn'!$A$5:$A$16,0),MATCH('Dep LinkIn'!Q$2,'UPIS LinkIn'!$C$2:$AN$2,0)))</f>
        <v>0</v>
      </c>
      <c r="R5" s="44">
        <f>IF('AccDep LinkIn'!P5&gt;='UPIS LinkIn'!P5,0,$C5/12*INDEX('UPIS LinkIn'!$C$5:$AN$16,MATCH('Dep LinkIn'!$A5,'UPIS LinkIn'!$A$5:$A$16,0),MATCH('Dep LinkIn'!R$2,'UPIS LinkIn'!$C$2:$AN$2,0)))</f>
        <v>0</v>
      </c>
      <c r="S5" s="44">
        <f>IF('AccDep LinkIn'!Q5&gt;='UPIS LinkIn'!Q5,0,$C5/12*INDEX('UPIS LinkIn'!$C$5:$AN$16,MATCH('Dep LinkIn'!$A5,'UPIS LinkIn'!$A$5:$A$16,0),MATCH('Dep LinkIn'!S$2,'UPIS LinkIn'!$C$2:$AN$2,0)))</f>
        <v>0</v>
      </c>
      <c r="T5" s="44">
        <f>IF('AccDep LinkIn'!R5&gt;='UPIS LinkIn'!R5,0,$C5/12*INDEX('UPIS LinkIn'!$C$5:$AN$16,MATCH('Dep LinkIn'!$A5,'UPIS LinkIn'!$A$5:$A$16,0),MATCH('Dep LinkIn'!T$2,'UPIS LinkIn'!$C$2:$AN$2,0)))</f>
        <v>0</v>
      </c>
      <c r="U5" s="44">
        <f>IF('AccDep LinkIn'!S5&gt;='UPIS LinkIn'!S5,0,$C5/12*INDEX('UPIS LinkIn'!$C$5:$AN$16,MATCH('Dep LinkIn'!$A5,'UPIS LinkIn'!$A$5:$A$16,0),MATCH('Dep LinkIn'!U$2,'UPIS LinkIn'!$C$2:$AN$2,0)))</f>
        <v>0</v>
      </c>
      <c r="V5" s="44">
        <f>IF('AccDep LinkIn'!T5&gt;='UPIS LinkIn'!T5,0,$C5/12*INDEX('UPIS LinkIn'!$C$5:$AN$16,MATCH('Dep LinkIn'!$A5,'UPIS LinkIn'!$A$5:$A$16,0),MATCH('Dep LinkIn'!V$2,'UPIS LinkIn'!$C$2:$AN$2,0)))</f>
        <v>0</v>
      </c>
      <c r="W5" s="44">
        <f>IF('AccDep LinkIn'!U5&gt;='UPIS LinkIn'!U5,0,$C5/12*INDEX('UPIS LinkIn'!$C$5:$AN$16,MATCH('Dep LinkIn'!$A5,'UPIS LinkIn'!$A$5:$A$16,0),MATCH('Dep LinkIn'!W$2,'UPIS LinkIn'!$C$2:$AN$2,0)))</f>
        <v>0</v>
      </c>
      <c r="X5" s="44">
        <f>IF('AccDep LinkIn'!V5&gt;='UPIS LinkIn'!V5,0,$C5/12*INDEX('UPIS LinkIn'!$C$5:$AN$16,MATCH('Dep LinkIn'!$A5,'UPIS LinkIn'!$A$5:$A$16,0),MATCH('Dep LinkIn'!X$2,'UPIS LinkIn'!$C$2:$AN$2,0)))</f>
        <v>0</v>
      </c>
      <c r="Y5" s="44">
        <f>IF('AccDep LinkIn'!W5&gt;='UPIS LinkIn'!W5,0,$C5/12*INDEX('UPIS LinkIn'!$C$5:$AN$16,MATCH('Dep LinkIn'!$A5,'UPIS LinkIn'!$A$5:$A$16,0),MATCH('Dep LinkIn'!Y$2,'UPIS LinkIn'!$C$2:$AN$2,0)))</f>
        <v>0</v>
      </c>
      <c r="Z5" s="44">
        <f>IF('AccDep LinkIn'!X5&gt;='UPIS LinkIn'!X5,0,$C5/12*INDEX('UPIS LinkIn'!$C$5:$AN$16,MATCH('Dep LinkIn'!$A5,'UPIS LinkIn'!$A$5:$A$16,0),MATCH('Dep LinkIn'!Z$2,'UPIS LinkIn'!$C$2:$AN$2,0)))</f>
        <v>0</v>
      </c>
      <c r="AA5" s="44">
        <f>IF('AccDep LinkIn'!Y5&gt;='UPIS LinkIn'!Y5,0,$C5/12*INDEX('UPIS LinkIn'!$C$5:$AN$16,MATCH('Dep LinkIn'!$A5,'UPIS LinkIn'!$A$5:$A$16,0),MATCH('Dep LinkIn'!AA$2,'UPIS LinkIn'!$C$2:$AN$2,0)))</f>
        <v>0</v>
      </c>
      <c r="AB5" s="44">
        <f>IF('AccDep LinkIn'!Z5&gt;='UPIS LinkIn'!Z5,0,$C5/12*INDEX('UPIS LinkIn'!$C$5:$AN$16,MATCH('Dep LinkIn'!$A5,'UPIS LinkIn'!$A$5:$A$16,0),MATCH('Dep LinkIn'!AB$2,'UPIS LinkIn'!$C$2:$AN$2,0)))</f>
        <v>0</v>
      </c>
      <c r="AC5" s="44">
        <f>IF('AccDep LinkIn'!AA5&gt;='UPIS LinkIn'!AA5,0,$C5/12*INDEX('UPIS LinkIn'!$C$5:$AN$16,MATCH('Dep LinkIn'!$A5,'UPIS LinkIn'!$A$5:$A$16,0),MATCH('Dep LinkIn'!AC$2,'UPIS LinkIn'!$C$2:$AN$2,0)))</f>
        <v>0</v>
      </c>
      <c r="AD5" s="44">
        <f>IF('AccDep LinkIn'!AB5&gt;='UPIS LinkIn'!AB5,0,$C5/12*INDEX('UPIS LinkIn'!$C$5:$AN$16,MATCH('Dep LinkIn'!$A5,'UPIS LinkIn'!$A$5:$A$16,0),MATCH('Dep LinkIn'!AD$2,'UPIS LinkIn'!$C$2:$AN$2,0)))</f>
        <v>0</v>
      </c>
      <c r="AE5" s="44">
        <f>IF('AccDep LinkIn'!AC5&gt;='UPIS LinkIn'!AC5,0,$C5/12*INDEX('UPIS LinkIn'!$C$5:$AN$16,MATCH('Dep LinkIn'!$A5,'UPIS LinkIn'!$A$5:$A$16,0),MATCH('Dep LinkIn'!AE$2,'UPIS LinkIn'!$C$2:$AN$2,0)))</f>
        <v>0</v>
      </c>
      <c r="AF5" s="44">
        <f>IF('AccDep LinkIn'!AD5&gt;='UPIS LinkIn'!AD5,0,$C5/12*INDEX('UPIS LinkIn'!$C$5:$AN$16,MATCH('Dep LinkIn'!$A5,'UPIS LinkIn'!$A$5:$A$16,0),MATCH('Dep LinkIn'!AF$2,'UPIS LinkIn'!$C$2:$AN$2,0)))</f>
        <v>0</v>
      </c>
      <c r="AG5" s="44">
        <f>IF('AccDep LinkIn'!AE5&gt;='UPIS LinkIn'!AE5,0,$C5/12*INDEX('UPIS LinkIn'!$C$5:$AN$16,MATCH('Dep LinkIn'!$A5,'UPIS LinkIn'!$A$5:$A$16,0),MATCH('Dep LinkIn'!AG$2,'UPIS LinkIn'!$C$2:$AN$2,0)))</f>
        <v>0</v>
      </c>
      <c r="AH5" s="44">
        <f>IF('AccDep LinkIn'!AF5&gt;='UPIS LinkIn'!AF5,0,$C5/12*INDEX('UPIS LinkIn'!$C$5:$AN$16,MATCH('Dep LinkIn'!$A5,'UPIS LinkIn'!$A$5:$A$16,0),MATCH('Dep LinkIn'!AH$2,'UPIS LinkIn'!$C$2:$AN$2,0)))</f>
        <v>0</v>
      </c>
      <c r="AI5" s="44">
        <f>IF('AccDep LinkIn'!AG5&gt;='UPIS LinkIn'!AG5,0,$C5/12*INDEX('UPIS LinkIn'!$C$5:$AN$16,MATCH('Dep LinkIn'!$A5,'UPIS LinkIn'!$A$5:$A$16,0),MATCH('Dep LinkIn'!AI$2,'UPIS LinkIn'!$C$2:$AN$2,0)))</f>
        <v>0</v>
      </c>
      <c r="AJ5" s="44">
        <f>IF('AccDep LinkIn'!AH5&gt;='UPIS LinkIn'!AH5,0,$C5/12*INDEX('UPIS LinkIn'!$C$5:$AN$16,MATCH('Dep LinkIn'!$A5,'UPIS LinkIn'!$A$5:$A$16,0),MATCH('Dep LinkIn'!AJ$2,'UPIS LinkIn'!$C$2:$AN$2,0)))</f>
        <v>0</v>
      </c>
      <c r="AK5" s="44">
        <f>IF('AccDep LinkIn'!AI5&gt;='UPIS LinkIn'!AI5,0,$C5/12*INDEX('UPIS LinkIn'!$C$5:$AN$16,MATCH('Dep LinkIn'!$A5,'UPIS LinkIn'!$A$5:$A$16,0),MATCH('Dep LinkIn'!AK$2,'UPIS LinkIn'!$C$2:$AN$2,0)))</f>
        <v>0</v>
      </c>
      <c r="AL5" s="44">
        <f>IF('AccDep LinkIn'!AJ5&gt;='UPIS LinkIn'!AJ5,0,$C5/12*INDEX('UPIS LinkIn'!$C$5:$AN$16,MATCH('Dep LinkIn'!$A5,'UPIS LinkIn'!$A$5:$A$16,0),MATCH('Dep LinkIn'!AL$2,'UPIS LinkIn'!$C$2:$AN$2,0)))</f>
        <v>0</v>
      </c>
      <c r="AM5" s="44">
        <f>IF('AccDep LinkIn'!AK5&gt;='UPIS LinkIn'!AK5,0,$C5/12*INDEX('UPIS LinkIn'!$C$5:$AN$16,MATCH('Dep LinkIn'!$A5,'UPIS LinkIn'!$A$5:$A$16,0),MATCH('Dep LinkIn'!AM$2,'UPIS LinkIn'!$C$2:$AN$2,0)))</f>
        <v>0</v>
      </c>
      <c r="AN5" s="44">
        <f>IF('AccDep LinkIn'!AL5&gt;='UPIS LinkIn'!AL5,0,$C5/12*INDEX('UPIS LinkIn'!$C$5:$AN$16,MATCH('Dep LinkIn'!$A5,'UPIS LinkIn'!$A$5:$A$16,0),MATCH('Dep LinkIn'!AN$2,'UPIS LinkIn'!$C$2:$AN$2,0)))</f>
        <v>0</v>
      </c>
    </row>
    <row r="6" spans="1:40" x14ac:dyDescent="0.55000000000000004">
      <c r="A6" s="23">
        <v>304</v>
      </c>
      <c r="B6" s="23" t="s">
        <v>39</v>
      </c>
      <c r="C6" s="67">
        <v>3.6666666666666667E-2</v>
      </c>
      <c r="D6" s="37"/>
      <c r="E6" s="37"/>
      <c r="F6" s="37"/>
      <c r="G6" s="37"/>
      <c r="H6" s="37"/>
      <c r="I6" s="37"/>
      <c r="J6" s="37"/>
      <c r="K6" s="44"/>
      <c r="L6" s="44"/>
      <c r="M6" s="44">
        <f>IF('AccDep LinkIn'!K6&gt;='UPIS LinkIn'!K6,0,$C6/12*INDEX('UPIS LinkIn'!$C$5:$AN$16,MATCH('Dep LinkIn'!$A6,'UPIS LinkIn'!$A$5:$A$16,0),MATCH('Dep LinkIn'!M$2,'UPIS LinkIn'!$C$2:$AN$2,0)))</f>
        <v>140.80436944444446</v>
      </c>
      <c r="N6" s="44">
        <f>IF('AccDep LinkIn'!L6&gt;='UPIS LinkIn'!L6,0,$C6/12*INDEX('UPIS LinkIn'!$C$5:$AN$16,MATCH('Dep LinkIn'!$A6,'UPIS LinkIn'!$A$5:$A$16,0),MATCH('Dep LinkIn'!N$2,'UPIS LinkIn'!$C$2:$AN$2,0)))</f>
        <v>140.80436944444446</v>
      </c>
      <c r="O6" s="44">
        <f>IF('AccDep LinkIn'!M6&gt;='UPIS LinkIn'!M6,0,$C6/12*INDEX('UPIS LinkIn'!$C$5:$AN$16,MATCH('Dep LinkIn'!$A6,'UPIS LinkIn'!$A$5:$A$16,0),MATCH('Dep LinkIn'!O$2,'UPIS LinkIn'!$C$2:$AN$2,0)))</f>
        <v>140.80436944444446</v>
      </c>
      <c r="P6" s="44">
        <f>IF('AccDep LinkIn'!N6&gt;='UPIS LinkIn'!N6,0,$C6/12*INDEX('UPIS LinkIn'!$C$5:$AN$16,MATCH('Dep LinkIn'!$A6,'UPIS LinkIn'!$A$5:$A$16,0),MATCH('Dep LinkIn'!P$2,'UPIS LinkIn'!$C$2:$AN$2,0)))</f>
        <v>469.28111388888902</v>
      </c>
      <c r="Q6" s="44">
        <f>IF('AccDep LinkIn'!O6&gt;='UPIS LinkIn'!O6,0,$C6/12*INDEX('UPIS LinkIn'!$C$5:$AN$16,MATCH('Dep LinkIn'!$A6,'UPIS LinkIn'!$A$5:$A$16,0),MATCH('Dep LinkIn'!Q$2,'UPIS LinkIn'!$C$2:$AN$2,0)))</f>
        <v>469.28111388888902</v>
      </c>
      <c r="R6" s="44">
        <f>IF('AccDep LinkIn'!P6&gt;='UPIS LinkIn'!P6,0,$C6/12*INDEX('UPIS LinkIn'!$C$5:$AN$16,MATCH('Dep LinkIn'!$A6,'UPIS LinkIn'!$A$5:$A$16,0),MATCH('Dep LinkIn'!R$2,'UPIS LinkIn'!$C$2:$AN$2,0)))</f>
        <v>469.28111388888902</v>
      </c>
      <c r="S6" s="44">
        <f>IF('AccDep LinkIn'!Q6&gt;='UPIS LinkIn'!Q6,0,$C6/12*INDEX('UPIS LinkIn'!$C$5:$AN$16,MATCH('Dep LinkIn'!$A6,'UPIS LinkIn'!$A$5:$A$16,0),MATCH('Dep LinkIn'!S$2,'UPIS LinkIn'!$C$2:$AN$2,0)))</f>
        <v>469.28111388888902</v>
      </c>
      <c r="T6" s="44">
        <f>IF('AccDep LinkIn'!R6&gt;='UPIS LinkIn'!R6,0,$C6/12*INDEX('UPIS LinkIn'!$C$5:$AN$16,MATCH('Dep LinkIn'!$A6,'UPIS LinkIn'!$A$5:$A$16,0),MATCH('Dep LinkIn'!T$2,'UPIS LinkIn'!$C$2:$AN$2,0)))</f>
        <v>469.28111388888902</v>
      </c>
      <c r="U6" s="44">
        <f>IF('AccDep LinkIn'!S6&gt;='UPIS LinkIn'!S6,0,$C6/12*INDEX('UPIS LinkIn'!$C$5:$AN$16,MATCH('Dep LinkIn'!$A6,'UPIS LinkIn'!$A$5:$A$16,0),MATCH('Dep LinkIn'!U$2,'UPIS LinkIn'!$C$2:$AN$2,0)))</f>
        <v>469.28111388888902</v>
      </c>
      <c r="V6" s="44">
        <f>IF('AccDep LinkIn'!T6&gt;='UPIS LinkIn'!T6,0,$C6/12*INDEX('UPIS LinkIn'!$C$5:$AN$16,MATCH('Dep LinkIn'!$A6,'UPIS LinkIn'!$A$5:$A$16,0),MATCH('Dep LinkIn'!V$2,'UPIS LinkIn'!$C$2:$AN$2,0)))</f>
        <v>469.28111388888902</v>
      </c>
      <c r="W6" s="44">
        <f>IF('AccDep LinkIn'!U6&gt;='UPIS LinkIn'!U6,0,$C6/12*INDEX('UPIS LinkIn'!$C$5:$AN$16,MATCH('Dep LinkIn'!$A6,'UPIS LinkIn'!$A$5:$A$16,0),MATCH('Dep LinkIn'!W$2,'UPIS LinkIn'!$C$2:$AN$2,0)))</f>
        <v>469.28111388888902</v>
      </c>
      <c r="X6" s="44">
        <f>IF('AccDep LinkIn'!V6&gt;='UPIS LinkIn'!V6,0,$C6/12*INDEX('UPIS LinkIn'!$C$5:$AN$16,MATCH('Dep LinkIn'!$A6,'UPIS LinkIn'!$A$5:$A$16,0),MATCH('Dep LinkIn'!X$2,'UPIS LinkIn'!$C$2:$AN$2,0)))</f>
        <v>469.28111388888902</v>
      </c>
      <c r="Y6" s="44">
        <f>IF('AccDep LinkIn'!W6&gt;='UPIS LinkIn'!W6,0,$C6/12*INDEX('UPIS LinkIn'!$C$5:$AN$16,MATCH('Dep LinkIn'!$A6,'UPIS LinkIn'!$A$5:$A$16,0),MATCH('Dep LinkIn'!Y$2,'UPIS LinkIn'!$C$2:$AN$2,0)))</f>
        <v>1549.4435305555558</v>
      </c>
      <c r="Z6" s="44">
        <f>IF('AccDep LinkIn'!X6&gt;='UPIS LinkIn'!X6,0,$C6/12*INDEX('UPIS LinkIn'!$C$5:$AN$16,MATCH('Dep LinkIn'!$A6,'UPIS LinkIn'!$A$5:$A$16,0),MATCH('Dep LinkIn'!Z$2,'UPIS LinkIn'!$C$2:$AN$2,0)))</f>
        <v>1549.4435305555558</v>
      </c>
      <c r="AA6" s="44">
        <f>IF('AccDep LinkIn'!Y6&gt;='UPIS LinkIn'!Y6,0,$C6/12*INDEX('UPIS LinkIn'!$C$5:$AN$16,MATCH('Dep LinkIn'!$A6,'UPIS LinkIn'!$A$5:$A$16,0),MATCH('Dep LinkIn'!AA$2,'UPIS LinkIn'!$C$2:$AN$2,0)))</f>
        <v>1549.4435305555558</v>
      </c>
      <c r="AB6" s="44">
        <f>IF('AccDep LinkIn'!Z6&gt;='UPIS LinkIn'!Z6,0,$C6/12*INDEX('UPIS LinkIn'!$C$5:$AN$16,MATCH('Dep LinkIn'!$A6,'UPIS LinkIn'!$A$5:$A$16,0),MATCH('Dep LinkIn'!AB$2,'UPIS LinkIn'!$C$2:$AN$2,0)))</f>
        <v>1549.4435305555558</v>
      </c>
      <c r="AC6" s="44">
        <f>IF('AccDep LinkIn'!AA6&gt;='UPIS LinkIn'!AA6,0,$C6/12*INDEX('UPIS LinkIn'!$C$5:$AN$16,MATCH('Dep LinkIn'!$A6,'UPIS LinkIn'!$A$5:$A$16,0),MATCH('Dep LinkIn'!AC$2,'UPIS LinkIn'!$C$2:$AN$2,0)))</f>
        <v>1549.4435305555558</v>
      </c>
      <c r="AD6" s="44">
        <f>IF('AccDep LinkIn'!AB6&gt;='UPIS LinkIn'!AB6,0,$C6/12*INDEX('UPIS LinkIn'!$C$5:$AN$16,MATCH('Dep LinkIn'!$A6,'UPIS LinkIn'!$A$5:$A$16,0),MATCH('Dep LinkIn'!AD$2,'UPIS LinkIn'!$C$2:$AN$2,0)))</f>
        <v>1549.4435305555558</v>
      </c>
      <c r="AE6" s="44">
        <f>IF('AccDep LinkIn'!AC6&gt;='UPIS LinkIn'!AC6,0,$C6/12*INDEX('UPIS LinkIn'!$C$5:$AN$16,MATCH('Dep LinkIn'!$A6,'UPIS LinkIn'!$A$5:$A$16,0),MATCH('Dep LinkIn'!AE$2,'UPIS LinkIn'!$C$2:$AN$2,0)))</f>
        <v>1549.4435305555558</v>
      </c>
      <c r="AF6" s="44">
        <f>IF('AccDep LinkIn'!AD6&gt;='UPIS LinkIn'!AD6,0,$C6/12*INDEX('UPIS LinkIn'!$C$5:$AN$16,MATCH('Dep LinkIn'!$A6,'UPIS LinkIn'!$A$5:$A$16,0),MATCH('Dep LinkIn'!AF$2,'UPIS LinkIn'!$C$2:$AN$2,0)))</f>
        <v>1549.4435305555558</v>
      </c>
      <c r="AG6" s="44">
        <f>IF('AccDep LinkIn'!AE6&gt;='UPIS LinkIn'!AE6,0,$C6/12*INDEX('UPIS LinkIn'!$C$5:$AN$16,MATCH('Dep LinkIn'!$A6,'UPIS LinkIn'!$A$5:$A$16,0),MATCH('Dep LinkIn'!AG$2,'UPIS LinkIn'!$C$2:$AN$2,0)))</f>
        <v>1549.4435305555558</v>
      </c>
      <c r="AH6" s="44">
        <f>IF('AccDep LinkIn'!AF6&gt;='UPIS LinkIn'!AF6,0,$C6/12*INDEX('UPIS LinkIn'!$C$5:$AN$16,MATCH('Dep LinkIn'!$A6,'UPIS LinkIn'!$A$5:$A$16,0),MATCH('Dep LinkIn'!AH$2,'UPIS LinkIn'!$C$2:$AN$2,0)))</f>
        <v>1549.4435305555558</v>
      </c>
      <c r="AI6" s="44">
        <f>IF('AccDep LinkIn'!AG6&gt;='UPIS LinkIn'!AG6,0,$C6/12*INDEX('UPIS LinkIn'!$C$5:$AN$16,MATCH('Dep LinkIn'!$A6,'UPIS LinkIn'!$A$5:$A$16,0),MATCH('Dep LinkIn'!AI$2,'UPIS LinkIn'!$C$2:$AN$2,0)))</f>
        <v>1549.4435305555558</v>
      </c>
      <c r="AJ6" s="44">
        <f>IF('AccDep LinkIn'!AH6&gt;='UPIS LinkIn'!AH6,0,$C6/12*INDEX('UPIS LinkIn'!$C$5:$AN$16,MATCH('Dep LinkIn'!$A6,'UPIS LinkIn'!$A$5:$A$16,0),MATCH('Dep LinkIn'!AJ$2,'UPIS LinkIn'!$C$2:$AN$2,0)))</f>
        <v>1549.4435305555558</v>
      </c>
      <c r="AK6" s="44">
        <f>IF('AccDep LinkIn'!AI6&gt;='UPIS LinkIn'!AI6,0,$C6/12*INDEX('UPIS LinkIn'!$C$5:$AN$16,MATCH('Dep LinkIn'!$A6,'UPIS LinkIn'!$A$5:$A$16,0),MATCH('Dep LinkIn'!AK$2,'UPIS LinkIn'!$C$2:$AN$2,0)))</f>
        <v>1549.4435305555558</v>
      </c>
      <c r="AL6" s="44">
        <f>IF('AccDep LinkIn'!AJ6&gt;='UPIS LinkIn'!AJ6,0,$C6/12*INDEX('UPIS LinkIn'!$C$5:$AN$16,MATCH('Dep LinkIn'!$A6,'UPIS LinkIn'!$A$5:$A$16,0),MATCH('Dep LinkIn'!AL$2,'UPIS LinkIn'!$C$2:$AN$2,0)))</f>
        <v>1549.4435305555558</v>
      </c>
      <c r="AM6" s="44">
        <f>IF('AccDep LinkIn'!AK6&gt;='UPIS LinkIn'!AK6,0,$C6/12*INDEX('UPIS LinkIn'!$C$5:$AN$16,MATCH('Dep LinkIn'!$A6,'UPIS LinkIn'!$A$5:$A$16,0),MATCH('Dep LinkIn'!AM$2,'UPIS LinkIn'!$C$2:$AN$2,0)))</f>
        <v>1549.4435305555558</v>
      </c>
      <c r="AN6" s="44">
        <f>IF('AccDep LinkIn'!AL6&gt;='UPIS LinkIn'!AL6,0,$C6/12*INDEX('UPIS LinkIn'!$C$5:$AN$16,MATCH('Dep LinkIn'!$A6,'UPIS LinkIn'!$A$5:$A$16,0),MATCH('Dep LinkIn'!AN$2,'UPIS LinkIn'!$C$2:$AN$2,0)))</f>
        <v>1549.4435305555558</v>
      </c>
    </row>
    <row r="7" spans="1:40" x14ac:dyDescent="0.55000000000000004">
      <c r="A7" s="23">
        <v>307</v>
      </c>
      <c r="B7" s="23" t="s">
        <v>40</v>
      </c>
      <c r="C7" s="67">
        <v>0.02</v>
      </c>
      <c r="D7" s="43"/>
      <c r="E7" s="43"/>
      <c r="F7" s="43"/>
      <c r="G7" s="43"/>
      <c r="H7" s="43"/>
      <c r="I7" s="43"/>
      <c r="J7" s="43"/>
      <c r="K7" s="44"/>
      <c r="L7" s="44"/>
      <c r="M7" s="44">
        <f>IF('AccDep LinkIn'!K7&gt;='UPIS LinkIn'!K7,0,$C7/12*INDEX('UPIS LinkIn'!$C$5:$AN$16,MATCH('Dep LinkIn'!$A7,'UPIS LinkIn'!$A$5:$A$16,0),MATCH('Dep LinkIn'!M$2,'UPIS LinkIn'!$C$2:$AN$2,0)))</f>
        <v>1.85</v>
      </c>
      <c r="N7" s="44">
        <f>IF('AccDep LinkIn'!L7&gt;='UPIS LinkIn'!L7,0,$C7/12*INDEX('UPIS LinkIn'!$C$5:$AN$16,MATCH('Dep LinkIn'!$A7,'UPIS LinkIn'!$A$5:$A$16,0),MATCH('Dep LinkIn'!N$2,'UPIS LinkIn'!$C$2:$AN$2,0)))</f>
        <v>1.85</v>
      </c>
      <c r="O7" s="44">
        <f>IF('AccDep LinkIn'!M7&gt;='UPIS LinkIn'!M7,0,$C7/12*INDEX('UPIS LinkIn'!$C$5:$AN$16,MATCH('Dep LinkIn'!$A7,'UPIS LinkIn'!$A$5:$A$16,0),MATCH('Dep LinkIn'!O$2,'UPIS LinkIn'!$C$2:$AN$2,0)))</f>
        <v>1.85</v>
      </c>
      <c r="P7" s="44">
        <f>IF('AccDep LinkIn'!N7&gt;='UPIS LinkIn'!N7,0,$C7/12*INDEX('UPIS LinkIn'!$C$5:$AN$16,MATCH('Dep LinkIn'!$A7,'UPIS LinkIn'!$A$5:$A$16,0),MATCH('Dep LinkIn'!P$2,'UPIS LinkIn'!$C$2:$AN$2,0)))</f>
        <v>1.85</v>
      </c>
      <c r="Q7" s="44">
        <f>IF('AccDep LinkIn'!O7&gt;='UPIS LinkIn'!O7,0,$C7/12*INDEX('UPIS LinkIn'!$C$5:$AN$16,MATCH('Dep LinkIn'!$A7,'UPIS LinkIn'!$A$5:$A$16,0),MATCH('Dep LinkIn'!Q$2,'UPIS LinkIn'!$C$2:$AN$2,0)))</f>
        <v>0</v>
      </c>
      <c r="R7" s="44">
        <f>IF('AccDep LinkIn'!P7&gt;='UPIS LinkIn'!P7,0,$C7/12*INDEX('UPIS LinkIn'!$C$5:$AN$16,MATCH('Dep LinkIn'!$A7,'UPIS LinkIn'!$A$5:$A$16,0),MATCH('Dep LinkIn'!R$2,'UPIS LinkIn'!$C$2:$AN$2,0)))</f>
        <v>0</v>
      </c>
      <c r="S7" s="44">
        <f>IF('AccDep LinkIn'!Q7&gt;='UPIS LinkIn'!Q7,0,$C7/12*INDEX('UPIS LinkIn'!$C$5:$AN$16,MATCH('Dep LinkIn'!$A7,'UPIS LinkIn'!$A$5:$A$16,0),MATCH('Dep LinkIn'!S$2,'UPIS LinkIn'!$C$2:$AN$2,0)))</f>
        <v>0</v>
      </c>
      <c r="T7" s="44">
        <f>IF('AccDep LinkIn'!R7&gt;='UPIS LinkIn'!R7,0,$C7/12*INDEX('UPIS LinkIn'!$C$5:$AN$16,MATCH('Dep LinkIn'!$A7,'UPIS LinkIn'!$A$5:$A$16,0),MATCH('Dep LinkIn'!T$2,'UPIS LinkIn'!$C$2:$AN$2,0)))</f>
        <v>0</v>
      </c>
      <c r="U7" s="44">
        <f>IF('AccDep LinkIn'!S7&gt;='UPIS LinkIn'!S7,0,$C7/12*INDEX('UPIS LinkIn'!$C$5:$AN$16,MATCH('Dep LinkIn'!$A7,'UPIS LinkIn'!$A$5:$A$16,0),MATCH('Dep LinkIn'!U$2,'UPIS LinkIn'!$C$2:$AN$2,0)))</f>
        <v>0</v>
      </c>
      <c r="V7" s="44">
        <f>IF('AccDep LinkIn'!T7&gt;='UPIS LinkIn'!T7,0,$C7/12*INDEX('UPIS LinkIn'!$C$5:$AN$16,MATCH('Dep LinkIn'!$A7,'UPIS LinkIn'!$A$5:$A$16,0),MATCH('Dep LinkIn'!V$2,'UPIS LinkIn'!$C$2:$AN$2,0)))</f>
        <v>0</v>
      </c>
      <c r="W7" s="44">
        <f>IF('AccDep LinkIn'!U7&gt;='UPIS LinkIn'!U7,0,$C7/12*INDEX('UPIS LinkIn'!$C$5:$AN$16,MATCH('Dep LinkIn'!$A7,'UPIS LinkIn'!$A$5:$A$16,0),MATCH('Dep LinkIn'!W$2,'UPIS LinkIn'!$C$2:$AN$2,0)))</f>
        <v>0</v>
      </c>
      <c r="X7" s="44">
        <f>IF('AccDep LinkIn'!V7&gt;='UPIS LinkIn'!V7,0,$C7/12*INDEX('UPIS LinkIn'!$C$5:$AN$16,MATCH('Dep LinkIn'!$A7,'UPIS LinkIn'!$A$5:$A$16,0),MATCH('Dep LinkIn'!X$2,'UPIS LinkIn'!$C$2:$AN$2,0)))</f>
        <v>0</v>
      </c>
      <c r="Y7" s="44">
        <f>IF('AccDep LinkIn'!W7&gt;='UPIS LinkIn'!W7,0,$C7/12*INDEX('UPIS LinkIn'!$C$5:$AN$16,MATCH('Dep LinkIn'!$A7,'UPIS LinkIn'!$A$5:$A$16,0),MATCH('Dep LinkIn'!Y$2,'UPIS LinkIn'!$C$2:$AN$2,0)))</f>
        <v>0</v>
      </c>
      <c r="Z7" s="44">
        <f>IF('AccDep LinkIn'!X7&gt;='UPIS LinkIn'!X7,0,$C7/12*INDEX('UPIS LinkIn'!$C$5:$AN$16,MATCH('Dep LinkIn'!$A7,'UPIS LinkIn'!$A$5:$A$16,0),MATCH('Dep LinkIn'!Z$2,'UPIS LinkIn'!$C$2:$AN$2,0)))</f>
        <v>92.493000000000009</v>
      </c>
      <c r="AA7" s="44">
        <f>IF('AccDep LinkIn'!Y7&gt;='UPIS LinkIn'!Y7,0,$C7/12*INDEX('UPIS LinkIn'!$C$5:$AN$16,MATCH('Dep LinkIn'!$A7,'UPIS LinkIn'!$A$5:$A$16,0),MATCH('Dep LinkIn'!AA$2,'UPIS LinkIn'!$C$2:$AN$2,0)))</f>
        <v>92.493000000000009</v>
      </c>
      <c r="AB7" s="44">
        <f>IF('AccDep LinkIn'!Z7&gt;='UPIS LinkIn'!Z7,0,$C7/12*INDEX('UPIS LinkIn'!$C$5:$AN$16,MATCH('Dep LinkIn'!$A7,'UPIS LinkIn'!$A$5:$A$16,0),MATCH('Dep LinkIn'!AB$2,'UPIS LinkIn'!$C$2:$AN$2,0)))</f>
        <v>92.493000000000009</v>
      </c>
      <c r="AC7" s="44">
        <f>IF('AccDep LinkIn'!AA7&gt;='UPIS LinkIn'!AA7,0,$C7/12*INDEX('UPIS LinkIn'!$C$5:$AN$16,MATCH('Dep LinkIn'!$A7,'UPIS LinkIn'!$A$5:$A$16,0),MATCH('Dep LinkIn'!AC$2,'UPIS LinkIn'!$C$2:$AN$2,0)))</f>
        <v>92.493000000000009</v>
      </c>
      <c r="AD7" s="44">
        <f>IF('AccDep LinkIn'!AB7&gt;='UPIS LinkIn'!AB7,0,$C7/12*INDEX('UPIS LinkIn'!$C$5:$AN$16,MATCH('Dep LinkIn'!$A7,'UPIS LinkIn'!$A$5:$A$16,0),MATCH('Dep LinkIn'!AD$2,'UPIS LinkIn'!$C$2:$AN$2,0)))</f>
        <v>92.493000000000009</v>
      </c>
      <c r="AE7" s="44">
        <f>IF('AccDep LinkIn'!AC7&gt;='UPIS LinkIn'!AC7,0,$C7/12*INDEX('UPIS LinkIn'!$C$5:$AN$16,MATCH('Dep LinkIn'!$A7,'UPIS LinkIn'!$A$5:$A$16,0),MATCH('Dep LinkIn'!AE$2,'UPIS LinkIn'!$C$2:$AN$2,0)))</f>
        <v>92.493000000000009</v>
      </c>
      <c r="AF7" s="44">
        <f>IF('AccDep LinkIn'!AD7&gt;='UPIS LinkIn'!AD7,0,$C7/12*INDEX('UPIS LinkIn'!$C$5:$AN$16,MATCH('Dep LinkIn'!$A7,'UPIS LinkIn'!$A$5:$A$16,0),MATCH('Dep LinkIn'!AF$2,'UPIS LinkIn'!$C$2:$AN$2,0)))</f>
        <v>92.493000000000009</v>
      </c>
      <c r="AG7" s="44">
        <f>IF('AccDep LinkIn'!AE7&gt;='UPIS LinkIn'!AE7,0,$C7/12*INDEX('UPIS LinkIn'!$C$5:$AN$16,MATCH('Dep LinkIn'!$A7,'UPIS LinkIn'!$A$5:$A$16,0),MATCH('Dep LinkIn'!AG$2,'UPIS LinkIn'!$C$2:$AN$2,0)))</f>
        <v>92.493000000000009</v>
      </c>
      <c r="AH7" s="44">
        <f>IF('AccDep LinkIn'!AF7&gt;='UPIS LinkIn'!AF7,0,$C7/12*INDEX('UPIS LinkIn'!$C$5:$AN$16,MATCH('Dep LinkIn'!$A7,'UPIS LinkIn'!$A$5:$A$16,0),MATCH('Dep LinkIn'!AH$2,'UPIS LinkIn'!$C$2:$AN$2,0)))</f>
        <v>92.493000000000009</v>
      </c>
      <c r="AI7" s="44">
        <f>IF('AccDep LinkIn'!AG7&gt;='UPIS LinkIn'!AG7,0,$C7/12*INDEX('UPIS LinkIn'!$C$5:$AN$16,MATCH('Dep LinkIn'!$A7,'UPIS LinkIn'!$A$5:$A$16,0),MATCH('Dep LinkIn'!AI$2,'UPIS LinkIn'!$C$2:$AN$2,0)))</f>
        <v>92.493000000000009</v>
      </c>
      <c r="AJ7" s="44">
        <f>IF('AccDep LinkIn'!AH7&gt;='UPIS LinkIn'!AH7,0,$C7/12*INDEX('UPIS LinkIn'!$C$5:$AN$16,MATCH('Dep LinkIn'!$A7,'UPIS LinkIn'!$A$5:$A$16,0),MATCH('Dep LinkIn'!AJ$2,'UPIS LinkIn'!$C$2:$AN$2,0)))</f>
        <v>92.493000000000009</v>
      </c>
      <c r="AK7" s="44">
        <f>IF('AccDep LinkIn'!AI7&gt;='UPIS LinkIn'!AI7,0,$C7/12*INDEX('UPIS LinkIn'!$C$5:$AN$16,MATCH('Dep LinkIn'!$A7,'UPIS LinkIn'!$A$5:$A$16,0),MATCH('Dep LinkIn'!AK$2,'UPIS LinkIn'!$C$2:$AN$2,0)))</f>
        <v>92.493000000000009</v>
      </c>
      <c r="AL7" s="44">
        <f>IF('AccDep LinkIn'!AJ7&gt;='UPIS LinkIn'!AJ7,0,$C7/12*INDEX('UPIS LinkIn'!$C$5:$AN$16,MATCH('Dep LinkIn'!$A7,'UPIS LinkIn'!$A$5:$A$16,0),MATCH('Dep LinkIn'!AL$2,'UPIS LinkIn'!$C$2:$AN$2,0)))</f>
        <v>92.493000000000009</v>
      </c>
      <c r="AM7" s="44">
        <f>IF('AccDep LinkIn'!AK7&gt;='UPIS LinkIn'!AK7,0,$C7/12*INDEX('UPIS LinkIn'!$C$5:$AN$16,MATCH('Dep LinkIn'!$A7,'UPIS LinkIn'!$A$5:$A$16,0),MATCH('Dep LinkIn'!AM$2,'UPIS LinkIn'!$C$2:$AN$2,0)))</f>
        <v>92.493000000000009</v>
      </c>
      <c r="AN7" s="44">
        <f>IF('AccDep LinkIn'!AL7&gt;='UPIS LinkIn'!AL7,0,$C7/12*INDEX('UPIS LinkIn'!$C$5:$AN$16,MATCH('Dep LinkIn'!$A7,'UPIS LinkIn'!$A$5:$A$16,0),MATCH('Dep LinkIn'!AN$2,'UPIS LinkIn'!$C$2:$AN$2,0)))</f>
        <v>92.493000000000009</v>
      </c>
    </row>
    <row r="8" spans="1:40" x14ac:dyDescent="0.55000000000000004">
      <c r="A8" s="23">
        <v>311.10000000000002</v>
      </c>
      <c r="B8" s="23" t="s">
        <v>41</v>
      </c>
      <c r="C8" s="67">
        <v>0.02</v>
      </c>
      <c r="D8" s="43"/>
      <c r="E8" s="43"/>
      <c r="F8" s="43"/>
      <c r="G8" s="43"/>
      <c r="H8" s="43"/>
      <c r="I8" s="43"/>
      <c r="J8" s="43"/>
      <c r="K8" s="44"/>
      <c r="L8" s="44"/>
      <c r="M8" s="44">
        <f>IF('AccDep LinkIn'!K8&gt;='UPIS LinkIn'!K8,0,$C8/12*INDEX('UPIS LinkIn'!$C$5:$AN$16,MATCH('Dep LinkIn'!$A8,'UPIS LinkIn'!$A$5:$A$16,0),MATCH('Dep LinkIn'!M$2,'UPIS LinkIn'!$C$2:$AN$2,0)))</f>
        <v>67.353333333333339</v>
      </c>
      <c r="N8" s="44">
        <f>IF('AccDep LinkIn'!L8&gt;='UPIS LinkIn'!L8,0,$C8/12*INDEX('UPIS LinkIn'!$C$5:$AN$16,MATCH('Dep LinkIn'!$A8,'UPIS LinkIn'!$A$5:$A$16,0),MATCH('Dep LinkIn'!N$2,'UPIS LinkIn'!$C$2:$AN$2,0)))</f>
        <v>67.353333333333339</v>
      </c>
      <c r="O8" s="44">
        <f>IF('AccDep LinkIn'!M8&gt;='UPIS LinkIn'!M8,0,$C8/12*INDEX('UPIS LinkIn'!$C$5:$AN$16,MATCH('Dep LinkIn'!$A8,'UPIS LinkIn'!$A$5:$A$16,0),MATCH('Dep LinkIn'!O$2,'UPIS LinkIn'!$C$2:$AN$2,0)))</f>
        <v>67.353333333333339</v>
      </c>
      <c r="P8" s="44">
        <f>IF('AccDep LinkIn'!N8&gt;='UPIS LinkIn'!N8,0,$C8/12*INDEX('UPIS LinkIn'!$C$5:$AN$16,MATCH('Dep LinkIn'!$A8,'UPIS LinkIn'!$A$5:$A$16,0),MATCH('Dep LinkIn'!P$2,'UPIS LinkIn'!$C$2:$AN$2,0)))</f>
        <v>67.353333333333339</v>
      </c>
      <c r="Q8" s="44">
        <f>IF('AccDep LinkIn'!O8&gt;='UPIS LinkIn'!O8,0,$C8/12*INDEX('UPIS LinkIn'!$C$5:$AN$16,MATCH('Dep LinkIn'!$A8,'UPIS LinkIn'!$A$5:$A$16,0),MATCH('Dep LinkIn'!Q$2,'UPIS LinkIn'!$C$2:$AN$2,0)))</f>
        <v>0</v>
      </c>
      <c r="R8" s="44">
        <f>IF('AccDep LinkIn'!P8&gt;='UPIS LinkIn'!P8,0,$C8/12*INDEX('UPIS LinkIn'!$C$5:$AN$16,MATCH('Dep LinkIn'!$A8,'UPIS LinkIn'!$A$5:$A$16,0),MATCH('Dep LinkIn'!R$2,'UPIS LinkIn'!$C$2:$AN$2,0)))</f>
        <v>0</v>
      </c>
      <c r="S8" s="44">
        <f>IF('AccDep LinkIn'!Q8&gt;='UPIS LinkIn'!Q8,0,$C8/12*INDEX('UPIS LinkIn'!$C$5:$AN$16,MATCH('Dep LinkIn'!$A8,'UPIS LinkIn'!$A$5:$A$16,0),MATCH('Dep LinkIn'!S$2,'UPIS LinkIn'!$C$2:$AN$2,0)))</f>
        <v>0</v>
      </c>
      <c r="T8" s="44">
        <f>IF('AccDep LinkIn'!R8&gt;='UPIS LinkIn'!R8,0,$C8/12*INDEX('UPIS LinkIn'!$C$5:$AN$16,MATCH('Dep LinkIn'!$A8,'UPIS LinkIn'!$A$5:$A$16,0),MATCH('Dep LinkIn'!T$2,'UPIS LinkIn'!$C$2:$AN$2,0)))</f>
        <v>0</v>
      </c>
      <c r="U8" s="44">
        <f>IF('AccDep LinkIn'!S8&gt;='UPIS LinkIn'!S8,0,$C8/12*INDEX('UPIS LinkIn'!$C$5:$AN$16,MATCH('Dep LinkIn'!$A8,'UPIS LinkIn'!$A$5:$A$16,0),MATCH('Dep LinkIn'!U$2,'UPIS LinkIn'!$C$2:$AN$2,0)))</f>
        <v>0</v>
      </c>
      <c r="V8" s="44">
        <f>IF('AccDep LinkIn'!T8&gt;='UPIS LinkIn'!T8,0,$C8/12*INDEX('UPIS LinkIn'!$C$5:$AN$16,MATCH('Dep LinkIn'!$A8,'UPIS LinkIn'!$A$5:$A$16,0),MATCH('Dep LinkIn'!V$2,'UPIS LinkIn'!$C$2:$AN$2,0)))</f>
        <v>0</v>
      </c>
      <c r="W8" s="44">
        <f>IF('AccDep LinkIn'!U8&gt;='UPIS LinkIn'!U8,0,$C8/12*INDEX('UPIS LinkIn'!$C$5:$AN$16,MATCH('Dep LinkIn'!$A8,'UPIS LinkIn'!$A$5:$A$16,0),MATCH('Dep LinkIn'!W$2,'UPIS LinkIn'!$C$2:$AN$2,0)))</f>
        <v>0</v>
      </c>
      <c r="X8" s="44">
        <f>IF('AccDep LinkIn'!V8&gt;='UPIS LinkIn'!V8,0,$C8/12*INDEX('UPIS LinkIn'!$C$5:$AN$16,MATCH('Dep LinkIn'!$A8,'UPIS LinkIn'!$A$5:$A$16,0),MATCH('Dep LinkIn'!X$2,'UPIS LinkIn'!$C$2:$AN$2,0)))</f>
        <v>0</v>
      </c>
      <c r="Y8" s="44">
        <f>IF('AccDep LinkIn'!W8&gt;='UPIS LinkIn'!W8,0,$C8/12*INDEX('UPIS LinkIn'!$C$5:$AN$16,MATCH('Dep LinkIn'!$A8,'UPIS LinkIn'!$A$5:$A$16,0),MATCH('Dep LinkIn'!Y$2,'UPIS LinkIn'!$C$2:$AN$2,0)))</f>
        <v>0</v>
      </c>
      <c r="Z8" s="44">
        <f>IF('AccDep LinkIn'!X8&gt;='UPIS LinkIn'!X8,0,$C8/12*INDEX('UPIS LinkIn'!$C$5:$AN$16,MATCH('Dep LinkIn'!$A8,'UPIS LinkIn'!$A$5:$A$16,0),MATCH('Dep LinkIn'!Z$2,'UPIS LinkIn'!$C$2:$AN$2,0)))</f>
        <v>0</v>
      </c>
      <c r="AA8" s="44">
        <f>IF('AccDep LinkIn'!Y8&gt;='UPIS LinkIn'!Y8,0,$C8/12*INDEX('UPIS LinkIn'!$C$5:$AN$16,MATCH('Dep LinkIn'!$A8,'UPIS LinkIn'!$A$5:$A$16,0),MATCH('Dep LinkIn'!AA$2,'UPIS LinkIn'!$C$2:$AN$2,0)))</f>
        <v>0</v>
      </c>
      <c r="AB8" s="44">
        <f>IF('AccDep LinkIn'!Z8&gt;='UPIS LinkIn'!Z8,0,$C8/12*INDEX('UPIS LinkIn'!$C$5:$AN$16,MATCH('Dep LinkIn'!$A8,'UPIS LinkIn'!$A$5:$A$16,0),MATCH('Dep LinkIn'!AB$2,'UPIS LinkIn'!$C$2:$AN$2,0)))</f>
        <v>0</v>
      </c>
      <c r="AC8" s="44">
        <f>IF('AccDep LinkIn'!AA8&gt;='UPIS LinkIn'!AA8,0,$C8/12*INDEX('UPIS LinkIn'!$C$5:$AN$16,MATCH('Dep LinkIn'!$A8,'UPIS LinkIn'!$A$5:$A$16,0),MATCH('Dep LinkIn'!AC$2,'UPIS LinkIn'!$C$2:$AN$2,0)))</f>
        <v>0</v>
      </c>
      <c r="AD8" s="44">
        <f>IF('AccDep LinkIn'!AB8&gt;='UPIS LinkIn'!AB8,0,$C8/12*INDEX('UPIS LinkIn'!$C$5:$AN$16,MATCH('Dep LinkIn'!$A8,'UPIS LinkIn'!$A$5:$A$16,0),MATCH('Dep LinkIn'!AD$2,'UPIS LinkIn'!$C$2:$AN$2,0)))</f>
        <v>0</v>
      </c>
      <c r="AE8" s="44">
        <f>IF('AccDep LinkIn'!AC8&gt;='UPIS LinkIn'!AC8,0,$C8/12*INDEX('UPIS LinkIn'!$C$5:$AN$16,MATCH('Dep LinkIn'!$A8,'UPIS LinkIn'!$A$5:$A$16,0),MATCH('Dep LinkIn'!AE$2,'UPIS LinkIn'!$C$2:$AN$2,0)))</f>
        <v>0</v>
      </c>
      <c r="AF8" s="44">
        <f>IF('AccDep LinkIn'!AD8&gt;='UPIS LinkIn'!AD8,0,$C8/12*INDEX('UPIS LinkIn'!$C$5:$AN$16,MATCH('Dep LinkIn'!$A8,'UPIS LinkIn'!$A$5:$A$16,0),MATCH('Dep LinkIn'!AF$2,'UPIS LinkIn'!$C$2:$AN$2,0)))</f>
        <v>0</v>
      </c>
      <c r="AG8" s="44">
        <f>IF('AccDep LinkIn'!AE8&gt;='UPIS LinkIn'!AE8,0,$C8/12*INDEX('UPIS LinkIn'!$C$5:$AN$16,MATCH('Dep LinkIn'!$A8,'UPIS LinkIn'!$A$5:$A$16,0),MATCH('Dep LinkIn'!AG$2,'UPIS LinkIn'!$C$2:$AN$2,0)))</f>
        <v>0</v>
      </c>
      <c r="AH8" s="44">
        <f>IF('AccDep LinkIn'!AF8&gt;='UPIS LinkIn'!AF8,0,$C8/12*INDEX('UPIS LinkIn'!$C$5:$AN$16,MATCH('Dep LinkIn'!$A8,'UPIS LinkIn'!$A$5:$A$16,0),MATCH('Dep LinkIn'!AH$2,'UPIS LinkIn'!$C$2:$AN$2,0)))</f>
        <v>0</v>
      </c>
      <c r="AI8" s="44">
        <f>IF('AccDep LinkIn'!AG8&gt;='UPIS LinkIn'!AG8,0,$C8/12*INDEX('UPIS LinkIn'!$C$5:$AN$16,MATCH('Dep LinkIn'!$A8,'UPIS LinkIn'!$A$5:$A$16,0),MATCH('Dep LinkIn'!AI$2,'UPIS LinkIn'!$C$2:$AN$2,0)))</f>
        <v>0</v>
      </c>
      <c r="AJ8" s="44">
        <f>IF('AccDep LinkIn'!AH8&gt;='UPIS LinkIn'!AH8,0,$C8/12*INDEX('UPIS LinkIn'!$C$5:$AN$16,MATCH('Dep LinkIn'!$A8,'UPIS LinkIn'!$A$5:$A$16,0),MATCH('Dep LinkIn'!AJ$2,'UPIS LinkIn'!$C$2:$AN$2,0)))</f>
        <v>0</v>
      </c>
      <c r="AK8" s="44">
        <f>IF('AccDep LinkIn'!AI8&gt;='UPIS LinkIn'!AI8,0,$C8/12*INDEX('UPIS LinkIn'!$C$5:$AN$16,MATCH('Dep LinkIn'!$A8,'UPIS LinkIn'!$A$5:$A$16,0),MATCH('Dep LinkIn'!AK$2,'UPIS LinkIn'!$C$2:$AN$2,0)))</f>
        <v>0</v>
      </c>
      <c r="AL8" s="44">
        <f>IF('AccDep LinkIn'!AJ8&gt;='UPIS LinkIn'!AJ8,0,$C8/12*INDEX('UPIS LinkIn'!$C$5:$AN$16,MATCH('Dep LinkIn'!$A8,'UPIS LinkIn'!$A$5:$A$16,0),MATCH('Dep LinkIn'!AL$2,'UPIS LinkIn'!$C$2:$AN$2,0)))</f>
        <v>0</v>
      </c>
      <c r="AM8" s="44">
        <f>IF('AccDep LinkIn'!AK8&gt;='UPIS LinkIn'!AK8,0,$C8/12*INDEX('UPIS LinkIn'!$C$5:$AN$16,MATCH('Dep LinkIn'!$A8,'UPIS LinkIn'!$A$5:$A$16,0),MATCH('Dep LinkIn'!AM$2,'UPIS LinkIn'!$C$2:$AN$2,0)))</f>
        <v>0</v>
      </c>
      <c r="AN8" s="44">
        <f>IF('AccDep LinkIn'!AL8&gt;='UPIS LinkIn'!AL8,0,$C8/12*INDEX('UPIS LinkIn'!$C$5:$AN$16,MATCH('Dep LinkIn'!$A8,'UPIS LinkIn'!$A$5:$A$16,0),MATCH('Dep LinkIn'!AN$2,'UPIS LinkIn'!$C$2:$AN$2,0)))</f>
        <v>0</v>
      </c>
    </row>
    <row r="9" spans="1:40" x14ac:dyDescent="0.55000000000000004">
      <c r="A9" s="23">
        <v>320</v>
      </c>
      <c r="B9" s="23" t="s">
        <v>42</v>
      </c>
      <c r="C9" s="67">
        <v>0.02</v>
      </c>
      <c r="D9" s="43"/>
      <c r="E9" s="43"/>
      <c r="F9" s="43"/>
      <c r="G9" s="43"/>
      <c r="H9" s="43"/>
      <c r="I9" s="43"/>
      <c r="J9" s="43"/>
      <c r="K9" s="44"/>
      <c r="L9" s="44"/>
      <c r="M9" s="44">
        <f>IF('AccDep LinkIn'!K9&gt;='UPIS LinkIn'!K9,0,$C9/12*INDEX('UPIS LinkIn'!$C$5:$AN$16,MATCH('Dep LinkIn'!$A9,'UPIS LinkIn'!$A$5:$A$16,0),MATCH('Dep LinkIn'!M$2,'UPIS LinkIn'!$C$2:$AN$2,0)))</f>
        <v>1.1833333333333333</v>
      </c>
      <c r="N9" s="44">
        <f>IF('AccDep LinkIn'!L9&gt;='UPIS LinkIn'!L9,0,$C9/12*INDEX('UPIS LinkIn'!$C$5:$AN$16,MATCH('Dep LinkIn'!$A9,'UPIS LinkIn'!$A$5:$A$16,0),MATCH('Dep LinkIn'!N$2,'UPIS LinkIn'!$C$2:$AN$2,0)))</f>
        <v>1.1833333333333333</v>
      </c>
      <c r="O9" s="44">
        <f>IF('AccDep LinkIn'!M9&gt;='UPIS LinkIn'!M9,0,$C9/12*INDEX('UPIS LinkIn'!$C$5:$AN$16,MATCH('Dep LinkIn'!$A9,'UPIS LinkIn'!$A$5:$A$16,0),MATCH('Dep LinkIn'!O$2,'UPIS LinkIn'!$C$2:$AN$2,0)))</f>
        <v>1.1833333333333333</v>
      </c>
      <c r="P9" s="44">
        <f>IF('AccDep LinkIn'!N9&gt;='UPIS LinkIn'!N9,0,$C9/12*INDEX('UPIS LinkIn'!$C$5:$AN$16,MATCH('Dep LinkIn'!$A9,'UPIS LinkIn'!$A$5:$A$16,0),MATCH('Dep LinkIn'!P$2,'UPIS LinkIn'!$C$2:$AN$2,0)))</f>
        <v>17.707033333333332</v>
      </c>
      <c r="Q9" s="44">
        <f>IF('AccDep LinkIn'!O9&gt;='UPIS LinkIn'!O9,0,$C9/12*INDEX('UPIS LinkIn'!$C$5:$AN$16,MATCH('Dep LinkIn'!$A9,'UPIS LinkIn'!$A$5:$A$16,0),MATCH('Dep LinkIn'!Q$2,'UPIS LinkIn'!$C$2:$AN$2,0)))</f>
        <v>17.707033333333332</v>
      </c>
      <c r="R9" s="44">
        <f>IF('AccDep LinkIn'!P9&gt;='UPIS LinkIn'!P9,0,$C9/12*INDEX('UPIS LinkIn'!$C$5:$AN$16,MATCH('Dep LinkIn'!$A9,'UPIS LinkIn'!$A$5:$A$16,0),MATCH('Dep LinkIn'!R$2,'UPIS LinkIn'!$C$2:$AN$2,0)))</f>
        <v>17.707033333333332</v>
      </c>
      <c r="S9" s="44">
        <f>IF('AccDep LinkIn'!Q9&gt;='UPIS LinkIn'!Q9,0,$C9/12*INDEX('UPIS LinkIn'!$C$5:$AN$16,MATCH('Dep LinkIn'!$A9,'UPIS LinkIn'!$A$5:$A$16,0),MATCH('Dep LinkIn'!S$2,'UPIS LinkIn'!$C$2:$AN$2,0)))</f>
        <v>17.707033333333332</v>
      </c>
      <c r="T9" s="44">
        <f>IF('AccDep LinkIn'!R9&gt;='UPIS LinkIn'!R9,0,$C9/12*INDEX('UPIS LinkIn'!$C$5:$AN$16,MATCH('Dep LinkIn'!$A9,'UPIS LinkIn'!$A$5:$A$16,0),MATCH('Dep LinkIn'!T$2,'UPIS LinkIn'!$C$2:$AN$2,0)))</f>
        <v>17.707033333333332</v>
      </c>
      <c r="U9" s="44">
        <f>IF('AccDep LinkIn'!S9&gt;='UPIS LinkIn'!S9,0,$C9/12*INDEX('UPIS LinkIn'!$C$5:$AN$16,MATCH('Dep LinkIn'!$A9,'UPIS LinkIn'!$A$5:$A$16,0),MATCH('Dep LinkIn'!U$2,'UPIS LinkIn'!$C$2:$AN$2,0)))</f>
        <v>17.707033333333332</v>
      </c>
      <c r="V9" s="44">
        <f>IF('AccDep LinkIn'!T9&gt;='UPIS LinkIn'!T9,0,$C9/12*INDEX('UPIS LinkIn'!$C$5:$AN$16,MATCH('Dep LinkIn'!$A9,'UPIS LinkIn'!$A$5:$A$16,0),MATCH('Dep LinkIn'!V$2,'UPIS LinkIn'!$C$2:$AN$2,0)))</f>
        <v>17.707033333333332</v>
      </c>
      <c r="W9" s="44">
        <f>IF('AccDep LinkIn'!U9&gt;='UPIS LinkIn'!U9,0,$C9/12*INDEX('UPIS LinkIn'!$C$5:$AN$16,MATCH('Dep LinkIn'!$A9,'UPIS LinkIn'!$A$5:$A$16,0),MATCH('Dep LinkIn'!W$2,'UPIS LinkIn'!$C$2:$AN$2,0)))</f>
        <v>17.707033333333332</v>
      </c>
      <c r="X9" s="44">
        <f>IF('AccDep LinkIn'!V9&gt;='UPIS LinkIn'!V9,0,$C9/12*INDEX('UPIS LinkIn'!$C$5:$AN$16,MATCH('Dep LinkIn'!$A9,'UPIS LinkIn'!$A$5:$A$16,0),MATCH('Dep LinkIn'!X$2,'UPIS LinkIn'!$C$2:$AN$2,0)))</f>
        <v>17.707033333333332</v>
      </c>
      <c r="Y9" s="44">
        <f>IF('AccDep LinkIn'!W9&gt;='UPIS LinkIn'!W9,0,$C9/12*INDEX('UPIS LinkIn'!$C$5:$AN$16,MATCH('Dep LinkIn'!$A9,'UPIS LinkIn'!$A$5:$A$16,0),MATCH('Dep LinkIn'!Y$2,'UPIS LinkIn'!$C$2:$AN$2,0)))</f>
        <v>255.06483333333335</v>
      </c>
      <c r="Z9" s="44">
        <f>IF('AccDep LinkIn'!X9&gt;='UPIS LinkIn'!X9,0,$C9/12*INDEX('UPIS LinkIn'!$C$5:$AN$16,MATCH('Dep LinkIn'!$A9,'UPIS LinkIn'!$A$5:$A$16,0),MATCH('Dep LinkIn'!Z$2,'UPIS LinkIn'!$C$2:$AN$2,0)))</f>
        <v>255.06483333333335</v>
      </c>
      <c r="AA9" s="44">
        <f>IF('AccDep LinkIn'!Y9&gt;='UPIS LinkIn'!Y9,0,$C9/12*INDEX('UPIS LinkIn'!$C$5:$AN$16,MATCH('Dep LinkIn'!$A9,'UPIS LinkIn'!$A$5:$A$16,0),MATCH('Dep LinkIn'!AA$2,'UPIS LinkIn'!$C$2:$AN$2,0)))</f>
        <v>255.06483333333335</v>
      </c>
      <c r="AB9" s="44">
        <f>IF('AccDep LinkIn'!Z9&gt;='UPIS LinkIn'!Z9,0,$C9/12*INDEX('UPIS LinkIn'!$C$5:$AN$16,MATCH('Dep LinkIn'!$A9,'UPIS LinkIn'!$A$5:$A$16,0),MATCH('Dep LinkIn'!AB$2,'UPIS LinkIn'!$C$2:$AN$2,0)))</f>
        <v>255.06483333333335</v>
      </c>
      <c r="AC9" s="44">
        <f>IF('AccDep LinkIn'!AA9&gt;='UPIS LinkIn'!AA9,0,$C9/12*INDEX('UPIS LinkIn'!$C$5:$AN$16,MATCH('Dep LinkIn'!$A9,'UPIS LinkIn'!$A$5:$A$16,0),MATCH('Dep LinkIn'!AC$2,'UPIS LinkIn'!$C$2:$AN$2,0)))</f>
        <v>255.06483333333335</v>
      </c>
      <c r="AD9" s="44">
        <f>IF('AccDep LinkIn'!AB9&gt;='UPIS LinkIn'!AB9,0,$C9/12*INDEX('UPIS LinkIn'!$C$5:$AN$16,MATCH('Dep LinkIn'!$A9,'UPIS LinkIn'!$A$5:$A$16,0),MATCH('Dep LinkIn'!AD$2,'UPIS LinkIn'!$C$2:$AN$2,0)))</f>
        <v>255.06483333333335</v>
      </c>
      <c r="AE9" s="44">
        <f>IF('AccDep LinkIn'!AC9&gt;='UPIS LinkIn'!AC9,0,$C9/12*INDEX('UPIS LinkIn'!$C$5:$AN$16,MATCH('Dep LinkIn'!$A9,'UPIS LinkIn'!$A$5:$A$16,0),MATCH('Dep LinkIn'!AE$2,'UPIS LinkIn'!$C$2:$AN$2,0)))</f>
        <v>255.06483333333335</v>
      </c>
      <c r="AF9" s="44">
        <f>IF('AccDep LinkIn'!AD9&gt;='UPIS LinkIn'!AD9,0,$C9/12*INDEX('UPIS LinkIn'!$C$5:$AN$16,MATCH('Dep LinkIn'!$A9,'UPIS LinkIn'!$A$5:$A$16,0),MATCH('Dep LinkIn'!AF$2,'UPIS LinkIn'!$C$2:$AN$2,0)))</f>
        <v>255.06483333333335</v>
      </c>
      <c r="AG9" s="44">
        <f>IF('AccDep LinkIn'!AE9&gt;='UPIS LinkIn'!AE9,0,$C9/12*INDEX('UPIS LinkIn'!$C$5:$AN$16,MATCH('Dep LinkIn'!$A9,'UPIS LinkIn'!$A$5:$A$16,0),MATCH('Dep LinkIn'!AG$2,'UPIS LinkIn'!$C$2:$AN$2,0)))</f>
        <v>255.06483333333335</v>
      </c>
      <c r="AH9" s="44">
        <f>IF('AccDep LinkIn'!AF9&gt;='UPIS LinkIn'!AF9,0,$C9/12*INDEX('UPIS LinkIn'!$C$5:$AN$16,MATCH('Dep LinkIn'!$A9,'UPIS LinkIn'!$A$5:$A$16,0),MATCH('Dep LinkIn'!AH$2,'UPIS LinkIn'!$C$2:$AN$2,0)))</f>
        <v>255.06483333333335</v>
      </c>
      <c r="AI9" s="44">
        <f>IF('AccDep LinkIn'!AG9&gt;='UPIS LinkIn'!AG9,0,$C9/12*INDEX('UPIS LinkIn'!$C$5:$AN$16,MATCH('Dep LinkIn'!$A9,'UPIS LinkIn'!$A$5:$A$16,0),MATCH('Dep LinkIn'!AI$2,'UPIS LinkIn'!$C$2:$AN$2,0)))</f>
        <v>255.06483333333335</v>
      </c>
      <c r="AJ9" s="44">
        <f>IF('AccDep LinkIn'!AH9&gt;='UPIS LinkIn'!AH9,0,$C9/12*INDEX('UPIS LinkIn'!$C$5:$AN$16,MATCH('Dep LinkIn'!$A9,'UPIS LinkIn'!$A$5:$A$16,0),MATCH('Dep LinkIn'!AJ$2,'UPIS LinkIn'!$C$2:$AN$2,0)))</f>
        <v>255.06483333333335</v>
      </c>
      <c r="AK9" s="44">
        <f>IF('AccDep LinkIn'!AI9&gt;='UPIS LinkIn'!AI9,0,$C9/12*INDEX('UPIS LinkIn'!$C$5:$AN$16,MATCH('Dep LinkIn'!$A9,'UPIS LinkIn'!$A$5:$A$16,0),MATCH('Dep LinkIn'!AK$2,'UPIS LinkIn'!$C$2:$AN$2,0)))</f>
        <v>255.06483333333335</v>
      </c>
      <c r="AL9" s="44">
        <f>IF('AccDep LinkIn'!AJ9&gt;='UPIS LinkIn'!AJ9,0,$C9/12*INDEX('UPIS LinkIn'!$C$5:$AN$16,MATCH('Dep LinkIn'!$A9,'UPIS LinkIn'!$A$5:$A$16,0),MATCH('Dep LinkIn'!AL$2,'UPIS LinkIn'!$C$2:$AN$2,0)))</f>
        <v>255.06483333333335</v>
      </c>
      <c r="AM9" s="44">
        <f>IF('AccDep LinkIn'!AK9&gt;='UPIS LinkIn'!AK9,0,$C9/12*INDEX('UPIS LinkIn'!$C$5:$AN$16,MATCH('Dep LinkIn'!$A9,'UPIS LinkIn'!$A$5:$A$16,0),MATCH('Dep LinkIn'!AM$2,'UPIS LinkIn'!$C$2:$AN$2,0)))</f>
        <v>255.06483333333335</v>
      </c>
      <c r="AN9" s="44">
        <f>IF('AccDep LinkIn'!AL9&gt;='UPIS LinkIn'!AL9,0,$C9/12*INDEX('UPIS LinkIn'!$C$5:$AN$16,MATCH('Dep LinkIn'!$A9,'UPIS LinkIn'!$A$5:$A$16,0),MATCH('Dep LinkIn'!AN$2,'UPIS LinkIn'!$C$2:$AN$2,0)))</f>
        <v>255.06483333333335</v>
      </c>
    </row>
    <row r="10" spans="1:40" x14ac:dyDescent="0.55000000000000004">
      <c r="A10" s="23">
        <v>330</v>
      </c>
      <c r="B10" s="23" t="s">
        <v>43</v>
      </c>
      <c r="C10" s="67">
        <v>0.1</v>
      </c>
      <c r="D10" s="43"/>
      <c r="E10" s="43"/>
      <c r="F10" s="43"/>
      <c r="G10" s="43"/>
      <c r="H10" s="43"/>
      <c r="I10" s="43"/>
      <c r="J10" s="43"/>
      <c r="K10" s="44"/>
      <c r="L10" s="44"/>
      <c r="M10" s="44">
        <f>IF('AccDep LinkIn'!K10&gt;='UPIS LinkIn'!K10,0,$C10/12*INDEX('UPIS LinkIn'!$C$5:$AN$16,MATCH('Dep LinkIn'!$A10,'UPIS LinkIn'!$A$5:$A$16,0),MATCH('Dep LinkIn'!M$2,'UPIS LinkIn'!$C$2:$AN$2,0)))</f>
        <v>454.41666666666669</v>
      </c>
      <c r="N10" s="44">
        <f>IF('AccDep LinkIn'!L10&gt;='UPIS LinkIn'!L10,0,$C10/12*INDEX('UPIS LinkIn'!$C$5:$AN$16,MATCH('Dep LinkIn'!$A10,'UPIS LinkIn'!$A$5:$A$16,0),MATCH('Dep LinkIn'!N$2,'UPIS LinkIn'!$C$2:$AN$2,0)))</f>
        <v>454.41666666666669</v>
      </c>
      <c r="O10" s="44">
        <f>IF('AccDep LinkIn'!M10&gt;='UPIS LinkIn'!M10,0,$C10/12*INDEX('UPIS LinkIn'!$C$5:$AN$16,MATCH('Dep LinkIn'!$A10,'UPIS LinkIn'!$A$5:$A$16,0),MATCH('Dep LinkIn'!O$2,'UPIS LinkIn'!$C$2:$AN$2,0)))</f>
        <v>454.41666666666669</v>
      </c>
      <c r="P10" s="44">
        <f>IF('AccDep LinkIn'!N10&gt;='UPIS LinkIn'!N10,0,$C10/12*INDEX('UPIS LinkIn'!$C$5:$AN$16,MATCH('Dep LinkIn'!$A10,'UPIS LinkIn'!$A$5:$A$16,0),MATCH('Dep LinkIn'!P$2,'UPIS LinkIn'!$C$2:$AN$2,0)))</f>
        <v>454.41666666666669</v>
      </c>
      <c r="Q10" s="44">
        <f>IF('AccDep LinkIn'!O10&gt;='UPIS LinkIn'!O10,0,$C10/12*INDEX('UPIS LinkIn'!$C$5:$AN$16,MATCH('Dep LinkIn'!$A10,'UPIS LinkIn'!$A$5:$A$16,0),MATCH('Dep LinkIn'!Q$2,'UPIS LinkIn'!$C$2:$AN$2,0)))</f>
        <v>454.41666666666669</v>
      </c>
      <c r="R10" s="44">
        <f>IF('AccDep LinkIn'!P10&gt;='UPIS LinkIn'!P10,0,$C10/12*INDEX('UPIS LinkIn'!$C$5:$AN$16,MATCH('Dep LinkIn'!$A10,'UPIS LinkIn'!$A$5:$A$16,0),MATCH('Dep LinkIn'!R$2,'UPIS LinkIn'!$C$2:$AN$2,0)))</f>
        <v>454.41666666666669</v>
      </c>
      <c r="S10" s="44">
        <f>IF('AccDep LinkIn'!Q10&gt;='UPIS LinkIn'!Q10,0,$C10/12*INDEX('UPIS LinkIn'!$C$5:$AN$16,MATCH('Dep LinkIn'!$A10,'UPIS LinkIn'!$A$5:$A$16,0),MATCH('Dep LinkIn'!S$2,'UPIS LinkIn'!$C$2:$AN$2,0)))</f>
        <v>454.41666666666669</v>
      </c>
      <c r="T10" s="44">
        <f>IF('AccDep LinkIn'!R10&gt;='UPIS LinkIn'!R10,0,$C10/12*INDEX('UPIS LinkIn'!$C$5:$AN$16,MATCH('Dep LinkIn'!$A10,'UPIS LinkIn'!$A$5:$A$16,0),MATCH('Dep LinkIn'!T$2,'UPIS LinkIn'!$C$2:$AN$2,0)))</f>
        <v>454.41666666666669</v>
      </c>
      <c r="U10" s="44">
        <f>IF('AccDep LinkIn'!S10&gt;='UPIS LinkIn'!S10,0,$C10/12*INDEX('UPIS LinkIn'!$C$5:$AN$16,MATCH('Dep LinkIn'!$A10,'UPIS LinkIn'!$A$5:$A$16,0),MATCH('Dep LinkIn'!U$2,'UPIS LinkIn'!$C$2:$AN$2,0)))</f>
        <v>454.41666666666669</v>
      </c>
      <c r="V10" s="44">
        <f>IF('AccDep LinkIn'!T10&gt;='UPIS LinkIn'!T10,0,$C10/12*INDEX('UPIS LinkIn'!$C$5:$AN$16,MATCH('Dep LinkIn'!$A10,'UPIS LinkIn'!$A$5:$A$16,0),MATCH('Dep LinkIn'!V$2,'UPIS LinkIn'!$C$2:$AN$2,0)))</f>
        <v>454.41666666666669</v>
      </c>
      <c r="W10" s="44">
        <f>IF('AccDep LinkIn'!U10&gt;='UPIS LinkIn'!U10,0,$C10/12*INDEX('UPIS LinkIn'!$C$5:$AN$16,MATCH('Dep LinkIn'!$A10,'UPIS LinkIn'!$A$5:$A$16,0),MATCH('Dep LinkIn'!W$2,'UPIS LinkIn'!$C$2:$AN$2,0)))</f>
        <v>454.41666666666669</v>
      </c>
      <c r="X10" s="44">
        <f>IF('AccDep LinkIn'!V10&gt;='UPIS LinkIn'!V10,0,$C10/12*INDEX('UPIS LinkIn'!$C$5:$AN$16,MATCH('Dep LinkIn'!$A10,'UPIS LinkIn'!$A$5:$A$16,0),MATCH('Dep LinkIn'!X$2,'UPIS LinkIn'!$C$2:$AN$2,0)))</f>
        <v>454.41666666666669</v>
      </c>
      <c r="Y10" s="44">
        <f>IF('AccDep LinkIn'!W10&gt;='UPIS LinkIn'!W10,0,$C10/12*INDEX('UPIS LinkIn'!$C$5:$AN$16,MATCH('Dep LinkIn'!$A10,'UPIS LinkIn'!$A$5:$A$16,0),MATCH('Dep LinkIn'!Y$2,'UPIS LinkIn'!$C$2:$AN$2,0)))</f>
        <v>681.02416666666659</v>
      </c>
      <c r="Z10" s="44">
        <f>IF('AccDep LinkIn'!X10&gt;='UPIS LinkIn'!X10,0,$C10/12*INDEX('UPIS LinkIn'!$C$5:$AN$16,MATCH('Dep LinkIn'!$A10,'UPIS LinkIn'!$A$5:$A$16,0),MATCH('Dep LinkIn'!Z$2,'UPIS LinkIn'!$C$2:$AN$2,0)))</f>
        <v>681.02416666666659</v>
      </c>
      <c r="AA10" s="44">
        <f>IF('AccDep LinkIn'!Y10&gt;='UPIS LinkIn'!Y10,0,$C10/12*INDEX('UPIS LinkIn'!$C$5:$AN$16,MATCH('Dep LinkIn'!$A10,'UPIS LinkIn'!$A$5:$A$16,0),MATCH('Dep LinkIn'!AA$2,'UPIS LinkIn'!$C$2:$AN$2,0)))</f>
        <v>681.02416666666659</v>
      </c>
      <c r="AB10" s="44">
        <f>IF('AccDep LinkIn'!Z10&gt;='UPIS LinkIn'!Z10,0,$C10/12*INDEX('UPIS LinkIn'!$C$5:$AN$16,MATCH('Dep LinkIn'!$A10,'UPIS LinkIn'!$A$5:$A$16,0),MATCH('Dep LinkIn'!AB$2,'UPIS LinkIn'!$C$2:$AN$2,0)))</f>
        <v>681.02416666666659</v>
      </c>
      <c r="AC10" s="44">
        <f>IF('AccDep LinkIn'!AA10&gt;='UPIS LinkIn'!AA10,0,$C10/12*INDEX('UPIS LinkIn'!$C$5:$AN$16,MATCH('Dep LinkIn'!$A10,'UPIS LinkIn'!$A$5:$A$16,0),MATCH('Dep LinkIn'!AC$2,'UPIS LinkIn'!$C$2:$AN$2,0)))</f>
        <v>681.02416666666659</v>
      </c>
      <c r="AD10" s="44">
        <f>IF('AccDep LinkIn'!AB10&gt;='UPIS LinkIn'!AB10,0,$C10/12*INDEX('UPIS LinkIn'!$C$5:$AN$16,MATCH('Dep LinkIn'!$A10,'UPIS LinkIn'!$A$5:$A$16,0),MATCH('Dep LinkIn'!AD$2,'UPIS LinkIn'!$C$2:$AN$2,0)))</f>
        <v>681.02416666666659</v>
      </c>
      <c r="AE10" s="44">
        <f>IF('AccDep LinkIn'!AC10&gt;='UPIS LinkIn'!AC10,0,$C10/12*INDEX('UPIS LinkIn'!$C$5:$AN$16,MATCH('Dep LinkIn'!$A10,'UPIS LinkIn'!$A$5:$A$16,0),MATCH('Dep LinkIn'!AE$2,'UPIS LinkIn'!$C$2:$AN$2,0)))</f>
        <v>681.02416666666659</v>
      </c>
      <c r="AF10" s="44">
        <f>IF('AccDep LinkIn'!AD10&gt;='UPIS LinkIn'!AD10,0,$C10/12*INDEX('UPIS LinkIn'!$C$5:$AN$16,MATCH('Dep LinkIn'!$A10,'UPIS LinkIn'!$A$5:$A$16,0),MATCH('Dep LinkIn'!AF$2,'UPIS LinkIn'!$C$2:$AN$2,0)))</f>
        <v>681.02416666666659</v>
      </c>
      <c r="AG10" s="44">
        <f>IF('AccDep LinkIn'!AE10&gt;='UPIS LinkIn'!AE10,0,$C10/12*INDEX('UPIS LinkIn'!$C$5:$AN$16,MATCH('Dep LinkIn'!$A10,'UPIS LinkIn'!$A$5:$A$16,0),MATCH('Dep LinkIn'!AG$2,'UPIS LinkIn'!$C$2:$AN$2,0)))</f>
        <v>681.02416666666659</v>
      </c>
      <c r="AH10" s="44">
        <f>IF('AccDep LinkIn'!AF10&gt;='UPIS LinkIn'!AF10,0,$C10/12*INDEX('UPIS LinkIn'!$C$5:$AN$16,MATCH('Dep LinkIn'!$A10,'UPIS LinkIn'!$A$5:$A$16,0),MATCH('Dep LinkIn'!AH$2,'UPIS LinkIn'!$C$2:$AN$2,0)))</f>
        <v>681.02416666666659</v>
      </c>
      <c r="AI10" s="44">
        <f>IF('AccDep LinkIn'!AG10&gt;='UPIS LinkIn'!AG10,0,$C10/12*INDEX('UPIS LinkIn'!$C$5:$AN$16,MATCH('Dep LinkIn'!$A10,'UPIS LinkIn'!$A$5:$A$16,0),MATCH('Dep LinkIn'!AI$2,'UPIS LinkIn'!$C$2:$AN$2,0)))</f>
        <v>681.02416666666659</v>
      </c>
      <c r="AJ10" s="44">
        <f>IF('AccDep LinkIn'!AH10&gt;='UPIS LinkIn'!AH10,0,$C10/12*INDEX('UPIS LinkIn'!$C$5:$AN$16,MATCH('Dep LinkIn'!$A10,'UPIS LinkIn'!$A$5:$A$16,0),MATCH('Dep LinkIn'!AJ$2,'UPIS LinkIn'!$C$2:$AN$2,0)))</f>
        <v>681.02416666666659</v>
      </c>
      <c r="AK10" s="44">
        <f>IF('AccDep LinkIn'!AI10&gt;='UPIS LinkIn'!AI10,0,$C10/12*INDEX('UPIS LinkIn'!$C$5:$AN$16,MATCH('Dep LinkIn'!$A10,'UPIS LinkIn'!$A$5:$A$16,0),MATCH('Dep LinkIn'!AK$2,'UPIS LinkIn'!$C$2:$AN$2,0)))</f>
        <v>681.02416666666659</v>
      </c>
      <c r="AL10" s="44">
        <f>IF('AccDep LinkIn'!AJ10&gt;='UPIS LinkIn'!AJ10,0,$C10/12*INDEX('UPIS LinkIn'!$C$5:$AN$16,MATCH('Dep LinkIn'!$A10,'UPIS LinkIn'!$A$5:$A$16,0),MATCH('Dep LinkIn'!AL$2,'UPIS LinkIn'!$C$2:$AN$2,0)))</f>
        <v>681.02416666666659</v>
      </c>
      <c r="AM10" s="44">
        <f>IF('AccDep LinkIn'!AK10&gt;='UPIS LinkIn'!AK10,0,$C10/12*INDEX('UPIS LinkIn'!$C$5:$AN$16,MATCH('Dep LinkIn'!$A10,'UPIS LinkIn'!$A$5:$A$16,0),MATCH('Dep LinkIn'!AM$2,'UPIS LinkIn'!$C$2:$AN$2,0)))</f>
        <v>681.02416666666659</v>
      </c>
      <c r="AN10" s="44">
        <f>IF('AccDep LinkIn'!AL10&gt;='UPIS LinkIn'!AL10,0,$C10/12*INDEX('UPIS LinkIn'!$C$5:$AN$16,MATCH('Dep LinkIn'!$A10,'UPIS LinkIn'!$A$5:$A$16,0),MATCH('Dep LinkIn'!AN$2,'UPIS LinkIn'!$C$2:$AN$2,0)))</f>
        <v>681.02416666666659</v>
      </c>
    </row>
    <row r="11" spans="1:40" x14ac:dyDescent="0.55000000000000004">
      <c r="A11" s="23">
        <v>331</v>
      </c>
      <c r="B11" s="23" t="s">
        <v>44</v>
      </c>
      <c r="C11" s="67">
        <v>0.02</v>
      </c>
      <c r="D11" s="43"/>
      <c r="E11" s="43"/>
      <c r="F11" s="43"/>
      <c r="G11" s="43"/>
      <c r="H11" s="43"/>
      <c r="I11" s="43"/>
      <c r="J11" s="43"/>
      <c r="K11" s="44"/>
      <c r="L11" s="44"/>
      <c r="M11" s="44">
        <f>IF('AccDep LinkIn'!K11&gt;='UPIS LinkIn'!K11,0,$C11/12*INDEX('UPIS LinkIn'!$C$5:$AN$16,MATCH('Dep LinkIn'!$A11,'UPIS LinkIn'!$A$5:$A$16,0),MATCH('Dep LinkIn'!M$2,'UPIS LinkIn'!$C$2:$AN$2,0)))</f>
        <v>486.03500000000003</v>
      </c>
      <c r="N11" s="44">
        <f>IF('AccDep LinkIn'!L11&gt;='UPIS LinkIn'!L11,0,$C11/12*INDEX('UPIS LinkIn'!$C$5:$AN$16,MATCH('Dep LinkIn'!$A11,'UPIS LinkIn'!$A$5:$A$16,0),MATCH('Dep LinkIn'!N$2,'UPIS LinkIn'!$C$2:$AN$2,0)))</f>
        <v>486.03500000000003</v>
      </c>
      <c r="O11" s="44">
        <f>IF('AccDep LinkIn'!M11&gt;='UPIS LinkIn'!M11,0,$C11/12*INDEX('UPIS LinkIn'!$C$5:$AN$16,MATCH('Dep LinkIn'!$A11,'UPIS LinkIn'!$A$5:$A$16,0),MATCH('Dep LinkIn'!O$2,'UPIS LinkIn'!$C$2:$AN$2,0)))</f>
        <v>486.03500000000003</v>
      </c>
      <c r="P11" s="44">
        <f>IF('AccDep LinkIn'!N11&gt;='UPIS LinkIn'!N11,0,$C11/12*INDEX('UPIS LinkIn'!$C$5:$AN$16,MATCH('Dep LinkIn'!$A11,'UPIS LinkIn'!$A$5:$A$16,0),MATCH('Dep LinkIn'!P$2,'UPIS LinkIn'!$C$2:$AN$2,0)))</f>
        <v>533.69200000000001</v>
      </c>
      <c r="Q11" s="44">
        <f>IF('AccDep LinkIn'!O11&gt;='UPIS LinkIn'!O11,0,$C11/12*INDEX('UPIS LinkIn'!$C$5:$AN$16,MATCH('Dep LinkIn'!$A11,'UPIS LinkIn'!$A$5:$A$16,0),MATCH('Dep LinkIn'!Q$2,'UPIS LinkIn'!$C$2:$AN$2,0)))</f>
        <v>662.46581666666668</v>
      </c>
      <c r="R11" s="44">
        <f>IF('AccDep LinkIn'!P11&gt;='UPIS LinkIn'!P11,0,$C11/12*INDEX('UPIS LinkIn'!$C$5:$AN$16,MATCH('Dep LinkIn'!$A11,'UPIS LinkIn'!$A$5:$A$16,0),MATCH('Dep LinkIn'!R$2,'UPIS LinkIn'!$C$2:$AN$2,0)))</f>
        <v>662.46581666666668</v>
      </c>
      <c r="S11" s="44">
        <f>IF('AccDep LinkIn'!Q11&gt;='UPIS LinkIn'!Q11,0,$C11/12*INDEX('UPIS LinkIn'!$C$5:$AN$16,MATCH('Dep LinkIn'!$A11,'UPIS LinkIn'!$A$5:$A$16,0),MATCH('Dep LinkIn'!S$2,'UPIS LinkIn'!$C$2:$AN$2,0)))</f>
        <v>662.46581666666668</v>
      </c>
      <c r="T11" s="44">
        <f>IF('AccDep LinkIn'!R11&gt;='UPIS LinkIn'!R11,0,$C11/12*INDEX('UPIS LinkIn'!$C$5:$AN$16,MATCH('Dep LinkIn'!$A11,'UPIS LinkIn'!$A$5:$A$16,0),MATCH('Dep LinkIn'!T$2,'UPIS LinkIn'!$C$2:$AN$2,0)))</f>
        <v>662.46581666666668</v>
      </c>
      <c r="U11" s="44">
        <f>IF('AccDep LinkIn'!S11&gt;='UPIS LinkIn'!S11,0,$C11/12*INDEX('UPIS LinkIn'!$C$5:$AN$16,MATCH('Dep LinkIn'!$A11,'UPIS LinkIn'!$A$5:$A$16,0),MATCH('Dep LinkIn'!U$2,'UPIS LinkIn'!$C$2:$AN$2,0)))</f>
        <v>662.46581666666668</v>
      </c>
      <c r="V11" s="44">
        <f>IF('AccDep LinkIn'!T11&gt;='UPIS LinkIn'!T11,0,$C11/12*INDEX('UPIS LinkIn'!$C$5:$AN$16,MATCH('Dep LinkIn'!$A11,'UPIS LinkIn'!$A$5:$A$16,0),MATCH('Dep LinkIn'!V$2,'UPIS LinkIn'!$C$2:$AN$2,0)))</f>
        <v>662.46581666666668</v>
      </c>
      <c r="W11" s="44">
        <f>IF('AccDep LinkIn'!U11&gt;='UPIS LinkIn'!U11,0,$C11/12*INDEX('UPIS LinkIn'!$C$5:$AN$16,MATCH('Dep LinkIn'!$A11,'UPIS LinkIn'!$A$5:$A$16,0),MATCH('Dep LinkIn'!W$2,'UPIS LinkIn'!$C$2:$AN$2,0)))</f>
        <v>662.46581666666668</v>
      </c>
      <c r="X11" s="44">
        <f>IF('AccDep LinkIn'!V11&gt;='UPIS LinkIn'!V11,0,$C11/12*INDEX('UPIS LinkIn'!$C$5:$AN$16,MATCH('Dep LinkIn'!$A11,'UPIS LinkIn'!$A$5:$A$16,0),MATCH('Dep LinkIn'!X$2,'UPIS LinkIn'!$C$2:$AN$2,0)))</f>
        <v>662.46581666666668</v>
      </c>
      <c r="Y11" s="44">
        <f>IF('AccDep LinkIn'!W11&gt;='UPIS LinkIn'!W11,0,$C11/12*INDEX('UPIS LinkIn'!$C$5:$AN$16,MATCH('Dep LinkIn'!$A11,'UPIS LinkIn'!$A$5:$A$16,0),MATCH('Dep LinkIn'!Y$2,'UPIS LinkIn'!$C$2:$AN$2,0)))</f>
        <v>824.35780000000011</v>
      </c>
      <c r="Z11" s="44">
        <f>IF('AccDep LinkIn'!X11&gt;='UPIS LinkIn'!X11,0,$C11/12*INDEX('UPIS LinkIn'!$C$5:$AN$16,MATCH('Dep LinkIn'!$A11,'UPIS LinkIn'!$A$5:$A$16,0),MATCH('Dep LinkIn'!Z$2,'UPIS LinkIn'!$C$2:$AN$2,0)))</f>
        <v>824.35780000000011</v>
      </c>
      <c r="AA11" s="44">
        <f>IF('AccDep LinkIn'!Y11&gt;='UPIS LinkIn'!Y11,0,$C11/12*INDEX('UPIS LinkIn'!$C$5:$AN$16,MATCH('Dep LinkIn'!$A11,'UPIS LinkIn'!$A$5:$A$16,0),MATCH('Dep LinkIn'!AA$2,'UPIS LinkIn'!$C$2:$AN$2,0)))</f>
        <v>824.35780000000011</v>
      </c>
      <c r="AB11" s="44">
        <f>IF('AccDep LinkIn'!Z11&gt;='UPIS LinkIn'!Z11,0,$C11/12*INDEX('UPIS LinkIn'!$C$5:$AN$16,MATCH('Dep LinkIn'!$A11,'UPIS LinkIn'!$A$5:$A$16,0),MATCH('Dep LinkIn'!AB$2,'UPIS LinkIn'!$C$2:$AN$2,0)))</f>
        <v>824.35780000000011</v>
      </c>
      <c r="AC11" s="44">
        <f>IF('AccDep LinkIn'!AA11&gt;='UPIS LinkIn'!AA11,0,$C11/12*INDEX('UPIS LinkIn'!$C$5:$AN$16,MATCH('Dep LinkIn'!$A11,'UPIS LinkIn'!$A$5:$A$16,0),MATCH('Dep LinkIn'!AC$2,'UPIS LinkIn'!$C$2:$AN$2,0)))</f>
        <v>824.35780000000011</v>
      </c>
      <c r="AD11" s="44">
        <f>IF('AccDep LinkIn'!AB11&gt;='UPIS LinkIn'!AB11,0,$C11/12*INDEX('UPIS LinkIn'!$C$5:$AN$16,MATCH('Dep LinkIn'!$A11,'UPIS LinkIn'!$A$5:$A$16,0),MATCH('Dep LinkIn'!AD$2,'UPIS LinkIn'!$C$2:$AN$2,0)))</f>
        <v>824.35780000000011</v>
      </c>
      <c r="AE11" s="44">
        <f>IF('AccDep LinkIn'!AC11&gt;='UPIS LinkIn'!AC11,0,$C11/12*INDEX('UPIS LinkIn'!$C$5:$AN$16,MATCH('Dep LinkIn'!$A11,'UPIS LinkIn'!$A$5:$A$16,0),MATCH('Dep LinkIn'!AE$2,'UPIS LinkIn'!$C$2:$AN$2,0)))</f>
        <v>824.35780000000011</v>
      </c>
      <c r="AF11" s="44">
        <f>IF('AccDep LinkIn'!AD11&gt;='UPIS LinkIn'!AD11,0,$C11/12*INDEX('UPIS LinkIn'!$C$5:$AN$16,MATCH('Dep LinkIn'!$A11,'UPIS LinkIn'!$A$5:$A$16,0),MATCH('Dep LinkIn'!AF$2,'UPIS LinkIn'!$C$2:$AN$2,0)))</f>
        <v>824.35780000000011</v>
      </c>
      <c r="AG11" s="44">
        <f>IF('AccDep LinkIn'!AE11&gt;='UPIS LinkIn'!AE11,0,$C11/12*INDEX('UPIS LinkIn'!$C$5:$AN$16,MATCH('Dep LinkIn'!$A11,'UPIS LinkIn'!$A$5:$A$16,0),MATCH('Dep LinkIn'!AG$2,'UPIS LinkIn'!$C$2:$AN$2,0)))</f>
        <v>824.35780000000011</v>
      </c>
      <c r="AH11" s="44">
        <f>IF('AccDep LinkIn'!AF11&gt;='UPIS LinkIn'!AF11,0,$C11/12*INDEX('UPIS LinkIn'!$C$5:$AN$16,MATCH('Dep LinkIn'!$A11,'UPIS LinkIn'!$A$5:$A$16,0),MATCH('Dep LinkIn'!AH$2,'UPIS LinkIn'!$C$2:$AN$2,0)))</f>
        <v>824.35780000000011</v>
      </c>
      <c r="AI11" s="44">
        <f>IF('AccDep LinkIn'!AG11&gt;='UPIS LinkIn'!AG11,0,$C11/12*INDEX('UPIS LinkIn'!$C$5:$AN$16,MATCH('Dep LinkIn'!$A11,'UPIS LinkIn'!$A$5:$A$16,0),MATCH('Dep LinkIn'!AI$2,'UPIS LinkIn'!$C$2:$AN$2,0)))</f>
        <v>824.35780000000011</v>
      </c>
      <c r="AJ11" s="44">
        <f>IF('AccDep LinkIn'!AH11&gt;='UPIS LinkIn'!AH11,0,$C11/12*INDEX('UPIS LinkIn'!$C$5:$AN$16,MATCH('Dep LinkIn'!$A11,'UPIS LinkIn'!$A$5:$A$16,0),MATCH('Dep LinkIn'!AJ$2,'UPIS LinkIn'!$C$2:$AN$2,0)))</f>
        <v>824.35780000000011</v>
      </c>
      <c r="AK11" s="44">
        <f>IF('AccDep LinkIn'!AI11&gt;='UPIS LinkIn'!AI11,0,$C11/12*INDEX('UPIS LinkIn'!$C$5:$AN$16,MATCH('Dep LinkIn'!$A11,'UPIS LinkIn'!$A$5:$A$16,0),MATCH('Dep LinkIn'!AK$2,'UPIS LinkIn'!$C$2:$AN$2,0)))</f>
        <v>824.35780000000011</v>
      </c>
      <c r="AL11" s="44">
        <f>IF('AccDep LinkIn'!AJ11&gt;='UPIS LinkIn'!AJ11,0,$C11/12*INDEX('UPIS LinkIn'!$C$5:$AN$16,MATCH('Dep LinkIn'!$A11,'UPIS LinkIn'!$A$5:$A$16,0),MATCH('Dep LinkIn'!AL$2,'UPIS LinkIn'!$C$2:$AN$2,0)))</f>
        <v>824.35780000000011</v>
      </c>
      <c r="AM11" s="44">
        <f>IF('AccDep LinkIn'!AK11&gt;='UPIS LinkIn'!AK11,0,$C11/12*INDEX('UPIS LinkIn'!$C$5:$AN$16,MATCH('Dep LinkIn'!$A11,'UPIS LinkIn'!$A$5:$A$16,0),MATCH('Dep LinkIn'!AM$2,'UPIS LinkIn'!$C$2:$AN$2,0)))</f>
        <v>824.35780000000011</v>
      </c>
      <c r="AN11" s="44">
        <f>IF('AccDep LinkIn'!AL11&gt;='UPIS LinkIn'!AL11,0,$C11/12*INDEX('UPIS LinkIn'!$C$5:$AN$16,MATCH('Dep LinkIn'!$A11,'UPIS LinkIn'!$A$5:$A$16,0),MATCH('Dep LinkIn'!AN$2,'UPIS LinkIn'!$C$2:$AN$2,0)))</f>
        <v>824.35780000000011</v>
      </c>
    </row>
    <row r="12" spans="1:40" x14ac:dyDescent="0.55000000000000004">
      <c r="A12" s="23">
        <v>333</v>
      </c>
      <c r="B12" s="23" t="s">
        <v>45</v>
      </c>
      <c r="C12" s="67">
        <v>0.05</v>
      </c>
      <c r="D12" s="43"/>
      <c r="E12" s="43"/>
      <c r="F12" s="43"/>
      <c r="G12" s="43"/>
      <c r="H12" s="43"/>
      <c r="I12" s="43"/>
      <c r="J12" s="43"/>
      <c r="K12" s="44"/>
      <c r="L12" s="44"/>
      <c r="M12" s="44">
        <f>IF('AccDep LinkIn'!K12&gt;='UPIS LinkIn'!K12,0,$C12/12*INDEX('UPIS LinkIn'!$C$5:$AN$16,MATCH('Dep LinkIn'!$A12,'UPIS LinkIn'!$A$5:$A$16,0),MATCH('Dep LinkIn'!M$2,'UPIS LinkIn'!$C$2:$AN$2,0)))</f>
        <v>38.541666666666664</v>
      </c>
      <c r="N12" s="44">
        <f>IF('AccDep LinkIn'!L12&gt;='UPIS LinkIn'!L12,0,$C12/12*INDEX('UPIS LinkIn'!$C$5:$AN$16,MATCH('Dep LinkIn'!$A12,'UPIS LinkIn'!$A$5:$A$16,0),MATCH('Dep LinkIn'!N$2,'UPIS LinkIn'!$C$2:$AN$2,0)))</f>
        <v>38.541666666666664</v>
      </c>
      <c r="O12" s="44">
        <f>IF('AccDep LinkIn'!M12&gt;='UPIS LinkIn'!M12,0,$C12/12*INDEX('UPIS LinkIn'!$C$5:$AN$16,MATCH('Dep LinkIn'!$A12,'UPIS LinkIn'!$A$5:$A$16,0),MATCH('Dep LinkIn'!O$2,'UPIS LinkIn'!$C$2:$AN$2,0)))</f>
        <v>38.541666666666664</v>
      </c>
      <c r="P12" s="44">
        <f>IF('AccDep LinkIn'!N12&gt;='UPIS LinkIn'!N12,0,$C12/12*INDEX('UPIS LinkIn'!$C$5:$AN$16,MATCH('Dep LinkIn'!$A12,'UPIS LinkIn'!$A$5:$A$16,0),MATCH('Dep LinkIn'!P$2,'UPIS LinkIn'!$C$2:$AN$2,0)))</f>
        <v>62.53220833333333</v>
      </c>
      <c r="Q12" s="44">
        <f>IF('AccDep LinkIn'!O12&gt;='UPIS LinkIn'!O12,0,$C12/12*INDEX('UPIS LinkIn'!$C$5:$AN$16,MATCH('Dep LinkIn'!$A12,'UPIS LinkIn'!$A$5:$A$16,0),MATCH('Dep LinkIn'!Q$2,'UPIS LinkIn'!$C$2:$AN$2,0)))</f>
        <v>62.53220833333333</v>
      </c>
      <c r="R12" s="44">
        <f>IF('AccDep LinkIn'!P12&gt;='UPIS LinkIn'!P12,0,$C12/12*INDEX('UPIS LinkIn'!$C$5:$AN$16,MATCH('Dep LinkIn'!$A12,'UPIS LinkIn'!$A$5:$A$16,0),MATCH('Dep LinkIn'!R$2,'UPIS LinkIn'!$C$2:$AN$2,0)))</f>
        <v>62.53220833333333</v>
      </c>
      <c r="S12" s="44">
        <f>IF('AccDep LinkIn'!Q12&gt;='UPIS LinkIn'!Q12,0,$C12/12*INDEX('UPIS LinkIn'!$C$5:$AN$16,MATCH('Dep LinkIn'!$A12,'UPIS LinkIn'!$A$5:$A$16,0),MATCH('Dep LinkIn'!S$2,'UPIS LinkIn'!$C$2:$AN$2,0)))</f>
        <v>62.53220833333333</v>
      </c>
      <c r="T12" s="44">
        <f>IF('AccDep LinkIn'!R12&gt;='UPIS LinkIn'!R12,0,$C12/12*INDEX('UPIS LinkIn'!$C$5:$AN$16,MATCH('Dep LinkIn'!$A12,'UPIS LinkIn'!$A$5:$A$16,0),MATCH('Dep LinkIn'!T$2,'UPIS LinkIn'!$C$2:$AN$2,0)))</f>
        <v>62.53220833333333</v>
      </c>
      <c r="U12" s="44">
        <f>IF('AccDep LinkIn'!S12&gt;='UPIS LinkIn'!S12,0,$C12/12*INDEX('UPIS LinkIn'!$C$5:$AN$16,MATCH('Dep LinkIn'!$A12,'UPIS LinkIn'!$A$5:$A$16,0),MATCH('Dep LinkIn'!U$2,'UPIS LinkIn'!$C$2:$AN$2,0)))</f>
        <v>62.53220833333333</v>
      </c>
      <c r="V12" s="44">
        <f>IF('AccDep LinkIn'!T12&gt;='UPIS LinkIn'!T12,0,$C12/12*INDEX('UPIS LinkIn'!$C$5:$AN$16,MATCH('Dep LinkIn'!$A12,'UPIS LinkIn'!$A$5:$A$16,0),MATCH('Dep LinkIn'!V$2,'UPIS LinkIn'!$C$2:$AN$2,0)))</f>
        <v>62.53220833333333</v>
      </c>
      <c r="W12" s="44">
        <f>IF('AccDep LinkIn'!U12&gt;='UPIS LinkIn'!U12,0,$C12/12*INDEX('UPIS LinkIn'!$C$5:$AN$16,MATCH('Dep LinkIn'!$A12,'UPIS LinkIn'!$A$5:$A$16,0),MATCH('Dep LinkIn'!W$2,'UPIS LinkIn'!$C$2:$AN$2,0)))</f>
        <v>62.53220833333333</v>
      </c>
      <c r="X12" s="44">
        <f>IF('AccDep LinkIn'!V12&gt;='UPIS LinkIn'!V12,0,$C12/12*INDEX('UPIS LinkIn'!$C$5:$AN$16,MATCH('Dep LinkIn'!$A12,'UPIS LinkIn'!$A$5:$A$16,0),MATCH('Dep LinkIn'!X$2,'UPIS LinkIn'!$C$2:$AN$2,0)))</f>
        <v>62.53220833333333</v>
      </c>
      <c r="Y12" s="44">
        <f>IF('AccDep LinkIn'!W12&gt;='UPIS LinkIn'!W12,0,$C12/12*INDEX('UPIS LinkIn'!$C$5:$AN$16,MATCH('Dep LinkIn'!$A12,'UPIS LinkIn'!$A$5:$A$16,0),MATCH('Dep LinkIn'!Y$2,'UPIS LinkIn'!$C$2:$AN$2,0)))</f>
        <v>62.53220833333333</v>
      </c>
      <c r="Z12" s="44">
        <f>IF('AccDep LinkIn'!X12&gt;='UPIS LinkIn'!X12,0,$C12/12*INDEX('UPIS LinkIn'!$C$5:$AN$16,MATCH('Dep LinkIn'!$A12,'UPIS LinkIn'!$A$5:$A$16,0),MATCH('Dep LinkIn'!Z$2,'UPIS LinkIn'!$C$2:$AN$2,0)))</f>
        <v>62.53220833333333</v>
      </c>
      <c r="AA12" s="44">
        <f>IF('AccDep LinkIn'!Y12&gt;='UPIS LinkIn'!Y12,0,$C12/12*INDEX('UPIS LinkIn'!$C$5:$AN$16,MATCH('Dep LinkIn'!$A12,'UPIS LinkIn'!$A$5:$A$16,0),MATCH('Dep LinkIn'!AA$2,'UPIS LinkIn'!$C$2:$AN$2,0)))</f>
        <v>62.53220833333333</v>
      </c>
      <c r="AB12" s="44">
        <f>IF('AccDep LinkIn'!Z12&gt;='UPIS LinkIn'!Z12,0,$C12/12*INDEX('UPIS LinkIn'!$C$5:$AN$16,MATCH('Dep LinkIn'!$A12,'UPIS LinkIn'!$A$5:$A$16,0),MATCH('Dep LinkIn'!AB$2,'UPIS LinkIn'!$C$2:$AN$2,0)))</f>
        <v>62.53220833333333</v>
      </c>
      <c r="AC12" s="44">
        <f>IF('AccDep LinkIn'!AA12&gt;='UPIS LinkIn'!AA12,0,$C12/12*INDEX('UPIS LinkIn'!$C$5:$AN$16,MATCH('Dep LinkIn'!$A12,'UPIS LinkIn'!$A$5:$A$16,0),MATCH('Dep LinkIn'!AC$2,'UPIS LinkIn'!$C$2:$AN$2,0)))</f>
        <v>62.53220833333333</v>
      </c>
      <c r="AD12" s="44">
        <f>IF('AccDep LinkIn'!AB12&gt;='UPIS LinkIn'!AB12,0,$C12/12*INDEX('UPIS LinkIn'!$C$5:$AN$16,MATCH('Dep LinkIn'!$A12,'UPIS LinkIn'!$A$5:$A$16,0),MATCH('Dep LinkIn'!AD$2,'UPIS LinkIn'!$C$2:$AN$2,0)))</f>
        <v>62.53220833333333</v>
      </c>
      <c r="AE12" s="44">
        <f>IF('AccDep LinkIn'!AC12&gt;='UPIS LinkIn'!AC12,0,$C12/12*INDEX('UPIS LinkIn'!$C$5:$AN$16,MATCH('Dep LinkIn'!$A12,'UPIS LinkIn'!$A$5:$A$16,0),MATCH('Dep LinkIn'!AE$2,'UPIS LinkIn'!$C$2:$AN$2,0)))</f>
        <v>62.53220833333333</v>
      </c>
      <c r="AF12" s="44">
        <f>IF('AccDep LinkIn'!AD12&gt;='UPIS LinkIn'!AD12,0,$C12/12*INDEX('UPIS LinkIn'!$C$5:$AN$16,MATCH('Dep LinkIn'!$A12,'UPIS LinkIn'!$A$5:$A$16,0),MATCH('Dep LinkIn'!AF$2,'UPIS LinkIn'!$C$2:$AN$2,0)))</f>
        <v>62.53220833333333</v>
      </c>
      <c r="AG12" s="44">
        <f>IF('AccDep LinkIn'!AE12&gt;='UPIS LinkIn'!AE12,0,$C12/12*INDEX('UPIS LinkIn'!$C$5:$AN$16,MATCH('Dep LinkIn'!$A12,'UPIS LinkIn'!$A$5:$A$16,0),MATCH('Dep LinkIn'!AG$2,'UPIS LinkIn'!$C$2:$AN$2,0)))</f>
        <v>62.53220833333333</v>
      </c>
      <c r="AH12" s="44">
        <f>IF('AccDep LinkIn'!AF12&gt;='UPIS LinkIn'!AF12,0,$C12/12*INDEX('UPIS LinkIn'!$C$5:$AN$16,MATCH('Dep LinkIn'!$A12,'UPIS LinkIn'!$A$5:$A$16,0),MATCH('Dep LinkIn'!AH$2,'UPIS LinkIn'!$C$2:$AN$2,0)))</f>
        <v>62.53220833333333</v>
      </c>
      <c r="AI12" s="44">
        <f>IF('AccDep LinkIn'!AG12&gt;='UPIS LinkIn'!AG12,0,$C12/12*INDEX('UPIS LinkIn'!$C$5:$AN$16,MATCH('Dep LinkIn'!$A12,'UPIS LinkIn'!$A$5:$A$16,0),MATCH('Dep LinkIn'!AI$2,'UPIS LinkIn'!$C$2:$AN$2,0)))</f>
        <v>62.53220833333333</v>
      </c>
      <c r="AJ12" s="44">
        <f>IF('AccDep LinkIn'!AH12&gt;='UPIS LinkIn'!AH12,0,$C12/12*INDEX('UPIS LinkIn'!$C$5:$AN$16,MATCH('Dep LinkIn'!$A12,'UPIS LinkIn'!$A$5:$A$16,0),MATCH('Dep LinkIn'!AJ$2,'UPIS LinkIn'!$C$2:$AN$2,0)))</f>
        <v>62.53220833333333</v>
      </c>
      <c r="AK12" s="44">
        <f>IF('AccDep LinkIn'!AI12&gt;='UPIS LinkIn'!AI12,0,$C12/12*INDEX('UPIS LinkIn'!$C$5:$AN$16,MATCH('Dep LinkIn'!$A12,'UPIS LinkIn'!$A$5:$A$16,0),MATCH('Dep LinkIn'!AK$2,'UPIS LinkIn'!$C$2:$AN$2,0)))</f>
        <v>62.53220833333333</v>
      </c>
      <c r="AL12" s="44">
        <f>IF('AccDep LinkIn'!AJ12&gt;='UPIS LinkIn'!AJ12,0,$C12/12*INDEX('UPIS LinkIn'!$C$5:$AN$16,MATCH('Dep LinkIn'!$A12,'UPIS LinkIn'!$A$5:$A$16,0),MATCH('Dep LinkIn'!AL$2,'UPIS LinkIn'!$C$2:$AN$2,0)))</f>
        <v>62.53220833333333</v>
      </c>
      <c r="AM12" s="44">
        <f>IF('AccDep LinkIn'!AK12&gt;='UPIS LinkIn'!AK12,0,$C12/12*INDEX('UPIS LinkIn'!$C$5:$AN$16,MATCH('Dep LinkIn'!$A12,'UPIS LinkIn'!$A$5:$A$16,0),MATCH('Dep LinkIn'!AM$2,'UPIS LinkIn'!$C$2:$AN$2,0)))</f>
        <v>62.53220833333333</v>
      </c>
      <c r="AN12" s="44">
        <f>IF('AccDep LinkIn'!AL12&gt;='UPIS LinkIn'!AL12,0,$C12/12*INDEX('UPIS LinkIn'!$C$5:$AN$16,MATCH('Dep LinkIn'!$A12,'UPIS LinkIn'!$A$5:$A$16,0),MATCH('Dep LinkIn'!AN$2,'UPIS LinkIn'!$C$2:$AN$2,0)))</f>
        <v>62.53220833333333</v>
      </c>
    </row>
    <row r="13" spans="1:40" x14ac:dyDescent="0.55000000000000004">
      <c r="A13" s="23">
        <v>334</v>
      </c>
      <c r="B13" s="23" t="s">
        <v>46</v>
      </c>
      <c r="C13" s="67">
        <v>2.5000000000000001E-2</v>
      </c>
      <c r="D13" s="43"/>
      <c r="E13" s="43"/>
      <c r="F13" s="43"/>
      <c r="G13" s="43"/>
      <c r="H13" s="43"/>
      <c r="I13" s="43"/>
      <c r="J13" s="43"/>
      <c r="K13" s="44"/>
      <c r="L13" s="44"/>
      <c r="M13" s="44">
        <f>IF('AccDep LinkIn'!K13&gt;='UPIS LinkIn'!K13,0,$C13/12*INDEX('UPIS LinkIn'!$C$5:$AN$16,MATCH('Dep LinkIn'!$A13,'UPIS LinkIn'!$A$5:$A$16,0),MATCH('Dep LinkIn'!M$2,'UPIS LinkIn'!$C$2:$AN$2,0)))</f>
        <v>17.524999999999999</v>
      </c>
      <c r="N13" s="44">
        <f>IF('AccDep LinkIn'!L13&gt;='UPIS LinkIn'!L13,0,$C13/12*INDEX('UPIS LinkIn'!$C$5:$AN$16,MATCH('Dep LinkIn'!$A13,'UPIS LinkIn'!$A$5:$A$16,0),MATCH('Dep LinkIn'!N$2,'UPIS LinkIn'!$C$2:$AN$2,0)))</f>
        <v>17.524999999999999</v>
      </c>
      <c r="O13" s="44">
        <f>IF('AccDep LinkIn'!M13&gt;='UPIS LinkIn'!M13,0,$C13/12*INDEX('UPIS LinkIn'!$C$5:$AN$16,MATCH('Dep LinkIn'!$A13,'UPIS LinkIn'!$A$5:$A$16,0),MATCH('Dep LinkIn'!O$2,'UPIS LinkIn'!$C$2:$AN$2,0)))</f>
        <v>17.524999999999999</v>
      </c>
      <c r="P13" s="44">
        <f>IF('AccDep LinkIn'!N13&gt;='UPIS LinkIn'!N13,0,$C13/12*INDEX('UPIS LinkIn'!$C$5:$AN$16,MATCH('Dep LinkIn'!$A13,'UPIS LinkIn'!$A$5:$A$16,0),MATCH('Dep LinkIn'!P$2,'UPIS LinkIn'!$C$2:$AN$2,0)))</f>
        <v>17.524999999999999</v>
      </c>
      <c r="Q13" s="44">
        <f>IF('AccDep LinkIn'!O13&gt;='UPIS LinkIn'!O13,0,$C13/12*INDEX('UPIS LinkIn'!$C$5:$AN$16,MATCH('Dep LinkIn'!$A13,'UPIS LinkIn'!$A$5:$A$16,0),MATCH('Dep LinkIn'!Q$2,'UPIS LinkIn'!$C$2:$AN$2,0)))</f>
        <v>0</v>
      </c>
      <c r="R13" s="44">
        <f>IF('AccDep LinkIn'!P13&gt;='UPIS LinkIn'!P13,0,$C13/12*INDEX('UPIS LinkIn'!$C$5:$AN$16,MATCH('Dep LinkIn'!$A13,'UPIS LinkIn'!$A$5:$A$16,0),MATCH('Dep LinkIn'!R$2,'UPIS LinkIn'!$C$2:$AN$2,0)))</f>
        <v>0</v>
      </c>
      <c r="S13" s="44">
        <f>IF('AccDep LinkIn'!Q13&gt;='UPIS LinkIn'!Q13,0,$C13/12*INDEX('UPIS LinkIn'!$C$5:$AN$16,MATCH('Dep LinkIn'!$A13,'UPIS LinkIn'!$A$5:$A$16,0),MATCH('Dep LinkIn'!S$2,'UPIS LinkIn'!$C$2:$AN$2,0)))</f>
        <v>0</v>
      </c>
      <c r="T13" s="44">
        <f>IF('AccDep LinkIn'!R13&gt;='UPIS LinkIn'!R13,0,$C13/12*INDEX('UPIS LinkIn'!$C$5:$AN$16,MATCH('Dep LinkIn'!$A13,'UPIS LinkIn'!$A$5:$A$16,0),MATCH('Dep LinkIn'!T$2,'UPIS LinkIn'!$C$2:$AN$2,0)))</f>
        <v>0</v>
      </c>
      <c r="U13" s="44">
        <f>IF('AccDep LinkIn'!S13&gt;='UPIS LinkIn'!S13,0,$C13/12*INDEX('UPIS LinkIn'!$C$5:$AN$16,MATCH('Dep LinkIn'!$A13,'UPIS LinkIn'!$A$5:$A$16,0),MATCH('Dep LinkIn'!U$2,'UPIS LinkIn'!$C$2:$AN$2,0)))</f>
        <v>0</v>
      </c>
      <c r="V13" s="44">
        <f>IF('AccDep LinkIn'!T13&gt;='UPIS LinkIn'!T13,0,$C13/12*INDEX('UPIS LinkIn'!$C$5:$AN$16,MATCH('Dep LinkIn'!$A13,'UPIS LinkIn'!$A$5:$A$16,0),MATCH('Dep LinkIn'!V$2,'UPIS LinkIn'!$C$2:$AN$2,0)))</f>
        <v>0</v>
      </c>
      <c r="W13" s="44">
        <f>IF('AccDep LinkIn'!U13&gt;='UPIS LinkIn'!U13,0,$C13/12*INDEX('UPIS LinkIn'!$C$5:$AN$16,MATCH('Dep LinkIn'!$A13,'UPIS LinkIn'!$A$5:$A$16,0),MATCH('Dep LinkIn'!W$2,'UPIS LinkIn'!$C$2:$AN$2,0)))</f>
        <v>0</v>
      </c>
      <c r="X13" s="44">
        <f>IF('AccDep LinkIn'!V13&gt;='UPIS LinkIn'!V13,0,$C13/12*INDEX('UPIS LinkIn'!$C$5:$AN$16,MATCH('Dep LinkIn'!$A13,'UPIS LinkIn'!$A$5:$A$16,0),MATCH('Dep LinkIn'!X$2,'UPIS LinkIn'!$C$2:$AN$2,0)))</f>
        <v>0</v>
      </c>
      <c r="Y13" s="44">
        <f>IF('AccDep LinkIn'!W13&gt;='UPIS LinkIn'!W13,0,$C13/12*INDEX('UPIS LinkIn'!$C$5:$AN$16,MATCH('Dep LinkIn'!$A13,'UPIS LinkIn'!$A$5:$A$16,0),MATCH('Dep LinkIn'!Y$2,'UPIS LinkIn'!$C$2:$AN$2,0)))</f>
        <v>0</v>
      </c>
      <c r="Z13" s="44">
        <f>IF('AccDep LinkIn'!X13&gt;='UPIS LinkIn'!X13,0,$C13/12*INDEX('UPIS LinkIn'!$C$5:$AN$16,MATCH('Dep LinkIn'!$A13,'UPIS LinkIn'!$A$5:$A$16,0),MATCH('Dep LinkIn'!Z$2,'UPIS LinkIn'!$C$2:$AN$2,0)))</f>
        <v>0</v>
      </c>
      <c r="AA13" s="44">
        <f>IF('AccDep LinkIn'!Y13&gt;='UPIS LinkIn'!Y13,0,$C13/12*INDEX('UPIS LinkIn'!$C$5:$AN$16,MATCH('Dep LinkIn'!$A13,'UPIS LinkIn'!$A$5:$A$16,0),MATCH('Dep LinkIn'!AA$2,'UPIS LinkIn'!$C$2:$AN$2,0)))</f>
        <v>0</v>
      </c>
      <c r="AB13" s="44">
        <f>IF('AccDep LinkIn'!Z13&gt;='UPIS LinkIn'!Z13,0,$C13/12*INDEX('UPIS LinkIn'!$C$5:$AN$16,MATCH('Dep LinkIn'!$A13,'UPIS LinkIn'!$A$5:$A$16,0),MATCH('Dep LinkIn'!AB$2,'UPIS LinkIn'!$C$2:$AN$2,0)))</f>
        <v>0</v>
      </c>
      <c r="AC13" s="44">
        <f>IF('AccDep LinkIn'!AA13&gt;='UPIS LinkIn'!AA13,0,$C13/12*INDEX('UPIS LinkIn'!$C$5:$AN$16,MATCH('Dep LinkIn'!$A13,'UPIS LinkIn'!$A$5:$A$16,0),MATCH('Dep LinkIn'!AC$2,'UPIS LinkIn'!$C$2:$AN$2,0)))</f>
        <v>0</v>
      </c>
      <c r="AD13" s="44">
        <f>IF('AccDep LinkIn'!AB13&gt;='UPIS LinkIn'!AB13,0,$C13/12*INDEX('UPIS LinkIn'!$C$5:$AN$16,MATCH('Dep LinkIn'!$A13,'UPIS LinkIn'!$A$5:$A$16,0),MATCH('Dep LinkIn'!AD$2,'UPIS LinkIn'!$C$2:$AN$2,0)))</f>
        <v>0</v>
      </c>
      <c r="AE13" s="44">
        <f>IF('AccDep LinkIn'!AC13&gt;='UPIS LinkIn'!AC13,0,$C13/12*INDEX('UPIS LinkIn'!$C$5:$AN$16,MATCH('Dep LinkIn'!$A13,'UPIS LinkIn'!$A$5:$A$16,0),MATCH('Dep LinkIn'!AE$2,'UPIS LinkIn'!$C$2:$AN$2,0)))</f>
        <v>0</v>
      </c>
      <c r="AF13" s="44">
        <f>IF('AccDep LinkIn'!AD13&gt;='UPIS LinkIn'!AD13,0,$C13/12*INDEX('UPIS LinkIn'!$C$5:$AN$16,MATCH('Dep LinkIn'!$A13,'UPIS LinkIn'!$A$5:$A$16,0),MATCH('Dep LinkIn'!AF$2,'UPIS LinkIn'!$C$2:$AN$2,0)))</f>
        <v>0</v>
      </c>
      <c r="AG13" s="44">
        <f>IF('AccDep LinkIn'!AE13&gt;='UPIS LinkIn'!AE13,0,$C13/12*INDEX('UPIS LinkIn'!$C$5:$AN$16,MATCH('Dep LinkIn'!$A13,'UPIS LinkIn'!$A$5:$A$16,0),MATCH('Dep LinkIn'!AG$2,'UPIS LinkIn'!$C$2:$AN$2,0)))</f>
        <v>0</v>
      </c>
      <c r="AH13" s="44">
        <f>IF('AccDep LinkIn'!AF13&gt;='UPIS LinkIn'!AF13,0,$C13/12*INDEX('UPIS LinkIn'!$C$5:$AN$16,MATCH('Dep LinkIn'!$A13,'UPIS LinkIn'!$A$5:$A$16,0),MATCH('Dep LinkIn'!AH$2,'UPIS LinkIn'!$C$2:$AN$2,0)))</f>
        <v>0</v>
      </c>
      <c r="AI13" s="44">
        <f>IF('AccDep LinkIn'!AG13&gt;='UPIS LinkIn'!AG13,0,$C13/12*INDEX('UPIS LinkIn'!$C$5:$AN$16,MATCH('Dep LinkIn'!$A13,'UPIS LinkIn'!$A$5:$A$16,0),MATCH('Dep LinkIn'!AI$2,'UPIS LinkIn'!$C$2:$AN$2,0)))</f>
        <v>0</v>
      </c>
      <c r="AJ13" s="44">
        <f>IF('AccDep LinkIn'!AH13&gt;='UPIS LinkIn'!AH13,0,$C13/12*INDEX('UPIS LinkIn'!$C$5:$AN$16,MATCH('Dep LinkIn'!$A13,'UPIS LinkIn'!$A$5:$A$16,0),MATCH('Dep LinkIn'!AJ$2,'UPIS LinkIn'!$C$2:$AN$2,0)))</f>
        <v>0</v>
      </c>
      <c r="AK13" s="44">
        <f>IF('AccDep LinkIn'!AI13&gt;='UPIS LinkIn'!AI13,0,$C13/12*INDEX('UPIS LinkIn'!$C$5:$AN$16,MATCH('Dep LinkIn'!$A13,'UPIS LinkIn'!$A$5:$A$16,0),MATCH('Dep LinkIn'!AK$2,'UPIS LinkIn'!$C$2:$AN$2,0)))</f>
        <v>0</v>
      </c>
      <c r="AL13" s="44">
        <f>IF('AccDep LinkIn'!AJ13&gt;='UPIS LinkIn'!AJ13,0,$C13/12*INDEX('UPIS LinkIn'!$C$5:$AN$16,MATCH('Dep LinkIn'!$A13,'UPIS LinkIn'!$A$5:$A$16,0),MATCH('Dep LinkIn'!AL$2,'UPIS LinkIn'!$C$2:$AN$2,0)))</f>
        <v>0</v>
      </c>
      <c r="AM13" s="44">
        <f>IF('AccDep LinkIn'!AK13&gt;='UPIS LinkIn'!AK13,0,$C13/12*INDEX('UPIS LinkIn'!$C$5:$AN$16,MATCH('Dep LinkIn'!$A13,'UPIS LinkIn'!$A$5:$A$16,0),MATCH('Dep LinkIn'!AM$2,'UPIS LinkIn'!$C$2:$AN$2,0)))</f>
        <v>0</v>
      </c>
      <c r="AN13" s="44">
        <f>IF('AccDep LinkIn'!AL13&gt;='UPIS LinkIn'!AL13,0,$C13/12*INDEX('UPIS LinkIn'!$C$5:$AN$16,MATCH('Dep LinkIn'!$A13,'UPIS LinkIn'!$A$5:$A$16,0),MATCH('Dep LinkIn'!AN$2,'UPIS LinkIn'!$C$2:$AN$2,0)))</f>
        <v>0</v>
      </c>
    </row>
    <row r="14" spans="1:40" x14ac:dyDescent="0.55000000000000004">
      <c r="A14" s="23">
        <v>340</v>
      </c>
      <c r="B14" s="23" t="s">
        <v>47</v>
      </c>
      <c r="C14" s="67">
        <v>0.02</v>
      </c>
      <c r="D14" s="37"/>
      <c r="E14" s="37"/>
      <c r="F14" s="37"/>
      <c r="G14" s="37"/>
      <c r="H14" s="37"/>
      <c r="I14" s="37"/>
      <c r="J14" s="37"/>
      <c r="K14" s="44"/>
      <c r="L14" s="44"/>
      <c r="M14" s="44">
        <f>IF('AccDep LinkIn'!K14&gt;='UPIS LinkIn'!K14,0,$C14/12*INDEX('UPIS LinkIn'!$C$5:$AN$16,MATCH('Dep LinkIn'!$A14,'UPIS LinkIn'!$A$5:$A$16,0),MATCH('Dep LinkIn'!M$2,'UPIS LinkIn'!$C$2:$AN$2,0)))</f>
        <v>7.9923500000000001</v>
      </c>
      <c r="N14" s="44">
        <f>IF('AccDep LinkIn'!L14&gt;='UPIS LinkIn'!L14,0,$C14/12*INDEX('UPIS LinkIn'!$C$5:$AN$16,MATCH('Dep LinkIn'!$A14,'UPIS LinkIn'!$A$5:$A$16,0),MATCH('Dep LinkIn'!N$2,'UPIS LinkIn'!$C$2:$AN$2,0)))</f>
        <v>7.9923500000000001</v>
      </c>
      <c r="O14" s="44">
        <f>IF('AccDep LinkIn'!M14&gt;='UPIS LinkIn'!M14,0,$C14/12*INDEX('UPIS LinkIn'!$C$5:$AN$16,MATCH('Dep LinkIn'!$A14,'UPIS LinkIn'!$A$5:$A$16,0),MATCH('Dep LinkIn'!O$2,'UPIS LinkIn'!$C$2:$AN$2,0)))</f>
        <v>7.9923500000000001</v>
      </c>
      <c r="P14" s="44">
        <f>IF('AccDep LinkIn'!N14&gt;='UPIS LinkIn'!N14,0,$C14/12*INDEX('UPIS LinkIn'!$C$5:$AN$16,MATCH('Dep LinkIn'!$A14,'UPIS LinkIn'!$A$5:$A$16,0),MATCH('Dep LinkIn'!P$2,'UPIS LinkIn'!$C$2:$AN$2,0)))</f>
        <v>7.9923500000000001</v>
      </c>
      <c r="Q14" s="44">
        <f>IF('AccDep LinkIn'!O14&gt;='UPIS LinkIn'!O14,0,$C14/12*INDEX('UPIS LinkIn'!$C$5:$AN$16,MATCH('Dep LinkIn'!$A14,'UPIS LinkIn'!$A$5:$A$16,0),MATCH('Dep LinkIn'!Q$2,'UPIS LinkIn'!$C$2:$AN$2,0)))</f>
        <v>7.9923500000000001</v>
      </c>
      <c r="R14" s="44">
        <f>IF('AccDep LinkIn'!P14&gt;='UPIS LinkIn'!P14,0,$C14/12*INDEX('UPIS LinkIn'!$C$5:$AN$16,MATCH('Dep LinkIn'!$A14,'UPIS LinkIn'!$A$5:$A$16,0),MATCH('Dep LinkIn'!R$2,'UPIS LinkIn'!$C$2:$AN$2,0)))</f>
        <v>7.9923500000000001</v>
      </c>
      <c r="S14" s="44">
        <f>IF('AccDep LinkIn'!Q14&gt;='UPIS LinkIn'!Q14,0,$C14/12*INDEX('UPIS LinkIn'!$C$5:$AN$16,MATCH('Dep LinkIn'!$A14,'UPIS LinkIn'!$A$5:$A$16,0),MATCH('Dep LinkIn'!S$2,'UPIS LinkIn'!$C$2:$AN$2,0)))</f>
        <v>7.9923500000000001</v>
      </c>
      <c r="T14" s="44">
        <f>IF('AccDep LinkIn'!R14&gt;='UPIS LinkIn'!R14,0,$C14/12*INDEX('UPIS LinkIn'!$C$5:$AN$16,MATCH('Dep LinkIn'!$A14,'UPIS LinkIn'!$A$5:$A$16,0),MATCH('Dep LinkIn'!T$2,'UPIS LinkIn'!$C$2:$AN$2,0)))</f>
        <v>7.9923500000000001</v>
      </c>
      <c r="U14" s="44">
        <f>IF('AccDep LinkIn'!S14&gt;='UPIS LinkIn'!S14,0,$C14/12*INDEX('UPIS LinkIn'!$C$5:$AN$16,MATCH('Dep LinkIn'!$A14,'UPIS LinkIn'!$A$5:$A$16,0),MATCH('Dep LinkIn'!U$2,'UPIS LinkIn'!$C$2:$AN$2,0)))</f>
        <v>7.9923500000000001</v>
      </c>
      <c r="V14" s="44">
        <f>IF('AccDep LinkIn'!T14&gt;='UPIS LinkIn'!T14,0,$C14/12*INDEX('UPIS LinkIn'!$C$5:$AN$16,MATCH('Dep LinkIn'!$A14,'UPIS LinkIn'!$A$5:$A$16,0),MATCH('Dep LinkIn'!V$2,'UPIS LinkIn'!$C$2:$AN$2,0)))</f>
        <v>7.9923500000000001</v>
      </c>
      <c r="W14" s="44">
        <f>IF('AccDep LinkIn'!U14&gt;='UPIS LinkIn'!U14,0,$C14/12*INDEX('UPIS LinkIn'!$C$5:$AN$16,MATCH('Dep LinkIn'!$A14,'UPIS LinkIn'!$A$5:$A$16,0),MATCH('Dep LinkIn'!W$2,'UPIS LinkIn'!$C$2:$AN$2,0)))</f>
        <v>7.9923500000000001</v>
      </c>
      <c r="X14" s="44">
        <f>IF('AccDep LinkIn'!V14&gt;='UPIS LinkIn'!V14,0,$C14/12*INDEX('UPIS LinkIn'!$C$5:$AN$16,MATCH('Dep LinkIn'!$A14,'UPIS LinkIn'!$A$5:$A$16,0),MATCH('Dep LinkIn'!X$2,'UPIS LinkIn'!$C$2:$AN$2,0)))</f>
        <v>7.9923500000000001</v>
      </c>
      <c r="Y14" s="44">
        <f>IF('AccDep LinkIn'!W14&gt;='UPIS LinkIn'!W14,0,$C14/12*INDEX('UPIS LinkIn'!$C$5:$AN$16,MATCH('Dep LinkIn'!$A14,'UPIS LinkIn'!$A$5:$A$16,0),MATCH('Dep LinkIn'!Y$2,'UPIS LinkIn'!$C$2:$AN$2,0)))</f>
        <v>7.9923500000000001</v>
      </c>
      <c r="Z14" s="44">
        <f>IF('AccDep LinkIn'!X14&gt;='UPIS LinkIn'!X14,0,$C14/12*INDEX('UPIS LinkIn'!$C$5:$AN$16,MATCH('Dep LinkIn'!$A14,'UPIS LinkIn'!$A$5:$A$16,0),MATCH('Dep LinkIn'!Z$2,'UPIS LinkIn'!$C$2:$AN$2,0)))</f>
        <v>7.9923500000000001</v>
      </c>
      <c r="AA14" s="44">
        <f>IF('AccDep LinkIn'!Y14&gt;='UPIS LinkIn'!Y14,0,$C14/12*INDEX('UPIS LinkIn'!$C$5:$AN$16,MATCH('Dep LinkIn'!$A14,'UPIS LinkIn'!$A$5:$A$16,0),MATCH('Dep LinkIn'!AA$2,'UPIS LinkIn'!$C$2:$AN$2,0)))</f>
        <v>7.9923500000000001</v>
      </c>
      <c r="AB14" s="44">
        <f>IF('AccDep LinkIn'!Z14&gt;='UPIS LinkIn'!Z14,0,$C14/12*INDEX('UPIS LinkIn'!$C$5:$AN$16,MATCH('Dep LinkIn'!$A14,'UPIS LinkIn'!$A$5:$A$16,0),MATCH('Dep LinkIn'!AB$2,'UPIS LinkIn'!$C$2:$AN$2,0)))</f>
        <v>7.9923500000000001</v>
      </c>
      <c r="AC14" s="44">
        <f>IF('AccDep LinkIn'!AA14&gt;='UPIS LinkIn'!AA14,0,$C14/12*INDEX('UPIS LinkIn'!$C$5:$AN$16,MATCH('Dep LinkIn'!$A14,'UPIS LinkIn'!$A$5:$A$16,0),MATCH('Dep LinkIn'!AC$2,'UPIS LinkIn'!$C$2:$AN$2,0)))</f>
        <v>7.9923500000000001</v>
      </c>
      <c r="AD14" s="44">
        <f>IF('AccDep LinkIn'!AB14&gt;='UPIS LinkIn'!AB14,0,$C14/12*INDEX('UPIS LinkIn'!$C$5:$AN$16,MATCH('Dep LinkIn'!$A14,'UPIS LinkIn'!$A$5:$A$16,0),MATCH('Dep LinkIn'!AD$2,'UPIS LinkIn'!$C$2:$AN$2,0)))</f>
        <v>7.9923500000000001</v>
      </c>
      <c r="AE14" s="44">
        <f>IF('AccDep LinkIn'!AC14&gt;='UPIS LinkIn'!AC14,0,$C14/12*INDEX('UPIS LinkIn'!$C$5:$AN$16,MATCH('Dep LinkIn'!$A14,'UPIS LinkIn'!$A$5:$A$16,0),MATCH('Dep LinkIn'!AE$2,'UPIS LinkIn'!$C$2:$AN$2,0)))</f>
        <v>7.9923500000000001</v>
      </c>
      <c r="AF14" s="44">
        <f>IF('AccDep LinkIn'!AD14&gt;='UPIS LinkIn'!AD14,0,$C14/12*INDEX('UPIS LinkIn'!$C$5:$AN$16,MATCH('Dep LinkIn'!$A14,'UPIS LinkIn'!$A$5:$A$16,0),MATCH('Dep LinkIn'!AF$2,'UPIS LinkIn'!$C$2:$AN$2,0)))</f>
        <v>7.9923500000000001</v>
      </c>
      <c r="AG14" s="44">
        <f>IF('AccDep LinkIn'!AE14&gt;='UPIS LinkIn'!AE14,0,$C14/12*INDEX('UPIS LinkIn'!$C$5:$AN$16,MATCH('Dep LinkIn'!$A14,'UPIS LinkIn'!$A$5:$A$16,0),MATCH('Dep LinkIn'!AG$2,'UPIS LinkIn'!$C$2:$AN$2,0)))</f>
        <v>7.9923500000000001</v>
      </c>
      <c r="AH14" s="44">
        <f>IF('AccDep LinkIn'!AF14&gt;='UPIS LinkIn'!AF14,0,$C14/12*INDEX('UPIS LinkIn'!$C$5:$AN$16,MATCH('Dep LinkIn'!$A14,'UPIS LinkIn'!$A$5:$A$16,0),MATCH('Dep LinkIn'!AH$2,'UPIS LinkIn'!$C$2:$AN$2,0)))</f>
        <v>7.9923500000000001</v>
      </c>
      <c r="AI14" s="44">
        <f>IF('AccDep LinkIn'!AG14&gt;='UPIS LinkIn'!AG14,0,$C14/12*INDEX('UPIS LinkIn'!$C$5:$AN$16,MATCH('Dep LinkIn'!$A14,'UPIS LinkIn'!$A$5:$A$16,0),MATCH('Dep LinkIn'!AI$2,'UPIS LinkIn'!$C$2:$AN$2,0)))</f>
        <v>7.9923500000000001</v>
      </c>
      <c r="AJ14" s="44">
        <f>IF('AccDep LinkIn'!AH14&gt;='UPIS LinkIn'!AH14,0,$C14/12*INDEX('UPIS LinkIn'!$C$5:$AN$16,MATCH('Dep LinkIn'!$A14,'UPIS LinkIn'!$A$5:$A$16,0),MATCH('Dep LinkIn'!AJ$2,'UPIS LinkIn'!$C$2:$AN$2,0)))</f>
        <v>7.9923500000000001</v>
      </c>
      <c r="AK14" s="44">
        <f>IF('AccDep LinkIn'!AI14&gt;='UPIS LinkIn'!AI14,0,$C14/12*INDEX('UPIS LinkIn'!$C$5:$AN$16,MATCH('Dep LinkIn'!$A14,'UPIS LinkIn'!$A$5:$A$16,0),MATCH('Dep LinkIn'!AK$2,'UPIS LinkIn'!$C$2:$AN$2,0)))</f>
        <v>7.9923500000000001</v>
      </c>
      <c r="AL14" s="44">
        <f>IF('AccDep LinkIn'!AJ14&gt;='UPIS LinkIn'!AJ14,0,$C14/12*INDEX('UPIS LinkIn'!$C$5:$AN$16,MATCH('Dep LinkIn'!$A14,'UPIS LinkIn'!$A$5:$A$16,0),MATCH('Dep LinkIn'!AL$2,'UPIS LinkIn'!$C$2:$AN$2,0)))</f>
        <v>7.9923500000000001</v>
      </c>
      <c r="AM14" s="44">
        <f>IF('AccDep LinkIn'!AK14&gt;='UPIS LinkIn'!AK14,0,$C14/12*INDEX('UPIS LinkIn'!$C$5:$AN$16,MATCH('Dep LinkIn'!$A14,'UPIS LinkIn'!$A$5:$A$16,0),MATCH('Dep LinkIn'!AM$2,'UPIS LinkIn'!$C$2:$AN$2,0)))</f>
        <v>7.9923500000000001</v>
      </c>
      <c r="AN14" s="44">
        <f>IF('AccDep LinkIn'!AL14&gt;='UPIS LinkIn'!AL14,0,$C14/12*INDEX('UPIS LinkIn'!$C$5:$AN$16,MATCH('Dep LinkIn'!$A14,'UPIS LinkIn'!$A$5:$A$16,0),MATCH('Dep LinkIn'!AN$2,'UPIS LinkIn'!$C$2:$AN$2,0)))</f>
        <v>7.9923500000000001</v>
      </c>
    </row>
    <row r="15" spans="1:40" x14ac:dyDescent="0.55000000000000004">
      <c r="A15" s="23">
        <v>346</v>
      </c>
      <c r="B15" s="23" t="s">
        <v>48</v>
      </c>
      <c r="C15" s="67">
        <v>6.6666666666666666E-2</v>
      </c>
      <c r="D15" s="37"/>
      <c r="E15" s="37"/>
      <c r="F15" s="37"/>
      <c r="G15" s="37"/>
      <c r="H15" s="37"/>
      <c r="I15" s="37"/>
      <c r="J15" s="37"/>
      <c r="K15" s="44"/>
      <c r="L15" s="44"/>
      <c r="M15" s="44">
        <f>IF('AccDep LinkIn'!K15&gt;='UPIS LinkIn'!K15,0,$C15/12*INDEX('UPIS LinkIn'!$C$5:$AN$16,MATCH('Dep LinkIn'!$A15,'UPIS LinkIn'!$A$5:$A$16,0),MATCH('Dep LinkIn'!M$2,'UPIS LinkIn'!$C$2:$AN$2,0)))</f>
        <v>1.6666666666666667</v>
      </c>
      <c r="N15" s="44">
        <f>IF('AccDep LinkIn'!L15&gt;='UPIS LinkIn'!L15,0,$C15/12*INDEX('UPIS LinkIn'!$C$5:$AN$16,MATCH('Dep LinkIn'!$A15,'UPIS LinkIn'!$A$5:$A$16,0),MATCH('Dep LinkIn'!N$2,'UPIS LinkIn'!$C$2:$AN$2,0)))</f>
        <v>1.6666666666666667</v>
      </c>
      <c r="O15" s="44">
        <f>IF('AccDep LinkIn'!M15&gt;='UPIS LinkIn'!M15,0,$C15/12*INDEX('UPIS LinkIn'!$C$5:$AN$16,MATCH('Dep LinkIn'!$A15,'UPIS LinkIn'!$A$5:$A$16,0),MATCH('Dep LinkIn'!O$2,'UPIS LinkIn'!$C$2:$AN$2,0)))</f>
        <v>1.6666666666666667</v>
      </c>
      <c r="P15" s="44">
        <f>IF('AccDep LinkIn'!N15&gt;='UPIS LinkIn'!N15,0,$C15/12*INDEX('UPIS LinkIn'!$C$5:$AN$16,MATCH('Dep LinkIn'!$A15,'UPIS LinkIn'!$A$5:$A$16,0),MATCH('Dep LinkIn'!P$2,'UPIS LinkIn'!$C$2:$AN$2,0)))</f>
        <v>378.36388888888888</v>
      </c>
      <c r="Q15" s="44">
        <f>IF('AccDep LinkIn'!O15&gt;='UPIS LinkIn'!O15,0,$C15/12*INDEX('UPIS LinkIn'!$C$5:$AN$16,MATCH('Dep LinkIn'!$A15,'UPIS LinkIn'!$A$5:$A$16,0),MATCH('Dep LinkIn'!Q$2,'UPIS LinkIn'!$C$2:$AN$2,0)))</f>
        <v>378.36388888888888</v>
      </c>
      <c r="R15" s="44">
        <f>IF('AccDep LinkIn'!P15&gt;='UPIS LinkIn'!P15,0,$C15/12*INDEX('UPIS LinkIn'!$C$5:$AN$16,MATCH('Dep LinkIn'!$A15,'UPIS LinkIn'!$A$5:$A$16,0),MATCH('Dep LinkIn'!R$2,'UPIS LinkIn'!$C$2:$AN$2,0)))</f>
        <v>378.36388888888888</v>
      </c>
      <c r="S15" s="44">
        <f>IF('AccDep LinkIn'!Q15&gt;='UPIS LinkIn'!Q15,0,$C15/12*INDEX('UPIS LinkIn'!$C$5:$AN$16,MATCH('Dep LinkIn'!$A15,'UPIS LinkIn'!$A$5:$A$16,0),MATCH('Dep LinkIn'!S$2,'UPIS LinkIn'!$C$2:$AN$2,0)))</f>
        <v>378.36388888888888</v>
      </c>
      <c r="T15" s="44">
        <f>IF('AccDep LinkIn'!R15&gt;='UPIS LinkIn'!R15,0,$C15/12*INDEX('UPIS LinkIn'!$C$5:$AN$16,MATCH('Dep LinkIn'!$A15,'UPIS LinkIn'!$A$5:$A$16,0),MATCH('Dep LinkIn'!T$2,'UPIS LinkIn'!$C$2:$AN$2,0)))</f>
        <v>378.36388888888888</v>
      </c>
      <c r="U15" s="44">
        <f>IF('AccDep LinkIn'!S15&gt;='UPIS LinkIn'!S15,0,$C15/12*INDEX('UPIS LinkIn'!$C$5:$AN$16,MATCH('Dep LinkIn'!$A15,'UPIS LinkIn'!$A$5:$A$16,0),MATCH('Dep LinkIn'!U$2,'UPIS LinkIn'!$C$2:$AN$2,0)))</f>
        <v>378.36388888888888</v>
      </c>
      <c r="V15" s="44">
        <f>IF('AccDep LinkIn'!T15&gt;='UPIS LinkIn'!T15,0,$C15/12*INDEX('UPIS LinkIn'!$C$5:$AN$16,MATCH('Dep LinkIn'!$A15,'UPIS LinkIn'!$A$5:$A$16,0),MATCH('Dep LinkIn'!V$2,'UPIS LinkIn'!$C$2:$AN$2,0)))</f>
        <v>378.36388888888888</v>
      </c>
      <c r="W15" s="44">
        <f>IF('AccDep LinkIn'!U15&gt;='UPIS LinkIn'!U15,0,$C15/12*INDEX('UPIS LinkIn'!$C$5:$AN$16,MATCH('Dep LinkIn'!$A15,'UPIS LinkIn'!$A$5:$A$16,0),MATCH('Dep LinkIn'!W$2,'UPIS LinkIn'!$C$2:$AN$2,0)))</f>
        <v>378.36388888888888</v>
      </c>
      <c r="X15" s="44">
        <f>IF('AccDep LinkIn'!V15&gt;='UPIS LinkIn'!V15,0,$C15/12*INDEX('UPIS LinkIn'!$C$5:$AN$16,MATCH('Dep LinkIn'!$A15,'UPIS LinkIn'!$A$5:$A$16,0),MATCH('Dep LinkIn'!X$2,'UPIS LinkIn'!$C$2:$AN$2,0)))</f>
        <v>378.36388888888888</v>
      </c>
      <c r="Y15" s="44">
        <f>IF('AccDep LinkIn'!W15&gt;='UPIS LinkIn'!W15,0,$C15/12*INDEX('UPIS LinkIn'!$C$5:$AN$16,MATCH('Dep LinkIn'!$A15,'UPIS LinkIn'!$A$5:$A$16,0),MATCH('Dep LinkIn'!Y$2,'UPIS LinkIn'!$C$2:$AN$2,0)))</f>
        <v>378.36388888888888</v>
      </c>
      <c r="Z15" s="44">
        <f>IF('AccDep LinkIn'!X15&gt;='UPIS LinkIn'!X15,0,$C15/12*INDEX('UPIS LinkIn'!$C$5:$AN$16,MATCH('Dep LinkIn'!$A15,'UPIS LinkIn'!$A$5:$A$16,0),MATCH('Dep LinkIn'!Z$2,'UPIS LinkIn'!$C$2:$AN$2,0)))</f>
        <v>378.36388888888888</v>
      </c>
      <c r="AA15" s="44">
        <f>IF('AccDep LinkIn'!Y15&gt;='UPIS LinkIn'!Y15,0,$C15/12*INDEX('UPIS LinkIn'!$C$5:$AN$16,MATCH('Dep LinkIn'!$A15,'UPIS LinkIn'!$A$5:$A$16,0),MATCH('Dep LinkIn'!AA$2,'UPIS LinkIn'!$C$2:$AN$2,0)))</f>
        <v>378.36388888888888</v>
      </c>
      <c r="AB15" s="44">
        <f>IF('AccDep LinkIn'!Z15&gt;='UPIS LinkIn'!Z15,0,$C15/12*INDEX('UPIS LinkIn'!$C$5:$AN$16,MATCH('Dep LinkIn'!$A15,'UPIS LinkIn'!$A$5:$A$16,0),MATCH('Dep LinkIn'!AB$2,'UPIS LinkIn'!$C$2:$AN$2,0)))</f>
        <v>378.36388888888888</v>
      </c>
      <c r="AC15" s="44">
        <f>IF('AccDep LinkIn'!AA15&gt;='UPIS LinkIn'!AA15,0,$C15/12*INDEX('UPIS LinkIn'!$C$5:$AN$16,MATCH('Dep LinkIn'!$A15,'UPIS LinkIn'!$A$5:$A$16,0),MATCH('Dep LinkIn'!AC$2,'UPIS LinkIn'!$C$2:$AN$2,0)))</f>
        <v>378.36388888888888</v>
      </c>
      <c r="AD15" s="44">
        <f>IF('AccDep LinkIn'!AB15&gt;='UPIS LinkIn'!AB15,0,$C15/12*INDEX('UPIS LinkIn'!$C$5:$AN$16,MATCH('Dep LinkIn'!$A15,'UPIS LinkIn'!$A$5:$A$16,0),MATCH('Dep LinkIn'!AD$2,'UPIS LinkIn'!$C$2:$AN$2,0)))</f>
        <v>378.36388888888888</v>
      </c>
      <c r="AE15" s="44">
        <f>IF('AccDep LinkIn'!AC15&gt;='UPIS LinkIn'!AC15,0,$C15/12*INDEX('UPIS LinkIn'!$C$5:$AN$16,MATCH('Dep LinkIn'!$A15,'UPIS LinkIn'!$A$5:$A$16,0),MATCH('Dep LinkIn'!AE$2,'UPIS LinkIn'!$C$2:$AN$2,0)))</f>
        <v>378.36388888888888</v>
      </c>
      <c r="AF15" s="44">
        <f>IF('AccDep LinkIn'!AD15&gt;='UPIS LinkIn'!AD15,0,$C15/12*INDEX('UPIS LinkIn'!$C$5:$AN$16,MATCH('Dep LinkIn'!$A15,'UPIS LinkIn'!$A$5:$A$16,0),MATCH('Dep LinkIn'!AF$2,'UPIS LinkIn'!$C$2:$AN$2,0)))</f>
        <v>378.36388888888888</v>
      </c>
      <c r="AG15" s="44">
        <f>IF('AccDep LinkIn'!AE15&gt;='UPIS LinkIn'!AE15,0,$C15/12*INDEX('UPIS LinkIn'!$C$5:$AN$16,MATCH('Dep LinkIn'!$A15,'UPIS LinkIn'!$A$5:$A$16,0),MATCH('Dep LinkIn'!AG$2,'UPIS LinkIn'!$C$2:$AN$2,0)))</f>
        <v>378.36388888888888</v>
      </c>
      <c r="AH15" s="44">
        <f>IF('AccDep LinkIn'!AF15&gt;='UPIS LinkIn'!AF15,0,$C15/12*INDEX('UPIS LinkIn'!$C$5:$AN$16,MATCH('Dep LinkIn'!$A15,'UPIS LinkIn'!$A$5:$A$16,0),MATCH('Dep LinkIn'!AH$2,'UPIS LinkIn'!$C$2:$AN$2,0)))</f>
        <v>378.36388888888888</v>
      </c>
      <c r="AI15" s="44">
        <f>IF('AccDep LinkIn'!AG15&gt;='UPIS LinkIn'!AG15,0,$C15/12*INDEX('UPIS LinkIn'!$C$5:$AN$16,MATCH('Dep LinkIn'!$A15,'UPIS LinkIn'!$A$5:$A$16,0),MATCH('Dep LinkIn'!AI$2,'UPIS LinkIn'!$C$2:$AN$2,0)))</f>
        <v>378.36388888888888</v>
      </c>
      <c r="AJ15" s="44">
        <f>IF('AccDep LinkIn'!AH15&gt;='UPIS LinkIn'!AH15,0,$C15/12*INDEX('UPIS LinkIn'!$C$5:$AN$16,MATCH('Dep LinkIn'!$A15,'UPIS LinkIn'!$A$5:$A$16,0),MATCH('Dep LinkIn'!AJ$2,'UPIS LinkIn'!$C$2:$AN$2,0)))</f>
        <v>378.36388888888888</v>
      </c>
      <c r="AK15" s="44">
        <f>IF('AccDep LinkIn'!AI15&gt;='UPIS LinkIn'!AI15,0,$C15/12*INDEX('UPIS LinkIn'!$C$5:$AN$16,MATCH('Dep LinkIn'!$A15,'UPIS LinkIn'!$A$5:$A$16,0),MATCH('Dep LinkIn'!AK$2,'UPIS LinkIn'!$C$2:$AN$2,0)))</f>
        <v>378.36388888888888</v>
      </c>
      <c r="AL15" s="44">
        <f>IF('AccDep LinkIn'!AJ15&gt;='UPIS LinkIn'!AJ15,0,$C15/12*INDEX('UPIS LinkIn'!$C$5:$AN$16,MATCH('Dep LinkIn'!$A15,'UPIS LinkIn'!$A$5:$A$16,0),MATCH('Dep LinkIn'!AL$2,'UPIS LinkIn'!$C$2:$AN$2,0)))</f>
        <v>378.36388888888888</v>
      </c>
      <c r="AM15" s="44">
        <f>IF('AccDep LinkIn'!AK15&gt;='UPIS LinkIn'!AK15,0,$C15/12*INDEX('UPIS LinkIn'!$C$5:$AN$16,MATCH('Dep LinkIn'!$A15,'UPIS LinkIn'!$A$5:$A$16,0),MATCH('Dep LinkIn'!AM$2,'UPIS LinkIn'!$C$2:$AN$2,0)))</f>
        <v>378.36388888888888</v>
      </c>
      <c r="AN15" s="44">
        <f>IF('AccDep LinkIn'!AL15&gt;='UPIS LinkIn'!AL15,0,$C15/12*INDEX('UPIS LinkIn'!$C$5:$AN$16,MATCH('Dep LinkIn'!$A15,'UPIS LinkIn'!$A$5:$A$16,0),MATCH('Dep LinkIn'!AN$2,'UPIS LinkIn'!$C$2:$AN$2,0)))</f>
        <v>378.36388888888888</v>
      </c>
    </row>
    <row r="16" spans="1:40" x14ac:dyDescent="0.55000000000000004">
      <c r="A16" s="23">
        <v>348</v>
      </c>
      <c r="B16" s="23" t="s">
        <v>49</v>
      </c>
      <c r="C16" s="88">
        <v>0.05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517C-F761-4021-8168-F1F9B03BED11}">
  <dimension ref="A1:AD7"/>
  <sheetViews>
    <sheetView topLeftCell="G1" workbookViewId="0">
      <selection activeCell="B13" sqref="B13"/>
    </sheetView>
  </sheetViews>
  <sheetFormatPr defaultRowHeight="14.4" x14ac:dyDescent="0.55000000000000004"/>
  <cols>
    <col min="1" max="1" width="17.41796875" bestFit="1" customWidth="1"/>
  </cols>
  <sheetData>
    <row r="1" spans="1:30" ht="14.7" thickBot="1" x14ac:dyDescent="0.6">
      <c r="A1" s="8" t="s">
        <v>130</v>
      </c>
      <c r="B1" s="38">
        <v>43830</v>
      </c>
      <c r="C1" s="38">
        <v>43861</v>
      </c>
      <c r="D1" s="38">
        <v>43890</v>
      </c>
      <c r="E1" s="38">
        <v>43921</v>
      </c>
      <c r="F1" s="38">
        <v>43951</v>
      </c>
      <c r="G1" s="38">
        <v>43982</v>
      </c>
      <c r="H1" s="38">
        <v>44012</v>
      </c>
      <c r="I1" s="38">
        <v>44043</v>
      </c>
      <c r="J1" s="38">
        <v>44074</v>
      </c>
      <c r="K1" s="38">
        <v>44104</v>
      </c>
      <c r="L1" s="38">
        <v>44135</v>
      </c>
      <c r="M1" s="38">
        <v>44165</v>
      </c>
      <c r="N1" s="38">
        <v>44196</v>
      </c>
      <c r="O1" s="38">
        <v>44227</v>
      </c>
      <c r="P1" s="38">
        <v>44255</v>
      </c>
      <c r="Q1" s="38">
        <v>44286</v>
      </c>
      <c r="R1" s="38">
        <v>44316</v>
      </c>
      <c r="S1" s="38">
        <v>44347</v>
      </c>
      <c r="T1" s="38">
        <v>44377</v>
      </c>
      <c r="U1" s="38">
        <v>44408</v>
      </c>
      <c r="V1" s="38">
        <v>44439</v>
      </c>
      <c r="W1" s="38">
        <v>44469</v>
      </c>
      <c r="X1" s="38">
        <v>44500</v>
      </c>
      <c r="Y1" s="38">
        <v>44530</v>
      </c>
      <c r="Z1" s="38">
        <v>44561</v>
      </c>
      <c r="AA1" s="38">
        <v>44592</v>
      </c>
      <c r="AB1" s="38">
        <v>44620</v>
      </c>
      <c r="AC1" s="38">
        <v>44651</v>
      </c>
      <c r="AD1" s="38">
        <v>44681</v>
      </c>
    </row>
    <row r="2" spans="1:30" x14ac:dyDescent="0.55000000000000004">
      <c r="A2" s="23" t="s">
        <v>131</v>
      </c>
      <c r="B2" s="44">
        <v>41192.639999999999</v>
      </c>
      <c r="C2" s="44">
        <v>42887.64</v>
      </c>
      <c r="D2" s="44">
        <v>46661.760000000002</v>
      </c>
      <c r="E2" s="44">
        <v>48281.43</v>
      </c>
      <c r="F2" s="44">
        <v>56496.539999999994</v>
      </c>
      <c r="G2" s="44">
        <v>88362.459999999992</v>
      </c>
      <c r="H2" s="44">
        <v>99101.79</v>
      </c>
      <c r="I2" s="44">
        <v>117572.91</v>
      </c>
      <c r="J2" s="44">
        <v>157172.85999999999</v>
      </c>
      <c r="K2" s="44">
        <v>187628.39000000004</v>
      </c>
      <c r="L2" s="44">
        <v>192995.02000000005</v>
      </c>
      <c r="M2" s="44">
        <v>205521.35000000006</v>
      </c>
      <c r="N2" s="44">
        <v>150595.08000000005</v>
      </c>
      <c r="O2" s="44">
        <v>85001.551904761916</v>
      </c>
      <c r="P2" s="44">
        <v>95542.885238095245</v>
      </c>
      <c r="Q2" s="44">
        <v>107213.64714285715</v>
      </c>
      <c r="R2" s="44">
        <v>118507.93285714286</v>
      </c>
      <c r="S2" s="44">
        <v>130178.69476190477</v>
      </c>
      <c r="T2" s="44">
        <v>141472.98047619048</v>
      </c>
      <c r="U2" s="44">
        <v>153143.7423809524</v>
      </c>
      <c r="V2" s="44">
        <v>164814.5042857143</v>
      </c>
      <c r="W2" s="44">
        <v>0</v>
      </c>
      <c r="X2" s="44">
        <v>0</v>
      </c>
      <c r="Y2" s="44">
        <v>0</v>
      </c>
      <c r="Z2" s="44">
        <v>0</v>
      </c>
      <c r="AA2" s="44">
        <v>0</v>
      </c>
      <c r="AB2" s="44">
        <v>0</v>
      </c>
      <c r="AC2" s="44">
        <v>0</v>
      </c>
      <c r="AD2" s="44">
        <v>0</v>
      </c>
    </row>
    <row r="3" spans="1:30" x14ac:dyDescent="0.55000000000000004">
      <c r="A3" s="23" t="s">
        <v>132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61679.78</v>
      </c>
      <c r="K3" s="44">
        <v>68474.989999999991</v>
      </c>
      <c r="L3" s="44">
        <v>75793.149999999994</v>
      </c>
      <c r="M3" s="44">
        <v>81976.53</v>
      </c>
      <c r="N3" s="44">
        <v>15916.530000000013</v>
      </c>
      <c r="O3" s="44">
        <v>28928.808388278401</v>
      </c>
      <c r="P3" s="44">
        <v>40681.834029304038</v>
      </c>
      <c r="Q3" s="44">
        <v>53694.11241758243</v>
      </c>
      <c r="R3" s="44">
        <v>66286.639890109902</v>
      </c>
      <c r="S3" s="44">
        <v>79298.918278388286</v>
      </c>
      <c r="T3" s="44">
        <v>91891.445750915766</v>
      </c>
      <c r="U3" s="44">
        <v>104903.72413919415</v>
      </c>
      <c r="V3" s="44">
        <v>117916.00252747253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</row>
    <row r="4" spans="1:30" x14ac:dyDescent="0.55000000000000004">
      <c r="A4" s="23" t="s">
        <v>133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22789.56</v>
      </c>
      <c r="K4" s="44">
        <v>30393.420000000002</v>
      </c>
      <c r="L4" s="44">
        <v>36091.200000000004</v>
      </c>
      <c r="M4" s="44">
        <v>37816.820000000007</v>
      </c>
      <c r="N4" s="44">
        <v>21498.480000000007</v>
      </c>
      <c r="O4" s="44">
        <v>47037.710769230776</v>
      </c>
      <c r="P4" s="44">
        <v>70105.403076923089</v>
      </c>
      <c r="Q4" s="44">
        <v>95644.633846153854</v>
      </c>
      <c r="R4" s="44">
        <v>120360.01846153846</v>
      </c>
      <c r="S4" s="44">
        <v>145899.24923076923</v>
      </c>
      <c r="T4" s="44">
        <v>170614.63384615385</v>
      </c>
      <c r="U4" s="44">
        <v>196153.86461538461</v>
      </c>
      <c r="V4" s="44">
        <v>221693.09538461539</v>
      </c>
      <c r="W4" s="44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</row>
    <row r="5" spans="1:30" x14ac:dyDescent="0.55000000000000004">
      <c r="A5" s="23" t="s">
        <v>134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20110.390000000003</v>
      </c>
      <c r="K5" s="44">
        <v>30042.090000000004</v>
      </c>
      <c r="L5" s="44">
        <v>38018.380000000005</v>
      </c>
      <c r="M5" s="44">
        <v>42659.47</v>
      </c>
      <c r="N5" s="44">
        <v>20032.47</v>
      </c>
      <c r="O5" s="44">
        <v>31566.96816849817</v>
      </c>
      <c r="P5" s="44">
        <v>41985.224578754583</v>
      </c>
      <c r="Q5" s="44">
        <v>53519.722747252752</v>
      </c>
      <c r="R5" s="44">
        <v>64682.140329670336</v>
      </c>
      <c r="S5" s="44">
        <v>76216.638498168497</v>
      </c>
      <c r="T5" s="44">
        <v>87379.056080586088</v>
      </c>
      <c r="U5" s="44">
        <v>98913.554249084249</v>
      </c>
      <c r="V5" s="44">
        <v>110448.05241758242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</row>
    <row r="6" spans="1:30" x14ac:dyDescent="0.55000000000000004">
      <c r="A6" s="2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x14ac:dyDescent="0.55000000000000004">
      <c r="A7" s="23" t="s">
        <v>135</v>
      </c>
      <c r="B7" s="44">
        <f t="shared" ref="B7:AC7" si="0">SUM(B2:B5)</f>
        <v>41192.639999999999</v>
      </c>
      <c r="C7" s="44">
        <f t="shared" si="0"/>
        <v>42887.64</v>
      </c>
      <c r="D7" s="44">
        <f t="shared" si="0"/>
        <v>46661.760000000002</v>
      </c>
      <c r="E7" s="44">
        <f t="shared" si="0"/>
        <v>48281.43</v>
      </c>
      <c r="F7" s="44">
        <f t="shared" si="0"/>
        <v>56496.539999999994</v>
      </c>
      <c r="G7" s="44">
        <f t="shared" si="0"/>
        <v>88362.459999999992</v>
      </c>
      <c r="H7" s="44">
        <f t="shared" si="0"/>
        <v>99101.79</v>
      </c>
      <c r="I7" s="44">
        <f t="shared" si="0"/>
        <v>117572.91</v>
      </c>
      <c r="J7" s="44">
        <f t="shared" si="0"/>
        <v>261752.59</v>
      </c>
      <c r="K7" s="44">
        <f t="shared" si="0"/>
        <v>316538.89000000007</v>
      </c>
      <c r="L7" s="44">
        <f t="shared" si="0"/>
        <v>342897.75000000006</v>
      </c>
      <c r="M7" s="44">
        <f t="shared" si="0"/>
        <v>367974.17000000004</v>
      </c>
      <c r="N7" s="44">
        <f t="shared" si="0"/>
        <v>208042.56000000006</v>
      </c>
      <c r="O7" s="44">
        <f t="shared" si="0"/>
        <v>192535.03923076924</v>
      </c>
      <c r="P7" s="44">
        <f t="shared" si="0"/>
        <v>248315.34692307696</v>
      </c>
      <c r="Q7" s="44">
        <f t="shared" si="0"/>
        <v>310072.1161538462</v>
      </c>
      <c r="R7" s="44">
        <f t="shared" si="0"/>
        <v>369836.73153846158</v>
      </c>
      <c r="S7" s="44">
        <f t="shared" si="0"/>
        <v>431593.50076923077</v>
      </c>
      <c r="T7" s="44">
        <f t="shared" si="0"/>
        <v>491358.1161538462</v>
      </c>
      <c r="U7" s="44">
        <f t="shared" si="0"/>
        <v>553114.88538461539</v>
      </c>
      <c r="V7" s="44">
        <f t="shared" si="0"/>
        <v>614871.65461538453</v>
      </c>
      <c r="W7" s="44">
        <f t="shared" si="0"/>
        <v>0</v>
      </c>
      <c r="X7" s="44">
        <f t="shared" si="0"/>
        <v>0</v>
      </c>
      <c r="Y7" s="44">
        <f t="shared" si="0"/>
        <v>0</v>
      </c>
      <c r="Z7" s="44">
        <f t="shared" si="0"/>
        <v>0</v>
      </c>
      <c r="AA7" s="44">
        <f t="shared" si="0"/>
        <v>0</v>
      </c>
      <c r="AB7" s="44">
        <f t="shared" si="0"/>
        <v>0</v>
      </c>
      <c r="AC7" s="44">
        <f t="shared" si="0"/>
        <v>0</v>
      </c>
      <c r="AD7" s="44">
        <f>SUM(AD2:AD5)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93E807-773D-47BA-A42D-0DC787BFB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Water B1</vt:lpstr>
      <vt:lpstr>FY Rate Base - Water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Workpapers &gt;&gt;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Water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Water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