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20-00289 (2020 PBRM Filing)\Staff Attachments\"/>
    </mc:Choice>
  </mc:AlternateContent>
  <xr:revisionPtr revIDLastSave="0" documentId="8_{C366FB8D-2CF6-42FB-B2DE-6E03CED47E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GP Area" sheetId="7" r:id="rId1"/>
    <sheet name="normals 19-20" sheetId="12" state="hidden" r:id="rId2"/>
  </sheets>
  <externalReferences>
    <externalReference r:id="rId3"/>
    <externalReference r:id="rId4"/>
  </externalReferences>
  <definedNames>
    <definedName name="DesDayHddMethod">#REF!</definedName>
    <definedName name="Forecast_Model_Used">#REF!</definedName>
    <definedName name="LoadStudyInfoLookup">'[1]Weather Station Information'!$C$3:$G$111</definedName>
    <definedName name="LoadStudyNameList">'[1]Weather Station Information'!$C$3:$C$111</definedName>
    <definedName name="Name_Of_Load_Study" localSheetId="1">'[2]Output Summary'!$B$6</definedName>
    <definedName name="Name_Of_Load_Study">#REF!</definedName>
    <definedName name="_xlnm.Print_Area" localSheetId="1">'normals 19-20'!$A$1:$T$27</definedName>
    <definedName name="_xlnm.Print_Area" localSheetId="0">'TGP Area'!$A$1:$L$53</definedName>
    <definedName name="Third_Party_Obligation">'[1]Weather Station Information'!$C$3:$F$111</definedName>
    <definedName name="Time_Period_Utiliz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45" i="12" l="1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E26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L25" i="12"/>
  <c r="E25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L24" i="12"/>
  <c r="E24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E23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E22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E18" i="12"/>
  <c r="T17" i="12"/>
  <c r="T26" i="12" s="1"/>
  <c r="S17" i="12"/>
  <c r="R17" i="12"/>
  <c r="Q17" i="12"/>
  <c r="P17" i="12"/>
  <c r="P26" i="12" s="1"/>
  <c r="O17" i="12"/>
  <c r="N17" i="12"/>
  <c r="M17" i="12"/>
  <c r="L17" i="12"/>
  <c r="L26" i="12" s="1"/>
  <c r="K17" i="12"/>
  <c r="J17" i="12"/>
  <c r="I17" i="12"/>
  <c r="H17" i="12"/>
  <c r="H26" i="12" s="1"/>
  <c r="G17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T15" i="12"/>
  <c r="S15" i="12"/>
  <c r="R15" i="12"/>
  <c r="Q15" i="12"/>
  <c r="Q18" i="12" s="1"/>
  <c r="P15" i="12"/>
  <c r="O15" i="12"/>
  <c r="N15" i="12"/>
  <c r="M15" i="12"/>
  <c r="M18" i="12" s="1"/>
  <c r="L15" i="12"/>
  <c r="K15" i="12"/>
  <c r="J15" i="12"/>
  <c r="I15" i="12"/>
  <c r="I18" i="12" s="1"/>
  <c r="H15" i="12"/>
  <c r="G15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T13" i="12"/>
  <c r="T18" i="12" s="1"/>
  <c r="S13" i="12"/>
  <c r="R13" i="12"/>
  <c r="R18" i="12" s="1"/>
  <c r="Q13" i="12"/>
  <c r="P13" i="12"/>
  <c r="O13" i="12"/>
  <c r="N13" i="12"/>
  <c r="M13" i="12"/>
  <c r="L13" i="12"/>
  <c r="K13" i="12"/>
  <c r="J13" i="12"/>
  <c r="J18" i="12" s="1"/>
  <c r="I13" i="12"/>
  <c r="H13" i="12"/>
  <c r="G13" i="12"/>
  <c r="F13" i="12"/>
  <c r="F18" i="12" s="1"/>
  <c r="AV8" i="12"/>
  <c r="AV27" i="12" s="1"/>
  <c r="AU8" i="12"/>
  <c r="AT8" i="12"/>
  <c r="AS8" i="12"/>
  <c r="AS27" i="12" s="1"/>
  <c r="AR8" i="12"/>
  <c r="AR27" i="12" s="1"/>
  <c r="AQ8" i="12"/>
  <c r="AP8" i="12"/>
  <c r="AO8" i="12"/>
  <c r="AO27" i="12" s="1"/>
  <c r="AN8" i="12"/>
  <c r="AN27" i="12" s="1"/>
  <c r="AM8" i="12"/>
  <c r="AL8" i="12"/>
  <c r="AK8" i="12"/>
  <c r="AK27" i="12" s="1"/>
  <c r="AJ8" i="12"/>
  <c r="AJ27" i="12" s="1"/>
  <c r="AI8" i="12"/>
  <c r="AH8" i="12"/>
  <c r="AG8" i="12"/>
  <c r="AG27" i="12" s="1"/>
  <c r="AF8" i="12"/>
  <c r="AF27" i="12" s="1"/>
  <c r="AE8" i="12"/>
  <c r="AD8" i="12"/>
  <c r="AC8" i="12"/>
  <c r="AC27" i="12" s="1"/>
  <c r="AB8" i="12"/>
  <c r="AB27" i="12" s="1"/>
  <c r="AA8" i="12"/>
  <c r="Z8" i="12"/>
  <c r="Y8" i="12"/>
  <c r="Y27" i="12" s="1"/>
  <c r="X8" i="12"/>
  <c r="X27" i="12" s="1"/>
  <c r="W8" i="12"/>
  <c r="V8" i="12"/>
  <c r="U8" i="12"/>
  <c r="U27" i="12" s="1"/>
  <c r="F8" i="12"/>
  <c r="E8" i="12"/>
  <c r="T7" i="12"/>
  <c r="S7" i="12"/>
  <c r="S26" i="12" s="1"/>
  <c r="R7" i="12"/>
  <c r="Q7" i="12"/>
  <c r="P7" i="12"/>
  <c r="O7" i="12"/>
  <c r="O26" i="12" s="1"/>
  <c r="N7" i="12"/>
  <c r="N26" i="12" s="1"/>
  <c r="M7" i="12"/>
  <c r="L7" i="12"/>
  <c r="K7" i="12"/>
  <c r="K26" i="12" s="1"/>
  <c r="J7" i="12"/>
  <c r="J26" i="12" s="1"/>
  <c r="I7" i="12"/>
  <c r="H7" i="12"/>
  <c r="H46" i="12" s="1"/>
  <c r="H47" i="12" s="1"/>
  <c r="I12" i="7" s="1"/>
  <c r="H12" i="7" s="1"/>
  <c r="G7" i="12"/>
  <c r="G46" i="12" s="1"/>
  <c r="G47" i="12" s="1"/>
  <c r="G12" i="7" s="1"/>
  <c r="F12" i="7" s="1"/>
  <c r="T6" i="12"/>
  <c r="S6" i="12"/>
  <c r="R6" i="12"/>
  <c r="Q6" i="12"/>
  <c r="Q25" i="12" s="1"/>
  <c r="P6" i="12"/>
  <c r="P25" i="12" s="1"/>
  <c r="O6" i="12"/>
  <c r="N6" i="12"/>
  <c r="M6" i="12"/>
  <c r="M25" i="12" s="1"/>
  <c r="L6" i="12"/>
  <c r="K6" i="12"/>
  <c r="J6" i="12"/>
  <c r="I6" i="12"/>
  <c r="I25" i="12" s="1"/>
  <c r="H6" i="12"/>
  <c r="H25" i="12" s="1"/>
  <c r="G6" i="12"/>
  <c r="G25" i="12" s="1"/>
  <c r="T5" i="12"/>
  <c r="S5" i="12"/>
  <c r="S24" i="12" s="1"/>
  <c r="R5" i="12"/>
  <c r="Q5" i="12"/>
  <c r="P5" i="12"/>
  <c r="P24" i="12" s="1"/>
  <c r="O5" i="12"/>
  <c r="O24" i="12" s="1"/>
  <c r="N5" i="12"/>
  <c r="M5" i="12"/>
  <c r="L5" i="12"/>
  <c r="K5" i="12"/>
  <c r="K24" i="12" s="1"/>
  <c r="J5" i="12"/>
  <c r="I5" i="12"/>
  <c r="H5" i="12"/>
  <c r="H24" i="12" s="1"/>
  <c r="G5" i="12"/>
  <c r="G24" i="12" s="1"/>
  <c r="T4" i="12"/>
  <c r="S4" i="12"/>
  <c r="R4" i="12"/>
  <c r="R23" i="12" s="1"/>
  <c r="Q4" i="12"/>
  <c r="Q23" i="12" s="1"/>
  <c r="P4" i="12"/>
  <c r="O4" i="12"/>
  <c r="N4" i="12"/>
  <c r="N23" i="12" s="1"/>
  <c r="M4" i="12"/>
  <c r="M23" i="12" s="1"/>
  <c r="L4" i="12"/>
  <c r="K4" i="12"/>
  <c r="J4" i="12"/>
  <c r="J23" i="12" s="1"/>
  <c r="I4" i="12"/>
  <c r="I23" i="12" s="1"/>
  <c r="H4" i="12"/>
  <c r="G4" i="12"/>
  <c r="T3" i="12"/>
  <c r="T22" i="12" s="1"/>
  <c r="S3" i="12"/>
  <c r="S22" i="12" s="1"/>
  <c r="R3" i="12"/>
  <c r="Q3" i="12"/>
  <c r="Q22" i="12" s="1"/>
  <c r="P3" i="12"/>
  <c r="P22" i="12" s="1"/>
  <c r="O3" i="12"/>
  <c r="O22" i="12" s="1"/>
  <c r="N3" i="12"/>
  <c r="M3" i="12"/>
  <c r="L3" i="12"/>
  <c r="L22" i="12" s="1"/>
  <c r="K3" i="12"/>
  <c r="K22" i="12" s="1"/>
  <c r="J3" i="12"/>
  <c r="I3" i="12"/>
  <c r="I22" i="12" s="1"/>
  <c r="H3" i="12"/>
  <c r="H22" i="12" s="1"/>
  <c r="G3" i="12"/>
  <c r="G22" i="12" s="1"/>
  <c r="N18" i="12" l="1"/>
  <c r="J25" i="12"/>
  <c r="N25" i="12"/>
  <c r="R25" i="12"/>
  <c r="K25" i="12"/>
  <c r="O25" i="12"/>
  <c r="S25" i="12"/>
  <c r="I26" i="12"/>
  <c r="I46" i="12"/>
  <c r="I47" i="12" s="1"/>
  <c r="K12" i="7" s="1"/>
  <c r="J12" i="7" s="1"/>
  <c r="M26" i="12"/>
  <c r="Q26" i="12"/>
  <c r="Q46" i="12"/>
  <c r="Q47" i="12" s="1"/>
  <c r="C12" i="7" s="1"/>
  <c r="B12" i="7" s="1"/>
  <c r="E27" i="12"/>
  <c r="W27" i="12"/>
  <c r="AA27" i="12"/>
  <c r="AE27" i="12"/>
  <c r="AI27" i="12"/>
  <c r="AM27" i="12"/>
  <c r="AQ27" i="12"/>
  <c r="AU27" i="12"/>
  <c r="G26" i="12"/>
  <c r="V27" i="12"/>
  <c r="Z27" i="12"/>
  <c r="AD27" i="12"/>
  <c r="AH27" i="12"/>
  <c r="AL27" i="12"/>
  <c r="AP27" i="12"/>
  <c r="AT27" i="12"/>
  <c r="G18" i="12"/>
  <c r="K18" i="12"/>
  <c r="O18" i="12"/>
  <c r="S18" i="12"/>
  <c r="M8" i="12"/>
  <c r="G23" i="12"/>
  <c r="K23" i="12"/>
  <c r="O23" i="12"/>
  <c r="S23" i="12"/>
  <c r="I24" i="12"/>
  <c r="M24" i="12"/>
  <c r="Q24" i="12"/>
  <c r="J22" i="12"/>
  <c r="N22" i="12"/>
  <c r="R22" i="12"/>
  <c r="H23" i="12"/>
  <c r="L23" i="12"/>
  <c r="P23" i="12"/>
  <c r="T23" i="12"/>
  <c r="J24" i="12"/>
  <c r="N24" i="12"/>
  <c r="R24" i="12"/>
  <c r="R26" i="12"/>
  <c r="R46" i="12"/>
  <c r="R47" i="12" s="1"/>
  <c r="E12" i="7" s="1"/>
  <c r="D12" i="7" s="1"/>
  <c r="M27" i="12"/>
  <c r="I8" i="12"/>
  <c r="I27" i="12" s="1"/>
  <c r="Q8" i="12"/>
  <c r="Q27" i="12" s="1"/>
  <c r="H18" i="12"/>
  <c r="P18" i="12"/>
  <c r="M22" i="12"/>
  <c r="J8" i="12"/>
  <c r="J27" i="12" s="1"/>
  <c r="N8" i="12"/>
  <c r="N27" i="12" s="1"/>
  <c r="R8" i="12"/>
  <c r="R27" i="12" s="1"/>
  <c r="G8" i="12"/>
  <c r="G27" i="12" s="1"/>
  <c r="K8" i="12"/>
  <c r="O8" i="12"/>
  <c r="O27" i="12" s="1"/>
  <c r="S8" i="12"/>
  <c r="L18" i="12"/>
  <c r="H8" i="12"/>
  <c r="L8" i="12"/>
  <c r="L27" i="12" s="1"/>
  <c r="P8" i="12"/>
  <c r="P27" i="12" s="1"/>
  <c r="T8" i="12"/>
  <c r="T27" i="12" s="1"/>
  <c r="K27" i="12" l="1"/>
  <c r="S27" i="12"/>
  <c r="H27" i="12"/>
  <c r="B45" i="7" l="1"/>
  <c r="B38" i="7"/>
  <c r="L8" i="7" l="1"/>
  <c r="C45" i="7" s="1"/>
  <c r="B42" i="7"/>
  <c r="B43" i="7" s="1"/>
  <c r="B25" i="7"/>
  <c r="B44" i="7" s="1"/>
  <c r="C15" i="7" l="1"/>
  <c r="K15" i="7"/>
  <c r="E15" i="7"/>
  <c r="G15" i="7"/>
  <c r="I15" i="7"/>
  <c r="E31" i="7"/>
  <c r="G40" i="7"/>
  <c r="G39" i="7" s="1"/>
  <c r="D40" i="7"/>
  <c r="D39" i="7" s="1"/>
  <c r="C40" i="7"/>
  <c r="C39" i="7" s="1"/>
  <c r="C38" i="7" s="1"/>
  <c r="C37" i="7" s="1"/>
  <c r="E40" i="7"/>
  <c r="E39" i="7" s="1"/>
  <c r="F40" i="7"/>
  <c r="F39" i="7" s="1"/>
  <c r="J15" i="7"/>
  <c r="B15" i="7"/>
  <c r="H15" i="7"/>
  <c r="D15" i="7"/>
  <c r="C31" i="7"/>
  <c r="F31" i="7"/>
  <c r="G31" i="7"/>
  <c r="B31" i="7"/>
  <c r="D31" i="7"/>
  <c r="E32" i="7" l="1"/>
  <c r="E33" i="7" s="1"/>
  <c r="G14" i="7" s="1"/>
  <c r="F14" i="7" s="1"/>
  <c r="G32" i="7"/>
  <c r="G33" i="7" s="1"/>
  <c r="K14" i="7" s="1"/>
  <c r="K16" i="7" s="1"/>
  <c r="K19" i="7" s="1"/>
  <c r="J19" i="7" s="1"/>
  <c r="C32" i="7"/>
  <c r="C33" i="7" s="1"/>
  <c r="C14" i="7" s="1"/>
  <c r="C16" i="7" s="1"/>
  <c r="C19" i="7" s="1"/>
  <c r="B19" i="7" s="1"/>
  <c r="F32" i="7"/>
  <c r="F33" i="7" s="1"/>
  <c r="I14" i="7" s="1"/>
  <c r="D32" i="7"/>
  <c r="D33" i="7" s="1"/>
  <c r="E14" i="7" s="1"/>
  <c r="D38" i="7"/>
  <c r="H39" i="7"/>
  <c r="F15" i="7"/>
  <c r="L15" i="7" s="1"/>
  <c r="G16" i="7" l="1"/>
  <c r="G19" i="7" s="1"/>
  <c r="F19" i="7" s="1"/>
  <c r="J14" i="7"/>
  <c r="J16" i="7" s="1"/>
  <c r="B14" i="7"/>
  <c r="B16" i="7" s="1"/>
  <c r="I16" i="7"/>
  <c r="I19" i="7" s="1"/>
  <c r="H19" i="7" s="1"/>
  <c r="H14" i="7"/>
  <c r="H16" i="7" s="1"/>
  <c r="D14" i="7"/>
  <c r="E16" i="7"/>
  <c r="E19" i="7" s="1"/>
  <c r="D19" i="7" s="1"/>
  <c r="F16" i="7"/>
  <c r="H32" i="7"/>
  <c r="E38" i="7"/>
  <c r="L12" i="7" l="1"/>
  <c r="F38" i="7"/>
  <c r="D16" i="7"/>
  <c r="L14" i="7"/>
  <c r="L16" i="7" s="1"/>
  <c r="G38" i="7" l="1"/>
  <c r="L19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Becky M Buchanan</author>
  </authors>
  <commentList>
    <comment ref="AY4" authorId="0" shapeId="0" xr:uid="{30621180-13AA-4B62-ABC9-76D8417A48FB}">
      <text>
        <r>
          <rPr>
            <b/>
            <sz val="9"/>
            <color indexed="81"/>
            <rFont val="Tahoma"/>
            <family val="2"/>
          </rPr>
          <t>Becky M Buchanan:</t>
        </r>
        <r>
          <rPr>
            <sz val="9"/>
            <color indexed="81"/>
            <rFont val="Tahoma"/>
            <family val="2"/>
          </rPr>
          <t xml:space="preserve">
This is from 2018 … need to update for 2019</t>
        </r>
      </text>
    </comment>
  </commentList>
</comments>
</file>

<file path=xl/sharedStrings.xml><?xml version="1.0" encoding="utf-8"?>
<sst xmlns="http://schemas.openxmlformats.org/spreadsheetml/2006/main" count="370" uniqueCount="83">
  <si>
    <t>All Volumes MMBTU</t>
  </si>
  <si>
    <t>Monthly</t>
  </si>
  <si>
    <t>Daily</t>
  </si>
  <si>
    <t>Tennessee Gas</t>
  </si>
  <si>
    <t>Area</t>
  </si>
  <si>
    <t>Total Requirements</t>
  </si>
  <si>
    <t>90%  of MSQ</t>
  </si>
  <si>
    <t>FS-MA</t>
  </si>
  <si>
    <t>FS-PA</t>
  </si>
  <si>
    <t>TOTAL MSQ-FS-MA/FS-PA</t>
  </si>
  <si>
    <t>Atmos Energy Corporation</t>
  </si>
  <si>
    <t>January</t>
  </si>
  <si>
    <t>February</t>
  </si>
  <si>
    <t>March</t>
  </si>
  <si>
    <t>April</t>
  </si>
  <si>
    <t>May</t>
  </si>
  <si>
    <t>June</t>
  </si>
  <si>
    <t>July</t>
  </si>
  <si>
    <t>Pipeline</t>
  </si>
  <si>
    <t>August</t>
  </si>
  <si>
    <t>September</t>
  </si>
  <si>
    <t>October</t>
  </si>
  <si>
    <t>November</t>
  </si>
  <si>
    <t>December</t>
  </si>
  <si>
    <t>FS-PA Storage w/d</t>
  </si>
  <si>
    <t>FS-PA   MDWQ 2,914</t>
  </si>
  <si>
    <t>amt to withdraw</t>
  </si>
  <si>
    <t>daily</t>
  </si>
  <si>
    <t>FS-MA MDWQ 19,784</t>
  </si>
  <si>
    <t>TOTAL</t>
  </si>
  <si>
    <t>prorata daily</t>
  </si>
  <si>
    <t>FS-MA Storage w/d</t>
  </si>
  <si>
    <t>Total Withdrawals</t>
  </si>
  <si>
    <t>MSQ</t>
  </si>
  <si>
    <t>MDWQ</t>
  </si>
  <si>
    <t xml:space="preserve">TGP-KY Gas Supply Plan </t>
  </si>
  <si>
    <t>Winter Total</t>
  </si>
  <si>
    <t>daily nom'd w/d FSPA</t>
  </si>
  <si>
    <t>10/31</t>
  </si>
  <si>
    <t>11/30</t>
  </si>
  <si>
    <t>2/28</t>
  </si>
  <si>
    <t>12/31</t>
  </si>
  <si>
    <t>1/31</t>
  </si>
  <si>
    <t>3/31</t>
  </si>
  <si>
    <t>TOTAL PURCHASES *</t>
  </si>
  <si>
    <t>Tennessee Gas, KY</t>
  </si>
  <si>
    <t>2018-2019 Normals (Firm + Sales)</t>
  </si>
  <si>
    <t>2018-2019 Normals (Firm)</t>
  </si>
  <si>
    <t>2018-2019 Normals (Sales)</t>
  </si>
  <si>
    <t>Load Study</t>
  </si>
  <si>
    <t>Date Range</t>
  </si>
  <si>
    <t>R-Square</t>
  </si>
  <si>
    <t>Design Day</t>
  </si>
  <si>
    <t>Capacity</t>
  </si>
  <si>
    <t>Total</t>
  </si>
  <si>
    <t>Winter Normals</t>
  </si>
  <si>
    <t>Tex Gas Zone 2, KY</t>
  </si>
  <si>
    <t>Multiple</t>
  </si>
  <si>
    <t>Tex Gas Zone 3 North, KY</t>
  </si>
  <si>
    <t>Tex Gas Zone 3 South, KY</t>
  </si>
  <si>
    <t>Texas Gas</t>
  </si>
  <si>
    <t>10/31/2013 03/31/2018</t>
  </si>
  <si>
    <t>Tex Gas Zone 4, KY</t>
  </si>
  <si>
    <t>2017-2018 Normals (Firm + Sales)</t>
  </si>
  <si>
    <t>2017-2018 Normals (Firm)</t>
  </si>
  <si>
    <t>2017-2018 Normals (Sales)</t>
  </si>
  <si>
    <t>10/31/2013 03/31/2017</t>
  </si>
  <si>
    <t>Percent Change Normals (Firm + Sales)</t>
  </si>
  <si>
    <t>Percent Change Normals (Firm)</t>
  </si>
  <si>
    <t>Percent Change Normals (Sales)</t>
  </si>
  <si>
    <t>2016-2017 Normals (Firm + Sales)</t>
  </si>
  <si>
    <t>2016-2017 Normals (Firm)</t>
  </si>
  <si>
    <t>2016-2017 Normals (Sales)</t>
  </si>
  <si>
    <t>2019-2020 Normals (Firm + Sales)</t>
  </si>
  <si>
    <t>2019-2020 Normals (Firm)</t>
  </si>
  <si>
    <t>2019-2020 Normals (Sales)</t>
  </si>
  <si>
    <t>10/31/2014 03/31/2019</t>
  </si>
  <si>
    <t>10/31/2013 03/31/2019</t>
  </si>
  <si>
    <t>90%  of MSQ FS-MA</t>
  </si>
  <si>
    <t>90%  of MSQ FS-PA</t>
  </si>
  <si>
    <t>SCHEDULE C</t>
  </si>
  <si>
    <t>Projected Winter 2020-2021</t>
  </si>
  <si>
    <t>* purchase quantities are at the delivery point and have not been adjusted for fuel retention.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</si>
</sst>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4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8" fillId="0" borderId="0"/>
    <xf numFmtId="0" fontId="27" fillId="0" borderId="0"/>
    <xf numFmtId="0" fontId="7" fillId="0" borderId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16" xfId="0" applyFont="1" applyBorder="1"/>
    <xf numFmtId="41" fontId="6" fillId="0" borderId="0" xfId="0" applyNumberFormat="1" applyFont="1"/>
    <xf numFmtId="0" fontId="5" fillId="0" borderId="0" xfId="0" applyFont="1"/>
    <xf numFmtId="0" fontId="6" fillId="0" borderId="0" xfId="0" applyFont="1" applyFill="1"/>
    <xf numFmtId="164" fontId="6" fillId="0" borderId="0" xfId="28" applyNumberFormat="1" applyFont="1"/>
    <xf numFmtId="41" fontId="6" fillId="0" borderId="17" xfId="0" applyNumberFormat="1" applyFont="1" applyBorder="1" applyAlignment="1">
      <alignment horizontal="left"/>
    </xf>
    <xf numFmtId="41" fontId="6" fillId="0" borderId="18" xfId="0" applyNumberFormat="1" applyFont="1" applyBorder="1"/>
    <xf numFmtId="41" fontId="6" fillId="0" borderId="19" xfId="0" applyNumberFormat="1" applyFont="1" applyBorder="1"/>
    <xf numFmtId="41" fontId="6" fillId="0" borderId="20" xfId="0" applyNumberFormat="1" applyFont="1" applyBorder="1"/>
    <xf numFmtId="41" fontId="6" fillId="0" borderId="17" xfId="0" applyNumberFormat="1" applyFont="1" applyBorder="1"/>
    <xf numFmtId="41" fontId="6" fillId="0" borderId="0" xfId="0" applyNumberFormat="1" applyFont="1" applyFill="1" applyBorder="1"/>
    <xf numFmtId="41" fontId="6" fillId="0" borderId="0" xfId="0" applyNumberFormat="1" applyFont="1" applyBorder="1"/>
    <xf numFmtId="41" fontId="6" fillId="0" borderId="18" xfId="0" applyNumberFormat="1" applyFont="1" applyFill="1" applyBorder="1"/>
    <xf numFmtId="41" fontId="6" fillId="0" borderId="20" xfId="0" applyNumberFormat="1" applyFont="1" applyFill="1" applyBorder="1"/>
    <xf numFmtId="41" fontId="6" fillId="0" borderId="19" xfId="0" applyNumberFormat="1" applyFont="1" applyFill="1" applyBorder="1"/>
    <xf numFmtId="0" fontId="26" fillId="0" borderId="0" xfId="0" applyFont="1" applyFill="1" applyBorder="1" applyAlignment="1">
      <alignment horizontal="left"/>
    </xf>
    <xf numFmtId="41" fontId="26" fillId="0" borderId="0" xfId="0" applyNumberFormat="1" applyFont="1"/>
    <xf numFmtId="0" fontId="26" fillId="0" borderId="0" xfId="0" applyFont="1" applyFill="1"/>
    <xf numFmtId="0" fontId="26" fillId="0" borderId="0" xfId="0" applyFont="1"/>
    <xf numFmtId="0" fontId="6" fillId="0" borderId="0" xfId="0" applyFont="1"/>
    <xf numFmtId="164" fontId="6" fillId="0" borderId="0" xfId="0" applyNumberFormat="1" applyFont="1" applyBorder="1"/>
    <xf numFmtId="13" fontId="29" fillId="0" borderId="0" xfId="0" quotePrefix="1" applyNumberFormat="1" applyFont="1" applyBorder="1" applyAlignment="1">
      <alignment horizontal="center"/>
    </xf>
    <xf numFmtId="164" fontId="6" fillId="0" borderId="0" xfId="0" applyNumberFormat="1" applyFont="1"/>
    <xf numFmtId="41" fontId="4" fillId="0" borderId="0" xfId="0" applyNumberFormat="1" applyFont="1"/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/>
    <xf numFmtId="0" fontId="35" fillId="0" borderId="0" xfId="0" applyFont="1" applyAlignment="1">
      <alignment horizontal="right"/>
    </xf>
    <xf numFmtId="9" fontId="4" fillId="0" borderId="0" xfId="45" applyFont="1"/>
    <xf numFmtId="0" fontId="4" fillId="0" borderId="10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1" fontId="4" fillId="0" borderId="0" xfId="0" applyNumberFormat="1" applyFont="1" applyFill="1"/>
    <xf numFmtId="41" fontId="4" fillId="0" borderId="0" xfId="0" applyNumberFormat="1" applyFont="1" applyFill="1" applyBorder="1"/>
    <xf numFmtId="0" fontId="4" fillId="0" borderId="0" xfId="0" applyFont="1" applyFill="1" applyBorder="1"/>
    <xf numFmtId="164" fontId="4" fillId="0" borderId="0" xfId="28" applyNumberFormat="1" applyFont="1" applyFill="1"/>
    <xf numFmtId="0" fontId="4" fillId="0" borderId="0" xfId="0" applyFont="1" applyAlignment="1">
      <alignment horizontal="center"/>
    </xf>
    <xf numFmtId="41" fontId="4" fillId="0" borderId="0" xfId="0" applyNumberFormat="1" applyFont="1" applyBorder="1"/>
    <xf numFmtId="9" fontId="4" fillId="0" borderId="0" xfId="0" applyNumberFormat="1" applyFont="1" applyFill="1"/>
    <xf numFmtId="9" fontId="4" fillId="0" borderId="0" xfId="45" applyFont="1" applyFill="1"/>
    <xf numFmtId="164" fontId="4" fillId="0" borderId="0" xfId="0" applyNumberFormat="1" applyFont="1" applyBorder="1"/>
    <xf numFmtId="164" fontId="4" fillId="0" borderId="0" xfId="28" applyNumberFormat="1" applyFont="1"/>
    <xf numFmtId="12" fontId="4" fillId="0" borderId="0" xfId="0" applyNumberFormat="1" applyFont="1"/>
    <xf numFmtId="12" fontId="4" fillId="0" borderId="0" xfId="0" applyNumberFormat="1" applyFont="1" applyAlignment="1">
      <alignment horizontal="left"/>
    </xf>
    <xf numFmtId="0" fontId="0" fillId="0" borderId="0" xfId="0" applyFill="1"/>
    <xf numFmtId="38" fontId="0" fillId="0" borderId="0" xfId="0" applyNumberFormat="1"/>
    <xf numFmtId="0" fontId="25" fillId="25" borderId="24" xfId="0" applyFont="1" applyFill="1" applyBorder="1" applyAlignment="1">
      <alignment horizontal="center"/>
    </xf>
    <xf numFmtId="0" fontId="25" fillId="25" borderId="25" xfId="0" applyFont="1" applyFill="1" applyBorder="1" applyAlignment="1">
      <alignment horizontal="center"/>
    </xf>
    <xf numFmtId="0" fontId="25" fillId="25" borderId="24" xfId="0" applyFont="1" applyFill="1" applyBorder="1"/>
    <xf numFmtId="0" fontId="25" fillId="25" borderId="26" xfId="0" applyFont="1" applyFill="1" applyBorder="1"/>
    <xf numFmtId="10" fontId="25" fillId="25" borderId="24" xfId="45" applyNumberFormat="1" applyFont="1" applyFill="1" applyBorder="1" applyAlignment="1">
      <alignment horizontal="center"/>
    </xf>
    <xf numFmtId="41" fontId="31" fillId="26" borderId="26" xfId="0" applyNumberFormat="1" applyFont="1" applyFill="1" applyBorder="1"/>
    <xf numFmtId="41" fontId="0" fillId="24" borderId="0" xfId="0" applyNumberFormat="1" applyFill="1" applyBorder="1"/>
    <xf numFmtId="0" fontId="25" fillId="25" borderId="23" xfId="0" applyFont="1" applyFill="1" applyBorder="1"/>
    <xf numFmtId="41" fontId="31" fillId="26" borderId="23" xfId="0" applyNumberFormat="1" applyFont="1" applyFill="1" applyBorder="1"/>
    <xf numFmtId="41" fontId="32" fillId="24" borderId="27" xfId="0" applyNumberFormat="1" applyFont="1" applyFill="1" applyBorder="1"/>
    <xf numFmtId="38" fontId="32" fillId="0" borderId="27" xfId="0" applyNumberFormat="1" applyFont="1" applyBorder="1"/>
    <xf numFmtId="0" fontId="32" fillId="0" borderId="0" xfId="0" applyFont="1"/>
    <xf numFmtId="41" fontId="0" fillId="0" borderId="0" xfId="0" applyNumberFormat="1"/>
    <xf numFmtId="9" fontId="31" fillId="26" borderId="26" xfId="45" applyFont="1" applyFill="1" applyBorder="1"/>
    <xf numFmtId="9" fontId="0" fillId="24" borderId="0" xfId="45" applyFont="1" applyFill="1" applyBorder="1"/>
    <xf numFmtId="9" fontId="0" fillId="0" borderId="0" xfId="45" applyFont="1"/>
    <xf numFmtId="9" fontId="31" fillId="26" borderId="23" xfId="45" applyFont="1" applyFill="1" applyBorder="1"/>
    <xf numFmtId="9" fontId="0" fillId="24" borderId="27" xfId="45" applyFont="1" applyFill="1" applyBorder="1"/>
    <xf numFmtId="9" fontId="0" fillId="0" borderId="27" xfId="45" applyFont="1" applyBorder="1"/>
    <xf numFmtId="10" fontId="25" fillId="25" borderId="24" xfId="0" applyNumberFormat="1" applyFont="1" applyFill="1" applyBorder="1" applyAlignment="1">
      <alignment horizontal="center"/>
    </xf>
    <xf numFmtId="164" fontId="0" fillId="0" borderId="0" xfId="28" applyNumberFormat="1" applyFont="1"/>
    <xf numFmtId="17" fontId="4" fillId="0" borderId="21" xfId="0" applyNumberFormat="1" applyFont="1" applyBorder="1" applyAlignment="1">
      <alignment horizontal="center"/>
    </xf>
    <xf numFmtId="17" fontId="4" fillId="0" borderId="16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30" fillId="25" borderId="22" xfId="0" applyFont="1" applyFill="1" applyBorder="1" applyAlignment="1">
      <alignment horizontal="center"/>
    </xf>
    <xf numFmtId="0" fontId="30" fillId="25" borderId="23" xfId="0" applyFont="1" applyFill="1" applyBorder="1" applyAlignment="1">
      <alignment horizontal="center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Comma 4" xfId="50" xr:uid="{00000000-0005-0000-0000-00001E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13" xfId="40" xr:uid="{00000000-0005-0000-0000-000029000000}"/>
    <cellStyle name="Normal 2" xfId="41" xr:uid="{00000000-0005-0000-0000-00002A000000}"/>
    <cellStyle name="Normal 3" xfId="42" xr:uid="{00000000-0005-0000-0000-00002B000000}"/>
    <cellStyle name="Normal 4" xfId="49" xr:uid="{00000000-0005-0000-0000-00002C000000}"/>
    <cellStyle name="Normal 5" xfId="51" xr:uid="{00000000-0005-0000-0000-00002D000000}"/>
    <cellStyle name="Normal 6" xfId="53" xr:uid="{D19D9D6D-B9BB-4F52-9F99-874A13503373}"/>
    <cellStyle name="Note" xfId="43" builtinId="10" customBuiltin="1"/>
    <cellStyle name="Output" xfId="44" builtinId="21" customBuiltin="1"/>
    <cellStyle name="Percent" xfId="45" builtinId="5"/>
    <cellStyle name="Percent 2" xfId="52" xr:uid="{00000000-0005-0000-0000-000031000000}"/>
    <cellStyle name="Percent 3" xfId="54" xr:uid="{A2098B31-6D00-48D3-8892-0422DCE3D997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Orleans/Davidson/Final%20Load%20Studies/Final%20Load%20Studies/2014-2015%20Load%20Studies/Tennessee%20Virginia/2014-2015%20Blacksburg,%20VA%20(LA%20stability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Orleans\Davidson\Final%20Load%20Studies\Final%20Load%20Studies\2013-2014%20Load%20Studies\Tennessee%20Virginia\2013-2014%20Columbia%20Franklin%20Mboro,%20T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Date Range"/>
      <sheetName val="Summer Date Range"/>
      <sheetName val="Winter Date Range"/>
      <sheetName val="Design Day Wind"/>
      <sheetName val="Weather Station Information"/>
      <sheetName val="RFP Firm Daily Calculations"/>
      <sheetName val="RFP Int Sales Daily Calc"/>
      <sheetName val="For Matt's Normals file"/>
      <sheetName val="Paste Data here uncorrected"/>
      <sheetName val="Paste Data here to begin Eviews"/>
      <sheetName val="Output Summary"/>
      <sheetName val="Stability Test"/>
      <sheetName val="Eviews Results"/>
      <sheetName val="All Data"/>
      <sheetName val="Stability"/>
      <sheetName val="3 Year Minimum"/>
      <sheetName val="Design Day Forecast Calculation"/>
      <sheetName val="Forecast vs Actual Comparison"/>
      <sheetName val="Annual DTH"/>
      <sheetName val="% of Normal"/>
      <sheetName val="Actual vs Normals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 t="str">
            <v>BV Correctional, CO</v>
          </cell>
          <cell r="D3" t="str">
            <v>GUC</v>
          </cell>
          <cell r="E3" t="str">
            <v>GUC - Gunnison, CO</v>
          </cell>
          <cell r="F3">
            <v>0</v>
          </cell>
          <cell r="G3" t="str">
            <v>Colorado Kansas</v>
          </cell>
        </row>
        <row r="4">
          <cell r="C4" t="str">
            <v>CIG Canon City, CO</v>
          </cell>
          <cell r="D4" t="str">
            <v>PUB</v>
          </cell>
          <cell r="E4" t="str">
            <v>PUB - Pueblo, CO</v>
          </cell>
          <cell r="F4">
            <v>0</v>
          </cell>
          <cell r="G4" t="str">
            <v>Colorado Kansas</v>
          </cell>
        </row>
        <row r="5">
          <cell r="C5" t="str">
            <v>CIG Lamar, CO</v>
          </cell>
          <cell r="D5" t="str">
            <v>LAA</v>
          </cell>
          <cell r="E5" t="str">
            <v>LAA - Lamar, CO</v>
          </cell>
          <cell r="F5">
            <v>0</v>
          </cell>
          <cell r="G5" t="str">
            <v>Colorado Kansas</v>
          </cell>
        </row>
        <row r="6">
          <cell r="C6" t="str">
            <v>Craig PSCO Questar, CO</v>
          </cell>
          <cell r="D6" t="str">
            <v>CAG</v>
          </cell>
          <cell r="E6" t="str">
            <v>CAG - Craig, CO</v>
          </cell>
          <cell r="F6">
            <v>0</v>
          </cell>
          <cell r="G6" t="str">
            <v>Colorado Kansas</v>
          </cell>
        </row>
        <row r="7">
          <cell r="C7" t="str">
            <v>KMIGT, CO</v>
          </cell>
          <cell r="D7" t="str">
            <v>GXY</v>
          </cell>
          <cell r="E7" t="str">
            <v>GXY - Greely, CO</v>
          </cell>
          <cell r="F7">
            <v>0</v>
          </cell>
          <cell r="G7" t="str">
            <v>Colorado Kansas</v>
          </cell>
        </row>
        <row r="8">
          <cell r="C8" t="str">
            <v>NWPL, CO</v>
          </cell>
          <cell r="D8" t="str">
            <v>DRO</v>
          </cell>
          <cell r="E8" t="str">
            <v>DRO - Durango, CO</v>
          </cell>
          <cell r="F8">
            <v>0</v>
          </cell>
          <cell r="G8" t="str">
            <v>Colorado Kansas</v>
          </cell>
        </row>
        <row r="9">
          <cell r="C9" t="str">
            <v>PSCO Front Range, CO</v>
          </cell>
          <cell r="D9" t="str">
            <v>GXY</v>
          </cell>
          <cell r="E9" t="str">
            <v>GXY - Greely, CO</v>
          </cell>
          <cell r="F9">
            <v>0</v>
          </cell>
          <cell r="G9" t="str">
            <v>Colorado Kansas</v>
          </cell>
        </row>
        <row r="10">
          <cell r="C10" t="str">
            <v>PSCO Southern Range, CO</v>
          </cell>
          <cell r="D10" t="str">
            <v>GUC</v>
          </cell>
          <cell r="E10" t="str">
            <v>GUC - Gunnison, CO</v>
          </cell>
          <cell r="F10">
            <v>0</v>
          </cell>
          <cell r="G10" t="str">
            <v>Colorado Kansas</v>
          </cell>
        </row>
        <row r="11">
          <cell r="C11" t="str">
            <v>PSCO Western Range, CO</v>
          </cell>
          <cell r="D11" t="str">
            <v>CAG</v>
          </cell>
          <cell r="E11" t="str">
            <v>CAG - Craig, CO</v>
          </cell>
          <cell r="F11">
            <v>0</v>
          </cell>
          <cell r="G11" t="str">
            <v>Colorado Kansas</v>
          </cell>
        </row>
        <row r="12">
          <cell r="C12" t="str">
            <v>Caldwell, KS</v>
          </cell>
          <cell r="D12" t="str">
            <v>CNU</v>
          </cell>
          <cell r="E12" t="str">
            <v>CNU - Chanute, KS</v>
          </cell>
          <cell r="F12">
            <v>0</v>
          </cell>
          <cell r="G12" t="str">
            <v>Colorado Kansas</v>
          </cell>
        </row>
        <row r="13">
          <cell r="C13" t="str">
            <v>Hazelton, KS</v>
          </cell>
          <cell r="D13" t="str">
            <v>CNU</v>
          </cell>
          <cell r="E13" t="str">
            <v>CNU - Chanute, KS</v>
          </cell>
          <cell r="F13">
            <v>0</v>
          </cell>
          <cell r="G13" t="str">
            <v>Colorado Kansas</v>
          </cell>
        </row>
        <row r="14">
          <cell r="C14" t="str">
            <v>KGS Marion County, KS</v>
          </cell>
          <cell r="D14" t="str">
            <v>MHK</v>
          </cell>
          <cell r="E14" t="str">
            <v>MHK - Manhattan, KS</v>
          </cell>
          <cell r="F14">
            <v>0</v>
          </cell>
          <cell r="G14" t="str">
            <v>Colorado Kansas</v>
          </cell>
        </row>
        <row r="15">
          <cell r="C15" t="str">
            <v>KGS Seaboard Morton County, KS</v>
          </cell>
          <cell r="D15" t="str">
            <v>HYS</v>
          </cell>
          <cell r="E15" t="str">
            <v>HYS - Hayes, KS</v>
          </cell>
          <cell r="F15">
            <v>0</v>
          </cell>
          <cell r="G15" t="str">
            <v>Colorado Kansas</v>
          </cell>
        </row>
        <row r="16">
          <cell r="C16" t="str">
            <v>KMIGT, KS</v>
          </cell>
          <cell r="D16" t="str">
            <v>HYS</v>
          </cell>
          <cell r="E16" t="str">
            <v>HYS - Hayes, KS</v>
          </cell>
          <cell r="F16">
            <v>0</v>
          </cell>
          <cell r="G16" t="str">
            <v>Colorado Kansas</v>
          </cell>
        </row>
        <row r="17">
          <cell r="C17" t="str">
            <v>New Strawn, KS</v>
          </cell>
          <cell r="D17" t="str">
            <v>CNU</v>
          </cell>
          <cell r="E17" t="str">
            <v>CNU - Chanute, KS</v>
          </cell>
          <cell r="F17">
            <v>0</v>
          </cell>
          <cell r="G17" t="str">
            <v>Colorado Kansas</v>
          </cell>
        </row>
        <row r="18">
          <cell r="C18" t="str">
            <v>SS-Central Kansas, Marion County, KS</v>
          </cell>
          <cell r="D18" t="str">
            <v>MHK</v>
          </cell>
          <cell r="E18" t="str">
            <v>MHK - Manhattan, KS</v>
          </cell>
          <cell r="F18">
            <v>0</v>
          </cell>
          <cell r="G18" t="str">
            <v>Colorado Kansas</v>
          </cell>
        </row>
        <row r="19">
          <cell r="C19" t="str">
            <v>SS-Lower Central, Anthony, KS</v>
          </cell>
          <cell r="D19" t="str">
            <v>CNU</v>
          </cell>
          <cell r="E19" t="str">
            <v>CNU - Chanute, KS</v>
          </cell>
          <cell r="F19">
            <v>0</v>
          </cell>
          <cell r="G19" t="str">
            <v>Colorado Kansas</v>
          </cell>
        </row>
        <row r="20">
          <cell r="C20" t="str">
            <v>SS-Northeast, KS</v>
          </cell>
          <cell r="D20" t="str">
            <v>MCI</v>
          </cell>
          <cell r="E20" t="str">
            <v>MCI - Kansas City, MO</v>
          </cell>
          <cell r="F20">
            <v>0</v>
          </cell>
          <cell r="G20" t="str">
            <v>Colorado Kansas</v>
          </cell>
        </row>
        <row r="21">
          <cell r="C21" t="str">
            <v>SS-Southeast, KS</v>
          </cell>
          <cell r="D21" t="str">
            <v>CNU</v>
          </cell>
          <cell r="E21" t="str">
            <v>CNU - Chanute, KS</v>
          </cell>
          <cell r="F21">
            <v>0</v>
          </cell>
          <cell r="G21" t="str">
            <v>Colorado Kansas</v>
          </cell>
        </row>
        <row r="22">
          <cell r="C22" t="str">
            <v>SW Kansas Lamar Area, KS</v>
          </cell>
          <cell r="D22" t="str">
            <v>LAA</v>
          </cell>
          <cell r="E22" t="str">
            <v>LAA - Lamar, CO</v>
          </cell>
          <cell r="F22">
            <v>0</v>
          </cell>
          <cell r="G22" t="str">
            <v>Colorado Kansas</v>
          </cell>
        </row>
        <row r="23">
          <cell r="C23" t="str">
            <v>Livermore, KY</v>
          </cell>
          <cell r="D23" t="str">
            <v>EVV</v>
          </cell>
          <cell r="E23" t="str">
            <v>EVV - Evansville, KY</v>
          </cell>
          <cell r="F23">
            <v>0</v>
          </cell>
          <cell r="G23" t="str">
            <v>Kentucky Mid-States</v>
          </cell>
        </row>
        <row r="24">
          <cell r="C24" t="str">
            <v>Tex Gas Zone 2, KY</v>
          </cell>
          <cell r="D24" t="str">
            <v>PAH</v>
          </cell>
          <cell r="E24" t="str">
            <v>PAH - Paducah, KY</v>
          </cell>
          <cell r="F24">
            <v>0</v>
          </cell>
          <cell r="G24" t="str">
            <v>Kentucky Mid-States</v>
          </cell>
        </row>
        <row r="25">
          <cell r="C25" t="str">
            <v>Tex Gas Zone 3 North, KY</v>
          </cell>
          <cell r="D25" t="str">
            <v>EVV</v>
          </cell>
          <cell r="E25" t="str">
            <v>EVV - Evansville, KY</v>
          </cell>
          <cell r="F25">
            <v>0</v>
          </cell>
          <cell r="G25" t="str">
            <v>Kentucky Mid-States</v>
          </cell>
        </row>
        <row r="26">
          <cell r="C26" t="str">
            <v>Tex Gas Zone 3 South, KY</v>
          </cell>
          <cell r="D26" t="str">
            <v>BWG</v>
          </cell>
          <cell r="E26" t="str">
            <v>BWG - Bowling Green, KY</v>
          </cell>
          <cell r="F26">
            <v>0</v>
          </cell>
          <cell r="G26" t="str">
            <v>Kentucky Mid-States</v>
          </cell>
        </row>
        <row r="27">
          <cell r="C27" t="str">
            <v>Tex Gas Zone 4, KY</v>
          </cell>
          <cell r="D27" t="str">
            <v>SDF</v>
          </cell>
          <cell r="E27" t="str">
            <v>SDF - Louisville, KY</v>
          </cell>
          <cell r="F27">
            <v>0</v>
          </cell>
          <cell r="G27" t="str">
            <v>Kentucky Mid-States</v>
          </cell>
        </row>
        <row r="28">
          <cell r="C28" t="str">
            <v>Tn Gas G-2, KY</v>
          </cell>
          <cell r="D28" t="str">
            <v>LEX</v>
          </cell>
          <cell r="E28" t="str">
            <v>LEX - Lexington, KY</v>
          </cell>
          <cell r="F28">
            <v>0</v>
          </cell>
          <cell r="G28" t="str">
            <v>Kentucky Mid-States</v>
          </cell>
        </row>
        <row r="29">
          <cell r="C29" t="str">
            <v>Tn Gas GS-2, KY</v>
          </cell>
          <cell r="D29" t="str">
            <v>LEX</v>
          </cell>
          <cell r="E29" t="str">
            <v>LEX - Lexington, KY</v>
          </cell>
          <cell r="F29">
            <v>0</v>
          </cell>
          <cell r="G29" t="str">
            <v>Kentucky Mid-States</v>
          </cell>
        </row>
        <row r="30">
          <cell r="C30" t="str">
            <v>Tennessee Gas, KY</v>
          </cell>
          <cell r="D30" t="str">
            <v>LEX</v>
          </cell>
          <cell r="E30" t="str">
            <v>LEX - Lexington, KY</v>
          </cell>
          <cell r="F30">
            <v>0</v>
          </cell>
          <cell r="G30" t="str">
            <v>Kentucky Mid-States</v>
          </cell>
        </row>
        <row r="31">
          <cell r="C31" t="str">
            <v>Bowling Green, MO</v>
          </cell>
          <cell r="D31" t="str">
            <v>UIN</v>
          </cell>
          <cell r="E31" t="str">
            <v>UIN - Quincy, IL</v>
          </cell>
          <cell r="F31">
            <v>0</v>
          </cell>
          <cell r="G31" t="str">
            <v>Kentucky Mid-States</v>
          </cell>
        </row>
        <row r="32">
          <cell r="C32" t="str">
            <v>Butler, MO</v>
          </cell>
          <cell r="D32" t="str">
            <v>MCI</v>
          </cell>
          <cell r="E32" t="str">
            <v>MCI - Kansas City, MO</v>
          </cell>
          <cell r="F32">
            <v>0</v>
          </cell>
          <cell r="G32" t="str">
            <v>Kentucky Mid-States</v>
          </cell>
        </row>
        <row r="33">
          <cell r="C33" t="str">
            <v>Hannibal, MO</v>
          </cell>
          <cell r="D33" t="str">
            <v>UIN</v>
          </cell>
          <cell r="E33" t="str">
            <v>UIN - Quincy, IL</v>
          </cell>
          <cell r="F33">
            <v>0</v>
          </cell>
          <cell r="G33" t="str">
            <v>Kentucky Mid-States</v>
          </cell>
        </row>
        <row r="34">
          <cell r="C34" t="str">
            <v>Jackson, MO</v>
          </cell>
          <cell r="D34" t="str">
            <v>POF</v>
          </cell>
          <cell r="E34" t="str">
            <v>POF - Poplar Bluff, MO</v>
          </cell>
          <cell r="F34">
            <v>0</v>
          </cell>
          <cell r="G34" t="str">
            <v>Kentucky Mid-States</v>
          </cell>
        </row>
        <row r="35">
          <cell r="C35" t="str">
            <v>Kirksville, MO</v>
          </cell>
          <cell r="D35" t="str">
            <v>IRK</v>
          </cell>
          <cell r="E35" t="str">
            <v>IRK - Kirksville, MO</v>
          </cell>
          <cell r="F35">
            <v>0</v>
          </cell>
          <cell r="G35" t="str">
            <v>Kentucky Mid-States</v>
          </cell>
        </row>
        <row r="36">
          <cell r="C36" t="str">
            <v>KS-MO Stateline, MO</v>
          </cell>
          <cell r="D36" t="str">
            <v>MCI</v>
          </cell>
          <cell r="E36" t="str">
            <v>MCI - Kansas City, MO</v>
          </cell>
          <cell r="F36">
            <v>0</v>
          </cell>
          <cell r="G36" t="str">
            <v>Kentucky Mid-States</v>
          </cell>
        </row>
        <row r="37">
          <cell r="C37" t="str">
            <v>Piedmont Arcadia, MO</v>
          </cell>
          <cell r="D37" t="str">
            <v>POF</v>
          </cell>
          <cell r="E37" t="str">
            <v>POF - Poplar Bluff, MO</v>
          </cell>
          <cell r="F37">
            <v>0</v>
          </cell>
          <cell r="G37" t="str">
            <v>Kentucky Mid-States</v>
          </cell>
        </row>
        <row r="38">
          <cell r="C38" t="str">
            <v>SEMO, MO</v>
          </cell>
          <cell r="D38" t="str">
            <v>PAH</v>
          </cell>
          <cell r="E38" t="str">
            <v>PAH - Paducah, KY</v>
          </cell>
          <cell r="F38">
            <v>0</v>
          </cell>
          <cell r="G38" t="str">
            <v>Kentucky Mid-States</v>
          </cell>
        </row>
        <row r="39">
          <cell r="C39" t="str">
            <v>Tetco Neelyville, MO</v>
          </cell>
          <cell r="D39" t="str">
            <v>POF</v>
          </cell>
          <cell r="E39" t="str">
            <v>POF - Poplar Bluff, MO</v>
          </cell>
          <cell r="F39">
            <v>0</v>
          </cell>
          <cell r="G39" t="str">
            <v>Kentucky Mid-States</v>
          </cell>
        </row>
        <row r="40">
          <cell r="C40" t="str">
            <v>Amory Line w Columbus, MS</v>
          </cell>
          <cell r="D40" t="str">
            <v>GTR</v>
          </cell>
          <cell r="E40" t="str">
            <v>GTR - Columbus, MS</v>
          </cell>
          <cell r="F40">
            <v>5476</v>
          </cell>
          <cell r="G40" t="str">
            <v>Mississippi</v>
          </cell>
        </row>
        <row r="41">
          <cell r="C41" t="str">
            <v>Carthage, MS</v>
          </cell>
          <cell r="D41" t="str">
            <v>GWO</v>
          </cell>
          <cell r="E41" t="str">
            <v>GWO - Greenwood, MS</v>
          </cell>
          <cell r="F41">
            <v>200</v>
          </cell>
          <cell r="G41" t="str">
            <v>Mississippi</v>
          </cell>
        </row>
        <row r="42">
          <cell r="C42" t="str">
            <v>Crenshaw, MS</v>
          </cell>
          <cell r="D42" t="str">
            <v>MEM</v>
          </cell>
          <cell r="E42" t="str">
            <v>MEM - Memphis(Southaven), MS</v>
          </cell>
          <cell r="F42">
            <v>0</v>
          </cell>
          <cell r="G42" t="str">
            <v>Mississippi</v>
          </cell>
        </row>
        <row r="43">
          <cell r="C43" t="str">
            <v>Deer Creek, MS</v>
          </cell>
          <cell r="D43" t="str">
            <v>GWO</v>
          </cell>
          <cell r="E43" t="str">
            <v>GWO - Greenwood, MS</v>
          </cell>
          <cell r="F43">
            <v>0</v>
          </cell>
          <cell r="G43" t="str">
            <v>Mississippi</v>
          </cell>
        </row>
        <row r="44">
          <cell r="C44" t="str">
            <v>Dekalb, MS</v>
          </cell>
          <cell r="D44" t="str">
            <v>MEI</v>
          </cell>
          <cell r="E44" t="str">
            <v>MEI - Meridian, MS</v>
          </cell>
          <cell r="F44">
            <v>0</v>
          </cell>
          <cell r="G44" t="str">
            <v>Mississippi</v>
          </cell>
        </row>
        <row r="45">
          <cell r="C45" t="str">
            <v>Gville, Greenwd-Grenada, MS</v>
          </cell>
          <cell r="D45" t="str">
            <v>GWO</v>
          </cell>
          <cell r="E45" t="str">
            <v>GWO - Greenwood, MS</v>
          </cell>
          <cell r="F45">
            <v>1730</v>
          </cell>
          <cell r="G45" t="str">
            <v>Mississippi</v>
          </cell>
        </row>
        <row r="46">
          <cell r="C46" t="str">
            <v>TGP Holcomb, MS</v>
          </cell>
          <cell r="D46" t="str">
            <v>GWO</v>
          </cell>
          <cell r="E46" t="str">
            <v>GWO - Greenwood, MS</v>
          </cell>
          <cell r="F46">
            <v>0</v>
          </cell>
          <cell r="G46" t="str">
            <v>Mississippi</v>
          </cell>
        </row>
        <row r="47">
          <cell r="C47" t="str">
            <v>Jackson Area, MS</v>
          </cell>
          <cell r="D47" t="str">
            <v>JAN</v>
          </cell>
          <cell r="E47" t="str">
            <v>JAN - Jackson, MS</v>
          </cell>
          <cell r="F47">
            <v>7387</v>
          </cell>
          <cell r="G47" t="str">
            <v>Mississippi</v>
          </cell>
        </row>
        <row r="48">
          <cell r="C48" t="str">
            <v>Kosciusko Area, MS</v>
          </cell>
          <cell r="D48" t="str">
            <v>GWO</v>
          </cell>
          <cell r="E48" t="str">
            <v>GWO - Greenwood, MS</v>
          </cell>
          <cell r="F48">
            <v>350</v>
          </cell>
          <cell r="G48" t="str">
            <v>Mississippi</v>
          </cell>
        </row>
        <row r="49">
          <cell r="C49" t="str">
            <v>Kosciusko, MS</v>
          </cell>
          <cell r="D49" t="str">
            <v>GWO</v>
          </cell>
          <cell r="E49" t="str">
            <v>GWO - Greenwood, MS</v>
          </cell>
          <cell r="F49">
            <v>150</v>
          </cell>
          <cell r="G49" t="str">
            <v>Mississippi</v>
          </cell>
        </row>
        <row r="50">
          <cell r="C50" t="str">
            <v>Lucedale, MS</v>
          </cell>
          <cell r="D50" t="str">
            <v>ASD</v>
          </cell>
          <cell r="E50" t="str">
            <v>ASD - Slidell, LA</v>
          </cell>
          <cell r="F50">
            <v>0</v>
          </cell>
          <cell r="G50" t="str">
            <v>Mississippi</v>
          </cell>
        </row>
        <row r="51">
          <cell r="C51" t="str">
            <v>Macon, MS</v>
          </cell>
          <cell r="D51" t="str">
            <v>GTR</v>
          </cell>
          <cell r="E51" t="str">
            <v>GTR - Columbus, MS</v>
          </cell>
          <cell r="F51">
            <v>0</v>
          </cell>
          <cell r="G51" t="str">
            <v>Mississippi</v>
          </cell>
        </row>
        <row r="52">
          <cell r="C52" t="str">
            <v>Meridian, MS</v>
          </cell>
          <cell r="D52" t="str">
            <v>MEI</v>
          </cell>
          <cell r="E52" t="str">
            <v>MEI - Meridian, MS</v>
          </cell>
          <cell r="F52">
            <v>2074</v>
          </cell>
          <cell r="G52" t="str">
            <v>Mississippi</v>
          </cell>
        </row>
        <row r="53">
          <cell r="C53" t="str">
            <v>Natchez, MS</v>
          </cell>
          <cell r="D53" t="str">
            <v>HEZ</v>
          </cell>
          <cell r="E53" t="str">
            <v>HEZ - Natchez, MS</v>
          </cell>
          <cell r="F53">
            <v>480</v>
          </cell>
          <cell r="G53" t="str">
            <v>Mississippi</v>
          </cell>
        </row>
        <row r="54">
          <cell r="C54" t="str">
            <v>North Central Gas Dist., MS</v>
          </cell>
          <cell r="D54" t="str">
            <v>GTR</v>
          </cell>
          <cell r="E54" t="str">
            <v>GTR - Columbus, MS</v>
          </cell>
          <cell r="F54">
            <v>705</v>
          </cell>
          <cell r="G54" t="str">
            <v>Mississippi</v>
          </cell>
        </row>
        <row r="55">
          <cell r="C55" t="str">
            <v>NorthWest, MS</v>
          </cell>
          <cell r="D55" t="str">
            <v>MEM</v>
          </cell>
          <cell r="E55" t="str">
            <v>MEM - Memphis(Southaven), MS</v>
          </cell>
          <cell r="F55">
            <v>1903</v>
          </cell>
          <cell r="G55" t="str">
            <v>Mississippi</v>
          </cell>
        </row>
        <row r="56">
          <cell r="C56" t="str">
            <v>Roxie, MS</v>
          </cell>
          <cell r="D56" t="str">
            <v>HEZ</v>
          </cell>
          <cell r="E56" t="str">
            <v>HEZ - Natchez, MS</v>
          </cell>
          <cell r="F56">
            <v>0</v>
          </cell>
          <cell r="G56" t="str">
            <v>Mississippi</v>
          </cell>
        </row>
        <row r="57">
          <cell r="C57" t="str">
            <v>Starkville, MS</v>
          </cell>
          <cell r="D57" t="str">
            <v>GTR</v>
          </cell>
          <cell r="E57" t="str">
            <v>GTR - Columbus, MS</v>
          </cell>
          <cell r="F57">
            <v>970</v>
          </cell>
          <cell r="G57" t="str">
            <v>Mississippi</v>
          </cell>
        </row>
        <row r="58">
          <cell r="C58" t="str">
            <v>Tetco Excl Maben Amory, MS</v>
          </cell>
          <cell r="D58" t="str">
            <v>JAN</v>
          </cell>
          <cell r="E58" t="str">
            <v>JAN - Jackson, MS</v>
          </cell>
          <cell r="F58">
            <v>0</v>
          </cell>
          <cell r="G58" t="str">
            <v>Mississippi</v>
          </cell>
        </row>
        <row r="59">
          <cell r="C59" t="str">
            <v>U.S.N.A.S., MS</v>
          </cell>
          <cell r="D59" t="str">
            <v>MEI</v>
          </cell>
          <cell r="E59" t="str">
            <v>MEI - Meridian, MS</v>
          </cell>
          <cell r="F59">
            <v>0</v>
          </cell>
          <cell r="G59" t="str">
            <v>Mississippi</v>
          </cell>
        </row>
        <row r="60">
          <cell r="C60" t="str">
            <v>Williamsville, MS</v>
          </cell>
          <cell r="D60" t="str">
            <v>GWO</v>
          </cell>
          <cell r="E60" t="str">
            <v>GWO - Greenwood, MS</v>
          </cell>
          <cell r="F60">
            <v>0</v>
          </cell>
          <cell r="G60" t="str">
            <v>Mississippi</v>
          </cell>
        </row>
        <row r="61">
          <cell r="C61" t="str">
            <v>Blacksburg, VA</v>
          </cell>
          <cell r="D61" t="str">
            <v>BCB</v>
          </cell>
          <cell r="E61" t="str">
            <v>BCB - Blacksburg, VA</v>
          </cell>
          <cell r="F61">
            <v>0</v>
          </cell>
          <cell r="G61" t="str">
            <v>Kentucky Mid-States</v>
          </cell>
        </row>
        <row r="62">
          <cell r="C62" t="str">
            <v>Bristol Abingdon, TN VA</v>
          </cell>
          <cell r="D62" t="str">
            <v>TRI</v>
          </cell>
          <cell r="E62" t="str">
            <v>TRI - Tri-City Airport, TN</v>
          </cell>
          <cell r="F62">
            <v>0</v>
          </cell>
          <cell r="G62" t="str">
            <v>Kentucky Mid-States</v>
          </cell>
        </row>
        <row r="63">
          <cell r="C63" t="str">
            <v>Columbia Franklin Mboro, TN</v>
          </cell>
          <cell r="D63" t="str">
            <v>BNA</v>
          </cell>
          <cell r="E63" t="str">
            <v>BNA - Nashville, TN</v>
          </cell>
          <cell r="F63">
            <v>0</v>
          </cell>
          <cell r="G63" t="str">
            <v>Kentucky Mid-States</v>
          </cell>
        </row>
        <row r="64">
          <cell r="C64" t="str">
            <v>Greeneville, TN</v>
          </cell>
          <cell r="D64" t="str">
            <v>TRI</v>
          </cell>
          <cell r="E64" t="str">
            <v>TRI - Tri-City Airport, TN</v>
          </cell>
          <cell r="F64">
            <v>0</v>
          </cell>
          <cell r="G64" t="str">
            <v>Kentucky Mid-States</v>
          </cell>
        </row>
        <row r="65">
          <cell r="C65" t="str">
            <v>Johnson City, TN</v>
          </cell>
          <cell r="D65" t="str">
            <v>TRI</v>
          </cell>
          <cell r="E65" t="str">
            <v>TRI - Tri-City Airport, TN</v>
          </cell>
          <cell r="F65">
            <v>0</v>
          </cell>
          <cell r="G65" t="str">
            <v>Kentucky Mid-States</v>
          </cell>
        </row>
        <row r="66">
          <cell r="C66" t="str">
            <v>Kingsport, TN</v>
          </cell>
          <cell r="D66" t="str">
            <v>TRI</v>
          </cell>
          <cell r="E66" t="str">
            <v>TRI - Tri-City Airport, TN</v>
          </cell>
          <cell r="F66">
            <v>0</v>
          </cell>
          <cell r="G66" t="str">
            <v>Kentucky Mid-States</v>
          </cell>
        </row>
        <row r="67">
          <cell r="C67" t="str">
            <v>Marion, VA</v>
          </cell>
          <cell r="D67" t="str">
            <v>BCB</v>
          </cell>
          <cell r="E67" t="str">
            <v>BCB - Blacksburg, VA</v>
          </cell>
          <cell r="F67">
            <v>0</v>
          </cell>
          <cell r="G67" t="str">
            <v>Kentucky Mid-States</v>
          </cell>
        </row>
        <row r="68">
          <cell r="C68" t="str">
            <v>Maryville, TN</v>
          </cell>
          <cell r="D68" t="str">
            <v>TYS</v>
          </cell>
          <cell r="E68" t="str">
            <v>TYS - Knoxville (McGhee Tyson), TN</v>
          </cell>
          <cell r="F68">
            <v>0</v>
          </cell>
          <cell r="G68" t="str">
            <v>Kentucky Mid-States</v>
          </cell>
        </row>
        <row r="69">
          <cell r="C69" t="str">
            <v>Morristown, TN</v>
          </cell>
          <cell r="D69" t="str">
            <v>TRI</v>
          </cell>
          <cell r="E69" t="str">
            <v>TRI - Tri-City Airport, TN</v>
          </cell>
          <cell r="F69">
            <v>0</v>
          </cell>
          <cell r="G69" t="str">
            <v>Kentucky Mid-States</v>
          </cell>
        </row>
        <row r="70">
          <cell r="C70" t="str">
            <v>Pulaski Dublin, VA</v>
          </cell>
          <cell r="D70" t="str">
            <v>BCB</v>
          </cell>
          <cell r="E70" t="str">
            <v>BCB - Blacksburg, VA</v>
          </cell>
          <cell r="F70">
            <v>0</v>
          </cell>
          <cell r="G70" t="str">
            <v>Kentucky Mid-States</v>
          </cell>
        </row>
        <row r="71">
          <cell r="C71" t="str">
            <v>Radford, VA</v>
          </cell>
          <cell r="D71" t="str">
            <v>BCB</v>
          </cell>
          <cell r="E71" t="str">
            <v>BCB - Blacksburg, VA</v>
          </cell>
          <cell r="F71">
            <v>0</v>
          </cell>
          <cell r="G71" t="str">
            <v>Kentucky Mid-States</v>
          </cell>
        </row>
        <row r="72">
          <cell r="C72" t="str">
            <v>Shelbyville, TN</v>
          </cell>
          <cell r="D72" t="str">
            <v>BNA</v>
          </cell>
          <cell r="E72" t="str">
            <v>BNA - Nashville, TN</v>
          </cell>
          <cell r="F72">
            <v>0</v>
          </cell>
          <cell r="G72" t="str">
            <v>Kentucky Mid-States</v>
          </cell>
        </row>
        <row r="73">
          <cell r="C73" t="str">
            <v>Union City, TN</v>
          </cell>
          <cell r="D73" t="str">
            <v>DYR</v>
          </cell>
          <cell r="E73" t="str">
            <v>DYR - Dyersburg, TN</v>
          </cell>
          <cell r="F73">
            <v>0</v>
          </cell>
          <cell r="G73" t="str">
            <v>Kentucky Mid-States</v>
          </cell>
        </row>
        <row r="74">
          <cell r="C74" t="str">
            <v>Wythville, VA</v>
          </cell>
          <cell r="D74" t="str">
            <v>BCB</v>
          </cell>
          <cell r="E74" t="str">
            <v>BCB - Blacksburg, VA</v>
          </cell>
          <cell r="F74">
            <v>0</v>
          </cell>
          <cell r="G74" t="str">
            <v>Kentucky Mid-States</v>
          </cell>
        </row>
        <row r="75">
          <cell r="C75" t="str">
            <v>LGS-Acadian</v>
          </cell>
          <cell r="D75" t="str">
            <v>MSY</v>
          </cell>
          <cell r="E75" t="str">
            <v>MSY - New Orleans, LA</v>
          </cell>
          <cell r="F75">
            <v>0</v>
          </cell>
          <cell r="G75" t="str">
            <v>Louisiana</v>
          </cell>
        </row>
        <row r="76">
          <cell r="C76" t="str">
            <v>LGS-American Midstream-Ferriday</v>
          </cell>
          <cell r="D76" t="str">
            <v>HEZ</v>
          </cell>
          <cell r="E76" t="str">
            <v>HEZ - Natchez, MS</v>
          </cell>
          <cell r="F76">
            <v>0</v>
          </cell>
          <cell r="G76" t="str">
            <v>Louisiana</v>
          </cell>
        </row>
        <row r="77">
          <cell r="C77" t="str">
            <v>LGS-American Midstream-NonFerriday</v>
          </cell>
          <cell r="D77" t="str">
            <v>AEX</v>
          </cell>
          <cell r="E77" t="str">
            <v>AEX - Pineville, LA</v>
          </cell>
          <cell r="F77">
            <v>0</v>
          </cell>
          <cell r="G77" t="str">
            <v>Louisiana</v>
          </cell>
        </row>
        <row r="78">
          <cell r="C78" t="str">
            <v>LGS-GulfSouth Area 1</v>
          </cell>
          <cell r="D78" t="str">
            <v>ASD</v>
          </cell>
          <cell r="E78" t="str">
            <v>ASD - Slidell, LA</v>
          </cell>
          <cell r="F78">
            <v>0</v>
          </cell>
          <cell r="G78" t="str">
            <v>Louisiana</v>
          </cell>
        </row>
        <row r="79">
          <cell r="C79" t="str">
            <v>LGS-GulfSouth Area 2</v>
          </cell>
          <cell r="D79" t="str">
            <v>ASD</v>
          </cell>
          <cell r="E79" t="str">
            <v>ASD - Slidell, LA</v>
          </cell>
          <cell r="F79">
            <v>0</v>
          </cell>
          <cell r="G79" t="str">
            <v>Louisiana</v>
          </cell>
        </row>
        <row r="80">
          <cell r="C80" t="str">
            <v>LGS-GulfSouth Area 3</v>
          </cell>
          <cell r="D80" t="str">
            <v>MSY</v>
          </cell>
          <cell r="E80" t="str">
            <v>MSY - New Orleans, LA</v>
          </cell>
          <cell r="F80">
            <v>0</v>
          </cell>
          <cell r="G80" t="str">
            <v>Louisiana</v>
          </cell>
        </row>
        <row r="81">
          <cell r="C81" t="str">
            <v>LGS-GulfSouth Area 4</v>
          </cell>
          <cell r="D81" t="str">
            <v>ASD</v>
          </cell>
          <cell r="E81" t="str">
            <v>ASD - Slidell, LA</v>
          </cell>
          <cell r="F81">
            <v>0</v>
          </cell>
          <cell r="G81" t="str">
            <v>Louisiana</v>
          </cell>
        </row>
        <row r="82">
          <cell r="C82" t="str">
            <v>LGS-GulfSouth Area 7</v>
          </cell>
          <cell r="D82" t="str">
            <v>MLU</v>
          </cell>
          <cell r="E82" t="str">
            <v>MLU - Monroe, LA</v>
          </cell>
          <cell r="F82">
            <v>0</v>
          </cell>
          <cell r="G82" t="str">
            <v>Louisiana</v>
          </cell>
        </row>
        <row r="83">
          <cell r="C83" t="str">
            <v>LGS-Monroe</v>
          </cell>
          <cell r="D83" t="str">
            <v>MLU</v>
          </cell>
          <cell r="E83" t="str">
            <v>MLU - Monroe, LA</v>
          </cell>
          <cell r="F83">
            <v>0</v>
          </cell>
          <cell r="G83" t="str">
            <v>Louisiana</v>
          </cell>
        </row>
        <row r="84">
          <cell r="C84" t="str">
            <v>LGS-SONAT</v>
          </cell>
          <cell r="D84" t="str">
            <v>MSY</v>
          </cell>
          <cell r="E84" t="str">
            <v>MSY - New Orleans, LA</v>
          </cell>
          <cell r="F84">
            <v>0</v>
          </cell>
          <cell r="G84" t="str">
            <v>Louisiana</v>
          </cell>
        </row>
        <row r="85">
          <cell r="C85" t="str">
            <v>LGS-Tennessee</v>
          </cell>
          <cell r="D85" t="str">
            <v>MLU</v>
          </cell>
          <cell r="E85" t="str">
            <v>MLU - Monroe, LA</v>
          </cell>
          <cell r="F85">
            <v>0</v>
          </cell>
          <cell r="G85" t="str">
            <v>Louisiana</v>
          </cell>
        </row>
        <row r="86">
          <cell r="C86" t="str">
            <v>LGS-Texas Gas</v>
          </cell>
          <cell r="D86" t="str">
            <v>MLU</v>
          </cell>
          <cell r="E86" t="str">
            <v>MLU - Monroe, LA</v>
          </cell>
          <cell r="F86">
            <v>0</v>
          </cell>
          <cell r="G86" t="str">
            <v>Louisiana</v>
          </cell>
        </row>
        <row r="87">
          <cell r="C87" t="str">
            <v>LGS-TLGP</v>
          </cell>
          <cell r="D87" t="str">
            <v>MSY</v>
          </cell>
          <cell r="E87" t="str">
            <v>MSY - New Orleans, LA</v>
          </cell>
          <cell r="F87">
            <v>0</v>
          </cell>
          <cell r="G87" t="str">
            <v>Louisiana</v>
          </cell>
        </row>
        <row r="88">
          <cell r="C88" t="str">
            <v>LGS-Trunkline</v>
          </cell>
          <cell r="D88" t="str">
            <v>MLU</v>
          </cell>
          <cell r="E88" t="str">
            <v>MLU - Monroe, LA</v>
          </cell>
          <cell r="F88">
            <v>0</v>
          </cell>
          <cell r="G88" t="str">
            <v>Louisiana</v>
          </cell>
        </row>
        <row r="89">
          <cell r="C89" t="str">
            <v>TransLA-Acadian</v>
          </cell>
          <cell r="D89" t="str">
            <v>MSY</v>
          </cell>
          <cell r="E89" t="str">
            <v>MSY - New Orleans, LA</v>
          </cell>
          <cell r="F89">
            <v>0</v>
          </cell>
          <cell r="G89" t="str">
            <v>Louisiana</v>
          </cell>
        </row>
        <row r="90">
          <cell r="C90" t="str">
            <v>TransLA-CrossTex</v>
          </cell>
          <cell r="D90" t="str">
            <v>LFT</v>
          </cell>
          <cell r="E90" t="str">
            <v>LFT - Lafayette, LA</v>
          </cell>
          <cell r="F90">
            <v>0</v>
          </cell>
          <cell r="G90" t="str">
            <v>Louisiana</v>
          </cell>
        </row>
        <row r="91">
          <cell r="C91" t="str">
            <v>TransLA-American Midstream</v>
          </cell>
          <cell r="D91" t="str">
            <v>AEX</v>
          </cell>
          <cell r="E91" t="str">
            <v>AEX - Pineville, LA</v>
          </cell>
          <cell r="F91">
            <v>0</v>
          </cell>
          <cell r="G91" t="str">
            <v>Louisiana</v>
          </cell>
        </row>
        <row r="92">
          <cell r="C92" t="str">
            <v>TransLA-GulfSouth-noMany</v>
          </cell>
          <cell r="D92" t="str">
            <v>LFT</v>
          </cell>
          <cell r="E92" t="str">
            <v>LFT - Lafayette, LA</v>
          </cell>
          <cell r="F92">
            <v>0</v>
          </cell>
          <cell r="G92" t="str">
            <v>Louisiana</v>
          </cell>
        </row>
        <row r="93">
          <cell r="C93" t="str">
            <v>TransLA-GulfSouth-Sabine</v>
          </cell>
          <cell r="D93" t="str">
            <v>POE</v>
          </cell>
          <cell r="E93" t="str">
            <v>POE - Natchitoches, LA</v>
          </cell>
          <cell r="F93">
            <v>0</v>
          </cell>
          <cell r="G93" t="str">
            <v>Louisiana</v>
          </cell>
        </row>
        <row r="94">
          <cell r="C94" t="str">
            <v>TransLA-SONAT</v>
          </cell>
          <cell r="D94" t="str">
            <v>LFT</v>
          </cell>
          <cell r="E94" t="str">
            <v>LFT - Lafayette, LA</v>
          </cell>
          <cell r="F94">
            <v>0</v>
          </cell>
          <cell r="G94" t="str">
            <v>Louisiana</v>
          </cell>
        </row>
        <row r="95">
          <cell r="C95" t="str">
            <v>TransLA-Tennessee-ZoneL</v>
          </cell>
          <cell r="D95" t="str">
            <v>AEX</v>
          </cell>
          <cell r="E95" t="str">
            <v>AEX - Pineville, LA</v>
          </cell>
          <cell r="F95">
            <v>0</v>
          </cell>
          <cell r="G95" t="str">
            <v>Louisiana</v>
          </cell>
        </row>
        <row r="96">
          <cell r="C96" t="str">
            <v>TransLA-Tennessee-ZoneO</v>
          </cell>
          <cell r="D96" t="str">
            <v>POE</v>
          </cell>
          <cell r="E96" t="str">
            <v>POE - Natchitoches, LA</v>
          </cell>
          <cell r="F96">
            <v>0</v>
          </cell>
          <cell r="G96" t="str">
            <v>Louisiana</v>
          </cell>
        </row>
        <row r="97">
          <cell r="C97" t="str">
            <v>TransLA-TexasGas</v>
          </cell>
          <cell r="D97" t="str">
            <v>MSY</v>
          </cell>
          <cell r="E97" t="str">
            <v>MSY - New Orleans, LA</v>
          </cell>
          <cell r="F97">
            <v>0</v>
          </cell>
          <cell r="G97" t="str">
            <v>Louisiana</v>
          </cell>
        </row>
        <row r="98">
          <cell r="C98" t="str">
            <v>Mid-Tex</v>
          </cell>
          <cell r="D98" t="str">
            <v>DFW</v>
          </cell>
          <cell r="E98" t="str">
            <v>DFW - Dallas, TX</v>
          </cell>
          <cell r="F98">
            <v>0</v>
          </cell>
          <cell r="G98" t="str">
            <v>Mid-Tex</v>
          </cell>
        </row>
        <row r="99">
          <cell r="C99" t="str">
            <v>Amarillo - Excl Sales, TX</v>
          </cell>
          <cell r="D99" t="str">
            <v>AMA</v>
          </cell>
          <cell r="E99" t="str">
            <v>AMA - Amarillo, TX</v>
          </cell>
          <cell r="F99">
            <v>0</v>
          </cell>
          <cell r="G99" t="str">
            <v>West Texas</v>
          </cell>
        </row>
        <row r="100">
          <cell r="C100" t="str">
            <v>Amarillo - Incl Sales, TX</v>
          </cell>
          <cell r="D100" t="str">
            <v>AMA</v>
          </cell>
          <cell r="E100" t="str">
            <v>AMA - Amarillo, TX</v>
          </cell>
          <cell r="F100">
            <v>0</v>
          </cell>
          <cell r="G100" t="str">
            <v>West Texas</v>
          </cell>
        </row>
        <row r="101">
          <cell r="C101" t="str">
            <v>City of Odessa, TX</v>
          </cell>
          <cell r="D101" t="str">
            <v>MAF</v>
          </cell>
          <cell r="E101" t="str">
            <v>MAF - Midland, TX</v>
          </cell>
          <cell r="F101">
            <v>0</v>
          </cell>
          <cell r="G101" t="str">
            <v>West Texas</v>
          </cell>
        </row>
        <row r="102">
          <cell r="C102" t="str">
            <v>El Paso Non Tri Non Bushland, TX</v>
          </cell>
          <cell r="D102" t="str">
            <v>LBB</v>
          </cell>
          <cell r="E102" t="str">
            <v>LBB - Lubbock, TX</v>
          </cell>
          <cell r="F102">
            <v>0</v>
          </cell>
          <cell r="G102" t="str">
            <v>West Texas</v>
          </cell>
        </row>
        <row r="103">
          <cell r="C103" t="str">
            <v>Lubbock - Excl Sales, TX</v>
          </cell>
          <cell r="D103" t="str">
            <v>LBB</v>
          </cell>
          <cell r="E103" t="str">
            <v>LBB - Lubbock, TX</v>
          </cell>
          <cell r="F103">
            <v>0</v>
          </cell>
          <cell r="G103" t="str">
            <v>West Texas</v>
          </cell>
        </row>
        <row r="104">
          <cell r="C104" t="str">
            <v>Lubbock - Incl Sales, TX</v>
          </cell>
          <cell r="D104" t="str">
            <v>LBB</v>
          </cell>
          <cell r="E104" t="str">
            <v>LBB - Lubbock, TX</v>
          </cell>
          <cell r="F104">
            <v>0</v>
          </cell>
          <cell r="G104" t="str">
            <v>West Texas</v>
          </cell>
        </row>
        <row r="105">
          <cell r="C105" t="str">
            <v>Midland, TX</v>
          </cell>
          <cell r="D105" t="str">
            <v>MAF</v>
          </cell>
          <cell r="E105" t="str">
            <v>MAF - Midland, TX</v>
          </cell>
          <cell r="F105">
            <v>0</v>
          </cell>
          <cell r="G105" t="str">
            <v>West Texas</v>
          </cell>
        </row>
        <row r="106">
          <cell r="C106" t="str">
            <v>Northern Natural, TX</v>
          </cell>
          <cell r="D106" t="str">
            <v>LBB</v>
          </cell>
          <cell r="E106" t="str">
            <v>LBB - Lubbock, TX</v>
          </cell>
          <cell r="F106">
            <v>0</v>
          </cell>
          <cell r="G106" t="str">
            <v>West Texas</v>
          </cell>
        </row>
        <row r="107">
          <cell r="C107" t="str">
            <v>NT Amarillo, TX</v>
          </cell>
          <cell r="D107" t="str">
            <v>AMA</v>
          </cell>
          <cell r="E107" t="str">
            <v>AMA - Amarillo, TX</v>
          </cell>
          <cell r="F107">
            <v>0</v>
          </cell>
          <cell r="G107" t="str">
            <v>West Texas</v>
          </cell>
        </row>
        <row r="108">
          <cell r="C108" t="str">
            <v>NT Lubbock, TX</v>
          </cell>
          <cell r="D108" t="str">
            <v>LBB</v>
          </cell>
          <cell r="E108" t="str">
            <v>LBB - Lubbock, TX</v>
          </cell>
          <cell r="F108">
            <v>0</v>
          </cell>
          <cell r="G108" t="str">
            <v>West Texas</v>
          </cell>
        </row>
        <row r="109">
          <cell r="C109" t="str">
            <v>NT Midland, TX</v>
          </cell>
          <cell r="D109" t="str">
            <v>MAF</v>
          </cell>
          <cell r="E109" t="str">
            <v>MAF - Midland, TX</v>
          </cell>
          <cell r="F109">
            <v>0</v>
          </cell>
          <cell r="G109" t="str">
            <v>West Texas</v>
          </cell>
        </row>
        <row r="110">
          <cell r="C110" t="str">
            <v>Triangle - Excl Sales, TX</v>
          </cell>
          <cell r="D110" t="str">
            <v>LBB</v>
          </cell>
          <cell r="E110" t="str">
            <v>LBB - Lubbock, TX</v>
          </cell>
          <cell r="F110">
            <v>0</v>
          </cell>
          <cell r="G110" t="str">
            <v>West Texas</v>
          </cell>
        </row>
        <row r="111">
          <cell r="C111" t="str">
            <v>Triangle - Incl Sales, TX</v>
          </cell>
          <cell r="D111" t="str">
            <v>LBB</v>
          </cell>
          <cell r="E111" t="str">
            <v>LBB - Lubbock, TX</v>
          </cell>
          <cell r="F111">
            <v>0</v>
          </cell>
          <cell r="G111" t="str">
            <v>West Texas</v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3">
          <cell r="AG3" t="str">
            <v>ANR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Date Range"/>
      <sheetName val="Summer Date Range"/>
      <sheetName val="Winter Date Range"/>
      <sheetName val="Design Day Wind"/>
      <sheetName val="Weather Station Information"/>
      <sheetName val="RFP Firm Daily Calculations"/>
      <sheetName val="RFP Int Sales Daily Calc"/>
      <sheetName val="For Matt's Normals file"/>
      <sheetName val="Paste Data here Uncorrected"/>
      <sheetName val="Paste Data here to begin Eviews"/>
      <sheetName val="Output Summary"/>
      <sheetName val="Stability Test"/>
      <sheetName val="Eviews Results"/>
      <sheetName val="All Data"/>
      <sheetName val="Stability"/>
      <sheetName val="3 Year Minimum"/>
      <sheetName val="Design Day Forecast Calculation"/>
      <sheetName val="Forecast vs Actual Comparison"/>
      <sheetName val="Annual DTH"/>
      <sheetName val="% of Normal"/>
      <sheetName val="Actual vs Normals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 t="str">
            <v>Columbia Franklin Mboro, TN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zoomScaleNormal="100" workbookViewId="0"/>
  </sheetViews>
  <sheetFormatPr defaultRowHeight="12.75" x14ac:dyDescent="0.2"/>
  <cols>
    <col min="1" max="1" width="24.7109375" style="25" customWidth="1"/>
    <col min="2" max="2" width="14" style="25" bestFit="1" customWidth="1"/>
    <col min="3" max="3" width="11.28515625" style="25" bestFit="1" customWidth="1"/>
    <col min="4" max="4" width="12.28515625" style="25" bestFit="1" customWidth="1"/>
    <col min="5" max="5" width="12.140625" style="25" bestFit="1" customWidth="1"/>
    <col min="6" max="6" width="12.28515625" style="25" bestFit="1" customWidth="1"/>
    <col min="7" max="7" width="11.140625" style="25" bestFit="1" customWidth="1"/>
    <col min="8" max="8" width="12.7109375" style="25" bestFit="1" customWidth="1"/>
    <col min="9" max="9" width="10.5703125" style="25" customWidth="1"/>
    <col min="10" max="10" width="13" style="25" customWidth="1"/>
    <col min="11" max="11" width="10.140625" style="25" bestFit="1" customWidth="1"/>
    <col min="12" max="12" width="14.42578125" style="25" bestFit="1" customWidth="1"/>
    <col min="13" max="13" width="9.85546875" style="25" bestFit="1" customWidth="1"/>
    <col min="14" max="14" width="12.28515625" style="25" bestFit="1" customWidth="1"/>
    <col min="15" max="18" width="12.140625" style="25" bestFit="1" customWidth="1"/>
    <col min="19" max="19" width="11.140625" style="25" bestFit="1" customWidth="1"/>
    <col min="20" max="16384" width="9.140625" style="25"/>
  </cols>
  <sheetData>
    <row r="1" spans="1:22" ht="15.75" x14ac:dyDescent="0.25">
      <c r="A1" s="3" t="s">
        <v>80</v>
      </c>
      <c r="D1" s="3"/>
      <c r="E1" s="20"/>
    </row>
    <row r="2" spans="1:22" ht="15.75" x14ac:dyDescent="0.25">
      <c r="A2" s="3"/>
      <c r="B2" s="26"/>
      <c r="C2" s="26"/>
    </row>
    <row r="3" spans="1:22" ht="15.75" x14ac:dyDescent="0.25">
      <c r="A3" s="19" t="s">
        <v>10</v>
      </c>
      <c r="C3" s="3"/>
      <c r="D3" s="20"/>
      <c r="E3" s="4"/>
      <c r="F3" s="4"/>
      <c r="G3" s="4"/>
      <c r="H3" s="4"/>
      <c r="I3" s="4"/>
    </row>
    <row r="4" spans="1:22" ht="15.75" x14ac:dyDescent="0.25">
      <c r="A4" s="19" t="s">
        <v>35</v>
      </c>
      <c r="C4" s="3"/>
      <c r="D4" s="27"/>
      <c r="E4" s="4"/>
      <c r="F4" s="4"/>
      <c r="G4" s="4"/>
      <c r="H4" s="4"/>
      <c r="I4" s="4"/>
    </row>
    <row r="5" spans="1:22" ht="18" x14ac:dyDescent="0.25">
      <c r="A5" s="18" t="s">
        <v>81</v>
      </c>
      <c r="B5" s="28"/>
    </row>
    <row r="6" spans="1:22" ht="15" x14ac:dyDescent="0.2">
      <c r="A6" s="19" t="s">
        <v>0</v>
      </c>
      <c r="B6" s="29"/>
      <c r="D6" s="29"/>
      <c r="F6" s="29"/>
      <c r="H6" s="29"/>
      <c r="J6" s="29"/>
    </row>
    <row r="7" spans="1:22" ht="15.75" x14ac:dyDescent="0.25">
      <c r="J7" s="3"/>
    </row>
    <row r="8" spans="1:22" ht="15.75" x14ac:dyDescent="0.25">
      <c r="A8" s="1" t="s">
        <v>3</v>
      </c>
      <c r="B8" s="30"/>
      <c r="C8" s="31">
        <v>30</v>
      </c>
      <c r="D8" s="32"/>
      <c r="E8" s="31">
        <v>31</v>
      </c>
      <c r="F8" s="32"/>
      <c r="G8" s="31">
        <v>31</v>
      </c>
      <c r="H8" s="32"/>
      <c r="I8" s="31">
        <v>29</v>
      </c>
      <c r="J8" s="32"/>
      <c r="K8" s="31">
        <v>31</v>
      </c>
      <c r="L8" s="31">
        <f>+C8+E8+G8+I8+K8</f>
        <v>152</v>
      </c>
    </row>
    <row r="9" spans="1:22" ht="15.75" x14ac:dyDescent="0.25">
      <c r="A9" s="1" t="s">
        <v>4</v>
      </c>
      <c r="B9" s="75">
        <v>44136</v>
      </c>
      <c r="C9" s="74"/>
      <c r="D9" s="73">
        <v>44166</v>
      </c>
      <c r="E9" s="74"/>
      <c r="F9" s="73">
        <v>44197</v>
      </c>
      <c r="G9" s="74"/>
      <c r="H9" s="73">
        <v>44228</v>
      </c>
      <c r="I9" s="74"/>
      <c r="J9" s="73">
        <v>44256</v>
      </c>
      <c r="K9" s="74"/>
      <c r="L9" s="33" t="s">
        <v>36</v>
      </c>
    </row>
    <row r="10" spans="1:22" x14ac:dyDescent="0.2">
      <c r="A10" s="34"/>
      <c r="B10" s="35" t="s">
        <v>1</v>
      </c>
      <c r="C10" s="36" t="s">
        <v>2</v>
      </c>
      <c r="D10" s="37" t="s">
        <v>1</v>
      </c>
      <c r="E10" s="36" t="s">
        <v>2</v>
      </c>
      <c r="F10" s="37" t="s">
        <v>1</v>
      </c>
      <c r="G10" s="36" t="s">
        <v>2</v>
      </c>
      <c r="H10" s="37" t="s">
        <v>1</v>
      </c>
      <c r="I10" s="36" t="s">
        <v>2</v>
      </c>
      <c r="J10" s="37" t="s">
        <v>1</v>
      </c>
      <c r="K10" s="36" t="s">
        <v>2</v>
      </c>
      <c r="L10" s="36"/>
    </row>
    <row r="11" spans="1:22" x14ac:dyDescent="0.2">
      <c r="M11" s="38"/>
      <c r="N11" s="26"/>
      <c r="O11" s="26"/>
      <c r="P11" s="26"/>
      <c r="Q11" s="26"/>
      <c r="R11" s="26"/>
      <c r="S11" s="26"/>
      <c r="T11" s="26"/>
      <c r="U11" s="26"/>
      <c r="V11" s="26"/>
    </row>
    <row r="12" spans="1:22" x14ac:dyDescent="0.2">
      <c r="A12" s="9" t="s">
        <v>5</v>
      </c>
      <c r="B12" s="7">
        <f>+C12*C8</f>
        <v>254220</v>
      </c>
      <c r="C12" s="7">
        <f>+'normals 19-20'!Q47</f>
        <v>8474</v>
      </c>
      <c r="D12" s="7">
        <f>+E12*E8</f>
        <v>437751</v>
      </c>
      <c r="E12" s="9">
        <f>+'normals 19-20'!R47</f>
        <v>14121</v>
      </c>
      <c r="F12" s="7">
        <f>+G12*G8</f>
        <v>517142</v>
      </c>
      <c r="G12" s="8">
        <f>+'normals 19-20'!G47</f>
        <v>16682</v>
      </c>
      <c r="H12" s="7">
        <f>+I12*I8</f>
        <v>417861</v>
      </c>
      <c r="I12" s="9">
        <f>+'normals 19-20'!H47</f>
        <v>14409</v>
      </c>
      <c r="J12" s="7">
        <f>+K12*K8</f>
        <v>299150</v>
      </c>
      <c r="K12" s="8">
        <f>+'normals 19-20'!I47</f>
        <v>9650</v>
      </c>
      <c r="L12" s="8">
        <f>+B12+D12+F12+H12+J12</f>
        <v>1926124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40" customFormat="1" x14ac:dyDescent="0.2">
      <c r="A14" s="11" t="s">
        <v>31</v>
      </c>
      <c r="B14" s="39">
        <f>+C14*C8</f>
        <v>90390</v>
      </c>
      <c r="C14" s="39">
        <f>+C33</f>
        <v>3013</v>
      </c>
      <c r="D14" s="39">
        <f>+E14*E8</f>
        <v>180761</v>
      </c>
      <c r="E14" s="39">
        <f>+D33</f>
        <v>5831</v>
      </c>
      <c r="F14" s="39">
        <f>+G14*G8</f>
        <v>225959</v>
      </c>
      <c r="G14" s="39">
        <f>+E33</f>
        <v>7289</v>
      </c>
      <c r="H14" s="39">
        <f>+I14*I8</f>
        <v>180786</v>
      </c>
      <c r="I14" s="39">
        <f>+F33</f>
        <v>6234</v>
      </c>
      <c r="J14" s="39">
        <f>+K14*K8</f>
        <v>135594</v>
      </c>
      <c r="K14" s="39">
        <f>+G33</f>
        <v>4374</v>
      </c>
      <c r="L14" s="39">
        <f>+B14+D14+F14+H14+J14</f>
        <v>813490</v>
      </c>
    </row>
    <row r="15" spans="1:22" s="26" customFormat="1" x14ac:dyDescent="0.2">
      <c r="A15" s="11" t="s">
        <v>24</v>
      </c>
      <c r="B15" s="39">
        <f>+C15*C8</f>
        <v>72780</v>
      </c>
      <c r="C15" s="39">
        <f>+$C45</f>
        <v>2426</v>
      </c>
      <c r="D15" s="39">
        <f>+E15*E8</f>
        <v>75206</v>
      </c>
      <c r="E15" s="39">
        <f>+$C45</f>
        <v>2426</v>
      </c>
      <c r="F15" s="39">
        <f>+G15*G8</f>
        <v>75206</v>
      </c>
      <c r="G15" s="39">
        <f>+$C45</f>
        <v>2426</v>
      </c>
      <c r="H15" s="39">
        <f>+I15*I8</f>
        <v>70354</v>
      </c>
      <c r="I15" s="39">
        <f>+$C45</f>
        <v>2426</v>
      </c>
      <c r="J15" s="39">
        <f>+K15*K8</f>
        <v>75206</v>
      </c>
      <c r="K15" s="39">
        <f>+$C45</f>
        <v>2426</v>
      </c>
      <c r="L15" s="39">
        <f>ROUND(+B15+D15+F15+H15+J15,0)</f>
        <v>368752</v>
      </c>
      <c r="N15" s="41"/>
      <c r="O15" s="41"/>
      <c r="P15" s="41"/>
      <c r="Q15" s="41"/>
      <c r="R15" s="41"/>
      <c r="S15" s="27"/>
    </row>
    <row r="16" spans="1:22" s="26" customFormat="1" x14ac:dyDescent="0.2">
      <c r="A16" s="13" t="s">
        <v>32</v>
      </c>
      <c r="B16" s="13">
        <f>SUM(B14:B15)</f>
        <v>163170</v>
      </c>
      <c r="C16" s="15">
        <f t="shared" ref="C16:L16" si="0">SUM(C14:C15)</f>
        <v>5439</v>
      </c>
      <c r="D16" s="14">
        <f t="shared" si="0"/>
        <v>255967</v>
      </c>
      <c r="E16" s="14">
        <f t="shared" si="0"/>
        <v>8257</v>
      </c>
      <c r="F16" s="13">
        <f t="shared" si="0"/>
        <v>301165</v>
      </c>
      <c r="G16" s="15">
        <f t="shared" si="0"/>
        <v>9715</v>
      </c>
      <c r="H16" s="14">
        <f t="shared" si="0"/>
        <v>251140</v>
      </c>
      <c r="I16" s="14">
        <f t="shared" si="0"/>
        <v>8660</v>
      </c>
      <c r="J16" s="13">
        <f t="shared" si="0"/>
        <v>210800</v>
      </c>
      <c r="K16" s="15">
        <f t="shared" si="0"/>
        <v>6800</v>
      </c>
      <c r="L16" s="15">
        <f t="shared" si="0"/>
        <v>1182242</v>
      </c>
      <c r="N16" s="41"/>
      <c r="O16" s="41"/>
      <c r="P16" s="41"/>
      <c r="Q16" s="41"/>
      <c r="R16" s="41"/>
      <c r="S16" s="27"/>
    </row>
    <row r="17" spans="1:22" s="26" customFormat="1" x14ac:dyDescent="0.2">
      <c r="A17" s="11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N17" s="41"/>
      <c r="O17" s="41"/>
      <c r="P17" s="41"/>
      <c r="Q17" s="41"/>
      <c r="R17" s="41"/>
      <c r="S17" s="27"/>
    </row>
    <row r="18" spans="1:22" x14ac:dyDescent="0.2"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2">
      <c r="A19" s="6" t="s">
        <v>44</v>
      </c>
      <c r="B19" s="7">
        <f>+C19*C8</f>
        <v>91050</v>
      </c>
      <c r="C19" s="8">
        <f>+C12-C16</f>
        <v>3035</v>
      </c>
      <c r="D19" s="9">
        <f>+E19*E8</f>
        <v>181784</v>
      </c>
      <c r="E19" s="8">
        <f>+E12-E16</f>
        <v>5864</v>
      </c>
      <c r="F19" s="9">
        <f>+G19*G8</f>
        <v>215977</v>
      </c>
      <c r="G19" s="8">
        <f>+G12-G16</f>
        <v>6967</v>
      </c>
      <c r="H19" s="9">
        <f>+I19*I8</f>
        <v>166721</v>
      </c>
      <c r="I19" s="8">
        <f>+I12-I16</f>
        <v>5749</v>
      </c>
      <c r="J19" s="9">
        <f>+K19*K8</f>
        <v>88350</v>
      </c>
      <c r="K19" s="8">
        <f>+K12-K16</f>
        <v>2850</v>
      </c>
      <c r="L19" s="10">
        <f>+B19+D19+F19+H19+J19</f>
        <v>743882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19" customFormat="1" ht="15" x14ac:dyDescent="0.2">
      <c r="A21" s="24" t="s">
        <v>82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9" customFormat="1" ht="15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idden="1" x14ac:dyDescent="0.2">
      <c r="B24" s="42" t="s">
        <v>33</v>
      </c>
      <c r="C24" s="43" t="s">
        <v>34</v>
      </c>
      <c r="D24" s="43"/>
      <c r="E24" s="43"/>
      <c r="F24" s="43"/>
      <c r="G24" s="43"/>
      <c r="H24" s="43"/>
      <c r="I24" s="43"/>
      <c r="J24" s="43"/>
      <c r="K24" s="43"/>
      <c r="L24" s="43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idden="1" x14ac:dyDescent="0.2">
      <c r="A25" s="43" t="s">
        <v>7</v>
      </c>
      <c r="B25" s="43">
        <f>753859+150000</f>
        <v>903859</v>
      </c>
      <c r="C25" s="39">
        <v>19784</v>
      </c>
      <c r="D25" s="43"/>
      <c r="E25" s="43"/>
      <c r="F25" s="43"/>
      <c r="G25" s="43"/>
      <c r="H25" s="43"/>
      <c r="I25" s="43"/>
      <c r="J25" s="43"/>
      <c r="K25" s="43"/>
      <c r="L25" s="43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hidden="1" x14ac:dyDescent="0.2">
      <c r="A26" s="43" t="s">
        <v>8</v>
      </c>
      <c r="B26" s="43">
        <v>409679</v>
      </c>
      <c r="C26" s="39">
        <v>2914</v>
      </c>
      <c r="D26" s="43"/>
      <c r="E26" s="43"/>
      <c r="F26" s="43"/>
      <c r="G26" s="43"/>
      <c r="H26" s="43"/>
      <c r="I26" s="43"/>
      <c r="J26" s="43"/>
      <c r="K26" s="43"/>
      <c r="L26" s="43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idden="1" x14ac:dyDescent="0.2"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idden="1" x14ac:dyDescent="0.2">
      <c r="A28" s="43"/>
      <c r="B28" s="43"/>
      <c r="C28" s="39"/>
      <c r="D28" s="43"/>
      <c r="E28" s="43"/>
      <c r="F28" s="43"/>
      <c r="G28" s="43"/>
      <c r="H28" s="43"/>
      <c r="I28" s="43"/>
      <c r="J28" s="43"/>
      <c r="K28" s="43"/>
      <c r="L28" s="43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idden="1" x14ac:dyDescent="0.2">
      <c r="A29" s="43"/>
      <c r="B29" s="22" t="s">
        <v>38</v>
      </c>
      <c r="C29" s="22" t="s">
        <v>39</v>
      </c>
      <c r="D29" s="22" t="s">
        <v>41</v>
      </c>
      <c r="E29" s="22" t="s">
        <v>42</v>
      </c>
      <c r="F29" s="22" t="s">
        <v>40</v>
      </c>
      <c r="G29" s="22" t="s">
        <v>43</v>
      </c>
      <c r="H29" s="43" t="s">
        <v>29</v>
      </c>
      <c r="I29" s="43"/>
      <c r="J29" s="43"/>
      <c r="K29" s="43"/>
      <c r="L29" s="43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idden="1" x14ac:dyDescent="0.2">
      <c r="A30" s="12" t="s">
        <v>28</v>
      </c>
      <c r="B30" s="44">
        <v>0.95</v>
      </c>
      <c r="C30" s="45">
        <v>0.85</v>
      </c>
      <c r="D30" s="45">
        <v>0.65</v>
      </c>
      <c r="E30" s="45">
        <v>0.4</v>
      </c>
      <c r="F30" s="45">
        <v>0.2</v>
      </c>
      <c r="G30" s="45">
        <v>0.05</v>
      </c>
      <c r="H30" s="43"/>
      <c r="I30" s="43"/>
      <c r="J30" s="43"/>
      <c r="K30" s="43"/>
      <c r="L30" s="43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idden="1" x14ac:dyDescent="0.2">
      <c r="A31" s="43"/>
      <c r="B31" s="21">
        <f>B25*B30</f>
        <v>858666.04999999993</v>
      </c>
      <c r="C31" s="43">
        <f>+B25*C30</f>
        <v>768280.15</v>
      </c>
      <c r="D31" s="46">
        <f>+B25*D30</f>
        <v>587508.35</v>
      </c>
      <c r="E31" s="46">
        <f>+B25*E30</f>
        <v>361543.60000000003</v>
      </c>
      <c r="F31" s="43">
        <f>+B25*F30</f>
        <v>180771.80000000002</v>
      </c>
      <c r="G31" s="46">
        <f>+G30*B25</f>
        <v>45192.950000000004</v>
      </c>
      <c r="H31" s="43"/>
      <c r="I31" s="43"/>
      <c r="J31" s="43"/>
      <c r="K31" s="43"/>
      <c r="L31" s="43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idden="1" x14ac:dyDescent="0.2">
      <c r="A32" s="43" t="s">
        <v>26</v>
      </c>
      <c r="B32" s="43"/>
      <c r="C32" s="43">
        <f>+B31-C31</f>
        <v>90385.899999999907</v>
      </c>
      <c r="D32" s="43">
        <f>+C31-D31</f>
        <v>180771.80000000005</v>
      </c>
      <c r="E32" s="43">
        <f>+D31-E31</f>
        <v>225964.74999999994</v>
      </c>
      <c r="F32" s="43">
        <f>+E31-F31</f>
        <v>180771.80000000002</v>
      </c>
      <c r="G32" s="43">
        <f>+F31-G31</f>
        <v>135578.85</v>
      </c>
      <c r="H32" s="43">
        <f>SUM(C32:G32)</f>
        <v>813473.09999999986</v>
      </c>
      <c r="I32" s="43"/>
      <c r="J32" s="43"/>
      <c r="K32" s="43"/>
      <c r="L32" s="43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idden="1" x14ac:dyDescent="0.2">
      <c r="A33" s="43" t="s">
        <v>27</v>
      </c>
      <c r="B33" s="43"/>
      <c r="C33" s="43">
        <f>ROUND(+C32/C8,0)</f>
        <v>3013</v>
      </c>
      <c r="D33" s="43">
        <f>ROUND(+D32/E8,0)</f>
        <v>5831</v>
      </c>
      <c r="E33" s="43">
        <f>ROUND(+E32/G8,0)</f>
        <v>7289</v>
      </c>
      <c r="F33" s="43">
        <f>ROUND(+F32/I8,0)</f>
        <v>6234</v>
      </c>
      <c r="G33" s="43">
        <f>ROUND(+G32/K8,0)</f>
        <v>4374</v>
      </c>
      <c r="H33" s="43"/>
      <c r="I33" s="43"/>
      <c r="J33" s="43"/>
      <c r="K33" s="43"/>
      <c r="L33" s="43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idden="1" x14ac:dyDescent="0.2">
      <c r="A34" s="2"/>
      <c r="B34" s="24"/>
      <c r="C34" s="24"/>
      <c r="D34" s="24"/>
      <c r="E34" s="24"/>
      <c r="F34" s="24"/>
      <c r="G34" s="24"/>
      <c r="H34" s="24"/>
      <c r="I34" s="24"/>
      <c r="J34" s="43"/>
      <c r="K34" s="43"/>
      <c r="L34" s="43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idden="1" x14ac:dyDescent="0.2">
      <c r="A35" s="38"/>
      <c r="B35" s="44"/>
      <c r="C35" s="45"/>
      <c r="D35" s="45"/>
      <c r="E35" s="45"/>
      <c r="F35" s="45"/>
      <c r="G35" s="45"/>
      <c r="H35" s="38"/>
      <c r="I35" s="38"/>
      <c r="J35" s="43"/>
      <c r="K35" s="43"/>
      <c r="L35" s="43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idden="1" x14ac:dyDescent="0.2">
      <c r="A36" s="38"/>
      <c r="B36" s="39"/>
      <c r="C36" s="39"/>
      <c r="D36" s="38"/>
      <c r="E36" s="39"/>
      <c r="F36" s="38"/>
      <c r="G36" s="39"/>
      <c r="H36" s="11"/>
      <c r="I36" s="11"/>
      <c r="J36" s="43"/>
      <c r="K36" s="43"/>
      <c r="L36" s="43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idden="1" x14ac:dyDescent="0.2">
      <c r="A37" s="38"/>
      <c r="B37" s="45">
        <v>0.95</v>
      </c>
      <c r="C37" s="45">
        <f>+C38/B26</f>
        <v>0.77234871692227325</v>
      </c>
      <c r="D37" s="45">
        <v>0.59</v>
      </c>
      <c r="E37" s="45">
        <v>0.4</v>
      </c>
      <c r="F37" s="45">
        <v>0.23</v>
      </c>
      <c r="G37" s="45">
        <v>0.05</v>
      </c>
      <c r="H37" s="38"/>
      <c r="I37" s="38"/>
      <c r="J37" s="24"/>
      <c r="K37" s="24"/>
      <c r="L37" s="24"/>
    </row>
    <row r="38" spans="1:22" s="26" customFormat="1" hidden="1" x14ac:dyDescent="0.2">
      <c r="A38" s="2" t="s">
        <v>25</v>
      </c>
      <c r="B38" s="23">
        <f>+B26*0.95</f>
        <v>389195.05</v>
      </c>
      <c r="C38" s="47">
        <f>+B38-C39</f>
        <v>316415.05</v>
      </c>
      <c r="D38" s="47">
        <f t="shared" ref="D38:G38" si="1">+C38-D39</f>
        <v>241209.05</v>
      </c>
      <c r="E38" s="47">
        <f t="shared" si="1"/>
        <v>166003.04999999999</v>
      </c>
      <c r="F38" s="47">
        <f t="shared" si="1"/>
        <v>95649.049999999988</v>
      </c>
      <c r="G38" s="47">
        <f t="shared" si="1"/>
        <v>20443.049999999988</v>
      </c>
      <c r="H38" s="24"/>
      <c r="I38" s="24"/>
      <c r="J38" s="38"/>
      <c r="K38" s="38"/>
      <c r="L38" s="38"/>
    </row>
    <row r="39" spans="1:22" s="26" customFormat="1" hidden="1" x14ac:dyDescent="0.2">
      <c r="A39" s="25"/>
      <c r="B39" s="25"/>
      <c r="C39" s="38">
        <f>C40*C8</f>
        <v>72780</v>
      </c>
      <c r="D39" s="38">
        <f>D40*E8</f>
        <v>75206</v>
      </c>
      <c r="E39" s="38">
        <f>E40*G8</f>
        <v>75206</v>
      </c>
      <c r="F39" s="38">
        <f>F40*I8</f>
        <v>70354</v>
      </c>
      <c r="G39" s="38">
        <f>G40*K8</f>
        <v>75206</v>
      </c>
      <c r="H39" s="24">
        <f>SUM(C39:G39)</f>
        <v>368752</v>
      </c>
      <c r="I39" s="24"/>
      <c r="J39" s="11"/>
      <c r="K39" s="11"/>
      <c r="L39" s="11"/>
      <c r="M39" s="40"/>
    </row>
    <row r="40" spans="1:22" s="26" customFormat="1" hidden="1" x14ac:dyDescent="0.2">
      <c r="A40" s="24"/>
      <c r="B40" s="48" t="s">
        <v>30</v>
      </c>
      <c r="C40" s="38">
        <f>+$C45</f>
        <v>2426</v>
      </c>
      <c r="D40" s="38">
        <f>+$C45</f>
        <v>2426</v>
      </c>
      <c r="E40" s="38">
        <f>+$C45</f>
        <v>2426</v>
      </c>
      <c r="F40" s="38">
        <f>+$C45</f>
        <v>2426</v>
      </c>
      <c r="G40" s="38">
        <f>+$C45</f>
        <v>2426</v>
      </c>
      <c r="H40" s="24"/>
      <c r="I40" s="24"/>
      <c r="J40" s="38"/>
      <c r="K40" s="38"/>
      <c r="L40" s="38"/>
    </row>
    <row r="41" spans="1:22" hidden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22" hidden="1" x14ac:dyDescent="0.2">
      <c r="A42" s="24" t="s">
        <v>9</v>
      </c>
      <c r="B42" s="24">
        <f>753859+409679+150000</f>
        <v>1313538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22" hidden="1" x14ac:dyDescent="0.2">
      <c r="A43" s="24" t="s">
        <v>6</v>
      </c>
      <c r="B43" s="2">
        <f>+B42*0.9</f>
        <v>1182184.2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22" hidden="1" x14ac:dyDescent="0.2">
      <c r="A44" s="24" t="s">
        <v>78</v>
      </c>
      <c r="B44" s="43">
        <f>+B25*0.9</f>
        <v>813473.1</v>
      </c>
      <c r="C44" s="47"/>
      <c r="D44" s="43"/>
      <c r="E44" s="43"/>
      <c r="F44" s="43"/>
      <c r="G44" s="43"/>
      <c r="H44" s="43"/>
      <c r="I44" s="43"/>
      <c r="J44" s="24"/>
      <c r="K44" s="24"/>
      <c r="L44" s="24"/>
    </row>
    <row r="45" spans="1:22" hidden="1" x14ac:dyDescent="0.2">
      <c r="A45" s="24" t="s">
        <v>79</v>
      </c>
      <c r="B45" s="24">
        <f>+B26*0.9</f>
        <v>368711.10000000003</v>
      </c>
      <c r="C45" s="47">
        <f>ROUND(+B45/$L$8,0)</f>
        <v>2426</v>
      </c>
      <c r="D45" s="49" t="s">
        <v>37</v>
      </c>
      <c r="E45" s="24"/>
      <c r="F45" s="24"/>
      <c r="G45" s="24"/>
      <c r="H45" s="24"/>
      <c r="I45" s="24"/>
      <c r="J45" s="24"/>
      <c r="K45" s="24"/>
      <c r="L45" s="24"/>
    </row>
    <row r="46" spans="1:22" hidden="1" x14ac:dyDescent="0.2">
      <c r="A46" s="24"/>
      <c r="J46" s="24"/>
      <c r="K46" s="24"/>
      <c r="L46" s="24"/>
    </row>
    <row r="47" spans="1:22" hidden="1" x14ac:dyDescent="0.2">
      <c r="B47" s="24"/>
      <c r="C47" s="24"/>
      <c r="J47" s="43"/>
      <c r="K47" s="43"/>
      <c r="L47" s="43"/>
    </row>
    <row r="48" spans="1:22" hidden="1" x14ac:dyDescent="0.2">
      <c r="J48" s="24"/>
      <c r="K48" s="24"/>
      <c r="L48" s="24"/>
    </row>
    <row r="49" spans="2:12" hidden="1" x14ac:dyDescent="0.2"/>
    <row r="50" spans="2:12" hidden="1" x14ac:dyDescent="0.2"/>
    <row r="51" spans="2:12" x14ac:dyDescent="0.2">
      <c r="B51" s="47"/>
      <c r="C51" s="47"/>
      <c r="D51" s="47"/>
      <c r="E51" s="47"/>
      <c r="F51" s="47"/>
      <c r="G51" s="47"/>
      <c r="H51" s="47"/>
      <c r="I51" s="47"/>
      <c r="J51" s="47"/>
      <c r="L51" s="5"/>
    </row>
    <row r="52" spans="2:12" x14ac:dyDescent="0.2">
      <c r="B52" s="47"/>
      <c r="C52" s="47"/>
      <c r="D52" s="47"/>
      <c r="E52" s="47"/>
      <c r="F52" s="47"/>
      <c r="G52" s="47"/>
      <c r="H52" s="47"/>
      <c r="I52" s="47"/>
      <c r="J52" s="47"/>
      <c r="L52" s="5"/>
    </row>
  </sheetData>
  <mergeCells count="5">
    <mergeCell ref="J9:K9"/>
    <mergeCell ref="B9:C9"/>
    <mergeCell ref="D9:E9"/>
    <mergeCell ref="F9:G9"/>
    <mergeCell ref="H9:I9"/>
  </mergeCells>
  <phoneticPr fontId="0" type="noConversion"/>
  <printOptions horizontalCentered="1"/>
  <pageMargins left="0.5" right="0.5" top="0.5" bottom="0.62" header="0.25" footer="0.84"/>
  <pageSetup scale="70" orientation="landscape" horizontalDpi="300" verticalDpi="300" r:id="rId1"/>
  <headerFooter alignWithMargins="0">
    <oddHeader>&amp;RCASE NO. 2020-00289
ATTACHMENT 7
TO STAFF DR NO. 1-09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22B9-0AFE-4B98-B4D8-53C440239381}">
  <dimension ref="A1:AY47"/>
  <sheetViews>
    <sheetView zoomScaleNormal="100" workbookViewId="0">
      <pane xSplit="1" topLeftCell="F1" activePane="topRight" state="frozen"/>
      <selection pane="topRight"/>
    </sheetView>
  </sheetViews>
  <sheetFormatPr defaultRowHeight="12.75" x14ac:dyDescent="0.2"/>
  <cols>
    <col min="1" max="1" width="28.140625" bestFit="1" customWidth="1"/>
    <col min="2" max="2" width="14.85546875" bestFit="1" customWidth="1"/>
    <col min="3" max="3" width="20.140625" bestFit="1" customWidth="1"/>
    <col min="4" max="4" width="10.85546875" customWidth="1"/>
    <col min="5" max="5" width="11.140625" bestFit="1" customWidth="1"/>
    <col min="6" max="6" width="8.85546875" hidden="1" customWidth="1"/>
    <col min="7" max="10" width="10.5703125" bestFit="1" customWidth="1"/>
    <col min="16" max="16" width="11.7109375" customWidth="1"/>
    <col min="17" max="17" width="10.28515625" bestFit="1" customWidth="1"/>
    <col min="18" max="18" width="14.7109375" bestFit="1" customWidth="1"/>
    <col min="19" max="19" width="11.28515625" bestFit="1" customWidth="1"/>
    <col min="20" max="20" width="15.140625" bestFit="1" customWidth="1"/>
    <col min="21" max="24" width="9.85546875" bestFit="1" customWidth="1"/>
    <col min="31" max="32" width="10.28515625" bestFit="1" customWidth="1"/>
    <col min="33" max="33" width="11.28515625" bestFit="1" customWidth="1"/>
    <col min="34" max="34" width="15.140625" bestFit="1" customWidth="1"/>
    <col min="48" max="48" width="15.140625" bestFit="1" customWidth="1"/>
  </cols>
  <sheetData>
    <row r="1" spans="1:51" ht="15.75" x14ac:dyDescent="0.25">
      <c r="A1" s="26"/>
      <c r="B1" s="50"/>
      <c r="C1" s="50"/>
      <c r="D1" s="50"/>
      <c r="F1" s="51"/>
      <c r="G1" s="76" t="s">
        <v>73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 t="s">
        <v>74</v>
      </c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 t="s">
        <v>75</v>
      </c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</row>
    <row r="2" spans="1:51" x14ac:dyDescent="0.2">
      <c r="A2" s="52" t="s">
        <v>49</v>
      </c>
      <c r="B2" s="52" t="s">
        <v>18</v>
      </c>
      <c r="C2" s="52" t="s">
        <v>50</v>
      </c>
      <c r="D2" s="52" t="s">
        <v>51</v>
      </c>
      <c r="E2" s="52" t="s">
        <v>52</v>
      </c>
      <c r="F2" s="52" t="s">
        <v>53</v>
      </c>
      <c r="G2" s="53" t="s">
        <v>11</v>
      </c>
      <c r="H2" s="53" t="s">
        <v>12</v>
      </c>
      <c r="I2" s="53" t="s">
        <v>13</v>
      </c>
      <c r="J2" s="53" t="s">
        <v>14</v>
      </c>
      <c r="K2" s="53" t="s">
        <v>15</v>
      </c>
      <c r="L2" s="53" t="s">
        <v>16</v>
      </c>
      <c r="M2" s="53" t="s">
        <v>17</v>
      </c>
      <c r="N2" s="53" t="s">
        <v>19</v>
      </c>
      <c r="O2" s="53" t="s">
        <v>20</v>
      </c>
      <c r="P2" s="53" t="s">
        <v>21</v>
      </c>
      <c r="Q2" s="53" t="s">
        <v>22</v>
      </c>
      <c r="R2" s="53" t="s">
        <v>23</v>
      </c>
      <c r="S2" s="53" t="s">
        <v>54</v>
      </c>
      <c r="T2" s="53" t="s">
        <v>55</v>
      </c>
      <c r="U2" s="53" t="s">
        <v>11</v>
      </c>
      <c r="V2" s="53" t="s">
        <v>12</v>
      </c>
      <c r="W2" s="53" t="s">
        <v>13</v>
      </c>
      <c r="X2" s="53" t="s">
        <v>14</v>
      </c>
      <c r="Y2" s="53" t="s">
        <v>15</v>
      </c>
      <c r="Z2" s="53" t="s">
        <v>16</v>
      </c>
      <c r="AA2" s="53" t="s">
        <v>17</v>
      </c>
      <c r="AB2" s="53" t="s">
        <v>19</v>
      </c>
      <c r="AC2" s="53" t="s">
        <v>20</v>
      </c>
      <c r="AD2" s="53" t="s">
        <v>21</v>
      </c>
      <c r="AE2" s="53" t="s">
        <v>22</v>
      </c>
      <c r="AF2" s="53" t="s">
        <v>23</v>
      </c>
      <c r="AG2" s="53" t="s">
        <v>54</v>
      </c>
      <c r="AH2" s="53" t="s">
        <v>55</v>
      </c>
      <c r="AI2" s="53" t="s">
        <v>11</v>
      </c>
      <c r="AJ2" s="53" t="s">
        <v>12</v>
      </c>
      <c r="AK2" s="53" t="s">
        <v>13</v>
      </c>
      <c r="AL2" s="53" t="s">
        <v>14</v>
      </c>
      <c r="AM2" s="53" t="s">
        <v>15</v>
      </c>
      <c r="AN2" s="53" t="s">
        <v>16</v>
      </c>
      <c r="AO2" s="53" t="s">
        <v>17</v>
      </c>
      <c r="AP2" s="53" t="s">
        <v>19</v>
      </c>
      <c r="AQ2" s="53" t="s">
        <v>20</v>
      </c>
      <c r="AR2" s="53" t="s">
        <v>21</v>
      </c>
      <c r="AS2" s="53" t="s">
        <v>22</v>
      </c>
      <c r="AT2" s="53" t="s">
        <v>23</v>
      </c>
      <c r="AU2" s="53" t="s">
        <v>54</v>
      </c>
      <c r="AV2" s="53" t="s">
        <v>55</v>
      </c>
    </row>
    <row r="3" spans="1:51" x14ac:dyDescent="0.2">
      <c r="A3" s="54" t="s">
        <v>56</v>
      </c>
      <c r="B3" s="54" t="s">
        <v>57</v>
      </c>
      <c r="C3" s="55" t="s">
        <v>76</v>
      </c>
      <c r="D3" s="56">
        <v>0.98470000000000002</v>
      </c>
      <c r="E3" s="57">
        <v>52732</v>
      </c>
      <c r="F3" s="57"/>
      <c r="G3" s="58">
        <f>SUM(U3,AI3)</f>
        <v>765381.85502705071</v>
      </c>
      <c r="H3" s="58">
        <f t="shared" ref="H3:T7" si="0">SUM(V3,AJ3)</f>
        <v>624955.33874872373</v>
      </c>
      <c r="I3" s="58">
        <f t="shared" si="0"/>
        <v>430591.73972210864</v>
      </c>
      <c r="J3" s="58">
        <f t="shared" si="0"/>
        <v>227813.23588034991</v>
      </c>
      <c r="K3" s="58">
        <f t="shared" si="0"/>
        <v>122187.77034398823</v>
      </c>
      <c r="L3" s="58">
        <f t="shared" si="0"/>
        <v>82650.09087814411</v>
      </c>
      <c r="M3" s="58">
        <f t="shared" si="0"/>
        <v>72579.830698959209</v>
      </c>
      <c r="N3" s="58">
        <f t="shared" si="0"/>
        <v>67181.455710344715</v>
      </c>
      <c r="O3" s="58">
        <f t="shared" si="0"/>
        <v>83408.309331586817</v>
      </c>
      <c r="P3" s="58">
        <f t="shared" si="0"/>
        <v>166157.97966028185</v>
      </c>
      <c r="Q3" s="58">
        <f t="shared" si="0"/>
        <v>342968.61524899397</v>
      </c>
      <c r="R3" s="58">
        <f t="shared" si="0"/>
        <v>627245.89758875105</v>
      </c>
      <c r="S3" s="57">
        <f t="shared" si="0"/>
        <v>3613122.1188392835</v>
      </c>
      <c r="T3" s="57">
        <f t="shared" si="0"/>
        <v>2791143.4463356286</v>
      </c>
      <c r="U3" s="51">
        <v>668783.70541421778</v>
      </c>
      <c r="V3" s="51">
        <v>533087.81944976142</v>
      </c>
      <c r="W3" s="51">
        <v>364829.56261314254</v>
      </c>
      <c r="X3" s="51">
        <v>185554.45503431151</v>
      </c>
      <c r="Y3" s="51">
        <v>89157.575893991307</v>
      </c>
      <c r="Z3" s="51">
        <v>59526.423119948944</v>
      </c>
      <c r="AA3" s="51">
        <v>56437.291270103611</v>
      </c>
      <c r="AB3" s="51">
        <v>57191.769666871434</v>
      </c>
      <c r="AC3" s="51">
        <v>73731.684686962748</v>
      </c>
      <c r="AD3" s="51">
        <v>142642.20845286155</v>
      </c>
      <c r="AE3" s="51">
        <v>308545.68843428872</v>
      </c>
      <c r="AF3" s="51">
        <v>564256.51561990276</v>
      </c>
      <c r="AG3" s="57">
        <v>3103744.699656365</v>
      </c>
      <c r="AH3" s="57">
        <v>2439503.2915313137</v>
      </c>
      <c r="AI3" s="51">
        <v>96598.149612832887</v>
      </c>
      <c r="AJ3" s="51">
        <v>91867.519298962376</v>
      </c>
      <c r="AK3" s="51">
        <v>65762.177108966105</v>
      </c>
      <c r="AL3" s="51">
        <v>42258.780846038397</v>
      </c>
      <c r="AM3" s="51">
        <v>33030.194449996925</v>
      </c>
      <c r="AN3" s="51">
        <v>23123.667758195159</v>
      </c>
      <c r="AO3" s="51">
        <v>16142.5394288556</v>
      </c>
      <c r="AP3" s="51">
        <v>9989.6860434732826</v>
      </c>
      <c r="AQ3" s="51">
        <v>9676.6246446240712</v>
      </c>
      <c r="AR3" s="51">
        <v>23515.771207420301</v>
      </c>
      <c r="AS3" s="51">
        <v>34422.926814705221</v>
      </c>
      <c r="AT3" s="51">
        <v>62989.381968848291</v>
      </c>
      <c r="AU3" s="57">
        <v>509377.41918291862</v>
      </c>
      <c r="AV3" s="57">
        <v>351640.15480431484</v>
      </c>
    </row>
    <row r="4" spans="1:51" x14ac:dyDescent="0.2">
      <c r="A4" s="54" t="s">
        <v>58</v>
      </c>
      <c r="B4" s="54" t="s">
        <v>57</v>
      </c>
      <c r="C4" s="55" t="s">
        <v>76</v>
      </c>
      <c r="D4" s="56">
        <v>0.97099999999999997</v>
      </c>
      <c r="E4" s="57">
        <v>122548</v>
      </c>
      <c r="F4" s="57"/>
      <c r="G4" s="58">
        <f>SUM(U4,AI4)</f>
        <v>1596645.7775049498</v>
      </c>
      <c r="H4" s="58">
        <f t="shared" si="0"/>
        <v>1261978.9207823859</v>
      </c>
      <c r="I4" s="58">
        <f t="shared" si="0"/>
        <v>884379.87310786336</v>
      </c>
      <c r="J4" s="58">
        <f t="shared" si="0"/>
        <v>469673.33907336992</v>
      </c>
      <c r="K4" s="58">
        <f t="shared" si="0"/>
        <v>254326.78226039058</v>
      </c>
      <c r="L4" s="58">
        <f t="shared" si="0"/>
        <v>179911.23370234881</v>
      </c>
      <c r="M4" s="58">
        <f t="shared" si="0"/>
        <v>172127.50287673893</v>
      </c>
      <c r="N4" s="58">
        <f t="shared" si="0"/>
        <v>172934.83863799943</v>
      </c>
      <c r="O4" s="58">
        <f t="shared" si="0"/>
        <v>260208.35504015593</v>
      </c>
      <c r="P4" s="58">
        <f t="shared" si="0"/>
        <v>382901.89696849568</v>
      </c>
      <c r="Q4" s="58">
        <f t="shared" si="0"/>
        <v>747819.60285853397</v>
      </c>
      <c r="R4" s="58">
        <f t="shared" si="0"/>
        <v>1310795.0490740419</v>
      </c>
      <c r="S4" s="57">
        <f t="shared" si="0"/>
        <v>7693703.171887273</v>
      </c>
      <c r="T4" s="57">
        <f t="shared" si="0"/>
        <v>5801619.2233277746</v>
      </c>
      <c r="U4" s="51">
        <v>1590267.6241396589</v>
      </c>
      <c r="V4" s="51">
        <v>1256130.4058470824</v>
      </c>
      <c r="W4" s="51">
        <v>878997.70817416743</v>
      </c>
      <c r="X4" s="51">
        <v>464003.36613178841</v>
      </c>
      <c r="Y4" s="51">
        <v>245479.08104112919</v>
      </c>
      <c r="Z4" s="51">
        <v>171072.19674768246</v>
      </c>
      <c r="AA4" s="51">
        <v>166171.70537645786</v>
      </c>
      <c r="AB4" s="51">
        <v>167853.09065180371</v>
      </c>
      <c r="AC4" s="51">
        <v>253178.23259236268</v>
      </c>
      <c r="AD4" s="51">
        <v>373872.80911071139</v>
      </c>
      <c r="AE4" s="51">
        <v>740824.84182146657</v>
      </c>
      <c r="AF4" s="51">
        <v>1304381.1805122551</v>
      </c>
      <c r="AG4" s="57">
        <v>7612232.2421465646</v>
      </c>
      <c r="AH4" s="57">
        <v>5770601.7604946299</v>
      </c>
      <c r="AI4" s="51">
        <v>6378.153365290932</v>
      </c>
      <c r="AJ4" s="51">
        <v>5848.5149353034803</v>
      </c>
      <c r="AK4" s="51">
        <v>5382.1649336959099</v>
      </c>
      <c r="AL4" s="51">
        <v>5669.9729415815218</v>
      </c>
      <c r="AM4" s="51">
        <v>8847.7012192613875</v>
      </c>
      <c r="AN4" s="51">
        <v>8839.0369546663405</v>
      </c>
      <c r="AO4" s="51">
        <v>5955.7975002810645</v>
      </c>
      <c r="AP4" s="51">
        <v>5081.7479861957218</v>
      </c>
      <c r="AQ4" s="51">
        <v>7030.1224477932492</v>
      </c>
      <c r="AR4" s="51">
        <v>9029.0878577843105</v>
      </c>
      <c r="AS4" s="51">
        <v>6994.7610370674292</v>
      </c>
      <c r="AT4" s="51">
        <v>6413.8685617867914</v>
      </c>
      <c r="AU4" s="57">
        <v>81470.929740708132</v>
      </c>
      <c r="AV4" s="57">
        <v>31017.462833144546</v>
      </c>
    </row>
    <row r="5" spans="1:51" x14ac:dyDescent="0.2">
      <c r="A5" s="54" t="s">
        <v>59</v>
      </c>
      <c r="B5" s="54" t="s">
        <v>60</v>
      </c>
      <c r="C5" s="55" t="s">
        <v>61</v>
      </c>
      <c r="D5" s="56">
        <v>0.98580000000000001</v>
      </c>
      <c r="E5" s="57">
        <v>74848</v>
      </c>
      <c r="F5" s="57"/>
      <c r="G5" s="58">
        <f>SUM(U5,AI5)</f>
        <v>922172.9285582368</v>
      </c>
      <c r="H5" s="58">
        <f t="shared" si="0"/>
        <v>744301.03059681423</v>
      </c>
      <c r="I5" s="58">
        <f t="shared" si="0"/>
        <v>528714.1718778396</v>
      </c>
      <c r="J5" s="58">
        <f t="shared" si="0"/>
        <v>280702.57462110789</v>
      </c>
      <c r="K5" s="58">
        <f t="shared" si="0"/>
        <v>149714.25805854413</v>
      </c>
      <c r="L5" s="58">
        <f t="shared" si="0"/>
        <v>102258.02515849909</v>
      </c>
      <c r="M5" s="58">
        <f t="shared" si="0"/>
        <v>92548.813640317094</v>
      </c>
      <c r="N5" s="58">
        <f t="shared" si="0"/>
        <v>99840.937729109588</v>
      </c>
      <c r="O5" s="58">
        <f t="shared" si="0"/>
        <v>125643.97834548572</v>
      </c>
      <c r="P5" s="58">
        <f t="shared" si="0"/>
        <v>226060.14542789341</v>
      </c>
      <c r="Q5" s="58">
        <f t="shared" si="0"/>
        <v>446048.44104004529</v>
      </c>
      <c r="R5" s="58">
        <f t="shared" si="0"/>
        <v>774571.85982048826</v>
      </c>
      <c r="S5" s="57">
        <f t="shared" si="0"/>
        <v>4492577.1648743814</v>
      </c>
      <c r="T5" s="57">
        <f t="shared" si="0"/>
        <v>3415808.4318934241</v>
      </c>
      <c r="U5" s="51">
        <v>920963.98737341631</v>
      </c>
      <c r="V5" s="51">
        <v>743453.70345526654</v>
      </c>
      <c r="W5" s="51">
        <v>528133.83252625179</v>
      </c>
      <c r="X5" s="51">
        <v>280365.65309875371</v>
      </c>
      <c r="Y5" s="51">
        <v>149601.66818861326</v>
      </c>
      <c r="Z5" s="51">
        <v>102227.14314672376</v>
      </c>
      <c r="AA5" s="51">
        <v>92522.46922840715</v>
      </c>
      <c r="AB5" s="51">
        <v>99819.356451477579</v>
      </c>
      <c r="AC5" s="51">
        <v>125625.35942210084</v>
      </c>
      <c r="AD5" s="51">
        <v>225971.45697557539</v>
      </c>
      <c r="AE5" s="51">
        <v>445530.17741931777</v>
      </c>
      <c r="AF5" s="51">
        <v>773763.4475320424</v>
      </c>
      <c r="AG5" s="57">
        <v>4487978.2548179468</v>
      </c>
      <c r="AH5" s="57">
        <v>3411845.1483062948</v>
      </c>
      <c r="AI5" s="51">
        <v>1208.9411848205091</v>
      </c>
      <c r="AJ5" s="51">
        <v>847.32714154768917</v>
      </c>
      <c r="AK5" s="51">
        <v>580.33935158778661</v>
      </c>
      <c r="AL5" s="51">
        <v>336.92152235416893</v>
      </c>
      <c r="AM5" s="51">
        <v>112.58986993088683</v>
      </c>
      <c r="AN5" s="51">
        <v>30.882011775337041</v>
      </c>
      <c r="AO5" s="51">
        <v>26.344411909943229</v>
      </c>
      <c r="AP5" s="51">
        <v>21.581277632002497</v>
      </c>
      <c r="AQ5" s="51">
        <v>18.618923384888234</v>
      </c>
      <c r="AR5" s="51">
        <v>88.688452318015024</v>
      </c>
      <c r="AS5" s="51">
        <v>518.2636207275408</v>
      </c>
      <c r="AT5" s="51">
        <v>808.41228844590921</v>
      </c>
      <c r="AU5" s="57">
        <v>4598.9100564346772</v>
      </c>
      <c r="AV5" s="57">
        <v>3963.2835871294351</v>
      </c>
    </row>
    <row r="6" spans="1:51" x14ac:dyDescent="0.2">
      <c r="A6" s="54" t="s">
        <v>62</v>
      </c>
      <c r="B6" s="54" t="s">
        <v>60</v>
      </c>
      <c r="C6" s="55" t="s">
        <v>76</v>
      </c>
      <c r="D6" s="56">
        <v>0.98270000000000002</v>
      </c>
      <c r="E6" s="57">
        <v>20077</v>
      </c>
      <c r="F6" s="57"/>
      <c r="G6" s="58">
        <f t="shared" ref="G6:G7" si="1">SUM(U6,AI6)</f>
        <v>260411.30884127476</v>
      </c>
      <c r="H6" s="58">
        <f t="shared" si="0"/>
        <v>208825.40381282201</v>
      </c>
      <c r="I6" s="58">
        <f t="shared" si="0"/>
        <v>150385.09887462956</v>
      </c>
      <c r="J6" s="58">
        <f t="shared" si="0"/>
        <v>77866.507750617049</v>
      </c>
      <c r="K6" s="58">
        <f t="shared" si="0"/>
        <v>37387.561620355118</v>
      </c>
      <c r="L6" s="58">
        <f t="shared" si="0"/>
        <v>25028.118677728249</v>
      </c>
      <c r="M6" s="58">
        <f t="shared" si="0"/>
        <v>22649.005531138988</v>
      </c>
      <c r="N6" s="58">
        <f t="shared" si="0"/>
        <v>22477.866861519284</v>
      </c>
      <c r="O6" s="58">
        <f t="shared" si="0"/>
        <v>27152.972902200418</v>
      </c>
      <c r="P6" s="58">
        <f t="shared" si="0"/>
        <v>60957.005969466911</v>
      </c>
      <c r="Q6" s="58">
        <f t="shared" si="0"/>
        <v>124609.08023486027</v>
      </c>
      <c r="R6" s="58">
        <f t="shared" si="0"/>
        <v>220041.29616576675</v>
      </c>
      <c r="S6" s="57">
        <f t="shared" si="0"/>
        <v>1237791.2272423792</v>
      </c>
      <c r="T6" s="57">
        <f t="shared" si="0"/>
        <v>964272.18792935344</v>
      </c>
      <c r="U6" s="51">
        <v>260411.30884127476</v>
      </c>
      <c r="V6" s="51">
        <v>208825.40381282201</v>
      </c>
      <c r="W6" s="51">
        <v>150385.09887462956</v>
      </c>
      <c r="X6" s="51">
        <v>77866.507750617049</v>
      </c>
      <c r="Y6" s="51">
        <v>37387.561620355118</v>
      </c>
      <c r="Z6" s="51">
        <v>25028.118677728249</v>
      </c>
      <c r="AA6" s="51">
        <v>22649.005531138988</v>
      </c>
      <c r="AB6" s="51">
        <v>22477.866861519284</v>
      </c>
      <c r="AC6" s="51">
        <v>27152.972902200418</v>
      </c>
      <c r="AD6" s="51">
        <v>60957.005969466911</v>
      </c>
      <c r="AE6" s="51">
        <v>124609.08023486027</v>
      </c>
      <c r="AF6" s="51">
        <v>220041.29616576675</v>
      </c>
      <c r="AG6" s="57">
        <v>1237791.2272423792</v>
      </c>
      <c r="AH6" s="57">
        <v>964272.18792935344</v>
      </c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7"/>
      <c r="AV6" s="57"/>
    </row>
    <row r="7" spans="1:51" x14ac:dyDescent="0.2">
      <c r="A7" s="54" t="s">
        <v>45</v>
      </c>
      <c r="B7" s="54" t="s">
        <v>3</v>
      </c>
      <c r="C7" s="55" t="s">
        <v>77</v>
      </c>
      <c r="D7" s="56">
        <v>0.98580000000000001</v>
      </c>
      <c r="E7" s="57">
        <v>40337</v>
      </c>
      <c r="F7" s="57"/>
      <c r="G7" s="58">
        <f t="shared" si="1"/>
        <v>517144.23893302004</v>
      </c>
      <c r="H7" s="58">
        <f t="shared" si="0"/>
        <v>417870.48744342476</v>
      </c>
      <c r="I7" s="58">
        <f t="shared" si="0"/>
        <v>299157.88816051336</v>
      </c>
      <c r="J7" s="58">
        <f t="shared" si="0"/>
        <v>164162.27262033167</v>
      </c>
      <c r="K7" s="58">
        <f t="shared" si="0"/>
        <v>87291.378994957762</v>
      </c>
      <c r="L7" s="58">
        <f t="shared" si="0"/>
        <v>54060.552395149498</v>
      </c>
      <c r="M7" s="58">
        <f t="shared" si="0"/>
        <v>49809.370719897553</v>
      </c>
      <c r="N7" s="58">
        <f t="shared" si="0"/>
        <v>52721.32920455304</v>
      </c>
      <c r="O7" s="58">
        <f t="shared" si="0"/>
        <v>65475.991466361214</v>
      </c>
      <c r="P7" s="58">
        <f t="shared" si="0"/>
        <v>129999.76278616815</v>
      </c>
      <c r="Q7" s="58">
        <f t="shared" si="0"/>
        <v>254216.002443537</v>
      </c>
      <c r="R7" s="58">
        <f t="shared" si="0"/>
        <v>437739.26230462256</v>
      </c>
      <c r="S7" s="57">
        <f t="shared" si="0"/>
        <v>2529648.5374725363</v>
      </c>
      <c r="T7" s="57">
        <f t="shared" si="0"/>
        <v>1926127.8792851178</v>
      </c>
      <c r="U7" s="51">
        <v>516976.58068171045</v>
      </c>
      <c r="V7" s="51">
        <v>417711.70070149301</v>
      </c>
      <c r="W7" s="51">
        <v>298993.07538314408</v>
      </c>
      <c r="X7" s="51">
        <v>164064.44143942618</v>
      </c>
      <c r="Y7" s="51">
        <v>87236.696763949032</v>
      </c>
      <c r="Z7" s="51">
        <v>54055.252245039541</v>
      </c>
      <c r="AA7" s="51">
        <v>49809.370719897553</v>
      </c>
      <c r="AB7" s="51">
        <v>52721.32920455304</v>
      </c>
      <c r="AC7" s="51">
        <v>65474.775070069125</v>
      </c>
      <c r="AD7" s="51">
        <v>129991.0690831962</v>
      </c>
      <c r="AE7" s="51">
        <v>254170.73712589178</v>
      </c>
      <c r="AF7" s="51">
        <v>437617.73385035869</v>
      </c>
      <c r="AG7" s="57">
        <v>2528822.7622687286</v>
      </c>
      <c r="AH7" s="57">
        <v>1925469.827742598</v>
      </c>
      <c r="AI7" s="51">
        <v>167.65825130959129</v>
      </c>
      <c r="AJ7" s="51">
        <v>158.78674193175556</v>
      </c>
      <c r="AK7" s="51">
        <v>164.81277736929459</v>
      </c>
      <c r="AL7" s="51">
        <v>97.831180905482057</v>
      </c>
      <c r="AM7" s="51">
        <v>54.682231008736551</v>
      </c>
      <c r="AN7" s="51">
        <v>5.3001501099539565</v>
      </c>
      <c r="AO7" s="51">
        <v>0</v>
      </c>
      <c r="AP7" s="51">
        <v>0</v>
      </c>
      <c r="AQ7" s="51">
        <v>1.2163962920873601</v>
      </c>
      <c r="AR7" s="51">
        <v>8.6937029719488486</v>
      </c>
      <c r="AS7" s="51">
        <v>45.265317645215774</v>
      </c>
      <c r="AT7" s="51">
        <v>121.52845426388822</v>
      </c>
      <c r="AU7" s="57">
        <v>825.77520380795409</v>
      </c>
      <c r="AV7" s="57">
        <v>658.05154251974545</v>
      </c>
    </row>
    <row r="8" spans="1:51" s="63" customFormat="1" ht="15" x14ac:dyDescent="0.25">
      <c r="A8" s="54" t="s">
        <v>54</v>
      </c>
      <c r="B8" s="54" t="s">
        <v>57</v>
      </c>
      <c r="C8" s="59"/>
      <c r="D8" s="52"/>
      <c r="E8" s="60">
        <f t="shared" ref="E8:AV8" si="2">SUM(E3:E7)</f>
        <v>310542</v>
      </c>
      <c r="F8" s="60">
        <f t="shared" si="2"/>
        <v>0</v>
      </c>
      <c r="G8" s="61">
        <f t="shared" si="2"/>
        <v>4061756.1088645319</v>
      </c>
      <c r="H8" s="61">
        <f t="shared" si="2"/>
        <v>3257931.1813841704</v>
      </c>
      <c r="I8" s="61">
        <f t="shared" si="2"/>
        <v>2293228.7717429544</v>
      </c>
      <c r="J8" s="61">
        <f t="shared" si="2"/>
        <v>1220217.9299457765</v>
      </c>
      <c r="K8" s="61">
        <f t="shared" si="2"/>
        <v>650907.75127823581</v>
      </c>
      <c r="L8" s="61">
        <f t="shared" si="2"/>
        <v>443908.0208118697</v>
      </c>
      <c r="M8" s="61">
        <f t="shared" si="2"/>
        <v>409714.5234670518</v>
      </c>
      <c r="N8" s="61">
        <f t="shared" si="2"/>
        <v>415156.42814352608</v>
      </c>
      <c r="O8" s="61">
        <f t="shared" si="2"/>
        <v>561889.60708579014</v>
      </c>
      <c r="P8" s="61">
        <f t="shared" si="2"/>
        <v>966076.79081230587</v>
      </c>
      <c r="Q8" s="61">
        <f t="shared" si="2"/>
        <v>1915661.7418259708</v>
      </c>
      <c r="R8" s="61">
        <f t="shared" si="2"/>
        <v>3370393.3649536707</v>
      </c>
      <c r="S8" s="60">
        <f t="shared" si="2"/>
        <v>19566842.220315855</v>
      </c>
      <c r="T8" s="60">
        <f t="shared" si="2"/>
        <v>14898971.168771297</v>
      </c>
      <c r="U8" s="62">
        <f t="shared" si="2"/>
        <v>3957403.2064502779</v>
      </c>
      <c r="V8" s="62">
        <f t="shared" si="2"/>
        <v>3159209.0332664251</v>
      </c>
      <c r="W8" s="62">
        <f t="shared" si="2"/>
        <v>2221339.277571335</v>
      </c>
      <c r="X8" s="62">
        <f t="shared" si="2"/>
        <v>1171854.423454897</v>
      </c>
      <c r="Y8" s="62">
        <f t="shared" si="2"/>
        <v>608862.58350803785</v>
      </c>
      <c r="Z8" s="62">
        <f t="shared" si="2"/>
        <v>411909.13393712294</v>
      </c>
      <c r="AA8" s="62">
        <f t="shared" si="2"/>
        <v>387589.84212600515</v>
      </c>
      <c r="AB8" s="62">
        <f t="shared" si="2"/>
        <v>400063.41283622506</v>
      </c>
      <c r="AC8" s="62">
        <f t="shared" si="2"/>
        <v>545163.02467369579</v>
      </c>
      <c r="AD8" s="62">
        <f t="shared" si="2"/>
        <v>933434.54959181149</v>
      </c>
      <c r="AE8" s="62">
        <f t="shared" si="2"/>
        <v>1873680.5250358253</v>
      </c>
      <c r="AF8" s="62">
        <f t="shared" si="2"/>
        <v>3300060.1736803255</v>
      </c>
      <c r="AG8" s="60">
        <f t="shared" si="2"/>
        <v>18970569.186131984</v>
      </c>
      <c r="AH8" s="60">
        <f t="shared" si="2"/>
        <v>14511692.216004189</v>
      </c>
      <c r="AI8" s="62">
        <f t="shared" si="2"/>
        <v>104352.90241425391</v>
      </c>
      <c r="AJ8" s="62">
        <f t="shared" si="2"/>
        <v>98722.14811774531</v>
      </c>
      <c r="AK8" s="62">
        <f t="shared" si="2"/>
        <v>71889.494171619095</v>
      </c>
      <c r="AL8" s="62">
        <f t="shared" si="2"/>
        <v>48363.506490879568</v>
      </c>
      <c r="AM8" s="62">
        <f t="shared" si="2"/>
        <v>42045.167770197942</v>
      </c>
      <c r="AN8" s="62">
        <f t="shared" si="2"/>
        <v>31998.886874746793</v>
      </c>
      <c r="AO8" s="62">
        <f t="shared" si="2"/>
        <v>22124.681341046609</v>
      </c>
      <c r="AP8" s="62">
        <f t="shared" si="2"/>
        <v>15093.015307301006</v>
      </c>
      <c r="AQ8" s="62">
        <f t="shared" si="2"/>
        <v>16726.582412094296</v>
      </c>
      <c r="AR8" s="62">
        <f t="shared" si="2"/>
        <v>32642.241220494576</v>
      </c>
      <c r="AS8" s="62">
        <f t="shared" si="2"/>
        <v>41981.216790145409</v>
      </c>
      <c r="AT8" s="62">
        <f t="shared" si="2"/>
        <v>70333.19127334487</v>
      </c>
      <c r="AU8" s="60">
        <f t="shared" si="2"/>
        <v>596273.03418386937</v>
      </c>
      <c r="AV8" s="60">
        <f t="shared" si="2"/>
        <v>387278.95276710857</v>
      </c>
    </row>
    <row r="9" spans="1:51" x14ac:dyDescent="0.2">
      <c r="F9" s="64"/>
    </row>
    <row r="11" spans="1:51" ht="15.75" x14ac:dyDescent="0.25">
      <c r="A11" s="26"/>
      <c r="B11" s="50"/>
      <c r="C11" s="50"/>
      <c r="D11" s="50"/>
      <c r="F11" s="51"/>
      <c r="G11" s="76" t="s">
        <v>46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 t="s">
        <v>47</v>
      </c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 t="s">
        <v>48</v>
      </c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</row>
    <row r="12" spans="1:51" x14ac:dyDescent="0.2">
      <c r="A12" s="52" t="s">
        <v>49</v>
      </c>
      <c r="B12" s="52" t="s">
        <v>18</v>
      </c>
      <c r="C12" s="52" t="s">
        <v>50</v>
      </c>
      <c r="D12" s="52" t="s">
        <v>51</v>
      </c>
      <c r="E12" s="52" t="s">
        <v>52</v>
      </c>
      <c r="F12" s="52" t="s">
        <v>53</v>
      </c>
      <c r="G12" s="53" t="s">
        <v>11</v>
      </c>
      <c r="H12" s="53" t="s">
        <v>12</v>
      </c>
      <c r="I12" s="53" t="s">
        <v>13</v>
      </c>
      <c r="J12" s="53" t="s">
        <v>14</v>
      </c>
      <c r="K12" s="53" t="s">
        <v>15</v>
      </c>
      <c r="L12" s="53" t="s">
        <v>16</v>
      </c>
      <c r="M12" s="53" t="s">
        <v>17</v>
      </c>
      <c r="N12" s="53" t="s">
        <v>19</v>
      </c>
      <c r="O12" s="53" t="s">
        <v>20</v>
      </c>
      <c r="P12" s="53" t="s">
        <v>21</v>
      </c>
      <c r="Q12" s="53" t="s">
        <v>22</v>
      </c>
      <c r="R12" s="53" t="s">
        <v>23</v>
      </c>
      <c r="S12" s="53" t="s">
        <v>54</v>
      </c>
      <c r="T12" s="53" t="s">
        <v>55</v>
      </c>
      <c r="U12" s="53" t="s">
        <v>11</v>
      </c>
      <c r="V12" s="53" t="s">
        <v>12</v>
      </c>
      <c r="W12" s="53" t="s">
        <v>13</v>
      </c>
      <c r="X12" s="53" t="s">
        <v>14</v>
      </c>
      <c r="Y12" s="53" t="s">
        <v>15</v>
      </c>
      <c r="Z12" s="53" t="s">
        <v>16</v>
      </c>
      <c r="AA12" s="53" t="s">
        <v>17</v>
      </c>
      <c r="AB12" s="53" t="s">
        <v>19</v>
      </c>
      <c r="AC12" s="53" t="s">
        <v>20</v>
      </c>
      <c r="AD12" s="53" t="s">
        <v>21</v>
      </c>
      <c r="AE12" s="53" t="s">
        <v>22</v>
      </c>
      <c r="AF12" s="53" t="s">
        <v>23</v>
      </c>
      <c r="AG12" s="53" t="s">
        <v>54</v>
      </c>
      <c r="AH12" s="53" t="s">
        <v>55</v>
      </c>
      <c r="AI12" s="53" t="s">
        <v>11</v>
      </c>
      <c r="AJ12" s="53" t="s">
        <v>12</v>
      </c>
      <c r="AK12" s="53" t="s">
        <v>13</v>
      </c>
      <c r="AL12" s="53" t="s">
        <v>14</v>
      </c>
      <c r="AM12" s="53" t="s">
        <v>15</v>
      </c>
      <c r="AN12" s="53" t="s">
        <v>16</v>
      </c>
      <c r="AO12" s="53" t="s">
        <v>17</v>
      </c>
      <c r="AP12" s="53" t="s">
        <v>19</v>
      </c>
      <c r="AQ12" s="53" t="s">
        <v>20</v>
      </c>
      <c r="AR12" s="53" t="s">
        <v>21</v>
      </c>
      <c r="AS12" s="53" t="s">
        <v>22</v>
      </c>
      <c r="AT12" s="53" t="s">
        <v>23</v>
      </c>
      <c r="AU12" s="53" t="s">
        <v>54</v>
      </c>
      <c r="AV12" s="53" t="s">
        <v>55</v>
      </c>
    </row>
    <row r="13" spans="1:51" x14ac:dyDescent="0.2">
      <c r="A13" s="54" t="s">
        <v>56</v>
      </c>
      <c r="B13" s="54" t="s">
        <v>57</v>
      </c>
      <c r="C13" s="55" t="s">
        <v>61</v>
      </c>
      <c r="D13" s="56">
        <v>0.98470000000000002</v>
      </c>
      <c r="E13" s="57">
        <v>54124</v>
      </c>
      <c r="F13" s="57">
        <f>50500+2000</f>
        <v>52500</v>
      </c>
      <c r="G13" s="58">
        <f>SUM(U13,AI13)</f>
        <v>747825.01432998513</v>
      </c>
      <c r="H13" s="58">
        <f t="shared" ref="H13:T17" si="3">SUM(V13,AJ13)</f>
        <v>588707.5099627201</v>
      </c>
      <c r="I13" s="58">
        <f t="shared" si="3"/>
        <v>413937.22004316276</v>
      </c>
      <c r="J13" s="58">
        <f t="shared" si="3"/>
        <v>222854.59214820585</v>
      </c>
      <c r="K13" s="58">
        <f t="shared" si="3"/>
        <v>118455.69727547148</v>
      </c>
      <c r="L13" s="58">
        <f t="shared" si="3"/>
        <v>85638.483201189927</v>
      </c>
      <c r="M13" s="58">
        <f t="shared" si="3"/>
        <v>77261.591417433723</v>
      </c>
      <c r="N13" s="58">
        <f t="shared" si="3"/>
        <v>73295.007797088881</v>
      </c>
      <c r="O13" s="58">
        <f t="shared" si="3"/>
        <v>85623.840988375814</v>
      </c>
      <c r="P13" s="58">
        <f t="shared" si="3"/>
        <v>158462.37445321065</v>
      </c>
      <c r="Q13" s="58">
        <f t="shared" si="3"/>
        <v>325954.8269666105</v>
      </c>
      <c r="R13" s="58">
        <f t="shared" si="3"/>
        <v>604161.42630513618</v>
      </c>
      <c r="S13" s="57">
        <f t="shared" si="3"/>
        <v>3502177.584888591</v>
      </c>
      <c r="T13" s="57">
        <f t="shared" si="3"/>
        <v>2680585.9976076144</v>
      </c>
      <c r="U13" s="51">
        <v>681465.24715815135</v>
      </c>
      <c r="V13" s="51">
        <v>525051.23883900221</v>
      </c>
      <c r="W13" s="51">
        <v>370388.42045538145</v>
      </c>
      <c r="X13" s="51">
        <v>191755.95867814383</v>
      </c>
      <c r="Y13" s="51">
        <v>86107.33454257992</v>
      </c>
      <c r="Z13" s="51">
        <v>60367.064028392801</v>
      </c>
      <c r="AA13" s="51">
        <v>57467.928306080255</v>
      </c>
      <c r="AB13" s="51">
        <v>58824.323875778791</v>
      </c>
      <c r="AC13" s="51">
        <v>72172.389544398058</v>
      </c>
      <c r="AD13" s="51">
        <v>143020.03163884819</v>
      </c>
      <c r="AE13" s="51">
        <v>311668.81437998213</v>
      </c>
      <c r="AF13" s="51">
        <v>571247.7725821638</v>
      </c>
      <c r="AG13" s="57">
        <v>3129536.5240289029</v>
      </c>
      <c r="AH13" s="57">
        <v>2459821.4934146809</v>
      </c>
      <c r="AI13" s="51">
        <v>66359.767171833781</v>
      </c>
      <c r="AJ13" s="51">
        <v>63656.271123717874</v>
      </c>
      <c r="AK13" s="51">
        <v>43548.799587781294</v>
      </c>
      <c r="AL13" s="51">
        <v>31098.633470062014</v>
      </c>
      <c r="AM13" s="51">
        <v>32348.362732891565</v>
      </c>
      <c r="AN13" s="51">
        <v>25271.41917279713</v>
      </c>
      <c r="AO13" s="51">
        <v>19793.663111353475</v>
      </c>
      <c r="AP13" s="51">
        <v>14470.683921310083</v>
      </c>
      <c r="AQ13" s="51">
        <v>13451.451443977759</v>
      </c>
      <c r="AR13" s="51">
        <v>15442.342814362459</v>
      </c>
      <c r="AS13" s="51">
        <v>14286.012586628387</v>
      </c>
      <c r="AT13" s="51">
        <v>32913.653722972325</v>
      </c>
      <c r="AU13" s="57">
        <v>372641.06085968809</v>
      </c>
      <c r="AV13" s="57">
        <v>220764.50419293364</v>
      </c>
    </row>
    <row r="14" spans="1:51" x14ac:dyDescent="0.2">
      <c r="A14" s="54" t="s">
        <v>58</v>
      </c>
      <c r="B14" s="54" t="s">
        <v>57</v>
      </c>
      <c r="C14" s="55" t="s">
        <v>61</v>
      </c>
      <c r="D14" s="56">
        <v>0.97199999999999998</v>
      </c>
      <c r="E14" s="57">
        <v>124362</v>
      </c>
      <c r="F14" s="57">
        <f>124500+2828</f>
        <v>127328</v>
      </c>
      <c r="G14" s="58">
        <f>SUM(U14,AI14)</f>
        <v>1642154.6602931523</v>
      </c>
      <c r="H14" s="58">
        <f t="shared" si="3"/>
        <v>1241476.6333136535</v>
      </c>
      <c r="I14" s="58">
        <f t="shared" si="3"/>
        <v>873881.35896279523</v>
      </c>
      <c r="J14" s="58">
        <f t="shared" si="3"/>
        <v>492698.87175195344</v>
      </c>
      <c r="K14" s="58">
        <f t="shared" si="3"/>
        <v>240588.71921078768</v>
      </c>
      <c r="L14" s="58">
        <f t="shared" si="3"/>
        <v>180541.01203959552</v>
      </c>
      <c r="M14" s="58">
        <f t="shared" si="3"/>
        <v>160758.72640264026</v>
      </c>
      <c r="N14" s="58">
        <f t="shared" si="3"/>
        <v>166929.80756431853</v>
      </c>
      <c r="O14" s="58">
        <f t="shared" si="3"/>
        <v>256019.80943478661</v>
      </c>
      <c r="P14" s="58">
        <f t="shared" si="3"/>
        <v>402850.50050235039</v>
      </c>
      <c r="Q14" s="58">
        <f t="shared" si="3"/>
        <v>756388.55620732869</v>
      </c>
      <c r="R14" s="58">
        <f t="shared" si="3"/>
        <v>1306279.4482508579</v>
      </c>
      <c r="S14" s="57">
        <f t="shared" si="3"/>
        <v>7720568.1039342191</v>
      </c>
      <c r="T14" s="57">
        <f t="shared" si="3"/>
        <v>5820180.6570277875</v>
      </c>
      <c r="U14" s="51">
        <v>1632381.2017589912</v>
      </c>
      <c r="V14" s="51">
        <v>1234453.6227514094</v>
      </c>
      <c r="W14" s="51">
        <v>865398.3946000447</v>
      </c>
      <c r="X14" s="51">
        <v>484894.26678037527</v>
      </c>
      <c r="Y14" s="51">
        <v>231386.75999117951</v>
      </c>
      <c r="Z14" s="51">
        <v>171849.49944872351</v>
      </c>
      <c r="AA14" s="51">
        <v>155743.13682575041</v>
      </c>
      <c r="AB14" s="51">
        <v>163327.42482767152</v>
      </c>
      <c r="AC14" s="51">
        <v>248544.5614467219</v>
      </c>
      <c r="AD14" s="51">
        <v>392913.78840064839</v>
      </c>
      <c r="AE14" s="51">
        <v>748458.70584009367</v>
      </c>
      <c r="AF14" s="51">
        <v>1297569.61220267</v>
      </c>
      <c r="AG14" s="57">
        <v>7626920.9748742785</v>
      </c>
      <c r="AH14" s="57">
        <v>5778261.5371532086</v>
      </c>
      <c r="AI14" s="51">
        <v>9773.4585341610618</v>
      </c>
      <c r="AJ14" s="51">
        <v>7023.0105622441897</v>
      </c>
      <c r="AK14" s="51">
        <v>8482.9643627504975</v>
      </c>
      <c r="AL14" s="51">
        <v>7804.6049715781592</v>
      </c>
      <c r="AM14" s="51">
        <v>9201.9592196081721</v>
      </c>
      <c r="AN14" s="51">
        <v>8691.5125908720092</v>
      </c>
      <c r="AO14" s="51">
        <v>5015.5895768898408</v>
      </c>
      <c r="AP14" s="51">
        <v>3602.3827366470191</v>
      </c>
      <c r="AQ14" s="51">
        <v>7475.2479880647006</v>
      </c>
      <c r="AR14" s="51">
        <v>9936.7121017020181</v>
      </c>
      <c r="AS14" s="51">
        <v>7929.8503672350589</v>
      </c>
      <c r="AT14" s="51">
        <v>8709.8360481879627</v>
      </c>
      <c r="AU14" s="57">
        <v>93647.129059940693</v>
      </c>
      <c r="AV14" s="57">
        <v>41919.11987457877</v>
      </c>
    </row>
    <row r="15" spans="1:51" x14ac:dyDescent="0.2">
      <c r="A15" s="54" t="s">
        <v>59</v>
      </c>
      <c r="B15" s="54" t="s">
        <v>60</v>
      </c>
      <c r="C15" s="55" t="s">
        <v>61</v>
      </c>
      <c r="D15" s="56">
        <v>0.98766891105479204</v>
      </c>
      <c r="E15" s="57">
        <v>75196.202328241823</v>
      </c>
      <c r="F15" s="57"/>
      <c r="G15" s="58">
        <f>SUM(U15,AI15)</f>
        <v>918621.53870455746</v>
      </c>
      <c r="H15" s="58">
        <f t="shared" si="3"/>
        <v>719239.56299679156</v>
      </c>
      <c r="I15" s="58">
        <f t="shared" si="3"/>
        <v>520192.22864029679</v>
      </c>
      <c r="J15" s="58">
        <f t="shared" si="3"/>
        <v>285790.08558471303</v>
      </c>
      <c r="K15" s="58">
        <f t="shared" si="3"/>
        <v>142959.51237042548</v>
      </c>
      <c r="L15" s="58">
        <f t="shared" si="3"/>
        <v>100183.5019283533</v>
      </c>
      <c r="M15" s="58">
        <f t="shared" si="3"/>
        <v>97070.427774168842</v>
      </c>
      <c r="N15" s="58">
        <f t="shared" si="3"/>
        <v>104556.56499030304</v>
      </c>
      <c r="O15" s="58">
        <f t="shared" si="3"/>
        <v>120000.22360902565</v>
      </c>
      <c r="P15" s="58">
        <f t="shared" si="3"/>
        <v>229213.3063092191</v>
      </c>
      <c r="Q15" s="58">
        <f t="shared" si="3"/>
        <v>435749.18476990733</v>
      </c>
      <c r="R15" s="58">
        <f t="shared" si="3"/>
        <v>766060.03518364357</v>
      </c>
      <c r="S15" s="57">
        <f t="shared" si="3"/>
        <v>4439636.1728614066</v>
      </c>
      <c r="T15" s="57">
        <f t="shared" si="3"/>
        <v>3359862.5502951965</v>
      </c>
      <c r="U15" s="51">
        <v>917870.01665083971</v>
      </c>
      <c r="V15" s="51">
        <v>718609.15051040845</v>
      </c>
      <c r="W15" s="51">
        <v>519693.88348618307</v>
      </c>
      <c r="X15" s="51">
        <v>285507.64726662124</v>
      </c>
      <c r="Y15" s="51">
        <v>142862.97335805354</v>
      </c>
      <c r="Z15" s="51">
        <v>100158.52780817245</v>
      </c>
      <c r="AA15" s="51">
        <v>97044.578329462864</v>
      </c>
      <c r="AB15" s="51">
        <v>104542.51420381284</v>
      </c>
      <c r="AC15" s="51">
        <v>119991.27649681397</v>
      </c>
      <c r="AD15" s="51">
        <v>229133.81043696153</v>
      </c>
      <c r="AE15" s="51">
        <v>435307.84490138391</v>
      </c>
      <c r="AF15" s="51">
        <v>765497.49504730536</v>
      </c>
      <c r="AG15" s="57">
        <v>4436219.71849602</v>
      </c>
      <c r="AH15" s="57">
        <v>3356978.3905961202</v>
      </c>
      <c r="AI15" s="51">
        <v>751.52205371771572</v>
      </c>
      <c r="AJ15" s="51">
        <v>630.41248638310481</v>
      </c>
      <c r="AK15" s="51">
        <v>498.3451541137461</v>
      </c>
      <c r="AL15" s="51">
        <v>282.4383180918108</v>
      </c>
      <c r="AM15" s="51">
        <v>96.539012371934248</v>
      </c>
      <c r="AN15" s="51">
        <v>24.974120180850903</v>
      </c>
      <c r="AO15" s="51">
        <v>25.849444705972257</v>
      </c>
      <c r="AP15" s="51">
        <v>14.050786490207553</v>
      </c>
      <c r="AQ15" s="51">
        <v>8.9471122116778048</v>
      </c>
      <c r="AR15" s="51">
        <v>79.495872257582647</v>
      </c>
      <c r="AS15" s="51">
        <v>441.33986852340371</v>
      </c>
      <c r="AT15" s="51">
        <v>562.54013633819011</v>
      </c>
      <c r="AU15" s="57">
        <v>3416.454365386197</v>
      </c>
      <c r="AV15" s="57">
        <v>2884.1596990761605</v>
      </c>
    </row>
    <row r="16" spans="1:51" x14ac:dyDescent="0.2">
      <c r="A16" s="54" t="s">
        <v>62</v>
      </c>
      <c r="B16" s="54" t="s">
        <v>60</v>
      </c>
      <c r="C16" s="55" t="s">
        <v>61</v>
      </c>
      <c r="D16" s="56">
        <v>0.98329999999999995</v>
      </c>
      <c r="E16" s="57">
        <v>20075</v>
      </c>
      <c r="F16" s="57">
        <f>18500+1500</f>
        <v>20000</v>
      </c>
      <c r="G16" s="58">
        <f t="shared" ref="G16:G17" si="4">SUM(U16,AI16)</f>
        <v>260917.78221577144</v>
      </c>
      <c r="H16" s="58">
        <f t="shared" si="3"/>
        <v>202525.44119018453</v>
      </c>
      <c r="I16" s="58">
        <f t="shared" si="3"/>
        <v>149602.03590353834</v>
      </c>
      <c r="J16" s="58">
        <f t="shared" si="3"/>
        <v>77282.694759017933</v>
      </c>
      <c r="K16" s="58">
        <f t="shared" si="3"/>
        <v>34884.179575874288</v>
      </c>
      <c r="L16" s="58">
        <f t="shared" si="3"/>
        <v>24174.286466790505</v>
      </c>
      <c r="M16" s="58">
        <f t="shared" si="3"/>
        <v>22721.734039317962</v>
      </c>
      <c r="N16" s="58">
        <f t="shared" si="3"/>
        <v>22634.863181348184</v>
      </c>
      <c r="O16" s="58">
        <f t="shared" si="3"/>
        <v>27121.408077095941</v>
      </c>
      <c r="P16" s="58">
        <f t="shared" si="3"/>
        <v>60754.595211862033</v>
      </c>
      <c r="Q16" s="58">
        <f t="shared" si="3"/>
        <v>122928.17058253421</v>
      </c>
      <c r="R16" s="58">
        <f t="shared" si="3"/>
        <v>216464.20020423309</v>
      </c>
      <c r="S16" s="57">
        <f t="shared" si="3"/>
        <v>1222011.3914075682</v>
      </c>
      <c r="T16" s="57">
        <f t="shared" si="3"/>
        <v>952437.63009626151</v>
      </c>
      <c r="U16" s="51">
        <v>260917.78221577144</v>
      </c>
      <c r="V16" s="51">
        <v>202525.44119018453</v>
      </c>
      <c r="W16" s="51">
        <v>149602.03590353834</v>
      </c>
      <c r="X16" s="51">
        <v>77282.694759017933</v>
      </c>
      <c r="Y16" s="51">
        <v>34884.179575874288</v>
      </c>
      <c r="Z16" s="51">
        <v>24174.286466790505</v>
      </c>
      <c r="AA16" s="51">
        <v>22721.734039317962</v>
      </c>
      <c r="AB16" s="51">
        <v>22634.863181348184</v>
      </c>
      <c r="AC16" s="51">
        <v>27121.408077095941</v>
      </c>
      <c r="AD16" s="51">
        <v>60754.595211862033</v>
      </c>
      <c r="AE16" s="51">
        <v>122928.17058253421</v>
      </c>
      <c r="AF16" s="51">
        <v>216464.20020423309</v>
      </c>
      <c r="AG16" s="57">
        <v>1222011.3914075682</v>
      </c>
      <c r="AH16" s="57">
        <v>952437.63009626151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v>0</v>
      </c>
      <c r="AS16" s="51">
        <v>0</v>
      </c>
      <c r="AT16" s="51">
        <v>0</v>
      </c>
      <c r="AU16" s="57">
        <v>0</v>
      </c>
      <c r="AV16" s="57">
        <v>0</v>
      </c>
    </row>
    <row r="17" spans="1:48" x14ac:dyDescent="0.2">
      <c r="A17" s="54" t="s">
        <v>45</v>
      </c>
      <c r="B17" s="54" t="s">
        <v>3</v>
      </c>
      <c r="C17" s="55" t="s">
        <v>61</v>
      </c>
      <c r="D17" s="56">
        <v>0.98673397327790902</v>
      </c>
      <c r="E17" s="57">
        <v>40671.037284319478</v>
      </c>
      <c r="F17" s="57">
        <v>38500</v>
      </c>
      <c r="G17" s="58">
        <f t="shared" si="4"/>
        <v>516513.87973578012</v>
      </c>
      <c r="H17" s="58">
        <f t="shared" si="3"/>
        <v>404906.01126928185</v>
      </c>
      <c r="I17" s="58">
        <f t="shared" si="3"/>
        <v>296068.02466682065</v>
      </c>
      <c r="J17" s="58">
        <f t="shared" si="3"/>
        <v>163718.76344206085</v>
      </c>
      <c r="K17" s="58">
        <f t="shared" si="3"/>
        <v>83001.213093535873</v>
      </c>
      <c r="L17" s="58">
        <f t="shared" si="3"/>
        <v>53035.77563100931</v>
      </c>
      <c r="M17" s="58">
        <f t="shared" si="3"/>
        <v>52010.994527620656</v>
      </c>
      <c r="N17" s="58">
        <f t="shared" si="3"/>
        <v>56353.00280065251</v>
      </c>
      <c r="O17" s="58">
        <f t="shared" si="3"/>
        <v>65271.754027322095</v>
      </c>
      <c r="P17" s="58">
        <f t="shared" si="3"/>
        <v>137183.98943174683</v>
      </c>
      <c r="Q17" s="58">
        <f t="shared" si="3"/>
        <v>252793.20654360842</v>
      </c>
      <c r="R17" s="58">
        <f t="shared" si="3"/>
        <v>435435.0569421635</v>
      </c>
      <c r="S17" s="57">
        <f t="shared" si="3"/>
        <v>2516291.6721116025</v>
      </c>
      <c r="T17" s="57">
        <f t="shared" si="3"/>
        <v>1905716.1791576543</v>
      </c>
      <c r="U17" s="51">
        <v>516380.2108303298</v>
      </c>
      <c r="V17" s="51">
        <v>404774.9855566576</v>
      </c>
      <c r="W17" s="51">
        <v>295902.84130654141</v>
      </c>
      <c r="X17" s="51">
        <v>163631.87857983037</v>
      </c>
      <c r="Y17" s="51">
        <v>82956.032821156812</v>
      </c>
      <c r="Z17" s="51">
        <v>53031.44893174959</v>
      </c>
      <c r="AA17" s="51">
        <v>52010.994527620656</v>
      </c>
      <c r="AB17" s="51">
        <v>56352.958152927582</v>
      </c>
      <c r="AC17" s="51">
        <v>65271.754027322095</v>
      </c>
      <c r="AD17" s="51">
        <v>137177.48437007965</v>
      </c>
      <c r="AE17" s="51">
        <v>252758.4005329654</v>
      </c>
      <c r="AF17" s="51">
        <v>435317.47516772285</v>
      </c>
      <c r="AG17" s="57">
        <v>2515566.4648049036</v>
      </c>
      <c r="AH17" s="57">
        <v>1905133.9133942169</v>
      </c>
      <c r="AI17" s="51">
        <v>133.66890545030486</v>
      </c>
      <c r="AJ17" s="51">
        <v>131.02571262424331</v>
      </c>
      <c r="AK17" s="51">
        <v>165.1833602792243</v>
      </c>
      <c r="AL17" s="51">
        <v>86.88486223047498</v>
      </c>
      <c r="AM17" s="51">
        <v>45.180272379066956</v>
      </c>
      <c r="AN17" s="51">
        <v>4.3266992597173521</v>
      </c>
      <c r="AO17" s="51">
        <v>0</v>
      </c>
      <c r="AP17" s="51">
        <v>4.4647724926994356E-2</v>
      </c>
      <c r="AQ17" s="51">
        <v>0</v>
      </c>
      <c r="AR17" s="51">
        <v>6.5050616671868191</v>
      </c>
      <c r="AS17" s="51">
        <v>34.806010643030483</v>
      </c>
      <c r="AT17" s="51">
        <v>117.58177444065193</v>
      </c>
      <c r="AU17" s="57">
        <v>725.20730669882801</v>
      </c>
      <c r="AV17" s="57">
        <v>582.26576343745489</v>
      </c>
    </row>
    <row r="18" spans="1:48" s="63" customFormat="1" ht="15" x14ac:dyDescent="0.25">
      <c r="A18" s="54" t="s">
        <v>54</v>
      </c>
      <c r="B18" s="54" t="s">
        <v>57</v>
      </c>
      <c r="C18" s="59"/>
      <c r="D18" s="52"/>
      <c r="E18" s="60">
        <f t="shared" ref="E18:AV18" si="5">SUM(E13:E17)</f>
        <v>314428.2396125613</v>
      </c>
      <c r="F18" s="60">
        <f t="shared" si="5"/>
        <v>238328</v>
      </c>
      <c r="G18" s="61">
        <f t="shared" si="5"/>
        <v>4086032.8752792459</v>
      </c>
      <c r="H18" s="61">
        <f t="shared" si="5"/>
        <v>3156855.1587326312</v>
      </c>
      <c r="I18" s="61">
        <f t="shared" si="5"/>
        <v>2253680.8682166138</v>
      </c>
      <c r="J18" s="61">
        <f t="shared" si="5"/>
        <v>1242345.0076859512</v>
      </c>
      <c r="K18" s="61">
        <f t="shared" si="5"/>
        <v>619889.32152609469</v>
      </c>
      <c r="L18" s="61">
        <f t="shared" si="5"/>
        <v>443573.05926693854</v>
      </c>
      <c r="M18" s="61">
        <f t="shared" si="5"/>
        <v>409823.47416118142</v>
      </c>
      <c r="N18" s="61">
        <f t="shared" si="5"/>
        <v>423769.2463337112</v>
      </c>
      <c r="O18" s="61">
        <f t="shared" si="5"/>
        <v>554037.03613660613</v>
      </c>
      <c r="P18" s="61">
        <f t="shared" si="5"/>
        <v>988464.76590838889</v>
      </c>
      <c r="Q18" s="61">
        <f t="shared" si="5"/>
        <v>1893813.9450699892</v>
      </c>
      <c r="R18" s="61">
        <f t="shared" si="5"/>
        <v>3328400.1668860344</v>
      </c>
      <c r="S18" s="60">
        <f t="shared" si="5"/>
        <v>19400684.92520339</v>
      </c>
      <c r="T18" s="60">
        <f t="shared" si="5"/>
        <v>14718783.014184514</v>
      </c>
      <c r="U18" s="62">
        <f t="shared" si="5"/>
        <v>4009014.4586140835</v>
      </c>
      <c r="V18" s="62">
        <f t="shared" si="5"/>
        <v>3085414.4388476619</v>
      </c>
      <c r="W18" s="62">
        <f t="shared" si="5"/>
        <v>2200985.5757516893</v>
      </c>
      <c r="X18" s="62">
        <f t="shared" si="5"/>
        <v>1203072.4460639886</v>
      </c>
      <c r="Y18" s="62">
        <f t="shared" si="5"/>
        <v>578197.28028884402</v>
      </c>
      <c r="Z18" s="62">
        <f t="shared" si="5"/>
        <v>409580.82668382884</v>
      </c>
      <c r="AA18" s="62">
        <f t="shared" si="5"/>
        <v>384988.37202823214</v>
      </c>
      <c r="AB18" s="62">
        <f t="shared" si="5"/>
        <v>405682.08424153889</v>
      </c>
      <c r="AC18" s="62">
        <f t="shared" si="5"/>
        <v>533101.38959235197</v>
      </c>
      <c r="AD18" s="62">
        <f t="shared" si="5"/>
        <v>962999.71005839971</v>
      </c>
      <c r="AE18" s="62">
        <f t="shared" si="5"/>
        <v>1871121.9362369592</v>
      </c>
      <c r="AF18" s="62">
        <f t="shared" si="5"/>
        <v>3286096.5552040953</v>
      </c>
      <c r="AG18" s="60">
        <f t="shared" si="5"/>
        <v>18930255.073611673</v>
      </c>
      <c r="AH18" s="60">
        <f t="shared" si="5"/>
        <v>14452632.964654488</v>
      </c>
      <c r="AI18" s="62">
        <f t="shared" si="5"/>
        <v>77018.416665162877</v>
      </c>
      <c r="AJ18" s="62">
        <f t="shared" si="5"/>
        <v>71440.719884969425</v>
      </c>
      <c r="AK18" s="62">
        <f t="shared" si="5"/>
        <v>52695.292464924765</v>
      </c>
      <c r="AL18" s="62">
        <f t="shared" si="5"/>
        <v>39272.561621962457</v>
      </c>
      <c r="AM18" s="62">
        <f t="shared" si="5"/>
        <v>41692.041237250742</v>
      </c>
      <c r="AN18" s="62">
        <f t="shared" si="5"/>
        <v>33992.232583109711</v>
      </c>
      <c r="AO18" s="62">
        <f t="shared" si="5"/>
        <v>24835.102132949287</v>
      </c>
      <c r="AP18" s="62">
        <f t="shared" si="5"/>
        <v>18087.162092172235</v>
      </c>
      <c r="AQ18" s="62">
        <f t="shared" si="5"/>
        <v>20935.646544254138</v>
      </c>
      <c r="AR18" s="62">
        <f t="shared" si="5"/>
        <v>25465.055849989247</v>
      </c>
      <c r="AS18" s="62">
        <f t="shared" si="5"/>
        <v>22692.008833029879</v>
      </c>
      <c r="AT18" s="62">
        <f t="shared" si="5"/>
        <v>42303.611681939132</v>
      </c>
      <c r="AU18" s="60">
        <f t="shared" si="5"/>
        <v>470429.85159171384</v>
      </c>
      <c r="AV18" s="60">
        <f t="shared" si="5"/>
        <v>266150.04953002598</v>
      </c>
    </row>
    <row r="20" spans="1:48" ht="15.75" x14ac:dyDescent="0.25">
      <c r="A20" s="26"/>
      <c r="B20" s="50"/>
      <c r="C20" s="50"/>
      <c r="D20" s="50"/>
      <c r="F20" s="51"/>
      <c r="G20" s="76" t="s">
        <v>67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 t="s">
        <v>68</v>
      </c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 t="s">
        <v>69</v>
      </c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</row>
    <row r="21" spans="1:48" x14ac:dyDescent="0.2">
      <c r="A21" s="52" t="s">
        <v>49</v>
      </c>
      <c r="B21" s="52" t="s">
        <v>18</v>
      </c>
      <c r="C21" s="52"/>
      <c r="D21" s="52"/>
      <c r="E21" s="52" t="s">
        <v>52</v>
      </c>
      <c r="F21" s="52"/>
      <c r="G21" s="52" t="s">
        <v>11</v>
      </c>
      <c r="H21" s="52" t="s">
        <v>12</v>
      </c>
      <c r="I21" s="53" t="s">
        <v>13</v>
      </c>
      <c r="J21" s="53" t="s">
        <v>14</v>
      </c>
      <c r="K21" s="53" t="s">
        <v>15</v>
      </c>
      <c r="L21" s="53" t="s">
        <v>16</v>
      </c>
      <c r="M21" s="53" t="s">
        <v>17</v>
      </c>
      <c r="N21" s="53" t="s">
        <v>19</v>
      </c>
      <c r="O21" s="53" t="s">
        <v>20</v>
      </c>
      <c r="P21" s="53" t="s">
        <v>21</v>
      </c>
      <c r="Q21" s="53" t="s">
        <v>22</v>
      </c>
      <c r="R21" s="53" t="s">
        <v>23</v>
      </c>
      <c r="S21" s="53" t="s">
        <v>54</v>
      </c>
      <c r="T21" s="53" t="s">
        <v>55</v>
      </c>
      <c r="U21" s="53" t="s">
        <v>11</v>
      </c>
      <c r="V21" s="53" t="s">
        <v>12</v>
      </c>
      <c r="W21" s="53" t="s">
        <v>13</v>
      </c>
      <c r="X21" s="53" t="s">
        <v>14</v>
      </c>
      <c r="Y21" s="53" t="s">
        <v>15</v>
      </c>
      <c r="Z21" s="53" t="s">
        <v>16</v>
      </c>
      <c r="AA21" s="53" t="s">
        <v>17</v>
      </c>
      <c r="AB21" s="53" t="s">
        <v>19</v>
      </c>
      <c r="AC21" s="53" t="s">
        <v>20</v>
      </c>
      <c r="AD21" s="53" t="s">
        <v>21</v>
      </c>
      <c r="AE21" s="53" t="s">
        <v>22</v>
      </c>
      <c r="AF21" s="53" t="s">
        <v>23</v>
      </c>
      <c r="AG21" s="53" t="s">
        <v>54</v>
      </c>
      <c r="AH21" s="53" t="s">
        <v>55</v>
      </c>
      <c r="AI21" s="53" t="s">
        <v>11</v>
      </c>
      <c r="AJ21" s="53" t="s">
        <v>12</v>
      </c>
      <c r="AK21" s="53" t="s">
        <v>13</v>
      </c>
      <c r="AL21" s="53" t="s">
        <v>14</v>
      </c>
      <c r="AM21" s="53" t="s">
        <v>15</v>
      </c>
      <c r="AN21" s="53" t="s">
        <v>16</v>
      </c>
      <c r="AO21" s="53" t="s">
        <v>17</v>
      </c>
      <c r="AP21" s="53" t="s">
        <v>19</v>
      </c>
      <c r="AQ21" s="53" t="s">
        <v>20</v>
      </c>
      <c r="AR21" s="53" t="s">
        <v>21</v>
      </c>
      <c r="AS21" s="53" t="s">
        <v>22</v>
      </c>
      <c r="AT21" s="53" t="s">
        <v>23</v>
      </c>
      <c r="AU21" s="53" t="s">
        <v>54</v>
      </c>
      <c r="AV21" s="53" t="s">
        <v>55</v>
      </c>
    </row>
    <row r="22" spans="1:48" x14ac:dyDescent="0.2">
      <c r="A22" s="54" t="s">
        <v>56</v>
      </c>
      <c r="B22" s="54" t="s">
        <v>57</v>
      </c>
      <c r="C22" s="55"/>
      <c r="D22" s="52"/>
      <c r="E22" s="65">
        <f t="shared" ref="E22:E27" si="6">E3/E13-1</f>
        <v>-2.5718719976350557E-2</v>
      </c>
      <c r="F22" s="57"/>
      <c r="G22" s="66">
        <f t="shared" ref="G22:AV27" si="7">G3/G13-1</f>
        <v>2.34772043735334E-2</v>
      </c>
      <c r="H22" s="66">
        <f t="shared" si="7"/>
        <v>6.1571881065860756E-2</v>
      </c>
      <c r="I22" s="66">
        <f t="shared" si="7"/>
        <v>4.0234409646006775E-2</v>
      </c>
      <c r="J22" s="66">
        <f t="shared" si="7"/>
        <v>2.2250579107862434E-2</v>
      </c>
      <c r="K22" s="66">
        <f t="shared" si="7"/>
        <v>3.1506066439655811E-2</v>
      </c>
      <c r="L22" s="66">
        <f t="shared" si="7"/>
        <v>-3.4895437323722911E-2</v>
      </c>
      <c r="M22" s="66">
        <f t="shared" si="7"/>
        <v>-6.059622423746891E-2</v>
      </c>
      <c r="N22" s="66">
        <f t="shared" si="7"/>
        <v>-8.3410211288455383E-2</v>
      </c>
      <c r="O22" s="66">
        <f t="shared" si="7"/>
        <v>-2.5875172512872635E-2</v>
      </c>
      <c r="P22" s="66">
        <f t="shared" si="7"/>
        <v>4.8564242670385394E-2</v>
      </c>
      <c r="Q22" s="66">
        <f t="shared" si="7"/>
        <v>5.2196767388648979E-2</v>
      </c>
      <c r="R22" s="66">
        <f t="shared" si="7"/>
        <v>3.8209111470079105E-2</v>
      </c>
      <c r="S22" s="65">
        <f t="shared" si="7"/>
        <v>3.1678728808442802E-2</v>
      </c>
      <c r="T22" s="65">
        <f t="shared" si="7"/>
        <v>4.1243761187548245E-2</v>
      </c>
      <c r="U22" s="67">
        <f t="shared" si="7"/>
        <v>-1.860922739173887E-2</v>
      </c>
      <c r="V22" s="67">
        <f t="shared" si="7"/>
        <v>1.5306278732966749E-2</v>
      </c>
      <c r="W22" s="67">
        <f t="shared" si="7"/>
        <v>-1.5008184746716613E-2</v>
      </c>
      <c r="X22" s="67">
        <f t="shared" si="7"/>
        <v>-3.2340604623616098E-2</v>
      </c>
      <c r="Y22" s="67">
        <f t="shared" si="7"/>
        <v>3.542371120433474E-2</v>
      </c>
      <c r="Z22" s="67">
        <f t="shared" si="7"/>
        <v>-1.3925489370304245E-2</v>
      </c>
      <c r="AA22" s="67">
        <f t="shared" si="7"/>
        <v>-1.7934125456678385E-2</v>
      </c>
      <c r="AB22" s="67">
        <f t="shared" si="7"/>
        <v>-2.7753046721877728E-2</v>
      </c>
      <c r="AC22" s="67">
        <f t="shared" si="7"/>
        <v>2.1605147791392776E-2</v>
      </c>
      <c r="AD22" s="67">
        <f t="shared" si="7"/>
        <v>-2.6417501216942085E-3</v>
      </c>
      <c r="AE22" s="67">
        <f t="shared" si="7"/>
        <v>-1.0020655906515352E-2</v>
      </c>
      <c r="AF22" s="67">
        <f t="shared" si="7"/>
        <v>-1.2238571943412713E-2</v>
      </c>
      <c r="AG22" s="65">
        <f t="shared" si="7"/>
        <v>-8.2414198315008402E-3</v>
      </c>
      <c r="AH22" s="65">
        <f t="shared" si="7"/>
        <v>-8.2600310379278286E-3</v>
      </c>
      <c r="AI22" s="67">
        <f t="shared" si="7"/>
        <v>0.45567342577768577</v>
      </c>
      <c r="AJ22" s="67">
        <f t="shared" si="7"/>
        <v>0.44318097301701975</v>
      </c>
      <c r="AK22" s="67">
        <f t="shared" si="7"/>
        <v>0.51008013381423556</v>
      </c>
      <c r="AL22" s="67">
        <f t="shared" si="7"/>
        <v>0.3588629508984702</v>
      </c>
      <c r="AM22" s="67">
        <f t="shared" si="7"/>
        <v>2.1077781362086601E-2</v>
      </c>
      <c r="AN22" s="67">
        <f t="shared" si="7"/>
        <v>-8.4987368533456675E-2</v>
      </c>
      <c r="AO22" s="67">
        <f t="shared" si="7"/>
        <v>-0.18445922121426939</v>
      </c>
      <c r="AP22" s="67">
        <f t="shared" si="7"/>
        <v>-0.30966040735904066</v>
      </c>
      <c r="AQ22" s="67">
        <f t="shared" si="7"/>
        <v>-0.28062598412334794</v>
      </c>
      <c r="AR22" s="67">
        <f t="shared" si="7"/>
        <v>0.52281111034194816</v>
      </c>
      <c r="AS22" s="67">
        <f t="shared" si="7"/>
        <v>1.4095545629663557</v>
      </c>
      <c r="AT22" s="67">
        <f t="shared" si="7"/>
        <v>0.91377665023207033</v>
      </c>
      <c r="AU22" s="65">
        <f t="shared" si="7"/>
        <v>0.3669385172095041</v>
      </c>
      <c r="AV22" s="65">
        <f t="shared" si="7"/>
        <v>0.59282922809458749</v>
      </c>
    </row>
    <row r="23" spans="1:48" x14ac:dyDescent="0.2">
      <c r="A23" s="54" t="s">
        <v>58</v>
      </c>
      <c r="B23" s="54" t="s">
        <v>57</v>
      </c>
      <c r="C23" s="55"/>
      <c r="D23" s="52"/>
      <c r="E23" s="65">
        <f t="shared" si="6"/>
        <v>-1.4586449236905219E-2</v>
      </c>
      <c r="F23" s="57"/>
      <c r="G23" s="66">
        <f t="shared" si="7"/>
        <v>-2.7712909075250147E-2</v>
      </c>
      <c r="H23" s="66">
        <f t="shared" si="7"/>
        <v>1.6514436855737946E-2</v>
      </c>
      <c r="I23" s="66">
        <f t="shared" si="7"/>
        <v>1.2013660707362872E-2</v>
      </c>
      <c r="J23" s="66">
        <f t="shared" si="7"/>
        <v>-4.6733479613437434E-2</v>
      </c>
      <c r="K23" s="66">
        <f t="shared" si="7"/>
        <v>5.7101858701722907E-2</v>
      </c>
      <c r="L23" s="66">
        <f t="shared" si="7"/>
        <v>-3.4882840753578392E-3</v>
      </c>
      <c r="M23" s="66">
        <f t="shared" si="7"/>
        <v>7.0719498272362236E-2</v>
      </c>
      <c r="N23" s="66">
        <f t="shared" si="7"/>
        <v>3.5973390021234897E-2</v>
      </c>
      <c r="O23" s="66">
        <f t="shared" si="7"/>
        <v>1.6360240305687057E-2</v>
      </c>
      <c r="P23" s="66">
        <f t="shared" si="7"/>
        <v>-4.9518626659217246E-2</v>
      </c>
      <c r="Q23" s="66">
        <f t="shared" si="7"/>
        <v>-1.1328771804482329E-2</v>
      </c>
      <c r="R23" s="66">
        <f t="shared" si="7"/>
        <v>3.4568413590450042E-3</v>
      </c>
      <c r="S23" s="65">
        <f t="shared" si="7"/>
        <v>-3.4796574144920767E-3</v>
      </c>
      <c r="T23" s="65">
        <f t="shared" si="7"/>
        <v>-3.1891507830775767E-3</v>
      </c>
      <c r="U23" s="67">
        <f t="shared" si="7"/>
        <v>-2.5798862161578673E-2</v>
      </c>
      <c r="V23" s="67">
        <f t="shared" si="7"/>
        <v>1.7559819742242411E-2</v>
      </c>
      <c r="W23" s="67">
        <f t="shared" si="7"/>
        <v>1.5714512135659664E-2</v>
      </c>
      <c r="X23" s="67">
        <f t="shared" si="7"/>
        <v>-4.3083414426199118E-2</v>
      </c>
      <c r="Y23" s="67">
        <f t="shared" si="7"/>
        <v>6.0903748557120885E-2</v>
      </c>
      <c r="Z23" s="67">
        <f t="shared" si="7"/>
        <v>-4.5231595293239168E-3</v>
      </c>
      <c r="AA23" s="67">
        <f t="shared" si="7"/>
        <v>6.6960052065569986E-2</v>
      </c>
      <c r="AB23" s="67">
        <f t="shared" si="7"/>
        <v>2.7709160472634942E-2</v>
      </c>
      <c r="AC23" s="67">
        <f t="shared" si="7"/>
        <v>1.8643220831987772E-2</v>
      </c>
      <c r="AD23" s="67">
        <f t="shared" si="7"/>
        <v>-4.8460959762809841E-2</v>
      </c>
      <c r="AE23" s="67">
        <f t="shared" si="7"/>
        <v>-1.0199445819871422E-2</v>
      </c>
      <c r="AF23" s="67">
        <f t="shared" si="7"/>
        <v>5.2494819896578004E-3</v>
      </c>
      <c r="AG23" s="65">
        <f t="shared" si="7"/>
        <v>-1.9259059817328117E-3</v>
      </c>
      <c r="AH23" s="65">
        <f t="shared" si="7"/>
        <v>-1.3256195845978702E-3</v>
      </c>
      <c r="AI23" s="67">
        <f t="shared" si="7"/>
        <v>-0.34740058056240353</v>
      </c>
      <c r="AJ23" s="67">
        <f t="shared" si="7"/>
        <v>-0.16723534964546627</v>
      </c>
      <c r="AK23" s="67">
        <f t="shared" si="7"/>
        <v>-0.36553253042892564</v>
      </c>
      <c r="AL23" s="67">
        <f t="shared" si="7"/>
        <v>-0.27350929839117744</v>
      </c>
      <c r="AM23" s="67">
        <f t="shared" si="7"/>
        <v>-3.8498105880746314E-2</v>
      </c>
      <c r="AN23" s="67">
        <f t="shared" si="7"/>
        <v>1.6973382049663588E-2</v>
      </c>
      <c r="AO23" s="67">
        <f t="shared" si="7"/>
        <v>0.1874571092745283</v>
      </c>
      <c r="AP23" s="67">
        <f t="shared" si="7"/>
        <v>0.41066298550099312</v>
      </c>
      <c r="AQ23" s="67">
        <f t="shared" si="7"/>
        <v>-5.9546591762862922E-2</v>
      </c>
      <c r="AR23" s="67">
        <f t="shared" si="7"/>
        <v>-9.1340499214246584E-2</v>
      </c>
      <c r="AS23" s="67">
        <f t="shared" si="7"/>
        <v>-0.11792017337821115</v>
      </c>
      <c r="AT23" s="67">
        <f t="shared" si="7"/>
        <v>-0.26360628072658565</v>
      </c>
      <c r="AU23" s="65">
        <f t="shared" si="7"/>
        <v>-0.13002213139325336</v>
      </c>
      <c r="AV23" s="65">
        <f t="shared" si="7"/>
        <v>-0.26006407276803001</v>
      </c>
    </row>
    <row r="24" spans="1:48" x14ac:dyDescent="0.2">
      <c r="A24" s="54" t="s">
        <v>59</v>
      </c>
      <c r="B24" s="54" t="s">
        <v>60</v>
      </c>
      <c r="C24" s="55"/>
      <c r="D24" s="52"/>
      <c r="E24" s="65">
        <f t="shared" si="6"/>
        <v>-4.6305839585072395E-3</v>
      </c>
      <c r="F24" s="57"/>
      <c r="G24" s="66">
        <f t="shared" si="7"/>
        <v>3.8659988951352808E-3</v>
      </c>
      <c r="H24" s="66">
        <f t="shared" si="7"/>
        <v>3.4844395232655589E-2</v>
      </c>
      <c r="I24" s="66">
        <f t="shared" si="7"/>
        <v>1.638229632883581E-2</v>
      </c>
      <c r="J24" s="66">
        <f t="shared" si="7"/>
        <v>-1.780156562533064E-2</v>
      </c>
      <c r="K24" s="66">
        <f t="shared" si="7"/>
        <v>4.7249361557811342E-2</v>
      </c>
      <c r="L24" s="66">
        <f t="shared" si="7"/>
        <v>2.0707234127525176E-2</v>
      </c>
      <c r="M24" s="66">
        <f t="shared" si="7"/>
        <v>-4.6580758296142832E-2</v>
      </c>
      <c r="N24" s="66">
        <f t="shared" si="7"/>
        <v>-4.5101206812128924E-2</v>
      </c>
      <c r="O24" s="66">
        <f t="shared" si="7"/>
        <v>4.7031201832157254E-2</v>
      </c>
      <c r="P24" s="66">
        <f t="shared" si="7"/>
        <v>-1.3756447791350879E-2</v>
      </c>
      <c r="Q24" s="66">
        <f t="shared" si="7"/>
        <v>2.3635744208164944E-2</v>
      </c>
      <c r="R24" s="66">
        <f t="shared" si="7"/>
        <v>1.1111171769721873E-2</v>
      </c>
      <c r="S24" s="65">
        <f t="shared" si="7"/>
        <v>1.192462398981986E-2</v>
      </c>
      <c r="T24" s="65">
        <f t="shared" si="7"/>
        <v>1.6651241162622066E-2</v>
      </c>
      <c r="U24" s="67">
        <f t="shared" si="7"/>
        <v>3.3708157652496684E-3</v>
      </c>
      <c r="V24" s="67">
        <f t="shared" si="7"/>
        <v>3.4573109634370436E-2</v>
      </c>
      <c r="W24" s="67">
        <f t="shared" si="7"/>
        <v>1.6240231621454271E-2</v>
      </c>
      <c r="X24" s="67">
        <f t="shared" si="7"/>
        <v>-1.8010005045734134E-2</v>
      </c>
      <c r="Y24" s="67">
        <f t="shared" si="7"/>
        <v>4.7168938684138295E-2</v>
      </c>
      <c r="Z24" s="67">
        <f t="shared" si="7"/>
        <v>2.0653411984181691E-2</v>
      </c>
      <c r="AA24" s="67">
        <f t="shared" si="7"/>
        <v>-4.6598266269995192E-2</v>
      </c>
      <c r="AB24" s="67">
        <f t="shared" si="7"/>
        <v>-4.5179301342678002E-2</v>
      </c>
      <c r="AC24" s="67">
        <f t="shared" si="7"/>
        <v>4.6954104413052589E-2</v>
      </c>
      <c r="AD24" s="67">
        <f t="shared" si="7"/>
        <v>-1.3801339293208148E-2</v>
      </c>
      <c r="AE24" s="67">
        <f t="shared" si="7"/>
        <v>2.3482996315514759E-2</v>
      </c>
      <c r="AF24" s="67">
        <f t="shared" si="7"/>
        <v>1.0798144393961984E-2</v>
      </c>
      <c r="AG24" s="65">
        <f t="shared" si="7"/>
        <v>1.1667261679156438E-2</v>
      </c>
      <c r="AH24" s="65">
        <f t="shared" si="7"/>
        <v>1.63440902282459E-2</v>
      </c>
      <c r="AI24" s="67">
        <f t="shared" si="7"/>
        <v>0.60865696334522701</v>
      </c>
      <c r="AJ24" s="67">
        <f t="shared" si="7"/>
        <v>0.3440836909958731</v>
      </c>
      <c r="AK24" s="67">
        <f t="shared" si="7"/>
        <v>0.16453294829335396</v>
      </c>
      <c r="AL24" s="67">
        <f t="shared" si="7"/>
        <v>0.19290301907493856</v>
      </c>
      <c r="AM24" s="67">
        <f t="shared" si="7"/>
        <v>0.16626291449008934</v>
      </c>
      <c r="AN24" s="67">
        <f t="shared" si="7"/>
        <v>0.23656054954905104</v>
      </c>
      <c r="AO24" s="67">
        <f t="shared" si="7"/>
        <v>1.914807879244762E-2</v>
      </c>
      <c r="AP24" s="67">
        <f t="shared" si="7"/>
        <v>0.53594801593798236</v>
      </c>
      <c r="AQ24" s="67">
        <f t="shared" si="7"/>
        <v>1.0809980856825225</v>
      </c>
      <c r="AR24" s="67">
        <f t="shared" si="7"/>
        <v>0.11563594183414416</v>
      </c>
      <c r="AS24" s="67">
        <f t="shared" si="7"/>
        <v>0.17429595123935182</v>
      </c>
      <c r="AT24" s="67">
        <f t="shared" si="7"/>
        <v>0.43707486137469975</v>
      </c>
      <c r="AU24" s="65">
        <f t="shared" si="7"/>
        <v>0.34610609848283902</v>
      </c>
      <c r="AV24" s="65">
        <f t="shared" si="7"/>
        <v>0.37415538688753402</v>
      </c>
    </row>
    <row r="25" spans="1:48" x14ac:dyDescent="0.2">
      <c r="A25" s="54" t="s">
        <v>62</v>
      </c>
      <c r="B25" s="54" t="s">
        <v>60</v>
      </c>
      <c r="C25" s="55"/>
      <c r="D25" s="52"/>
      <c r="E25" s="65">
        <f t="shared" si="6"/>
        <v>9.9626400996255526E-5</v>
      </c>
      <c r="F25" s="57"/>
      <c r="G25" s="66">
        <f t="shared" si="7"/>
        <v>-1.9411224876878519E-3</v>
      </c>
      <c r="H25" s="66">
        <f t="shared" si="7"/>
        <v>3.110701838551444E-2</v>
      </c>
      <c r="I25" s="66">
        <f t="shared" si="7"/>
        <v>5.234306915422815E-3</v>
      </c>
      <c r="J25" s="66">
        <f t="shared" si="7"/>
        <v>7.554252519526683E-3</v>
      </c>
      <c r="K25" s="66">
        <f t="shared" si="7"/>
        <v>7.1762675084156458E-2</v>
      </c>
      <c r="L25" s="66">
        <f t="shared" si="7"/>
        <v>3.5319851616331999E-2</v>
      </c>
      <c r="M25" s="66">
        <f t="shared" si="7"/>
        <v>-3.2008344104865749E-3</v>
      </c>
      <c r="N25" s="66">
        <f t="shared" si="7"/>
        <v>-6.9360401505881297E-3</v>
      </c>
      <c r="O25" s="66">
        <f t="shared" si="7"/>
        <v>1.1638343044266808E-3</v>
      </c>
      <c r="P25" s="66">
        <f t="shared" si="7"/>
        <v>3.3316123150690657E-3</v>
      </c>
      <c r="Q25" s="66">
        <f t="shared" si="7"/>
        <v>1.3673917413401293E-2</v>
      </c>
      <c r="R25" s="66">
        <f t="shared" si="7"/>
        <v>1.6525115738115881E-2</v>
      </c>
      <c r="S25" s="65">
        <f t="shared" si="7"/>
        <v>1.2913002240212412E-2</v>
      </c>
      <c r="T25" s="65">
        <f t="shared" si="7"/>
        <v>1.2425546260594444E-2</v>
      </c>
      <c r="U25" s="67">
        <f t="shared" si="7"/>
        <v>-1.9411224876878519E-3</v>
      </c>
      <c r="V25" s="67">
        <f t="shared" si="7"/>
        <v>3.110701838551444E-2</v>
      </c>
      <c r="W25" s="67">
        <f t="shared" si="7"/>
        <v>5.234306915422815E-3</v>
      </c>
      <c r="X25" s="67">
        <f t="shared" si="7"/>
        <v>7.554252519526683E-3</v>
      </c>
      <c r="Y25" s="67">
        <f t="shared" si="7"/>
        <v>7.1762675084156458E-2</v>
      </c>
      <c r="Z25" s="67">
        <f t="shared" si="7"/>
        <v>3.5319851616331999E-2</v>
      </c>
      <c r="AA25" s="67">
        <f t="shared" si="7"/>
        <v>-3.2008344104865749E-3</v>
      </c>
      <c r="AB25" s="67">
        <f t="shared" si="7"/>
        <v>-6.9360401505881297E-3</v>
      </c>
      <c r="AC25" s="67">
        <f t="shared" si="7"/>
        <v>1.1638343044266808E-3</v>
      </c>
      <c r="AD25" s="67">
        <f t="shared" si="7"/>
        <v>3.3316123150690657E-3</v>
      </c>
      <c r="AE25" s="67">
        <f t="shared" si="7"/>
        <v>1.3673917413401293E-2</v>
      </c>
      <c r="AF25" s="67">
        <f t="shared" si="7"/>
        <v>1.6525115738115881E-2</v>
      </c>
      <c r="AG25" s="65">
        <f t="shared" si="7"/>
        <v>1.2913002240212412E-2</v>
      </c>
      <c r="AH25" s="65">
        <f t="shared" si="7"/>
        <v>1.2425546260594444E-2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5"/>
      <c r="AV25" s="65"/>
    </row>
    <row r="26" spans="1:48" x14ac:dyDescent="0.2">
      <c r="A26" s="54" t="s">
        <v>45</v>
      </c>
      <c r="B26" s="54" t="s">
        <v>3</v>
      </c>
      <c r="C26" s="55"/>
      <c r="D26" s="52"/>
      <c r="E26" s="65">
        <f t="shared" si="6"/>
        <v>-8.2131488799835894E-3</v>
      </c>
      <c r="F26" s="57"/>
      <c r="G26" s="66">
        <f t="shared" si="7"/>
        <v>1.2204109550015829E-3</v>
      </c>
      <c r="H26" s="66">
        <f t="shared" si="7"/>
        <v>3.2018482841246199E-2</v>
      </c>
      <c r="I26" s="66">
        <f t="shared" si="7"/>
        <v>1.0436329614350814E-2</v>
      </c>
      <c r="J26" s="66">
        <f t="shared" si="7"/>
        <v>2.7089697536579749E-3</v>
      </c>
      <c r="K26" s="66">
        <f t="shared" si="7"/>
        <v>5.168799035005911E-2</v>
      </c>
      <c r="L26" s="66">
        <f t="shared" si="7"/>
        <v>1.9322367815829855E-2</v>
      </c>
      <c r="M26" s="66">
        <f t="shared" si="7"/>
        <v>-4.2329969417406965E-2</v>
      </c>
      <c r="N26" s="66">
        <f t="shared" si="7"/>
        <v>-6.4445076847926552E-2</v>
      </c>
      <c r="O26" s="66">
        <f t="shared" si="7"/>
        <v>3.1290324901278588E-3</v>
      </c>
      <c r="P26" s="66">
        <f t="shared" si="7"/>
        <v>-5.2369279209167785E-2</v>
      </c>
      <c r="Q26" s="66">
        <f t="shared" si="7"/>
        <v>5.6282995867735774E-3</v>
      </c>
      <c r="R26" s="66">
        <f t="shared" si="7"/>
        <v>5.2917313976517111E-3</v>
      </c>
      <c r="S26" s="65">
        <f t="shared" si="7"/>
        <v>5.3081546582893768E-3</v>
      </c>
      <c r="T26" s="65">
        <f t="shared" si="7"/>
        <v>1.0710776531521971E-2</v>
      </c>
      <c r="U26" s="67">
        <f t="shared" si="7"/>
        <v>1.1549045429561922E-3</v>
      </c>
      <c r="V26" s="67">
        <f t="shared" si="7"/>
        <v>3.1960263372116549E-2</v>
      </c>
      <c r="W26" s="67">
        <f t="shared" si="7"/>
        <v>1.0443407920511794E-2</v>
      </c>
      <c r="X26" s="67">
        <f t="shared" si="7"/>
        <v>2.6435121527055294E-3</v>
      </c>
      <c r="Y26" s="67">
        <f t="shared" si="7"/>
        <v>5.1601599030426382E-2</v>
      </c>
      <c r="Z26" s="67">
        <f t="shared" si="7"/>
        <v>1.9305588172926713E-2</v>
      </c>
      <c r="AA26" s="67">
        <f t="shared" si="7"/>
        <v>-4.2329969417406965E-2</v>
      </c>
      <c r="AB26" s="67">
        <f t="shared" si="7"/>
        <v>-6.4444335619777471E-2</v>
      </c>
      <c r="AC26" s="67">
        <f t="shared" si="7"/>
        <v>3.110396614468991E-3</v>
      </c>
      <c r="AD26" s="67">
        <f t="shared" si="7"/>
        <v>-5.2387717415022905E-2</v>
      </c>
      <c r="AE26" s="67">
        <f t="shared" si="7"/>
        <v>5.5876939795012071E-3</v>
      </c>
      <c r="AF26" s="67">
        <f t="shared" si="7"/>
        <v>5.2840945145828933E-3</v>
      </c>
      <c r="AG26" s="65">
        <f t="shared" si="7"/>
        <v>5.2697067039542134E-3</v>
      </c>
      <c r="AH26" s="65">
        <f t="shared" si="7"/>
        <v>1.0674270299535271E-2</v>
      </c>
      <c r="AI26" s="67">
        <f t="shared" si="7"/>
        <v>0.25428012404816847</v>
      </c>
      <c r="AJ26" s="67">
        <f t="shared" si="7"/>
        <v>0.21187466758624374</v>
      </c>
      <c r="AK26" s="67">
        <f t="shared" si="7"/>
        <v>-2.2434639258051003E-3</v>
      </c>
      <c r="AL26" s="67">
        <f t="shared" si="7"/>
        <v>0.12598648825580616</v>
      </c>
      <c r="AM26" s="67">
        <f t="shared" si="7"/>
        <v>0.21031211476432055</v>
      </c>
      <c r="AN26" s="67">
        <f t="shared" si="7"/>
        <v>0.22498694542966602</v>
      </c>
      <c r="AO26" s="67" t="e">
        <f t="shared" si="7"/>
        <v>#DIV/0!</v>
      </c>
      <c r="AP26" s="67">
        <f t="shared" si="7"/>
        <v>-1</v>
      </c>
      <c r="AQ26" s="67" t="e">
        <f t="shared" si="7"/>
        <v>#DIV/0!</v>
      </c>
      <c r="AR26" s="67">
        <f t="shared" si="7"/>
        <v>0.33645204561274045</v>
      </c>
      <c r="AS26" s="67">
        <f t="shared" si="7"/>
        <v>0.30050289616513837</v>
      </c>
      <c r="AT26" s="67">
        <f t="shared" si="7"/>
        <v>3.3565404519629416E-2</v>
      </c>
      <c r="AU26" s="65">
        <f t="shared" si="7"/>
        <v>0.13867468816180994</v>
      </c>
      <c r="AV26" s="65">
        <f t="shared" si="7"/>
        <v>0.13015668074812248</v>
      </c>
    </row>
    <row r="27" spans="1:48" x14ac:dyDescent="0.2">
      <c r="A27" s="54" t="s">
        <v>54</v>
      </c>
      <c r="B27" s="54" t="s">
        <v>57</v>
      </c>
      <c r="C27" s="59"/>
      <c r="D27" s="52"/>
      <c r="E27" s="68">
        <f t="shared" si="6"/>
        <v>-1.235970286049981E-2</v>
      </c>
      <c r="F27" s="57"/>
      <c r="G27" s="69">
        <f t="shared" si="7"/>
        <v>-5.9414026161145328E-3</v>
      </c>
      <c r="H27" s="69">
        <f t="shared" si="7"/>
        <v>3.2017947472799957E-2</v>
      </c>
      <c r="I27" s="69">
        <f t="shared" si="7"/>
        <v>1.7548138285273573E-2</v>
      </c>
      <c r="J27" s="69">
        <f t="shared" si="7"/>
        <v>-1.7810735023912283E-2</v>
      </c>
      <c r="K27" s="69">
        <f t="shared" si="7"/>
        <v>5.0038657991038349E-2</v>
      </c>
      <c r="L27" s="69">
        <f t="shared" si="7"/>
        <v>7.5514402404142089E-4</v>
      </c>
      <c r="M27" s="69">
        <f t="shared" si="7"/>
        <v>-2.6584786133254656E-4</v>
      </c>
      <c r="N27" s="69">
        <f t="shared" si="7"/>
        <v>-2.0324311555640073E-2</v>
      </c>
      <c r="O27" s="69">
        <f t="shared" si="7"/>
        <v>1.4173368271445108E-2</v>
      </c>
      <c r="P27" s="69">
        <f t="shared" si="7"/>
        <v>-2.2649239374262109E-2</v>
      </c>
      <c r="Q27" s="69">
        <f t="shared" si="7"/>
        <v>1.1536400823774828E-2</v>
      </c>
      <c r="R27" s="69">
        <f t="shared" si="7"/>
        <v>1.2616631403105538E-2</v>
      </c>
      <c r="S27" s="68">
        <f t="shared" si="7"/>
        <v>8.5645066528867719E-3</v>
      </c>
      <c r="T27" s="68">
        <f t="shared" si="7"/>
        <v>1.2242055230594406E-2</v>
      </c>
      <c r="U27" s="70">
        <f t="shared" si="7"/>
        <v>-1.2873800455598161E-2</v>
      </c>
      <c r="V27" s="70">
        <f t="shared" si="7"/>
        <v>2.3917238958123255E-2</v>
      </c>
      <c r="W27" s="70">
        <f t="shared" si="7"/>
        <v>9.2475398493669925E-3</v>
      </c>
      <c r="X27" s="70">
        <f t="shared" si="7"/>
        <v>-2.5948580828382806E-2</v>
      </c>
      <c r="Y27" s="70">
        <f t="shared" si="7"/>
        <v>5.303605579720938E-2</v>
      </c>
      <c r="Z27" s="70">
        <f t="shared" si="7"/>
        <v>5.6846099758751656E-3</v>
      </c>
      <c r="AA27" s="70">
        <f t="shared" si="7"/>
        <v>6.7572692756088237E-3</v>
      </c>
      <c r="AB27" s="70">
        <f t="shared" si="7"/>
        <v>-1.3849937237969123E-2</v>
      </c>
      <c r="AC27" s="70">
        <f t="shared" si="7"/>
        <v>2.2625405442231239E-2</v>
      </c>
      <c r="AD27" s="70">
        <f t="shared" si="7"/>
        <v>-3.0701110454950498E-2</v>
      </c>
      <c r="AE27" s="70">
        <f t="shared" si="7"/>
        <v>1.3674089054889205E-3</v>
      </c>
      <c r="AF27" s="70">
        <f t="shared" si="7"/>
        <v>4.2493025514165339E-3</v>
      </c>
      <c r="AG27" s="68">
        <f t="shared" si="7"/>
        <v>2.1296127476120308E-3</v>
      </c>
      <c r="AH27" s="68">
        <f t="shared" si="7"/>
        <v>4.086400830501713E-3</v>
      </c>
      <c r="AI27" s="70">
        <f t="shared" si="7"/>
        <v>0.3549084353152514</v>
      </c>
      <c r="AJ27" s="70">
        <f t="shared" si="7"/>
        <v>0.38187504656592464</v>
      </c>
      <c r="AK27" s="70">
        <f t="shared" si="7"/>
        <v>0.36424888844616321</v>
      </c>
      <c r="AL27" s="70">
        <f t="shared" si="7"/>
        <v>0.2314833688830007</v>
      </c>
      <c r="AM27" s="70">
        <f t="shared" si="7"/>
        <v>8.4698787218815408E-3</v>
      </c>
      <c r="AN27" s="70">
        <f t="shared" si="7"/>
        <v>-5.8641211738277632E-2</v>
      </c>
      <c r="AO27" s="70">
        <f t="shared" si="7"/>
        <v>-0.10913668795856091</v>
      </c>
      <c r="AP27" s="70">
        <f t="shared" si="7"/>
        <v>-0.16553988788362972</v>
      </c>
      <c r="AQ27" s="70">
        <f t="shared" si="7"/>
        <v>-0.20104772610020172</v>
      </c>
      <c r="AR27" s="70">
        <f t="shared" si="7"/>
        <v>0.28184447789099831</v>
      </c>
      <c r="AS27" s="70">
        <f t="shared" si="7"/>
        <v>0.85004408816546362</v>
      </c>
      <c r="AT27" s="70">
        <f t="shared" si="7"/>
        <v>0.66258124252243289</v>
      </c>
      <c r="AU27" s="68">
        <f t="shared" si="7"/>
        <v>0.26750679653164289</v>
      </c>
      <c r="AV27" s="68">
        <f t="shared" si="7"/>
        <v>0.45511508809025147</v>
      </c>
    </row>
    <row r="28" spans="1:48" x14ac:dyDescent="0.2">
      <c r="G28">
        <v>31</v>
      </c>
      <c r="H28">
        <v>29</v>
      </c>
      <c r="I28">
        <v>31</v>
      </c>
      <c r="Q28">
        <v>30</v>
      </c>
      <c r="R28">
        <v>31</v>
      </c>
    </row>
    <row r="29" spans="1:48" ht="15.75" hidden="1" x14ac:dyDescent="0.25">
      <c r="A29" s="26"/>
      <c r="B29" s="50"/>
      <c r="C29" s="50"/>
      <c r="D29" s="50"/>
      <c r="F29" s="51"/>
      <c r="G29" s="76" t="s">
        <v>70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 t="s">
        <v>71</v>
      </c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 t="s">
        <v>72</v>
      </c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</row>
    <row r="30" spans="1:48" ht="15" hidden="1" customHeight="1" x14ac:dyDescent="0.2">
      <c r="A30" s="52" t="s">
        <v>49</v>
      </c>
      <c r="B30" s="52" t="s">
        <v>18</v>
      </c>
      <c r="C30" s="52"/>
      <c r="D30" s="52"/>
      <c r="E30" s="52" t="s">
        <v>52</v>
      </c>
      <c r="F30" s="52" t="s">
        <v>53</v>
      </c>
      <c r="G30" s="53" t="s">
        <v>11</v>
      </c>
      <c r="H30" s="53" t="s">
        <v>12</v>
      </c>
      <c r="I30" s="53" t="s">
        <v>13</v>
      </c>
      <c r="J30" s="53" t="s">
        <v>14</v>
      </c>
      <c r="K30" s="53" t="s">
        <v>15</v>
      </c>
      <c r="L30" s="53" t="s">
        <v>16</v>
      </c>
      <c r="M30" s="53" t="s">
        <v>17</v>
      </c>
      <c r="N30" s="53" t="s">
        <v>19</v>
      </c>
      <c r="O30" s="53" t="s">
        <v>20</v>
      </c>
      <c r="P30" s="53" t="s">
        <v>21</v>
      </c>
      <c r="Q30" s="53" t="s">
        <v>22</v>
      </c>
      <c r="R30" s="53" t="s">
        <v>23</v>
      </c>
      <c r="S30" s="53" t="s">
        <v>54</v>
      </c>
      <c r="T30" s="53" t="s">
        <v>55</v>
      </c>
      <c r="U30" s="53" t="s">
        <v>11</v>
      </c>
      <c r="V30" s="53" t="s">
        <v>12</v>
      </c>
      <c r="W30" s="53" t="s">
        <v>13</v>
      </c>
      <c r="X30" s="53" t="s">
        <v>14</v>
      </c>
      <c r="Y30" s="53" t="s">
        <v>15</v>
      </c>
      <c r="Z30" s="53" t="s">
        <v>16</v>
      </c>
      <c r="AA30" s="53" t="s">
        <v>17</v>
      </c>
      <c r="AB30" s="53" t="s">
        <v>19</v>
      </c>
      <c r="AC30" s="53" t="s">
        <v>20</v>
      </c>
      <c r="AD30" s="53" t="s">
        <v>21</v>
      </c>
      <c r="AE30" s="53" t="s">
        <v>22</v>
      </c>
      <c r="AF30" s="53" t="s">
        <v>23</v>
      </c>
      <c r="AG30" s="53" t="s">
        <v>54</v>
      </c>
      <c r="AH30" s="53" t="s">
        <v>55</v>
      </c>
      <c r="AI30" s="53" t="s">
        <v>11</v>
      </c>
      <c r="AJ30" s="53" t="s">
        <v>12</v>
      </c>
      <c r="AK30" s="53" t="s">
        <v>13</v>
      </c>
      <c r="AL30" s="53" t="s">
        <v>14</v>
      </c>
      <c r="AM30" s="53" t="s">
        <v>15</v>
      </c>
      <c r="AN30" s="53" t="s">
        <v>16</v>
      </c>
      <c r="AO30" s="53" t="s">
        <v>17</v>
      </c>
      <c r="AP30" s="53" t="s">
        <v>19</v>
      </c>
      <c r="AQ30" s="53" t="s">
        <v>20</v>
      </c>
      <c r="AR30" s="53" t="s">
        <v>21</v>
      </c>
      <c r="AS30" s="53" t="s">
        <v>22</v>
      </c>
      <c r="AT30" s="53" t="s">
        <v>23</v>
      </c>
      <c r="AU30" s="53" t="s">
        <v>54</v>
      </c>
      <c r="AV30" s="53" t="s">
        <v>55</v>
      </c>
    </row>
    <row r="31" spans="1:48" ht="15" hidden="1" customHeight="1" x14ac:dyDescent="0.2">
      <c r="A31" s="54" t="s">
        <v>56</v>
      </c>
      <c r="B31" s="54" t="s">
        <v>60</v>
      </c>
      <c r="C31" s="55"/>
      <c r="D31" s="52"/>
      <c r="E31" s="57">
        <v>53671</v>
      </c>
      <c r="F31" s="57">
        <v>54000</v>
      </c>
      <c r="G31" s="58">
        <v>682747.66750706802</v>
      </c>
      <c r="H31" s="58">
        <v>542062.59041955415</v>
      </c>
      <c r="I31" s="58">
        <v>385399.29507739906</v>
      </c>
      <c r="J31" s="58">
        <v>192752.80288474349</v>
      </c>
      <c r="K31" s="58">
        <v>108312.29550999297</v>
      </c>
      <c r="L31" s="58">
        <v>81849.174275401412</v>
      </c>
      <c r="M31" s="58">
        <v>77111.197301524342</v>
      </c>
      <c r="N31" s="58">
        <v>77083.117158797657</v>
      </c>
      <c r="O31" s="58">
        <v>89636.75356368722</v>
      </c>
      <c r="P31" s="58">
        <v>143033.08855796378</v>
      </c>
      <c r="Q31" s="58">
        <v>326791.10605761636</v>
      </c>
      <c r="R31" s="58">
        <v>587865.41015867377</v>
      </c>
      <c r="S31" s="57">
        <v>3294644.4984724224</v>
      </c>
      <c r="T31" s="57">
        <v>2524866.0692203115</v>
      </c>
      <c r="U31" s="51">
        <v>666771.97712662746</v>
      </c>
      <c r="V31" s="51">
        <v>521478.11611254048</v>
      </c>
      <c r="W31" s="51">
        <v>369215.95890774339</v>
      </c>
      <c r="X31" s="51">
        <v>178113.4938774755</v>
      </c>
      <c r="Y31" s="51">
        <v>92189.640646401109</v>
      </c>
      <c r="Z31" s="51">
        <v>66084.8493326764</v>
      </c>
      <c r="AA31" s="51">
        <v>61053.27260241472</v>
      </c>
      <c r="AB31" s="51">
        <v>62193.974042102789</v>
      </c>
      <c r="AC31" s="51">
        <v>73318.337268451069</v>
      </c>
      <c r="AD31" s="51">
        <v>132151.86619056039</v>
      </c>
      <c r="AE31" s="51">
        <v>314387.09631295333</v>
      </c>
      <c r="AF31" s="51">
        <v>570037.04130691523</v>
      </c>
      <c r="AG31" s="57">
        <v>3106995.6237268616</v>
      </c>
      <c r="AH31" s="57">
        <v>2441890.18976678</v>
      </c>
      <c r="AI31" s="51">
        <v>15975.690380440506</v>
      </c>
      <c r="AJ31" s="51">
        <v>20584.474307013701</v>
      </c>
      <c r="AK31" s="51">
        <v>16183.336169655655</v>
      </c>
      <c r="AL31" s="51">
        <v>14639.309007267999</v>
      </c>
      <c r="AM31" s="51">
        <v>16122.654863591863</v>
      </c>
      <c r="AN31" s="51">
        <v>15764.324942725018</v>
      </c>
      <c r="AO31" s="51">
        <v>16057.924699109626</v>
      </c>
      <c r="AP31" s="51">
        <v>14889.143116694868</v>
      </c>
      <c r="AQ31" s="51">
        <v>16318.416295236157</v>
      </c>
      <c r="AR31" s="51">
        <v>10881.222367403378</v>
      </c>
      <c r="AS31" s="51">
        <v>12404.009744663023</v>
      </c>
      <c r="AT31" s="51">
        <v>17828.368851758492</v>
      </c>
      <c r="AU31" s="57">
        <v>187648.87474556029</v>
      </c>
      <c r="AV31" s="57">
        <v>82975.879453531379</v>
      </c>
    </row>
    <row r="32" spans="1:48" ht="15" hidden="1" customHeight="1" x14ac:dyDescent="0.2">
      <c r="A32" s="54" t="s">
        <v>58</v>
      </c>
      <c r="B32" s="54" t="s">
        <v>60</v>
      </c>
      <c r="C32" s="55"/>
      <c r="D32" s="52"/>
      <c r="E32" s="57">
        <v>125148</v>
      </c>
      <c r="F32" s="57">
        <v>199277</v>
      </c>
      <c r="G32" s="58">
        <v>1555868.0734081925</v>
      </c>
      <c r="H32" s="58">
        <v>1222601.225828307</v>
      </c>
      <c r="I32" s="58">
        <v>884111.96546784218</v>
      </c>
      <c r="J32" s="58">
        <v>475227.12272122712</v>
      </c>
      <c r="K32" s="58">
        <v>251377.30699024064</v>
      </c>
      <c r="L32" s="58">
        <v>184316.76730911765</v>
      </c>
      <c r="M32" s="58">
        <v>173444.30630761632</v>
      </c>
      <c r="N32" s="58">
        <v>190879.85855733725</v>
      </c>
      <c r="O32" s="58">
        <v>238818.42692918619</v>
      </c>
      <c r="P32" s="58">
        <v>376954.79601421818</v>
      </c>
      <c r="Q32" s="58">
        <v>757198.67181873927</v>
      </c>
      <c r="R32" s="58">
        <v>1312974.9377447749</v>
      </c>
      <c r="S32" s="57">
        <v>7623773.4590967996</v>
      </c>
      <c r="T32" s="57">
        <v>5732754.8742678566</v>
      </c>
      <c r="U32" s="51">
        <v>1542579.2016096115</v>
      </c>
      <c r="V32" s="51">
        <v>1208919.5583228413</v>
      </c>
      <c r="W32" s="51">
        <v>871739.50842387823</v>
      </c>
      <c r="X32" s="51">
        <v>463937.83444954344</v>
      </c>
      <c r="Y32" s="51">
        <v>240001.90302927289</v>
      </c>
      <c r="Z32" s="51">
        <v>175012.77745351204</v>
      </c>
      <c r="AA32" s="51">
        <v>163499.81432878287</v>
      </c>
      <c r="AB32" s="51">
        <v>179668.23564862215</v>
      </c>
      <c r="AC32" s="51">
        <v>229052.33160115223</v>
      </c>
      <c r="AD32" s="51">
        <v>366671.69237380172</v>
      </c>
      <c r="AE32" s="51">
        <v>743100.79854552378</v>
      </c>
      <c r="AF32" s="51">
        <v>1300053.3121816576</v>
      </c>
      <c r="AG32" s="57">
        <v>7484236.9679681994</v>
      </c>
      <c r="AH32" s="57">
        <v>5666392.3790835124</v>
      </c>
      <c r="AI32" s="51">
        <v>13288.871798581085</v>
      </c>
      <c r="AJ32" s="51">
        <v>13681.667505465741</v>
      </c>
      <c r="AK32" s="51">
        <v>12372.45704396393</v>
      </c>
      <c r="AL32" s="51">
        <v>11289.288271683654</v>
      </c>
      <c r="AM32" s="51">
        <v>11375.403960967742</v>
      </c>
      <c r="AN32" s="51">
        <v>9303.9898556056069</v>
      </c>
      <c r="AO32" s="51">
        <v>9944.4919788334646</v>
      </c>
      <c r="AP32" s="51">
        <v>11211.622908715106</v>
      </c>
      <c r="AQ32" s="51">
        <v>9766.0953280339563</v>
      </c>
      <c r="AR32" s="51">
        <v>10283.103640416453</v>
      </c>
      <c r="AS32" s="51">
        <v>14097.873273215442</v>
      </c>
      <c r="AT32" s="51">
        <v>12921.625563117253</v>
      </c>
      <c r="AU32" s="57">
        <v>139536.49112859945</v>
      </c>
      <c r="AV32" s="57">
        <v>66362.495184343454</v>
      </c>
    </row>
    <row r="33" spans="1:48" ht="15" hidden="1" customHeight="1" x14ac:dyDescent="0.2">
      <c r="A33" s="54" t="s">
        <v>59</v>
      </c>
      <c r="B33" s="54" t="s">
        <v>60</v>
      </c>
      <c r="C33" s="55"/>
      <c r="D33" s="52"/>
      <c r="E33" s="57">
        <v>74487</v>
      </c>
      <c r="F33" s="57"/>
      <c r="G33" s="58">
        <v>903456.72459866665</v>
      </c>
      <c r="H33" s="58">
        <v>711157.98334940325</v>
      </c>
      <c r="I33" s="58">
        <v>521209.45505246194</v>
      </c>
      <c r="J33" s="58">
        <v>270806.62836177973</v>
      </c>
      <c r="K33" s="58">
        <v>150565.79120959283</v>
      </c>
      <c r="L33" s="58">
        <v>102184.42607912768</v>
      </c>
      <c r="M33" s="58">
        <v>97948.816133174812</v>
      </c>
      <c r="N33" s="58">
        <v>103521.70515980548</v>
      </c>
      <c r="O33" s="58">
        <v>122107.22994474044</v>
      </c>
      <c r="P33" s="58">
        <v>214303.07377233793</v>
      </c>
      <c r="Q33" s="58">
        <v>440310.15997500322</v>
      </c>
      <c r="R33" s="58">
        <v>765450.30283139553</v>
      </c>
      <c r="S33" s="57">
        <v>4403022.2964674896</v>
      </c>
      <c r="T33" s="57">
        <v>3341584.6258069305</v>
      </c>
      <c r="U33" s="51">
        <v>903116.07964257908</v>
      </c>
      <c r="V33" s="51">
        <v>710705.76816995174</v>
      </c>
      <c r="W33" s="51">
        <v>520654.16732278373</v>
      </c>
      <c r="X33" s="51">
        <v>270468.66278206086</v>
      </c>
      <c r="Y33" s="51">
        <v>150432.66783106915</v>
      </c>
      <c r="Z33" s="51">
        <v>102138.06028968154</v>
      </c>
      <c r="AA33" s="51">
        <v>97932.158198594727</v>
      </c>
      <c r="AB33" s="51">
        <v>103513.11308278852</v>
      </c>
      <c r="AC33" s="51">
        <v>122107.22994474044</v>
      </c>
      <c r="AD33" s="51">
        <v>214299.99278271483</v>
      </c>
      <c r="AE33" s="51">
        <v>440099.38570094365</v>
      </c>
      <c r="AF33" s="51">
        <v>765190.57917106815</v>
      </c>
      <c r="AG33" s="57">
        <v>4400657.8649189761</v>
      </c>
      <c r="AH33" s="57">
        <v>3339765.9800073262</v>
      </c>
      <c r="AI33" s="51">
        <v>340.64495608753623</v>
      </c>
      <c r="AJ33" s="51">
        <v>452.21517945156342</v>
      </c>
      <c r="AK33" s="51">
        <v>555.28772967819009</v>
      </c>
      <c r="AL33" s="51">
        <v>337.96557971889263</v>
      </c>
      <c r="AM33" s="51">
        <v>133.12337852367864</v>
      </c>
      <c r="AN33" s="51">
        <v>46.365789446138756</v>
      </c>
      <c r="AO33" s="51">
        <v>16.657934580083733</v>
      </c>
      <c r="AP33" s="51">
        <v>8.5920770169628167</v>
      </c>
      <c r="AQ33" s="51">
        <v>0</v>
      </c>
      <c r="AR33" s="51">
        <v>3.0809896230810669</v>
      </c>
      <c r="AS33" s="51">
        <v>210.77427405957479</v>
      </c>
      <c r="AT33" s="51">
        <v>259.72366032739671</v>
      </c>
      <c r="AU33" s="57">
        <v>2364.4315485130992</v>
      </c>
      <c r="AV33" s="57">
        <v>1818.6457996042614</v>
      </c>
    </row>
    <row r="34" spans="1:48" ht="15" hidden="1" customHeight="1" x14ac:dyDescent="0.2">
      <c r="A34" s="54" t="s">
        <v>62</v>
      </c>
      <c r="B34" s="54" t="s">
        <v>60</v>
      </c>
      <c r="C34" s="55"/>
      <c r="D34" s="52"/>
      <c r="E34" s="57">
        <v>19814</v>
      </c>
      <c r="F34" s="57">
        <v>20000</v>
      </c>
      <c r="G34" s="58">
        <v>258459.46960841271</v>
      </c>
      <c r="H34" s="58">
        <v>201741.00217962617</v>
      </c>
      <c r="I34" s="58">
        <v>150023.32112451177</v>
      </c>
      <c r="J34" s="58">
        <v>73691.863807068381</v>
      </c>
      <c r="K34" s="58">
        <v>37615.639593901236</v>
      </c>
      <c r="L34" s="58">
        <v>23755.268525495801</v>
      </c>
      <c r="M34" s="58">
        <v>22374.517668917855</v>
      </c>
      <c r="N34" s="58">
        <v>22973.134379583084</v>
      </c>
      <c r="O34" s="58">
        <v>28562.468719029705</v>
      </c>
      <c r="P34" s="58">
        <v>55391.30692301361</v>
      </c>
      <c r="Q34" s="58">
        <v>121680.08920275042</v>
      </c>
      <c r="R34" s="58">
        <v>212378.82515949878</v>
      </c>
      <c r="S34" s="57">
        <v>1208646.9068918093</v>
      </c>
      <c r="T34" s="57">
        <v>944282.7072747997</v>
      </c>
      <c r="U34" s="51">
        <v>258459.46960841271</v>
      </c>
      <c r="V34" s="51">
        <v>201741.00217962617</v>
      </c>
      <c r="W34" s="51">
        <v>150023.32112451177</v>
      </c>
      <c r="X34" s="51">
        <v>73691.863807068381</v>
      </c>
      <c r="Y34" s="51">
        <v>37615.639593901236</v>
      </c>
      <c r="Z34" s="51">
        <v>23755.268525495801</v>
      </c>
      <c r="AA34" s="51">
        <v>22374.517668917855</v>
      </c>
      <c r="AB34" s="51">
        <v>22973.134379583084</v>
      </c>
      <c r="AC34" s="51">
        <v>28562.468719029705</v>
      </c>
      <c r="AD34" s="51">
        <v>55391.30692301361</v>
      </c>
      <c r="AE34" s="51">
        <v>121680.08920275042</v>
      </c>
      <c r="AF34" s="51">
        <v>212378.82515949878</v>
      </c>
      <c r="AG34" s="57">
        <v>1208646.9068918093</v>
      </c>
      <c r="AH34" s="57">
        <v>944282.7072747997</v>
      </c>
      <c r="AI34" s="51">
        <v>0</v>
      </c>
      <c r="AJ34" s="51"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v>0</v>
      </c>
      <c r="AS34" s="51">
        <v>0</v>
      </c>
      <c r="AT34" s="51">
        <v>0</v>
      </c>
      <c r="AU34" s="57">
        <v>0</v>
      </c>
      <c r="AV34" s="57">
        <v>0</v>
      </c>
    </row>
    <row r="35" spans="1:48" ht="15" hidden="1" customHeight="1" x14ac:dyDescent="0.2">
      <c r="A35" s="54" t="s">
        <v>45</v>
      </c>
      <c r="B35" s="54" t="s">
        <v>3</v>
      </c>
      <c r="C35" s="55"/>
      <c r="D35" s="52"/>
      <c r="E35" s="57">
        <v>39940</v>
      </c>
      <c r="F35" s="57">
        <v>40000</v>
      </c>
      <c r="G35" s="58">
        <v>498792.15536327969</v>
      </c>
      <c r="H35" s="58">
        <v>392989.6116202274</v>
      </c>
      <c r="I35" s="58">
        <v>292805.60315324244</v>
      </c>
      <c r="J35" s="58">
        <v>153914.36025832992</v>
      </c>
      <c r="K35" s="58">
        <v>80633.928545438583</v>
      </c>
      <c r="L35" s="58">
        <v>53322.099840287628</v>
      </c>
      <c r="M35" s="58">
        <v>48874.841261845555</v>
      </c>
      <c r="N35" s="58">
        <v>51914.146995686402</v>
      </c>
      <c r="O35" s="58">
        <v>58865.415653076801</v>
      </c>
      <c r="P35" s="58">
        <v>116667.40816635423</v>
      </c>
      <c r="Q35" s="58">
        <v>248417.33759985765</v>
      </c>
      <c r="R35" s="58">
        <v>418782.81478258292</v>
      </c>
      <c r="S35" s="57">
        <v>2415979.7232402093</v>
      </c>
      <c r="T35" s="57">
        <v>1851787.5225191901</v>
      </c>
      <c r="U35" s="51">
        <v>498674.59247672214</v>
      </c>
      <c r="V35" s="51">
        <v>392902.98317662155</v>
      </c>
      <c r="W35" s="51">
        <v>292675.52397809317</v>
      </c>
      <c r="X35" s="51">
        <v>153833.96088515324</v>
      </c>
      <c r="Y35" s="51">
        <v>80587.783062279152</v>
      </c>
      <c r="Z35" s="51">
        <v>53293.209265914295</v>
      </c>
      <c r="AA35" s="51">
        <v>48850.747754673692</v>
      </c>
      <c r="AB35" s="51">
        <v>51886.477697277369</v>
      </c>
      <c r="AC35" s="51">
        <v>58831.580359934022</v>
      </c>
      <c r="AD35" s="51">
        <v>116604.05844841959</v>
      </c>
      <c r="AE35" s="51">
        <v>248340.29486360622</v>
      </c>
      <c r="AF35" s="51">
        <v>418665.7868278377</v>
      </c>
      <c r="AG35" s="57">
        <v>2415146.9987965324</v>
      </c>
      <c r="AH35" s="57">
        <v>1851259.1813228806</v>
      </c>
      <c r="AI35" s="51">
        <v>117.56288655751518</v>
      </c>
      <c r="AJ35" s="51">
        <v>86.628443605826874</v>
      </c>
      <c r="AK35" s="51">
        <v>130.07917514923926</v>
      </c>
      <c r="AL35" s="51">
        <v>80.399373176681394</v>
      </c>
      <c r="AM35" s="51">
        <v>46.145483159424671</v>
      </c>
      <c r="AN35" s="51">
        <v>28.890574373332566</v>
      </c>
      <c r="AO35" s="51">
        <v>24.093507171866399</v>
      </c>
      <c r="AP35" s="51">
        <v>27.669298409036053</v>
      </c>
      <c r="AQ35" s="51">
        <v>33.835293142779122</v>
      </c>
      <c r="AR35" s="51">
        <v>63.349717934642584</v>
      </c>
      <c r="AS35" s="51">
        <v>77.042736251425652</v>
      </c>
      <c r="AT35" s="51">
        <v>117.02795474525151</v>
      </c>
      <c r="AU35" s="57">
        <v>832.72444367702133</v>
      </c>
      <c r="AV35" s="57">
        <v>528.34119630925852</v>
      </c>
    </row>
    <row r="36" spans="1:48" s="63" customFormat="1" ht="15" hidden="1" x14ac:dyDescent="0.25">
      <c r="A36" s="54" t="s">
        <v>54</v>
      </c>
      <c r="B36" s="54" t="s">
        <v>57</v>
      </c>
      <c r="C36" s="59"/>
      <c r="D36" s="52"/>
      <c r="E36" s="60">
        <f t="shared" ref="E36:AV36" si="8">SUM(E31:E35)</f>
        <v>313060</v>
      </c>
      <c r="F36" s="60">
        <f t="shared" si="8"/>
        <v>313277</v>
      </c>
      <c r="G36" s="61">
        <f t="shared" si="8"/>
        <v>3899324.0904856194</v>
      </c>
      <c r="H36" s="61">
        <f t="shared" si="8"/>
        <v>3070552.413397118</v>
      </c>
      <c r="I36" s="61">
        <f t="shared" si="8"/>
        <v>2233549.6398754572</v>
      </c>
      <c r="J36" s="61">
        <f t="shared" si="8"/>
        <v>1166392.7780331487</v>
      </c>
      <c r="K36" s="61">
        <f t="shared" si="8"/>
        <v>628504.96184916631</v>
      </c>
      <c r="L36" s="61">
        <f t="shared" si="8"/>
        <v>445427.73602943012</v>
      </c>
      <c r="M36" s="61">
        <f t="shared" si="8"/>
        <v>419753.67867307883</v>
      </c>
      <c r="N36" s="61">
        <f t="shared" si="8"/>
        <v>446371.96225120983</v>
      </c>
      <c r="O36" s="61">
        <f t="shared" si="8"/>
        <v>537990.29480972036</v>
      </c>
      <c r="P36" s="61">
        <f t="shared" si="8"/>
        <v>906349.67343388777</v>
      </c>
      <c r="Q36" s="61">
        <f t="shared" si="8"/>
        <v>1894397.3646539671</v>
      </c>
      <c r="R36" s="61">
        <f t="shared" si="8"/>
        <v>3297452.2906769263</v>
      </c>
      <c r="S36" s="60">
        <f t="shared" si="8"/>
        <v>18946066.884168733</v>
      </c>
      <c r="T36" s="60">
        <f t="shared" si="8"/>
        <v>14395275.799089087</v>
      </c>
      <c r="U36" s="62">
        <f t="shared" si="8"/>
        <v>3869601.3204639526</v>
      </c>
      <c r="V36" s="62">
        <f t="shared" si="8"/>
        <v>3035747.4279615814</v>
      </c>
      <c r="W36" s="62">
        <f t="shared" si="8"/>
        <v>2204308.47975701</v>
      </c>
      <c r="X36" s="62">
        <f t="shared" si="8"/>
        <v>1140045.8158013015</v>
      </c>
      <c r="Y36" s="62">
        <f t="shared" si="8"/>
        <v>600827.63416292355</v>
      </c>
      <c r="Z36" s="62">
        <f t="shared" si="8"/>
        <v>420284.16486728005</v>
      </c>
      <c r="AA36" s="62">
        <f t="shared" si="8"/>
        <v>393710.51055338385</v>
      </c>
      <c r="AB36" s="62">
        <f t="shared" si="8"/>
        <v>420234.93485037389</v>
      </c>
      <c r="AC36" s="62">
        <f t="shared" si="8"/>
        <v>511871.94789330743</v>
      </c>
      <c r="AD36" s="62">
        <f t="shared" si="8"/>
        <v>885118.9167185101</v>
      </c>
      <c r="AE36" s="62">
        <f t="shared" si="8"/>
        <v>1867607.6646257774</v>
      </c>
      <c r="AF36" s="62">
        <f t="shared" si="8"/>
        <v>3266325.5446469774</v>
      </c>
      <c r="AG36" s="60">
        <f t="shared" si="8"/>
        <v>18615684.362302378</v>
      </c>
      <c r="AH36" s="60">
        <f t="shared" si="8"/>
        <v>14243590.437455298</v>
      </c>
      <c r="AI36" s="62">
        <f t="shared" si="8"/>
        <v>29722.770021666645</v>
      </c>
      <c r="AJ36" s="62">
        <f t="shared" si="8"/>
        <v>34804.985435536837</v>
      </c>
      <c r="AK36" s="62">
        <f t="shared" si="8"/>
        <v>29241.160118447016</v>
      </c>
      <c r="AL36" s="62">
        <f t="shared" si="8"/>
        <v>26346.962231847228</v>
      </c>
      <c r="AM36" s="62">
        <f t="shared" si="8"/>
        <v>27677.327686242708</v>
      </c>
      <c r="AN36" s="62">
        <f t="shared" si="8"/>
        <v>25143.5711621501</v>
      </c>
      <c r="AO36" s="62">
        <f t="shared" si="8"/>
        <v>26043.168119695038</v>
      </c>
      <c r="AP36" s="62">
        <f t="shared" si="8"/>
        <v>26137.027400835974</v>
      </c>
      <c r="AQ36" s="62">
        <f t="shared" si="8"/>
        <v>26118.346916412891</v>
      </c>
      <c r="AR36" s="62">
        <f t="shared" si="8"/>
        <v>21230.756715377553</v>
      </c>
      <c r="AS36" s="62">
        <f t="shared" si="8"/>
        <v>26789.700028189465</v>
      </c>
      <c r="AT36" s="62">
        <f t="shared" si="8"/>
        <v>31126.746029948394</v>
      </c>
      <c r="AU36" s="60">
        <f t="shared" si="8"/>
        <v>330382.52186634985</v>
      </c>
      <c r="AV36" s="60">
        <f t="shared" si="8"/>
        <v>151685.36163378836</v>
      </c>
    </row>
    <row r="37" spans="1:48" ht="15" hidden="1" customHeight="1" x14ac:dyDescent="0.2"/>
    <row r="38" spans="1:48" ht="15.75" hidden="1" x14ac:dyDescent="0.25">
      <c r="A38" s="26"/>
      <c r="B38" s="50"/>
      <c r="C38" s="50"/>
      <c r="D38" s="50"/>
      <c r="F38" s="51"/>
      <c r="G38" s="76" t="s">
        <v>63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 t="s">
        <v>64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 t="s">
        <v>65</v>
      </c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</row>
    <row r="39" spans="1:48" ht="15" hidden="1" customHeight="1" x14ac:dyDescent="0.2">
      <c r="A39" s="52" t="s">
        <v>49</v>
      </c>
      <c r="B39" s="52" t="s">
        <v>18</v>
      </c>
      <c r="C39" s="52" t="s">
        <v>50</v>
      </c>
      <c r="D39" s="52" t="s">
        <v>51</v>
      </c>
      <c r="E39" s="52" t="s">
        <v>52</v>
      </c>
      <c r="F39" s="52" t="s">
        <v>53</v>
      </c>
      <c r="G39" s="53" t="s">
        <v>11</v>
      </c>
      <c r="H39" s="53" t="s">
        <v>12</v>
      </c>
      <c r="I39" s="53" t="s">
        <v>13</v>
      </c>
      <c r="J39" s="53" t="s">
        <v>14</v>
      </c>
      <c r="K39" s="53" t="s">
        <v>15</v>
      </c>
      <c r="L39" s="53" t="s">
        <v>16</v>
      </c>
      <c r="M39" s="53" t="s">
        <v>17</v>
      </c>
      <c r="N39" s="53" t="s">
        <v>19</v>
      </c>
      <c r="O39" s="53" t="s">
        <v>20</v>
      </c>
      <c r="P39" s="53" t="s">
        <v>21</v>
      </c>
      <c r="Q39" s="53" t="s">
        <v>22</v>
      </c>
      <c r="R39" s="53" t="s">
        <v>23</v>
      </c>
      <c r="S39" s="53" t="s">
        <v>54</v>
      </c>
      <c r="T39" s="53" t="s">
        <v>55</v>
      </c>
      <c r="U39" s="53" t="s">
        <v>11</v>
      </c>
      <c r="V39" s="53" t="s">
        <v>12</v>
      </c>
      <c r="W39" s="53" t="s">
        <v>13</v>
      </c>
      <c r="X39" s="53" t="s">
        <v>14</v>
      </c>
      <c r="Y39" s="53" t="s">
        <v>15</v>
      </c>
      <c r="Z39" s="53" t="s">
        <v>16</v>
      </c>
      <c r="AA39" s="53" t="s">
        <v>17</v>
      </c>
      <c r="AB39" s="53" t="s">
        <v>19</v>
      </c>
      <c r="AC39" s="53" t="s">
        <v>20</v>
      </c>
      <c r="AD39" s="53" t="s">
        <v>21</v>
      </c>
      <c r="AE39" s="53" t="s">
        <v>22</v>
      </c>
      <c r="AF39" s="53" t="s">
        <v>23</v>
      </c>
      <c r="AG39" s="53" t="s">
        <v>54</v>
      </c>
      <c r="AH39" s="53" t="s">
        <v>55</v>
      </c>
      <c r="AI39" s="53" t="s">
        <v>11</v>
      </c>
      <c r="AJ39" s="53" t="s">
        <v>12</v>
      </c>
      <c r="AK39" s="53" t="s">
        <v>13</v>
      </c>
      <c r="AL39" s="53" t="s">
        <v>14</v>
      </c>
      <c r="AM39" s="53" t="s">
        <v>15</v>
      </c>
      <c r="AN39" s="53" t="s">
        <v>16</v>
      </c>
      <c r="AO39" s="53" t="s">
        <v>17</v>
      </c>
      <c r="AP39" s="53" t="s">
        <v>19</v>
      </c>
      <c r="AQ39" s="53" t="s">
        <v>20</v>
      </c>
      <c r="AR39" s="53" t="s">
        <v>21</v>
      </c>
      <c r="AS39" s="53" t="s">
        <v>22</v>
      </c>
      <c r="AT39" s="53" t="s">
        <v>23</v>
      </c>
      <c r="AU39" s="53" t="s">
        <v>54</v>
      </c>
      <c r="AV39" s="53" t="s">
        <v>55</v>
      </c>
    </row>
    <row r="40" spans="1:48" ht="15" hidden="1" customHeight="1" x14ac:dyDescent="0.2">
      <c r="A40" s="54" t="s">
        <v>56</v>
      </c>
      <c r="B40" s="54" t="s">
        <v>57</v>
      </c>
      <c r="C40" s="55" t="s">
        <v>66</v>
      </c>
      <c r="D40" s="71">
        <v>0.98450000000000004</v>
      </c>
      <c r="E40" s="57">
        <v>54565.005498276318</v>
      </c>
      <c r="F40" s="57">
        <v>53900</v>
      </c>
      <c r="G40" s="58">
        <v>726033.28352140449</v>
      </c>
      <c r="H40" s="58">
        <v>584037.78757565399</v>
      </c>
      <c r="I40" s="58">
        <v>415731.00709055475</v>
      </c>
      <c r="J40" s="58">
        <v>208944.69354058368</v>
      </c>
      <c r="K40" s="58">
        <v>107817.16270302204</v>
      </c>
      <c r="L40" s="58">
        <v>83557.049798939348</v>
      </c>
      <c r="M40" s="58">
        <v>78370.439147955738</v>
      </c>
      <c r="N40" s="58">
        <v>74266.140785989701</v>
      </c>
      <c r="O40" s="58">
        <v>85931.737035099737</v>
      </c>
      <c r="P40" s="58">
        <v>160462.45991791791</v>
      </c>
      <c r="Q40" s="58">
        <v>325069.92846601555</v>
      </c>
      <c r="R40" s="58">
        <v>587354.46717714728</v>
      </c>
      <c r="S40" s="57">
        <v>3437576.1567602847</v>
      </c>
      <c r="T40" s="57">
        <v>2638226.4738307763</v>
      </c>
      <c r="U40" s="51">
        <v>677656.40740976064</v>
      </c>
      <c r="V40" s="51">
        <v>525246.20276214927</v>
      </c>
      <c r="W40" s="51">
        <v>373411.26062700123</v>
      </c>
      <c r="X40" s="51">
        <v>188344.86219724576</v>
      </c>
      <c r="Y40" s="51">
        <v>86528.857797400982</v>
      </c>
      <c r="Z40" s="51">
        <v>59993.695017603161</v>
      </c>
      <c r="AA40" s="51">
        <v>56009.432451755994</v>
      </c>
      <c r="AB40" s="51">
        <v>57775.601268436782</v>
      </c>
      <c r="AC40" s="51">
        <v>72167.132740721441</v>
      </c>
      <c r="AD40" s="51">
        <v>145016.98691037917</v>
      </c>
      <c r="AE40" s="51">
        <v>311354.73567925044</v>
      </c>
      <c r="AF40" s="51">
        <v>566970.51495717233</v>
      </c>
      <c r="AG40" s="57">
        <v>3120475.6898188773</v>
      </c>
      <c r="AH40" s="57">
        <v>2454639.121435334</v>
      </c>
      <c r="AI40" s="51">
        <v>48376.876111643796</v>
      </c>
      <c r="AJ40" s="51">
        <v>58791.584813504698</v>
      </c>
      <c r="AK40" s="51">
        <v>42319.7464635535</v>
      </c>
      <c r="AL40" s="51">
        <v>20599.831343337912</v>
      </c>
      <c r="AM40" s="51">
        <v>21288.304905621055</v>
      </c>
      <c r="AN40" s="51">
        <v>23563.354781336191</v>
      </c>
      <c r="AO40" s="51">
        <v>22361.006696199736</v>
      </c>
      <c r="AP40" s="51">
        <v>16490.539517552923</v>
      </c>
      <c r="AQ40" s="51">
        <v>13764.60429437829</v>
      </c>
      <c r="AR40" s="51">
        <v>15445.47300753874</v>
      </c>
      <c r="AS40" s="51">
        <v>13715.192786765121</v>
      </c>
      <c r="AT40" s="51">
        <v>20383.952219974995</v>
      </c>
      <c r="AU40" s="57">
        <v>317100.46694140695</v>
      </c>
      <c r="AV40" s="57">
        <v>183587.35239544211</v>
      </c>
    </row>
    <row r="41" spans="1:48" ht="15" hidden="1" customHeight="1" x14ac:dyDescent="0.2">
      <c r="A41" s="54" t="s">
        <v>58</v>
      </c>
      <c r="B41" s="54" t="s">
        <v>57</v>
      </c>
      <c r="C41" s="55" t="s">
        <v>66</v>
      </c>
      <c r="D41" s="71">
        <v>0.9758</v>
      </c>
      <c r="E41" s="57">
        <v>125116.01330530264</v>
      </c>
      <c r="F41" s="57">
        <v>199677</v>
      </c>
      <c r="G41" s="58">
        <v>1615531.3556704551</v>
      </c>
      <c r="H41" s="58">
        <v>1264894.6669838475</v>
      </c>
      <c r="I41" s="58">
        <v>884862.21937500697</v>
      </c>
      <c r="J41" s="58">
        <v>478657.12606201734</v>
      </c>
      <c r="K41" s="58">
        <v>240655.32655410125</v>
      </c>
      <c r="L41" s="58">
        <v>171427.2373062098</v>
      </c>
      <c r="M41" s="58">
        <v>162673.07129069144</v>
      </c>
      <c r="N41" s="58">
        <v>168670.87314541041</v>
      </c>
      <c r="O41" s="58">
        <v>253367.11906082701</v>
      </c>
      <c r="P41" s="58">
        <v>409821.03699341253</v>
      </c>
      <c r="Q41" s="58">
        <v>760417.29928346886</v>
      </c>
      <c r="R41" s="58">
        <v>1306608.030317548</v>
      </c>
      <c r="S41" s="57">
        <v>7717585.3620429961</v>
      </c>
      <c r="T41" s="57">
        <v>5832313.5716303261</v>
      </c>
      <c r="U41" s="51">
        <v>1603393.2368032739</v>
      </c>
      <c r="V41" s="51">
        <v>1257741.2762100177</v>
      </c>
      <c r="W41" s="51">
        <v>876204.61572043016</v>
      </c>
      <c r="X41" s="51">
        <v>471350.75082991319</v>
      </c>
      <c r="Y41" s="51">
        <v>230253.52112600912</v>
      </c>
      <c r="Z41" s="51">
        <v>161519.62279098958</v>
      </c>
      <c r="AA41" s="51">
        <v>156893.43149541365</v>
      </c>
      <c r="AB41" s="51">
        <v>164429.80365147351</v>
      </c>
      <c r="AC41" s="51">
        <v>244572.12917204096</v>
      </c>
      <c r="AD41" s="51">
        <v>399982.29686571209</v>
      </c>
      <c r="AE41" s="51">
        <v>751714.58911007119</v>
      </c>
      <c r="AF41" s="51">
        <v>1296171.0016432337</v>
      </c>
      <c r="AG41" s="57">
        <v>7614226.2754185796</v>
      </c>
      <c r="AH41" s="57">
        <v>5785224.7194870263</v>
      </c>
      <c r="AI41" s="51">
        <v>12138.118867181332</v>
      </c>
      <c r="AJ41" s="51">
        <v>7153.3907738298267</v>
      </c>
      <c r="AK41" s="51">
        <v>8657.6036545768638</v>
      </c>
      <c r="AL41" s="51">
        <v>7306.375232104132</v>
      </c>
      <c r="AM41" s="51">
        <v>10401.805428092137</v>
      </c>
      <c r="AN41" s="51">
        <v>9907.6145152202153</v>
      </c>
      <c r="AO41" s="51">
        <v>5779.6397952777888</v>
      </c>
      <c r="AP41" s="51">
        <v>4241.0694939368996</v>
      </c>
      <c r="AQ41" s="51">
        <v>8794.9898887860363</v>
      </c>
      <c r="AR41" s="51">
        <v>9838.7401277004246</v>
      </c>
      <c r="AS41" s="51">
        <v>8702.7101733976997</v>
      </c>
      <c r="AT41" s="51">
        <v>10437.028674314326</v>
      </c>
      <c r="AU41" s="57">
        <v>103359.08662441769</v>
      </c>
      <c r="AV41" s="57">
        <v>47088.852143300042</v>
      </c>
    </row>
    <row r="42" spans="1:48" ht="15" hidden="1" customHeight="1" x14ac:dyDescent="0.2">
      <c r="A42" s="54" t="s">
        <v>59</v>
      </c>
      <c r="B42" s="54" t="s">
        <v>60</v>
      </c>
      <c r="C42" s="55" t="s">
        <v>66</v>
      </c>
      <c r="D42" s="71">
        <v>0.98785999999999996</v>
      </c>
      <c r="E42" s="57">
        <v>74539.482453625795</v>
      </c>
      <c r="F42" s="57"/>
      <c r="G42" s="58">
        <v>908875.94346475764</v>
      </c>
      <c r="H42" s="58">
        <v>722219.92381979048</v>
      </c>
      <c r="I42" s="58">
        <v>521686.54351855081</v>
      </c>
      <c r="J42" s="58">
        <v>277274.30243122124</v>
      </c>
      <c r="K42" s="58">
        <v>147926.80539704239</v>
      </c>
      <c r="L42" s="58">
        <v>102269.52100072133</v>
      </c>
      <c r="M42" s="58">
        <v>100586.18419213929</v>
      </c>
      <c r="N42" s="58">
        <v>109549.5634004014</v>
      </c>
      <c r="O42" s="58">
        <v>124385.94204424277</v>
      </c>
      <c r="P42" s="58">
        <v>237046.86971853257</v>
      </c>
      <c r="Q42" s="58">
        <v>438983.4928176211</v>
      </c>
      <c r="R42" s="58">
        <v>758279.47414179565</v>
      </c>
      <c r="S42" s="57">
        <v>4449084.5659468165</v>
      </c>
      <c r="T42" s="57">
        <v>3350045.3777625156</v>
      </c>
      <c r="U42" s="51">
        <v>904989.33997905324</v>
      </c>
      <c r="V42" s="51">
        <v>718879.42408779706</v>
      </c>
      <c r="W42" s="51">
        <v>517764.49300809292</v>
      </c>
      <c r="X42" s="51">
        <v>274784.01340558555</v>
      </c>
      <c r="Y42" s="51">
        <v>144572.33324714686</v>
      </c>
      <c r="Z42" s="51">
        <v>99673.699466598118</v>
      </c>
      <c r="AA42" s="51">
        <v>98177.671769697816</v>
      </c>
      <c r="AB42" s="51">
        <v>106683.7070683245</v>
      </c>
      <c r="AC42" s="51">
        <v>122356.83681091892</v>
      </c>
      <c r="AD42" s="51">
        <v>234250.91057392411</v>
      </c>
      <c r="AE42" s="51">
        <v>435946.7008676299</v>
      </c>
      <c r="AF42" s="51">
        <v>756304.93125910312</v>
      </c>
      <c r="AG42" s="57">
        <v>4414384.0615438726</v>
      </c>
      <c r="AH42" s="57">
        <v>3333884.8892016765</v>
      </c>
      <c r="AI42" s="51">
        <v>3886.6034857044096</v>
      </c>
      <c r="AJ42" s="51">
        <v>3340.4997319934223</v>
      </c>
      <c r="AK42" s="51">
        <v>3922.0505104579101</v>
      </c>
      <c r="AL42" s="51">
        <v>2490.2890256356823</v>
      </c>
      <c r="AM42" s="51">
        <v>3354.4721498955246</v>
      </c>
      <c r="AN42" s="51">
        <v>2595.8215341232108</v>
      </c>
      <c r="AO42" s="51">
        <v>2408.5124224414794</v>
      </c>
      <c r="AP42" s="51">
        <v>2865.8563320769072</v>
      </c>
      <c r="AQ42" s="51">
        <v>2029.1052333238547</v>
      </c>
      <c r="AR42" s="51">
        <v>2795.9591446084546</v>
      </c>
      <c r="AS42" s="51">
        <v>3036.7919499911809</v>
      </c>
      <c r="AT42" s="51">
        <v>1974.5428826925786</v>
      </c>
      <c r="AU42" s="57">
        <v>34700.504402944614</v>
      </c>
      <c r="AV42" s="57">
        <v>16160.4885608395</v>
      </c>
    </row>
    <row r="43" spans="1:48" ht="15" hidden="1" customHeight="1" x14ac:dyDescent="0.2">
      <c r="A43" s="54" t="s">
        <v>62</v>
      </c>
      <c r="B43" s="54" t="s">
        <v>60</v>
      </c>
      <c r="C43" s="55" t="s">
        <v>66</v>
      </c>
      <c r="D43" s="71">
        <v>0.94449000000000005</v>
      </c>
      <c r="E43" s="57">
        <v>19919.070631275921</v>
      </c>
      <c r="F43" s="57">
        <v>20000</v>
      </c>
      <c r="G43" s="58">
        <v>259130.61170919958</v>
      </c>
      <c r="H43" s="58">
        <v>203713.84190283337</v>
      </c>
      <c r="I43" s="58">
        <v>149955.28694047342</v>
      </c>
      <c r="J43" s="58">
        <v>76252.246099976241</v>
      </c>
      <c r="K43" s="58">
        <v>36506.444492295654</v>
      </c>
      <c r="L43" s="58">
        <v>24464.224248849532</v>
      </c>
      <c r="M43" s="58">
        <v>23228.171266463058</v>
      </c>
      <c r="N43" s="58">
        <v>23249.849230276694</v>
      </c>
      <c r="O43" s="58">
        <v>27375.962399659282</v>
      </c>
      <c r="P43" s="58">
        <v>59949.837237530708</v>
      </c>
      <c r="Q43" s="58">
        <v>121793.85374483805</v>
      </c>
      <c r="R43" s="58">
        <v>214706.20189016534</v>
      </c>
      <c r="S43" s="57">
        <v>1220326.5311625609</v>
      </c>
      <c r="T43" s="57">
        <v>949299.79618750978</v>
      </c>
      <c r="U43" s="51">
        <v>257606.64976586623</v>
      </c>
      <c r="V43" s="51">
        <v>202218.53095302114</v>
      </c>
      <c r="W43" s="51">
        <v>148799.78460592989</v>
      </c>
      <c r="X43" s="51">
        <v>76085.363850392183</v>
      </c>
      <c r="Y43" s="51">
        <v>36479.135859812508</v>
      </c>
      <c r="Z43" s="51">
        <v>24445.087913293308</v>
      </c>
      <c r="AA43" s="51">
        <v>23031.119613363011</v>
      </c>
      <c r="AB43" s="51">
        <v>23028.021081049101</v>
      </c>
      <c r="AC43" s="51">
        <v>26896.820301155563</v>
      </c>
      <c r="AD43" s="51">
        <v>59408.019659891121</v>
      </c>
      <c r="AE43" s="51">
        <v>120934.40409909711</v>
      </c>
      <c r="AF43" s="51">
        <v>213720.51477969688</v>
      </c>
      <c r="AG43" s="57">
        <v>1212653.4524825681</v>
      </c>
      <c r="AH43" s="57">
        <v>943279.88420361117</v>
      </c>
      <c r="AI43" s="51">
        <v>1523.9619433333601</v>
      </c>
      <c r="AJ43" s="51">
        <v>1495.3109498122349</v>
      </c>
      <c r="AK43" s="51">
        <v>1155.5023345435386</v>
      </c>
      <c r="AL43" s="51">
        <v>166.88224958406107</v>
      </c>
      <c r="AM43" s="51">
        <v>27.308632483146994</v>
      </c>
      <c r="AN43" s="51">
        <v>19.136335556225099</v>
      </c>
      <c r="AO43" s="51">
        <v>197.05165310004796</v>
      </c>
      <c r="AP43" s="51">
        <v>221.82814922759155</v>
      </c>
      <c r="AQ43" s="51">
        <v>479.14209850371861</v>
      </c>
      <c r="AR43" s="51">
        <v>541.81757763959081</v>
      </c>
      <c r="AS43" s="51">
        <v>859.44964574094251</v>
      </c>
      <c r="AT43" s="51">
        <v>985.68711046846374</v>
      </c>
      <c r="AU43" s="57">
        <v>7673.0786799929228</v>
      </c>
      <c r="AV43" s="57">
        <v>6019.9119838985389</v>
      </c>
    </row>
    <row r="44" spans="1:48" ht="15" hidden="1" customHeight="1" x14ac:dyDescent="0.2">
      <c r="A44" s="54" t="s">
        <v>45</v>
      </c>
      <c r="B44" s="54" t="s">
        <v>3</v>
      </c>
      <c r="C44" s="55" t="s">
        <v>66</v>
      </c>
      <c r="D44" s="71">
        <v>0.98702999999999996</v>
      </c>
      <c r="E44" s="57">
        <v>40419.96968896866</v>
      </c>
      <c r="F44" s="57">
        <v>38500</v>
      </c>
      <c r="G44" s="58">
        <v>511937.78665502858</v>
      </c>
      <c r="H44" s="58">
        <v>405342.04150552134</v>
      </c>
      <c r="I44" s="58">
        <v>297049.13222370466</v>
      </c>
      <c r="J44" s="58">
        <v>160019.06015976783</v>
      </c>
      <c r="K44" s="58">
        <v>86525.078820185357</v>
      </c>
      <c r="L44" s="58">
        <v>53092.367807884701</v>
      </c>
      <c r="M44" s="58">
        <v>51148.865261434439</v>
      </c>
      <c r="N44" s="58">
        <v>58083.54609264082</v>
      </c>
      <c r="O44" s="58">
        <v>67525.636690085608</v>
      </c>
      <c r="P44" s="58">
        <v>138039.880719323</v>
      </c>
      <c r="Q44" s="58">
        <v>252948.89592109271</v>
      </c>
      <c r="R44" s="58">
        <v>431606.82908337866</v>
      </c>
      <c r="S44" s="57">
        <v>2513319.1209400473</v>
      </c>
      <c r="T44" s="57">
        <v>1898884.6853887259</v>
      </c>
      <c r="U44" s="51">
        <v>511737.4757246481</v>
      </c>
      <c r="V44" s="51">
        <v>405181.39163275791</v>
      </c>
      <c r="W44" s="51">
        <v>296829.91314361239</v>
      </c>
      <c r="X44" s="51">
        <v>159876.99577917028</v>
      </c>
      <c r="Y44" s="51">
        <v>86455.806036040478</v>
      </c>
      <c r="Z44" s="51">
        <v>53069.445680389588</v>
      </c>
      <c r="AA44" s="51">
        <v>51130.738524844281</v>
      </c>
      <c r="AB44" s="51">
        <v>58055.87389526979</v>
      </c>
      <c r="AC44" s="51">
        <v>67492.412963655617</v>
      </c>
      <c r="AD44" s="51">
        <v>137957.22266281469</v>
      </c>
      <c r="AE44" s="51">
        <v>252871.2041234324</v>
      </c>
      <c r="AF44" s="51">
        <v>431417.15406402439</v>
      </c>
      <c r="AG44" s="57">
        <v>2512075.6342306598</v>
      </c>
      <c r="AH44" s="57">
        <v>1898037.1386884754</v>
      </c>
      <c r="AI44" s="51">
        <v>200.31093038050452</v>
      </c>
      <c r="AJ44" s="51">
        <v>160.64987276343737</v>
      </c>
      <c r="AK44" s="51">
        <v>219.21908009229625</v>
      </c>
      <c r="AL44" s="51">
        <v>142.06438059756647</v>
      </c>
      <c r="AM44" s="51">
        <v>69.272784144875516</v>
      </c>
      <c r="AN44" s="51">
        <v>22.922127495114488</v>
      </c>
      <c r="AO44" s="51">
        <v>18.126736590155108</v>
      </c>
      <c r="AP44" s="51">
        <v>27.672197371029089</v>
      </c>
      <c r="AQ44" s="51">
        <v>33.223726429989235</v>
      </c>
      <c r="AR44" s="51">
        <v>82.658056508301414</v>
      </c>
      <c r="AS44" s="51">
        <v>77.691797660305454</v>
      </c>
      <c r="AT44" s="51">
        <v>189.67501935427805</v>
      </c>
      <c r="AU44" s="57">
        <v>1243.4867093878531</v>
      </c>
      <c r="AV44" s="57">
        <v>847.54670025082169</v>
      </c>
    </row>
    <row r="45" spans="1:48" s="63" customFormat="1" ht="15" hidden="1" x14ac:dyDescent="0.25">
      <c r="A45" s="54" t="s">
        <v>54</v>
      </c>
      <c r="B45" s="54" t="s">
        <v>57</v>
      </c>
      <c r="C45" s="59"/>
      <c r="D45" s="52"/>
      <c r="E45" s="60">
        <f t="shared" ref="E45:AV45" si="9">SUM(E40:E44)</f>
        <v>314559.54157744936</v>
      </c>
      <c r="F45" s="60">
        <f t="shared" si="9"/>
        <v>312077</v>
      </c>
      <c r="G45" s="61">
        <f t="shared" si="9"/>
        <v>4021508.9810208455</v>
      </c>
      <c r="H45" s="61">
        <f t="shared" si="9"/>
        <v>3180208.2617876465</v>
      </c>
      <c r="I45" s="61">
        <f t="shared" si="9"/>
        <v>2269284.1891482905</v>
      </c>
      <c r="J45" s="61">
        <f t="shared" si="9"/>
        <v>1201147.4282935662</v>
      </c>
      <c r="K45" s="61">
        <f t="shared" si="9"/>
        <v>619430.81796664675</v>
      </c>
      <c r="L45" s="61">
        <f t="shared" si="9"/>
        <v>434810.40016260475</v>
      </c>
      <c r="M45" s="61">
        <f t="shared" si="9"/>
        <v>416006.73115868401</v>
      </c>
      <c r="N45" s="61">
        <f t="shared" si="9"/>
        <v>433819.97265471908</v>
      </c>
      <c r="O45" s="61">
        <f t="shared" si="9"/>
        <v>558586.39722991432</v>
      </c>
      <c r="P45" s="61">
        <f t="shared" si="9"/>
        <v>1005320.0845867167</v>
      </c>
      <c r="Q45" s="61">
        <f t="shared" si="9"/>
        <v>1899213.4702330362</v>
      </c>
      <c r="R45" s="61">
        <f t="shared" si="9"/>
        <v>3298555.0026100352</v>
      </c>
      <c r="S45" s="60">
        <f t="shared" si="9"/>
        <v>19337891.736852705</v>
      </c>
      <c r="T45" s="60">
        <f t="shared" si="9"/>
        <v>14668769.904799853</v>
      </c>
      <c r="U45" s="62">
        <f t="shared" si="9"/>
        <v>3955383.1096826028</v>
      </c>
      <c r="V45" s="62">
        <f t="shared" si="9"/>
        <v>3109266.8256457434</v>
      </c>
      <c r="W45" s="62">
        <f t="shared" si="9"/>
        <v>2213010.0671050665</v>
      </c>
      <c r="X45" s="62">
        <f t="shared" si="9"/>
        <v>1170441.9860623069</v>
      </c>
      <c r="Y45" s="62">
        <f t="shared" si="9"/>
        <v>584289.65406640992</v>
      </c>
      <c r="Z45" s="62">
        <f t="shared" si="9"/>
        <v>398701.55086887378</v>
      </c>
      <c r="AA45" s="62">
        <f t="shared" si="9"/>
        <v>385242.39385507477</v>
      </c>
      <c r="AB45" s="62">
        <f t="shared" si="9"/>
        <v>409973.00696455373</v>
      </c>
      <c r="AC45" s="62">
        <f t="shared" si="9"/>
        <v>533485.33198849251</v>
      </c>
      <c r="AD45" s="62">
        <f t="shared" si="9"/>
        <v>976615.43667272117</v>
      </c>
      <c r="AE45" s="62">
        <f t="shared" si="9"/>
        <v>1872821.6338794809</v>
      </c>
      <c r="AF45" s="62">
        <f t="shared" si="9"/>
        <v>3264584.11670323</v>
      </c>
      <c r="AG45" s="60">
        <f t="shared" si="9"/>
        <v>18873815.113494556</v>
      </c>
      <c r="AH45" s="60">
        <f t="shared" si="9"/>
        <v>14415065.753016124</v>
      </c>
      <c r="AI45" s="62">
        <f t="shared" si="9"/>
        <v>66125.871338243407</v>
      </c>
      <c r="AJ45" s="62">
        <f t="shared" si="9"/>
        <v>70941.436141903614</v>
      </c>
      <c r="AK45" s="62">
        <f t="shared" si="9"/>
        <v>56274.122043224117</v>
      </c>
      <c r="AL45" s="62">
        <f t="shared" si="9"/>
        <v>30705.442231259352</v>
      </c>
      <c r="AM45" s="62">
        <f t="shared" si="9"/>
        <v>35141.163900236737</v>
      </c>
      <c r="AN45" s="62">
        <f t="shared" si="9"/>
        <v>36108.849293730957</v>
      </c>
      <c r="AO45" s="62">
        <f t="shared" si="9"/>
        <v>30764.337303609205</v>
      </c>
      <c r="AP45" s="62">
        <f t="shared" si="9"/>
        <v>23846.965690165351</v>
      </c>
      <c r="AQ45" s="62">
        <f t="shared" si="9"/>
        <v>25101.065241421889</v>
      </c>
      <c r="AR45" s="62">
        <f t="shared" si="9"/>
        <v>28704.647913995515</v>
      </c>
      <c r="AS45" s="62">
        <f t="shared" si="9"/>
        <v>26391.836353555253</v>
      </c>
      <c r="AT45" s="62">
        <f t="shared" si="9"/>
        <v>33970.885906804637</v>
      </c>
      <c r="AU45" s="60">
        <f t="shared" si="9"/>
        <v>464076.62335815001</v>
      </c>
      <c r="AV45" s="60">
        <f t="shared" si="9"/>
        <v>253704.15178373101</v>
      </c>
    </row>
    <row r="46" spans="1:48" x14ac:dyDescent="0.2">
      <c r="G46" s="64">
        <f>+G7</f>
        <v>517144.23893302004</v>
      </c>
      <c r="H46" s="64">
        <f t="shared" ref="H46:I46" si="10">+H7</f>
        <v>417870.48744342476</v>
      </c>
      <c r="I46" s="64">
        <f t="shared" si="10"/>
        <v>299157.88816051336</v>
      </c>
      <c r="Q46" s="64">
        <f>+Q7</f>
        <v>254216.002443537</v>
      </c>
      <c r="R46" s="64">
        <f>+R7</f>
        <v>437739.26230462256</v>
      </c>
    </row>
    <row r="47" spans="1:48" x14ac:dyDescent="0.2">
      <c r="G47" s="72">
        <f>ROUND(+G46/G28,0)</f>
        <v>16682</v>
      </c>
      <c r="H47" s="72">
        <f>ROUND(+H46/H28,0)</f>
        <v>14409</v>
      </c>
      <c r="I47" s="72">
        <f>ROUND(+I46/I28,0)</f>
        <v>9650</v>
      </c>
      <c r="Q47" s="72">
        <f>ROUND(+Q46/Q28,0)</f>
        <v>8474</v>
      </c>
      <c r="R47" s="72">
        <f>ROUND(+R46/R28,0)</f>
        <v>14121</v>
      </c>
    </row>
  </sheetData>
  <mergeCells count="15">
    <mergeCell ref="G38:T38"/>
    <mergeCell ref="U38:AH38"/>
    <mergeCell ref="AI38:AV38"/>
    <mergeCell ref="G20:T20"/>
    <mergeCell ref="U20:AH20"/>
    <mergeCell ref="AI20:AV20"/>
    <mergeCell ref="G29:T29"/>
    <mergeCell ref="U29:AH29"/>
    <mergeCell ref="AI29:AV29"/>
    <mergeCell ref="G1:T1"/>
    <mergeCell ref="U1:AH1"/>
    <mergeCell ref="AI1:AV1"/>
    <mergeCell ref="G11:T11"/>
    <mergeCell ref="U11:AH11"/>
    <mergeCell ref="AI11:AV11"/>
  </mergeCells>
  <pageMargins left="0.7" right="0.7" top="0.75" bottom="0.75" header="0.3" footer="0.3"/>
  <pageSetup scale="35" orientation="landscape" r:id="rId1"/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TGP Area</vt:lpstr>
      <vt:lpstr>normals 19-20</vt:lpstr>
      <vt:lpstr>'normals 19-20'!Print_Area</vt:lpstr>
      <vt:lpstr>'TGP Area'!Print_Area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Atmos Energy</dc:creator>
  <cp:lastModifiedBy>Eric J Wilen</cp:lastModifiedBy>
  <cp:lastPrinted>2020-11-13T04:28:06Z</cp:lastPrinted>
  <dcterms:created xsi:type="dcterms:W3CDTF">1999-08-29T23:56:55Z</dcterms:created>
  <dcterms:modified xsi:type="dcterms:W3CDTF">2020-11-13T04:28:16Z</dcterms:modified>
</cp:coreProperties>
</file>