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R:\KY\2020 COVID 20-00085\"/>
    </mc:Choice>
  </mc:AlternateContent>
  <bookViews>
    <workbookView xWindow="-120" yWindow="-120" windowWidth="29040" windowHeight="15840"/>
  </bookViews>
  <sheets>
    <sheet name="Summary " sheetId="1" r:id="rId1"/>
    <sheet name="Reconnection Fees" sheetId="2" r:id="rId2"/>
    <sheet name="Forgone Late Payment Fees " sheetId="3" r:id="rId3"/>
    <sheet name="Incremental Operating Expense" sheetId="4" r:id="rId4"/>
    <sheet name="Uncollectible Expense" sheetId="5" r:id="rId5"/>
    <sheet name="Term Loan Interest Expense" sheetId="6" r:id="rId6"/>
    <sheet name="Travel_Conference Savings" sheetId="7" r:id="rId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7" i="4" l="1"/>
  <c r="L9" i="4"/>
  <c r="H17" i="4" l="1"/>
  <c r="G17" i="4"/>
  <c r="F17" i="4"/>
  <c r="E17" i="4"/>
  <c r="D17" i="4"/>
  <c r="C17" i="4"/>
  <c r="B17" i="4"/>
  <c r="L16" i="4"/>
  <c r="L15" i="4"/>
  <c r="L14" i="4"/>
  <c r="L13" i="4"/>
  <c r="L12" i="4"/>
  <c r="L11" i="4"/>
  <c r="L10" i="4"/>
  <c r="E11" i="7" l="1"/>
  <c r="C26" i="4" l="1"/>
  <c r="C28" i="4" s="1"/>
  <c r="C30" i="4" s="1"/>
  <c r="D26" i="4"/>
  <c r="E26" i="4"/>
  <c r="F26" i="4"/>
  <c r="G26" i="4"/>
  <c r="H26" i="4"/>
  <c r="B26" i="4"/>
  <c r="B28" i="4" s="1"/>
  <c r="B30" i="4" s="1"/>
  <c r="L26" i="4" l="1"/>
  <c r="G28" i="4"/>
  <c r="G30" i="4" s="1"/>
  <c r="F28" i="4"/>
  <c r="F30" i="4" s="1"/>
  <c r="D28" i="4"/>
  <c r="D30" i="4" s="1"/>
  <c r="H28" i="4"/>
  <c r="H30" i="4" s="1"/>
  <c r="E28" i="4"/>
  <c r="E30" i="4" s="1"/>
  <c r="L30" i="4" l="1"/>
  <c r="C11" i="1" s="1"/>
  <c r="L28" i="4"/>
  <c r="C15" i="7"/>
  <c r="I11" i="7"/>
  <c r="C13" i="1"/>
  <c r="N11" i="6"/>
  <c r="N9" i="6"/>
  <c r="F11" i="6"/>
  <c r="G11" i="6"/>
  <c r="H11" i="6"/>
  <c r="I11" i="6"/>
  <c r="J11" i="6"/>
  <c r="E11" i="6"/>
  <c r="H15" i="7" l="1"/>
  <c r="G11" i="7"/>
  <c r="G15" i="7"/>
  <c r="F11" i="7"/>
  <c r="I15" i="7"/>
  <c r="I20" i="7" s="1"/>
  <c r="D15" i="7"/>
  <c r="E15" i="7"/>
  <c r="F15" i="7"/>
  <c r="H11" i="7"/>
  <c r="C11" i="7"/>
  <c r="C20" i="7" s="1"/>
  <c r="D11" i="7"/>
  <c r="H20" i="7" l="1"/>
  <c r="G20" i="7"/>
  <c r="E20" i="7"/>
  <c r="D20" i="7"/>
  <c r="F20" i="7"/>
  <c r="M20" i="7" l="1"/>
  <c r="C15" i="1" s="1"/>
  <c r="C12" i="1"/>
  <c r="C8" i="5"/>
  <c r="C11" i="5" s="1"/>
  <c r="D8" i="5"/>
  <c r="L8" i="5" s="1"/>
  <c r="E8" i="5"/>
  <c r="E11" i="5" s="1"/>
  <c r="F8" i="5"/>
  <c r="F11" i="5" s="1"/>
  <c r="G8" i="5"/>
  <c r="H8" i="5"/>
  <c r="B8" i="5"/>
  <c r="N21" i="5"/>
  <c r="C21" i="5"/>
  <c r="D21" i="5"/>
  <c r="E21" i="5"/>
  <c r="F21" i="5"/>
  <c r="G21" i="5"/>
  <c r="H21" i="5"/>
  <c r="I21" i="5"/>
  <c r="J21" i="5"/>
  <c r="K21" i="5"/>
  <c r="L21" i="5"/>
  <c r="M21" i="5"/>
  <c r="B21" i="5"/>
  <c r="G11" i="5"/>
  <c r="H11" i="5"/>
  <c r="B11" i="5"/>
  <c r="L9" i="5"/>
  <c r="C9" i="1"/>
  <c r="L8" i="3"/>
  <c r="C8" i="1"/>
  <c r="D8" i="2"/>
  <c r="D11" i="5" l="1"/>
  <c r="L11" i="5" s="1"/>
  <c r="C17" i="1"/>
</calcChain>
</file>

<file path=xl/sharedStrings.xml><?xml version="1.0" encoding="utf-8"?>
<sst xmlns="http://schemas.openxmlformats.org/spreadsheetml/2006/main" count="253" uniqueCount="95">
  <si>
    <t xml:space="preserve">Uncollectible Expense </t>
  </si>
  <si>
    <t>Total</t>
  </si>
  <si>
    <t>YTD September 2020</t>
  </si>
  <si>
    <t xml:space="preserve">Incremental Operating Expenses </t>
  </si>
  <si>
    <t xml:space="preserve">Kentucky American Water </t>
  </si>
  <si>
    <t>CASE NO. 2020-00257</t>
  </si>
  <si>
    <t xml:space="preserve">Costs </t>
  </si>
  <si>
    <t xml:space="preserve">Direct Offsets </t>
  </si>
  <si>
    <t xml:space="preserve">Travel/Conference Savings </t>
  </si>
  <si>
    <t xml:space="preserve">Foregone Late Payment Fees </t>
  </si>
  <si>
    <t>Reconnection Fees</t>
  </si>
  <si>
    <t xml:space="preserve">Description </t>
  </si>
  <si>
    <t xml:space="preserve">Amount </t>
  </si>
  <si>
    <t>Customers Reconnected</t>
  </si>
  <si>
    <t xml:space="preserve">Reconnection Fee </t>
  </si>
  <si>
    <t xml:space="preserve">Total Fees </t>
  </si>
  <si>
    <t>The lost revenue associated with reconnection fees during the moratorium period was calculated by multiplying the number of reconnects that were performed during the period by the $56 reconnection fee.  Since KAW began waiving the reconnection fee, the Company reconnected 11 customers.  KAW has foregone the collection of $616 in reconnection fees.   </t>
  </si>
  <si>
    <t>April</t>
  </si>
  <si>
    <t>May</t>
  </si>
  <si>
    <t>June</t>
  </si>
  <si>
    <t>July</t>
  </si>
  <si>
    <t xml:space="preserve">August </t>
  </si>
  <si>
    <t>September</t>
  </si>
  <si>
    <t>October</t>
  </si>
  <si>
    <t>November</t>
  </si>
  <si>
    <t>December</t>
  </si>
  <si>
    <t>KY</t>
  </si>
  <si>
    <t> The lost revenue associated with the foregone late charges that were not billed was calculated based on the Company’s late fee policy as it would have been applied to past due invoices during the moratorium period. During the moratorium period of March through September 2020, KAW has foregone the collection of $628,277 in late fees.  </t>
  </si>
  <si>
    <t xml:space="preserve">Kentucky </t>
  </si>
  <si>
    <t>Forgone Late Fees</t>
  </si>
  <si>
    <t xml:space="preserve">Authorized Uncollectible Expense </t>
  </si>
  <si>
    <t xml:space="preserve">Actual Uncollectible Expense </t>
  </si>
  <si>
    <t>Mar</t>
  </si>
  <si>
    <t>Apr</t>
  </si>
  <si>
    <t>Jun</t>
  </si>
  <si>
    <t>Jul</t>
  </si>
  <si>
    <t>Aug</t>
  </si>
  <si>
    <t>Sep</t>
  </si>
  <si>
    <t>Oct</t>
  </si>
  <si>
    <t>Nov</t>
  </si>
  <si>
    <t>Dec</t>
  </si>
  <si>
    <t>March</t>
  </si>
  <si>
    <t xml:space="preserve">Uncollectible Deferral </t>
  </si>
  <si>
    <t xml:space="preserve">Allocation </t>
  </si>
  <si>
    <t>Jan</t>
  </si>
  <si>
    <t>Feb</t>
  </si>
  <si>
    <t xml:space="preserve">Allocation % (Based on 3 Year Actual) </t>
  </si>
  <si>
    <t>Allocated Last Authorized</t>
  </si>
  <si>
    <r>
      <t xml:space="preserve">Last Authorized Uncollectible </t>
    </r>
    <r>
      <rPr>
        <sz val="9"/>
        <color theme="1"/>
        <rFont val="Calibri"/>
        <family val="2"/>
        <scheme val="minor"/>
      </rPr>
      <t>(</t>
    </r>
    <r>
      <rPr>
        <b/>
        <sz val="9"/>
        <color theme="1"/>
        <rFont val="Calibri"/>
        <family val="2"/>
      </rPr>
      <t>Case No. 2018-00358)</t>
    </r>
  </si>
  <si>
    <t>Customer Counts</t>
  </si>
  <si>
    <t>Allocation %</t>
  </si>
  <si>
    <t xml:space="preserve">May </t>
  </si>
  <si>
    <t xml:space="preserve">AWCC </t>
  </si>
  <si>
    <t xml:space="preserve">Total </t>
  </si>
  <si>
    <t>Incremental carrying costs incurred by KAW associated with the term loan American Water Capital Corporation secured to enhance existing liquidity in the event other sources of financing, particularly commercial paper, were not available at reasonable rates or in sufficient quantity</t>
  </si>
  <si>
    <t>2020 Savings - Regulated</t>
  </si>
  <si>
    <t>2019 T/E Expense - Regulated</t>
  </si>
  <si>
    <t>2020 T/E Expense - Regulated</t>
  </si>
  <si>
    <t xml:space="preserve">State </t>
  </si>
  <si>
    <t xml:space="preserve">2020 Savings - Service Co </t>
  </si>
  <si>
    <t xml:space="preserve">2019 T/E Expense - Service Co </t>
  </si>
  <si>
    <t xml:space="preserve">2020 T/E Expense - Service Co </t>
  </si>
  <si>
    <t xml:space="preserve">Total Savings </t>
  </si>
  <si>
    <t>KAW has identified cost savings related to travel and conferences for both KAW and Service Company costs that would have been allocated to KAW.  This calculation includes using a comparison of actual costs for expenses related to travel and conferences for the periods of the state of emergency, compared to the same period of the prior year, to determine the cost savings related to travel and conferences for KAW and Service Company expenses.  </t>
  </si>
  <si>
    <t xml:space="preserve">Incremental Operating Expense (State) </t>
  </si>
  <si>
    <t xml:space="preserve">Incremental Expense (Service Co) Total </t>
  </si>
  <si>
    <t xml:space="preserve">Allocation % </t>
  </si>
  <si>
    <r>
      <t xml:space="preserve">KY Customer Count </t>
    </r>
    <r>
      <rPr>
        <vertAlign val="superscript"/>
        <sz val="11"/>
        <color theme="1"/>
        <rFont val="Calibri"/>
        <family val="2"/>
      </rPr>
      <t>(1)</t>
    </r>
  </si>
  <si>
    <r>
      <t xml:space="preserve">Total Regulated Customer Count </t>
    </r>
    <r>
      <rPr>
        <vertAlign val="superscript"/>
        <sz val="11"/>
        <color theme="1"/>
        <rFont val="Calibri"/>
        <family val="2"/>
      </rPr>
      <t>(1)</t>
    </r>
  </si>
  <si>
    <t>Total Incremental Operating Expense</t>
  </si>
  <si>
    <t xml:space="preserve">KY Service Co Allocation </t>
  </si>
  <si>
    <t xml:space="preserve">PPE and Supplies </t>
  </si>
  <si>
    <t>WFH Stipend</t>
  </si>
  <si>
    <t xml:space="preserve">Category </t>
  </si>
  <si>
    <r>
      <rPr>
        <vertAlign val="superscript"/>
        <sz val="11"/>
        <color theme="1"/>
        <rFont val="Calibri"/>
        <family val="2"/>
      </rPr>
      <t>(1)</t>
    </r>
    <r>
      <rPr>
        <sz val="11"/>
        <color theme="1"/>
        <rFont val="Calibri"/>
        <family val="2"/>
        <scheme val="minor"/>
      </rPr>
      <t xml:space="preserve"> Customer counts adjusted for dual service customers. </t>
    </r>
  </si>
  <si>
    <t>The Company has created a specific tracking number in order to capture certain KAW and Service Company increased costs related to COVID-19, such as facility preparedness, PPE, sanitizers, signage, rental equipment, etc.  </t>
  </si>
  <si>
    <t>The incremental uncollectible expense was calculated by first taking the actual uncollectible expense for the state of emergency period, March to June, and comparing to the last authorized uncollectible expense for the same time period resulting in the deferral of 173,551.</t>
  </si>
  <si>
    <t xml:space="preserve">Regulatory Asset - COVID-19 Deferral </t>
  </si>
  <si>
    <t xml:space="preserve">COVID-19 Deferral - Reconnection Fees </t>
  </si>
  <si>
    <t xml:space="preserve">COVID-19 Deferral - Forgone Late Payment Fees </t>
  </si>
  <si>
    <t xml:space="preserve">COVID-19 Deferral - Incremental Operating Expense </t>
  </si>
  <si>
    <t xml:space="preserve">COVID-19 Deferral - Uncollectible Expense </t>
  </si>
  <si>
    <t xml:space="preserve">COVID-19 Deferral - Travel/Conference Savings </t>
  </si>
  <si>
    <t>Kentucky American Water</t>
  </si>
  <si>
    <t xml:space="preserve">Term Loan Interest Expense </t>
  </si>
  <si>
    <t>COVID-19 Deferral - Term Loan Interest Expense</t>
  </si>
  <si>
    <t xml:space="preserve">Communications </t>
  </si>
  <si>
    <t>Facility Preparedness</t>
  </si>
  <si>
    <t>Communications</t>
  </si>
  <si>
    <t>Temporary Housing</t>
  </si>
  <si>
    <t>Signage</t>
  </si>
  <si>
    <t>Bottle Water</t>
  </si>
  <si>
    <t>Rental Equipment</t>
  </si>
  <si>
    <t>Remote-Enabled Work</t>
  </si>
  <si>
    <t xml:space="preserve">Principal Term Loan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</si>
</sst>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_(* #,##0_);_(* \(#,##0\);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sz val="10"/>
      <name val="Arial"/>
      <family val="2"/>
    </font>
    <font>
      <sz val="9"/>
      <color theme="1"/>
      <name val="Calibri"/>
      <family val="2"/>
      <scheme val="minor"/>
    </font>
    <font>
      <b/>
      <sz val="9"/>
      <color theme="1"/>
      <name val="Calibri"/>
      <family val="2"/>
    </font>
    <font>
      <b/>
      <sz val="10"/>
      <color rgb="FFFF0000"/>
      <name val="Calibri"/>
      <family val="2"/>
      <scheme val="minor"/>
    </font>
    <font>
      <vertAlign val="superscript"/>
      <sz val="11"/>
      <color theme="1"/>
      <name val="Calibri"/>
      <family val="2"/>
    </font>
    <font>
      <sz val="11"/>
      <name val="Calibri"/>
      <family val="2"/>
      <scheme val="minor"/>
    </font>
    <font>
      <b/>
      <sz val="10"/>
      <name val="Calibri"/>
      <family val="2"/>
      <scheme val="minor"/>
    </font>
  </fonts>
  <fills count="2">
    <fill>
      <patternFill patternType="none"/>
    </fill>
    <fill>
      <patternFill patternType="gray125"/>
    </fill>
  </fills>
  <borders count="5">
    <border>
      <left/>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right/>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cellStyleXfs>
  <cellXfs count="53">
    <xf numFmtId="0" fontId="0" fillId="0" borderId="0" xfId="0"/>
    <xf numFmtId="0" fontId="0" fillId="0" borderId="0" xfId="0" applyAlignment="1">
      <alignment wrapText="1"/>
    </xf>
    <xf numFmtId="37" fontId="0" fillId="0" borderId="0" xfId="0" applyNumberFormat="1"/>
    <xf numFmtId="5" fontId="0" fillId="0" borderId="0" xfId="0" applyNumberFormat="1"/>
    <xf numFmtId="5" fontId="0" fillId="0" borderId="1" xfId="0" applyNumberFormat="1" applyBorder="1"/>
    <xf numFmtId="0" fontId="2" fillId="0" borderId="0" xfId="0" applyFont="1"/>
    <xf numFmtId="0" fontId="2" fillId="0" borderId="0" xfId="0" applyFont="1" applyAlignment="1">
      <alignment horizontal="center"/>
    </xf>
    <xf numFmtId="0" fontId="0" fillId="0" borderId="0" xfId="0" applyAlignment="1">
      <alignment horizontal="left" wrapText="1" indent="1"/>
    </xf>
    <xf numFmtId="0" fontId="2" fillId="0" borderId="2" xfId="0" applyFont="1" applyBorder="1" applyAlignment="1">
      <alignment horizontal="center"/>
    </xf>
    <xf numFmtId="0" fontId="0" fillId="0" borderId="2" xfId="0" applyBorder="1"/>
    <xf numFmtId="0" fontId="2" fillId="0" borderId="2" xfId="0" applyFont="1" applyBorder="1" applyAlignment="1">
      <alignment horizontal="center" wrapText="1"/>
    </xf>
    <xf numFmtId="0" fontId="0" fillId="0" borderId="0" xfId="0" applyAlignment="1">
      <alignment horizontal="center"/>
    </xf>
    <xf numFmtId="8" fontId="0" fillId="0" borderId="0" xfId="0" applyNumberFormat="1"/>
    <xf numFmtId="8" fontId="0" fillId="0" borderId="0" xfId="0" applyNumberFormat="1" applyAlignment="1">
      <alignment horizontal="center"/>
    </xf>
    <xf numFmtId="0" fontId="2" fillId="0" borderId="0" xfId="0" applyFont="1" applyBorder="1" applyAlignment="1">
      <alignment horizontal="center"/>
    </xf>
    <xf numFmtId="37" fontId="0" fillId="0" borderId="0" xfId="2" applyNumberFormat="1" applyFont="1" applyBorder="1"/>
    <xf numFmtId="10" fontId="0" fillId="0" borderId="0" xfId="3" applyNumberFormat="1" applyFont="1"/>
    <xf numFmtId="0" fontId="0" fillId="0" borderId="0" xfId="0" applyAlignment="1">
      <alignment horizontal="right"/>
    </xf>
    <xf numFmtId="0" fontId="2" fillId="0" borderId="4" xfId="0" applyFont="1" applyBorder="1" applyAlignment="1">
      <alignment horizontal="center"/>
    </xf>
    <xf numFmtId="164" fontId="0" fillId="0" borderId="0" xfId="0" applyNumberFormat="1"/>
    <xf numFmtId="0" fontId="2" fillId="0" borderId="4" xfId="0" applyFont="1" applyBorder="1" applyAlignment="1">
      <alignment horizontal="center" wrapText="1"/>
    </xf>
    <xf numFmtId="37" fontId="0" fillId="0" borderId="0" xfId="1" applyNumberFormat="1" applyFont="1"/>
    <xf numFmtId="37" fontId="0" fillId="0" borderId="0" xfId="1" applyNumberFormat="1" applyFont="1" applyFill="1"/>
    <xf numFmtId="0" fontId="2" fillId="0" borderId="0" xfId="0" applyFont="1" applyBorder="1" applyAlignment="1">
      <alignment horizontal="center" wrapText="1"/>
    </xf>
    <xf numFmtId="0" fontId="7" fillId="0" borderId="0" xfId="0" applyFont="1"/>
    <xf numFmtId="0" fontId="0" fillId="0" borderId="0" xfId="0" applyAlignment="1">
      <alignment horizontal="left" indent="1"/>
    </xf>
    <xf numFmtId="0" fontId="8" fillId="0" borderId="0" xfId="0" applyFont="1"/>
    <xf numFmtId="0" fontId="9" fillId="0" borderId="0" xfId="4" applyFont="1" applyAlignment="1">
      <alignment vertical="top"/>
    </xf>
    <xf numFmtId="0" fontId="2" fillId="0" borderId="0" xfId="0" applyFont="1" applyAlignment="1">
      <alignment horizontal="centerContinuous"/>
    </xf>
    <xf numFmtId="0" fontId="2" fillId="0" borderId="0" xfId="0" applyFont="1" applyAlignment="1">
      <alignment horizontal="center"/>
    </xf>
    <xf numFmtId="5" fontId="0" fillId="0" borderId="0" xfId="2" applyNumberFormat="1" applyFont="1" applyBorder="1"/>
    <xf numFmtId="5" fontId="0" fillId="0" borderId="3" xfId="2" applyNumberFormat="1" applyFont="1" applyBorder="1"/>
    <xf numFmtId="5" fontId="0" fillId="0" borderId="3" xfId="0" applyNumberFormat="1" applyBorder="1"/>
    <xf numFmtId="5" fontId="2" fillId="0" borderId="0" xfId="0" applyNumberFormat="1" applyFont="1" applyBorder="1" applyAlignment="1">
      <alignment horizontal="center"/>
    </xf>
    <xf numFmtId="5" fontId="0" fillId="0" borderId="0" xfId="1" applyNumberFormat="1" applyFont="1"/>
    <xf numFmtId="5" fontId="0" fillId="0" borderId="0" xfId="1" applyNumberFormat="1" applyFont="1" applyFill="1"/>
    <xf numFmtId="0" fontId="0" fillId="0" borderId="0" xfId="0" applyFont="1"/>
    <xf numFmtId="0" fontId="0" fillId="0" borderId="0" xfId="0" applyFont="1" applyAlignment="1">
      <alignment horizontal="left" vertical="top"/>
    </xf>
    <xf numFmtId="39" fontId="0" fillId="0" borderId="0" xfId="0" applyNumberFormat="1" applyFont="1" applyAlignment="1">
      <alignment vertical="top"/>
    </xf>
    <xf numFmtId="5" fontId="0" fillId="0" borderId="0" xfId="0" applyNumberFormat="1" applyFont="1" applyAlignment="1">
      <alignment vertical="top"/>
    </xf>
    <xf numFmtId="7" fontId="0" fillId="0" borderId="0" xfId="0" applyNumberFormat="1" applyFont="1"/>
    <xf numFmtId="5" fontId="0" fillId="0" borderId="0" xfId="0" applyNumberFormat="1" applyFont="1"/>
    <xf numFmtId="0" fontId="10" fillId="0" borderId="2" xfId="0" applyFont="1" applyBorder="1" applyAlignment="1">
      <alignment horizontal="center" vertical="center"/>
    </xf>
    <xf numFmtId="0" fontId="0" fillId="0" borderId="0" xfId="0" applyFont="1" applyAlignment="1">
      <alignment horizontal="center" vertical="top"/>
    </xf>
    <xf numFmtId="0" fontId="2" fillId="0" borderId="0" xfId="0" applyFont="1" applyAlignment="1">
      <alignment horizontal="center"/>
    </xf>
    <xf numFmtId="0" fontId="3" fillId="0" borderId="0" xfId="0" applyFont="1" applyAlignment="1">
      <alignment horizontal="left" wrapText="1"/>
    </xf>
    <xf numFmtId="0" fontId="2" fillId="0" borderId="2" xfId="0" applyFont="1" applyBorder="1" applyAlignment="1">
      <alignment horizontal="center"/>
    </xf>
    <xf numFmtId="0" fontId="0" fillId="0" borderId="0" xfId="0" applyAlignment="1">
      <alignment horizontal="left" wrapText="1"/>
    </xf>
    <xf numFmtId="0" fontId="2" fillId="0" borderId="4" xfId="0" applyFont="1" applyBorder="1" applyAlignment="1">
      <alignment horizontal="center" wrapText="1"/>
    </xf>
    <xf numFmtId="0" fontId="2" fillId="0" borderId="0" xfId="0" applyFont="1" applyBorder="1" applyAlignment="1">
      <alignment horizontal="center" wrapText="1"/>
    </xf>
    <xf numFmtId="0" fontId="0" fillId="0" borderId="0" xfId="0" applyFont="1" applyAlignment="1">
      <alignment horizontal="left" wrapText="1"/>
    </xf>
    <xf numFmtId="39" fontId="10" fillId="0" borderId="0" xfId="0" applyNumberFormat="1" applyFont="1" applyBorder="1" applyAlignment="1">
      <alignment horizontal="center" vertical="top"/>
    </xf>
    <xf numFmtId="0" fontId="2" fillId="0" borderId="0" xfId="0" applyFont="1" applyBorder="1" applyAlignment="1">
      <alignment horizontal="center"/>
    </xf>
  </cellXfs>
  <cellStyles count="5">
    <cellStyle name="Comma" xfId="1" builtinId="3"/>
    <cellStyle name="Currency" xfId="2" builtinId="4"/>
    <cellStyle name="Normal" xfId="0" builtinId="0"/>
    <cellStyle name="Normal 10 2 2" xfId="4"/>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tabSelected="1" workbookViewId="0">
      <selection activeCell="A8" sqref="A8"/>
    </sheetView>
  </sheetViews>
  <sheetFormatPr defaultRowHeight="14.4" x14ac:dyDescent="0.3"/>
  <cols>
    <col min="1" max="1" width="36.44140625" customWidth="1"/>
    <col min="2" max="2" width="16.88671875" customWidth="1"/>
    <col min="3" max="3" width="14.88671875" customWidth="1"/>
  </cols>
  <sheetData>
    <row r="1" spans="1:3" x14ac:dyDescent="0.3">
      <c r="A1" s="44" t="s">
        <v>4</v>
      </c>
      <c r="B1" s="44"/>
      <c r="C1" s="44"/>
    </row>
    <row r="2" spans="1:3" x14ac:dyDescent="0.3">
      <c r="A2" s="44" t="s">
        <v>5</v>
      </c>
      <c r="B2" s="44"/>
      <c r="C2" s="44"/>
    </row>
    <row r="3" spans="1:3" x14ac:dyDescent="0.3">
      <c r="A3" s="44" t="s">
        <v>77</v>
      </c>
      <c r="B3" s="44"/>
      <c r="C3" s="44"/>
    </row>
    <row r="4" spans="1:3" x14ac:dyDescent="0.3">
      <c r="A4" s="44" t="s">
        <v>2</v>
      </c>
      <c r="B4" s="44"/>
      <c r="C4" s="44"/>
    </row>
    <row r="7" spans="1:3" x14ac:dyDescent="0.3">
      <c r="A7" s="8" t="s">
        <v>11</v>
      </c>
      <c r="B7" s="9"/>
      <c r="C7" s="10" t="s">
        <v>12</v>
      </c>
    </row>
    <row r="8" spans="1:3" x14ac:dyDescent="0.3">
      <c r="A8" s="5" t="s">
        <v>10</v>
      </c>
      <c r="C8" s="3">
        <f>'Reconnection Fees'!D8</f>
        <v>616</v>
      </c>
    </row>
    <row r="9" spans="1:3" x14ac:dyDescent="0.3">
      <c r="A9" s="5" t="s">
        <v>9</v>
      </c>
      <c r="C9" s="2">
        <f>'Forgone Late Payment Fees '!L8</f>
        <v>628277.40999999992</v>
      </c>
    </row>
    <row r="10" spans="1:3" x14ac:dyDescent="0.3">
      <c r="A10" s="5" t="s">
        <v>6</v>
      </c>
      <c r="C10" s="2"/>
    </row>
    <row r="11" spans="1:3" x14ac:dyDescent="0.3">
      <c r="A11" s="7" t="s">
        <v>3</v>
      </c>
      <c r="C11" s="2">
        <f>'Incremental Operating Expense'!L30</f>
        <v>220043.65181599997</v>
      </c>
    </row>
    <row r="12" spans="1:3" x14ac:dyDescent="0.3">
      <c r="A12" s="7" t="s">
        <v>0</v>
      </c>
      <c r="C12" s="2">
        <f>'Uncollectible Expense'!L11</f>
        <v>173550.95850000033</v>
      </c>
    </row>
    <row r="13" spans="1:3" x14ac:dyDescent="0.3">
      <c r="A13" s="7" t="s">
        <v>84</v>
      </c>
      <c r="C13" s="2">
        <f>'Term Loan Interest Expense'!N11</f>
        <v>170528.75642286346</v>
      </c>
    </row>
    <row r="14" spans="1:3" x14ac:dyDescent="0.3">
      <c r="A14" s="5" t="s">
        <v>7</v>
      </c>
      <c r="C14" s="2"/>
    </row>
    <row r="15" spans="1:3" x14ac:dyDescent="0.3">
      <c r="A15" s="7" t="s">
        <v>8</v>
      </c>
      <c r="C15" s="2">
        <f>'Travel_Conference Savings'!M20</f>
        <v>-137126.76</v>
      </c>
    </row>
    <row r="16" spans="1:3" x14ac:dyDescent="0.3">
      <c r="C16" s="2"/>
    </row>
    <row r="17" spans="1:3" ht="15" thickBot="1" x14ac:dyDescent="0.35">
      <c r="A17" s="1" t="s">
        <v>1</v>
      </c>
      <c r="C17" s="4">
        <f>SUM(C8:C15)</f>
        <v>1055890.0167388637</v>
      </c>
    </row>
    <row r="18" spans="1:3" ht="15" thickTop="1" x14ac:dyDescent="0.3"/>
    <row r="19" spans="1:3" ht="16.2" x14ac:dyDescent="0.3">
      <c r="A19" s="26"/>
    </row>
  </sheetData>
  <mergeCells count="4">
    <mergeCell ref="A1:C1"/>
    <mergeCell ref="A2:C2"/>
    <mergeCell ref="A3:C3"/>
    <mergeCell ref="A4:C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showGridLines="0" zoomScaleNormal="100" workbookViewId="0">
      <selection sqref="A1:D1"/>
    </sheetView>
  </sheetViews>
  <sheetFormatPr defaultRowHeight="14.4" x14ac:dyDescent="0.3"/>
  <cols>
    <col min="1" max="1" width="49.88671875" customWidth="1"/>
    <col min="2" max="2" width="14.6640625" customWidth="1"/>
    <col min="3" max="3" width="12.88671875" customWidth="1"/>
    <col min="4" max="4" width="9" customWidth="1"/>
  </cols>
  <sheetData>
    <row r="1" spans="1:4" x14ac:dyDescent="0.3">
      <c r="A1" s="44" t="s">
        <v>4</v>
      </c>
      <c r="B1" s="44"/>
      <c r="C1" s="44"/>
      <c r="D1" s="44"/>
    </row>
    <row r="2" spans="1:4" x14ac:dyDescent="0.3">
      <c r="A2" s="44" t="s">
        <v>5</v>
      </c>
      <c r="B2" s="44"/>
      <c r="C2" s="44"/>
      <c r="D2" s="44"/>
    </row>
    <row r="3" spans="1:4" x14ac:dyDescent="0.3">
      <c r="A3" s="44" t="s">
        <v>78</v>
      </c>
      <c r="B3" s="44"/>
      <c r="C3" s="44"/>
      <c r="D3" s="44"/>
    </row>
    <row r="4" spans="1:4" x14ac:dyDescent="0.3">
      <c r="A4" s="44" t="s">
        <v>2</v>
      </c>
      <c r="B4" s="44"/>
      <c r="C4" s="44"/>
      <c r="D4" s="44"/>
    </row>
    <row r="7" spans="1:4" ht="28.8" x14ac:dyDescent="0.3">
      <c r="B7" s="10" t="s">
        <v>13</v>
      </c>
      <c r="C7" s="10" t="s">
        <v>14</v>
      </c>
      <c r="D7" s="10" t="s">
        <v>15</v>
      </c>
    </row>
    <row r="8" spans="1:4" x14ac:dyDescent="0.3">
      <c r="A8" t="s">
        <v>83</v>
      </c>
      <c r="B8" s="11">
        <v>11</v>
      </c>
      <c r="C8" s="13">
        <v>56</v>
      </c>
      <c r="D8" s="12">
        <f>B8*C8</f>
        <v>616</v>
      </c>
    </row>
    <row r="11" spans="1:4" ht="91.5" customHeight="1" x14ac:dyDescent="0.3">
      <c r="A11" s="45" t="s">
        <v>16</v>
      </c>
      <c r="B11" s="45"/>
      <c r="C11" s="45"/>
      <c r="D11" s="45"/>
    </row>
  </sheetData>
  <mergeCells count="5">
    <mergeCell ref="A11:D11"/>
    <mergeCell ref="A1:D1"/>
    <mergeCell ref="A2:D2"/>
    <mergeCell ref="A3:D3"/>
    <mergeCell ref="A4:D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
  <sheetViews>
    <sheetView showGridLines="0" workbookViewId="0">
      <selection sqref="A1:L1"/>
    </sheetView>
  </sheetViews>
  <sheetFormatPr defaultRowHeight="14.4" x14ac:dyDescent="0.3"/>
  <cols>
    <col min="1" max="1" width="14.109375" customWidth="1"/>
    <col min="2" max="2" width="13.33203125" bestFit="1" customWidth="1"/>
    <col min="3" max="4" width="11.88671875" bestFit="1" customWidth="1"/>
    <col min="5" max="5" width="11.44140625" customWidth="1"/>
    <col min="6" max="12" width="11.88671875" bestFit="1" customWidth="1"/>
  </cols>
  <sheetData>
    <row r="1" spans="1:12" x14ac:dyDescent="0.3">
      <c r="A1" s="44" t="s">
        <v>4</v>
      </c>
      <c r="B1" s="44"/>
      <c r="C1" s="44"/>
      <c r="D1" s="44"/>
      <c r="E1" s="44"/>
      <c r="F1" s="44"/>
      <c r="G1" s="44"/>
      <c r="H1" s="44"/>
      <c r="I1" s="44"/>
      <c r="J1" s="44"/>
      <c r="K1" s="44"/>
      <c r="L1" s="44"/>
    </row>
    <row r="2" spans="1:12" x14ac:dyDescent="0.3">
      <c r="A2" s="44" t="s">
        <v>5</v>
      </c>
      <c r="B2" s="44"/>
      <c r="C2" s="44"/>
      <c r="D2" s="44"/>
      <c r="E2" s="44"/>
      <c r="F2" s="44"/>
      <c r="G2" s="44"/>
      <c r="H2" s="44"/>
      <c r="I2" s="44"/>
      <c r="J2" s="44"/>
      <c r="K2" s="44"/>
      <c r="L2" s="44"/>
    </row>
    <row r="3" spans="1:12" x14ac:dyDescent="0.3">
      <c r="A3" s="44" t="s">
        <v>79</v>
      </c>
      <c r="B3" s="44"/>
      <c r="C3" s="44"/>
      <c r="D3" s="44"/>
      <c r="E3" s="44"/>
      <c r="F3" s="44"/>
      <c r="G3" s="44"/>
      <c r="H3" s="44"/>
      <c r="I3" s="44"/>
      <c r="J3" s="44"/>
      <c r="K3" s="44"/>
      <c r="L3" s="44"/>
    </row>
    <row r="4" spans="1:12" x14ac:dyDescent="0.3">
      <c r="A4" s="44" t="s">
        <v>2</v>
      </c>
      <c r="B4" s="44"/>
      <c r="C4" s="44"/>
      <c r="D4" s="44"/>
      <c r="E4" s="44"/>
      <c r="F4" s="44"/>
      <c r="G4" s="44"/>
      <c r="H4" s="44"/>
      <c r="I4" s="44"/>
      <c r="J4" s="44"/>
      <c r="K4" s="44"/>
      <c r="L4" s="44"/>
    </row>
    <row r="6" spans="1:12" x14ac:dyDescent="0.3">
      <c r="A6" s="44" t="s">
        <v>29</v>
      </c>
      <c r="B6" s="44"/>
      <c r="C6" s="44"/>
      <c r="D6" s="44"/>
      <c r="E6" s="44"/>
      <c r="F6" s="44"/>
      <c r="G6" s="44"/>
      <c r="H6" s="44"/>
      <c r="I6" s="44"/>
      <c r="J6" s="44"/>
      <c r="K6" s="44"/>
      <c r="L6" s="44"/>
    </row>
    <row r="7" spans="1:12" x14ac:dyDescent="0.3">
      <c r="B7" s="8" t="s">
        <v>41</v>
      </c>
      <c r="C7" s="8" t="s">
        <v>17</v>
      </c>
      <c r="D7" s="8" t="s">
        <v>18</v>
      </c>
      <c r="E7" s="8" t="s">
        <v>19</v>
      </c>
      <c r="F7" s="8" t="s">
        <v>20</v>
      </c>
      <c r="G7" s="8" t="s">
        <v>21</v>
      </c>
      <c r="H7" s="8" t="s">
        <v>22</v>
      </c>
      <c r="I7" s="8" t="s">
        <v>23</v>
      </c>
      <c r="J7" s="8" t="s">
        <v>24</v>
      </c>
      <c r="K7" s="8" t="s">
        <v>25</v>
      </c>
      <c r="L7" s="8" t="s">
        <v>1</v>
      </c>
    </row>
    <row r="8" spans="1:12" x14ac:dyDescent="0.3">
      <c r="A8" s="27" t="s">
        <v>28</v>
      </c>
      <c r="B8" s="30">
        <v>65530.28</v>
      </c>
      <c r="C8" s="30">
        <v>84174.53</v>
      </c>
      <c r="D8" s="30">
        <v>92973.67</v>
      </c>
      <c r="E8" s="30">
        <v>79041</v>
      </c>
      <c r="F8" s="30">
        <v>97848</v>
      </c>
      <c r="G8" s="30">
        <v>101767</v>
      </c>
      <c r="H8" s="30">
        <v>106942.93</v>
      </c>
      <c r="I8" s="30"/>
      <c r="J8" s="30"/>
      <c r="K8" s="30"/>
      <c r="L8" s="30">
        <f>SUM(B8:K8)</f>
        <v>628277.40999999992</v>
      </c>
    </row>
    <row r="11" spans="1:12" ht="46.5" customHeight="1" x14ac:dyDescent="0.3">
      <c r="A11" s="45" t="s">
        <v>27</v>
      </c>
      <c r="B11" s="45"/>
      <c r="C11" s="45"/>
      <c r="D11" s="45"/>
      <c r="E11" s="45"/>
      <c r="F11" s="45"/>
      <c r="G11" s="45"/>
      <c r="H11" s="45"/>
      <c r="I11" s="45"/>
      <c r="J11" s="45"/>
      <c r="K11" s="45"/>
      <c r="L11" s="45"/>
    </row>
  </sheetData>
  <mergeCells count="6">
    <mergeCell ref="A11:L11"/>
    <mergeCell ref="A6:L6"/>
    <mergeCell ref="A1:L1"/>
    <mergeCell ref="A2:L2"/>
    <mergeCell ref="A3:L3"/>
    <mergeCell ref="A4:L4"/>
  </mergeCells>
  <pageMargins left="0.7" right="0.7" top="0.75" bottom="0.75" header="0.3" footer="0.3"/>
  <pageSetup scale="8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9"/>
  <sheetViews>
    <sheetView showGridLines="0" workbookViewId="0">
      <selection activeCell="A12" sqref="A12"/>
    </sheetView>
  </sheetViews>
  <sheetFormatPr defaultRowHeight="14.4" x14ac:dyDescent="0.3"/>
  <cols>
    <col min="1" max="1" width="36.5546875" bestFit="1" customWidth="1"/>
    <col min="2" max="2" width="9.88671875" bestFit="1" customWidth="1"/>
    <col min="8" max="8" width="10.88671875" bestFit="1" customWidth="1"/>
    <col min="10" max="10" width="10.44140625" bestFit="1" customWidth="1"/>
    <col min="11" max="11" width="10.109375" bestFit="1" customWidth="1"/>
  </cols>
  <sheetData>
    <row r="1" spans="1:12" x14ac:dyDescent="0.3">
      <c r="A1" s="44" t="s">
        <v>4</v>
      </c>
      <c r="B1" s="44"/>
      <c r="C1" s="44"/>
      <c r="D1" s="44"/>
      <c r="E1" s="44"/>
      <c r="F1" s="44"/>
      <c r="G1" s="44"/>
      <c r="H1" s="44"/>
      <c r="I1" s="44"/>
      <c r="J1" s="44"/>
      <c r="K1" s="44"/>
      <c r="L1" s="44"/>
    </row>
    <row r="2" spans="1:12" x14ac:dyDescent="0.3">
      <c r="A2" s="44" t="s">
        <v>5</v>
      </c>
      <c r="B2" s="44"/>
      <c r="C2" s="44"/>
      <c r="D2" s="44"/>
      <c r="E2" s="44"/>
      <c r="F2" s="44"/>
      <c r="G2" s="44"/>
      <c r="H2" s="44"/>
      <c r="I2" s="44"/>
      <c r="J2" s="44"/>
      <c r="K2" s="44"/>
      <c r="L2" s="44"/>
    </row>
    <row r="3" spans="1:12" x14ac:dyDescent="0.3">
      <c r="A3" s="44" t="s">
        <v>80</v>
      </c>
      <c r="B3" s="44"/>
      <c r="C3" s="44"/>
      <c r="D3" s="44"/>
      <c r="E3" s="44"/>
      <c r="F3" s="44"/>
      <c r="G3" s="44"/>
      <c r="H3" s="44"/>
      <c r="I3" s="44"/>
      <c r="J3" s="44"/>
      <c r="K3" s="44"/>
      <c r="L3" s="44"/>
    </row>
    <row r="4" spans="1:12" x14ac:dyDescent="0.3">
      <c r="A4" s="44" t="s">
        <v>2</v>
      </c>
      <c r="B4" s="44"/>
      <c r="C4" s="44"/>
      <c r="D4" s="44"/>
      <c r="E4" s="44"/>
      <c r="F4" s="44"/>
      <c r="G4" s="44"/>
      <c r="H4" s="44"/>
      <c r="I4" s="44"/>
      <c r="J4" s="44"/>
      <c r="K4" s="44"/>
      <c r="L4" s="44"/>
    </row>
    <row r="8" spans="1:12" x14ac:dyDescent="0.3">
      <c r="A8" s="29" t="s">
        <v>73</v>
      </c>
      <c r="B8" s="8" t="s">
        <v>41</v>
      </c>
      <c r="C8" s="8" t="s">
        <v>17</v>
      </c>
      <c r="D8" s="8" t="s">
        <v>18</v>
      </c>
      <c r="E8" s="8" t="s">
        <v>19</v>
      </c>
      <c r="F8" s="8" t="s">
        <v>20</v>
      </c>
      <c r="G8" s="8" t="s">
        <v>21</v>
      </c>
      <c r="H8" s="8" t="s">
        <v>22</v>
      </c>
      <c r="I8" s="8" t="s">
        <v>23</v>
      </c>
      <c r="J8" s="8" t="s">
        <v>24</v>
      </c>
      <c r="K8" s="8" t="s">
        <v>25</v>
      </c>
      <c r="L8" s="8" t="s">
        <v>1</v>
      </c>
    </row>
    <row r="9" spans="1:12" x14ac:dyDescent="0.3">
      <c r="A9" s="25" t="s">
        <v>87</v>
      </c>
      <c r="B9" s="30"/>
      <c r="C9" s="30">
        <v>12701.74</v>
      </c>
      <c r="D9" s="30">
        <v>123.9</v>
      </c>
      <c r="E9" s="30">
        <v>17607.330000000002</v>
      </c>
      <c r="F9" s="30">
        <v>22464.57</v>
      </c>
      <c r="G9" s="30">
        <v>1420.01</v>
      </c>
      <c r="H9" s="30">
        <v>16146.67</v>
      </c>
      <c r="I9" s="30"/>
      <c r="J9" s="30"/>
      <c r="K9" s="30"/>
      <c r="L9" s="30">
        <f>SUM(B9:K9)</f>
        <v>70464.22</v>
      </c>
    </row>
    <row r="10" spans="1:12" x14ac:dyDescent="0.3">
      <c r="A10" s="25" t="s">
        <v>88</v>
      </c>
      <c r="B10" s="15"/>
      <c r="C10" s="15">
        <v>11737.65</v>
      </c>
      <c r="D10" s="15">
        <v>18747.45</v>
      </c>
      <c r="E10" s="15">
        <v>13237.02</v>
      </c>
      <c r="F10" s="15"/>
      <c r="G10" s="15"/>
      <c r="H10" s="15">
        <v>16930</v>
      </c>
      <c r="I10" s="15"/>
      <c r="J10" s="15"/>
      <c r="K10" s="15"/>
      <c r="L10" s="15">
        <f t="shared" ref="L10:L16" si="0">SUM(B10:K10)</f>
        <v>60652.119999999995</v>
      </c>
    </row>
    <row r="11" spans="1:12" x14ac:dyDescent="0.3">
      <c r="A11" s="25" t="s">
        <v>71</v>
      </c>
      <c r="B11" s="15"/>
      <c r="C11" s="15">
        <v>14581.759999999998</v>
      </c>
      <c r="D11" s="15">
        <v>513.82999999999902</v>
      </c>
      <c r="E11" s="15">
        <v>5722.83</v>
      </c>
      <c r="F11" s="15">
        <v>-332.84999999999991</v>
      </c>
      <c r="G11" s="15">
        <v>110.96000000000001</v>
      </c>
      <c r="H11" s="15">
        <v>49.54</v>
      </c>
      <c r="I11" s="15"/>
      <c r="J11" s="15"/>
      <c r="K11" s="15"/>
      <c r="L11" s="15">
        <f t="shared" si="0"/>
        <v>20646.07</v>
      </c>
    </row>
    <row r="12" spans="1:12" x14ac:dyDescent="0.3">
      <c r="A12" s="25" t="s">
        <v>89</v>
      </c>
      <c r="B12" s="15">
        <v>3209</v>
      </c>
      <c r="C12" s="15">
        <v>16945</v>
      </c>
      <c r="D12" s="15"/>
      <c r="E12" s="15">
        <v>-900</v>
      </c>
      <c r="F12" s="15">
        <v>0</v>
      </c>
      <c r="G12" s="15"/>
      <c r="H12" s="15"/>
      <c r="I12" s="15"/>
      <c r="J12" s="15"/>
      <c r="K12" s="15"/>
      <c r="L12" s="15">
        <f t="shared" si="0"/>
        <v>19254</v>
      </c>
    </row>
    <row r="13" spans="1:12" x14ac:dyDescent="0.3">
      <c r="A13" s="25" t="s">
        <v>91</v>
      </c>
      <c r="B13" s="15"/>
      <c r="C13" s="15">
        <v>9600</v>
      </c>
      <c r="D13" s="15">
        <v>0</v>
      </c>
      <c r="E13" s="15"/>
      <c r="F13" s="15"/>
      <c r="G13" s="15"/>
      <c r="H13" s="15"/>
      <c r="I13" s="15"/>
      <c r="J13" s="15"/>
      <c r="K13" s="15"/>
      <c r="L13" s="15">
        <f t="shared" si="0"/>
        <v>9600</v>
      </c>
    </row>
    <row r="14" spans="1:12" x14ac:dyDescent="0.3">
      <c r="A14" s="25" t="s">
        <v>90</v>
      </c>
      <c r="B14" s="15"/>
      <c r="C14" s="15">
        <v>3376.4300000000003</v>
      </c>
      <c r="D14" s="15">
        <v>2460.3000000000002</v>
      </c>
      <c r="E14" s="15">
        <v>543.79</v>
      </c>
      <c r="F14" s="15">
        <v>543.79</v>
      </c>
      <c r="G14" s="15"/>
      <c r="H14" s="15"/>
      <c r="I14" s="15"/>
      <c r="J14" s="15"/>
      <c r="K14" s="15"/>
      <c r="L14" s="15">
        <f t="shared" si="0"/>
        <v>6924.31</v>
      </c>
    </row>
    <row r="15" spans="1:12" x14ac:dyDescent="0.3">
      <c r="A15" s="25" t="s">
        <v>92</v>
      </c>
      <c r="B15" s="15"/>
      <c r="C15" s="15"/>
      <c r="D15" s="15"/>
      <c r="E15" s="15"/>
      <c r="F15" s="15">
        <v>772.01</v>
      </c>
      <c r="G15" s="15">
        <v>-772.01</v>
      </c>
      <c r="H15" s="15">
        <v>106</v>
      </c>
      <c r="I15" s="15"/>
      <c r="J15" s="15"/>
      <c r="K15" s="15"/>
      <c r="L15" s="15">
        <f t="shared" si="0"/>
        <v>106</v>
      </c>
    </row>
    <row r="16" spans="1:12" x14ac:dyDescent="0.3">
      <c r="A16" s="25" t="s">
        <v>93</v>
      </c>
      <c r="B16" s="15"/>
      <c r="C16" s="15"/>
      <c r="D16" s="15"/>
      <c r="E16" s="15"/>
      <c r="F16" s="15"/>
      <c r="G16" s="15">
        <v>105.96</v>
      </c>
      <c r="H16" s="15"/>
      <c r="I16" s="15"/>
      <c r="J16" s="15"/>
      <c r="K16" s="15"/>
      <c r="L16" s="15">
        <f t="shared" si="0"/>
        <v>105.96</v>
      </c>
    </row>
    <row r="17" spans="1:12" x14ac:dyDescent="0.3">
      <c r="A17" s="17" t="s">
        <v>64</v>
      </c>
      <c r="B17" s="31">
        <f>SUM(B9:B16)</f>
        <v>3209</v>
      </c>
      <c r="C17" s="31">
        <f t="shared" ref="C17:H17" si="1">SUM(C9:C16)</f>
        <v>68942.579999999987</v>
      </c>
      <c r="D17" s="31">
        <f t="shared" si="1"/>
        <v>21845.48</v>
      </c>
      <c r="E17" s="31">
        <f t="shared" si="1"/>
        <v>36210.97</v>
      </c>
      <c r="F17" s="31">
        <f t="shared" si="1"/>
        <v>23447.52</v>
      </c>
      <c r="G17" s="31">
        <f t="shared" si="1"/>
        <v>864.92000000000007</v>
      </c>
      <c r="H17" s="31">
        <f t="shared" si="1"/>
        <v>33232.21</v>
      </c>
      <c r="I17" s="32"/>
      <c r="J17" s="32"/>
      <c r="K17" s="32"/>
      <c r="L17" s="31">
        <f>SUM(B17:K17)</f>
        <v>187752.68</v>
      </c>
    </row>
    <row r="18" spans="1:12" x14ac:dyDescent="0.3">
      <c r="A18" s="17"/>
      <c r="B18" s="15"/>
      <c r="C18" s="15"/>
      <c r="D18" s="15"/>
      <c r="E18" s="15"/>
      <c r="F18" s="15"/>
      <c r="G18" s="15"/>
      <c r="H18" s="15"/>
      <c r="I18" s="15"/>
      <c r="J18" s="15"/>
      <c r="K18" s="15"/>
      <c r="L18" s="15"/>
    </row>
    <row r="19" spans="1:12" x14ac:dyDescent="0.3">
      <c r="C19" s="15"/>
      <c r="D19" s="15"/>
      <c r="E19" s="15"/>
      <c r="F19" s="15"/>
      <c r="G19" s="15"/>
      <c r="H19" s="15"/>
      <c r="I19" s="15"/>
      <c r="J19" s="15"/>
      <c r="K19" s="15"/>
      <c r="L19" s="15"/>
    </row>
    <row r="21" spans="1:12" x14ac:dyDescent="0.3">
      <c r="A21" s="6" t="s">
        <v>73</v>
      </c>
      <c r="B21" s="8" t="s">
        <v>41</v>
      </c>
      <c r="C21" s="8" t="s">
        <v>17</v>
      </c>
      <c r="D21" s="8" t="s">
        <v>18</v>
      </c>
      <c r="E21" s="8" t="s">
        <v>19</v>
      </c>
      <c r="F21" s="8" t="s">
        <v>20</v>
      </c>
      <c r="G21" s="8" t="s">
        <v>21</v>
      </c>
      <c r="H21" s="8" t="s">
        <v>22</v>
      </c>
      <c r="I21" s="8" t="s">
        <v>23</v>
      </c>
      <c r="J21" s="8" t="s">
        <v>24</v>
      </c>
      <c r="K21" s="8" t="s">
        <v>25</v>
      </c>
      <c r="L21" s="8" t="s">
        <v>1</v>
      </c>
    </row>
    <row r="22" spans="1:12" x14ac:dyDescent="0.3">
      <c r="A22" s="25" t="s">
        <v>71</v>
      </c>
      <c r="B22" s="30">
        <v>7071.07</v>
      </c>
      <c r="C22" s="30">
        <v>54334.23</v>
      </c>
      <c r="D22" s="30">
        <v>159343.96</v>
      </c>
      <c r="E22" s="30">
        <v>46550.03</v>
      </c>
      <c r="F22" s="30">
        <v>124990</v>
      </c>
      <c r="G22" s="30">
        <v>292126</v>
      </c>
      <c r="H22" s="30">
        <v>-34971</v>
      </c>
      <c r="I22" s="33"/>
      <c r="J22" s="33"/>
      <c r="K22" s="33"/>
      <c r="L22" s="33"/>
    </row>
    <row r="23" spans="1:12" x14ac:dyDescent="0.3">
      <c r="A23" s="25" t="s">
        <v>86</v>
      </c>
      <c r="B23" s="14"/>
      <c r="C23" s="14"/>
      <c r="D23" s="14"/>
      <c r="E23" s="14"/>
      <c r="F23" s="15">
        <v>36715</v>
      </c>
      <c r="G23" s="15">
        <v>10000</v>
      </c>
      <c r="H23" s="14"/>
      <c r="I23" s="14"/>
      <c r="J23" s="14"/>
      <c r="K23" s="14"/>
      <c r="L23" s="14"/>
    </row>
    <row r="24" spans="1:12" x14ac:dyDescent="0.3">
      <c r="A24" s="25" t="s">
        <v>87</v>
      </c>
      <c r="B24" s="14"/>
      <c r="C24" s="14"/>
      <c r="D24" s="14"/>
      <c r="E24" s="14"/>
      <c r="F24" s="15">
        <v>29427.89</v>
      </c>
      <c r="G24" s="15"/>
      <c r="H24" s="14"/>
      <c r="I24" s="14"/>
      <c r="J24" s="14"/>
      <c r="K24" s="14"/>
      <c r="L24" s="14"/>
    </row>
    <row r="25" spans="1:12" x14ac:dyDescent="0.3">
      <c r="A25" s="25" t="s">
        <v>72</v>
      </c>
      <c r="B25" s="14"/>
      <c r="C25" s="14"/>
      <c r="D25" s="14"/>
      <c r="E25" s="14"/>
      <c r="F25" s="15">
        <v>41650</v>
      </c>
      <c r="G25" s="15">
        <v>8350</v>
      </c>
      <c r="H25" s="15">
        <v>8150</v>
      </c>
      <c r="I25" s="14"/>
      <c r="J25" s="14"/>
      <c r="K25" s="14"/>
      <c r="L25" s="14"/>
    </row>
    <row r="26" spans="1:12" x14ac:dyDescent="0.3">
      <c r="A26" t="s">
        <v>65</v>
      </c>
      <c r="B26" s="31">
        <f t="shared" ref="B26:H26" si="2">SUM(B22:B25)</f>
        <v>7071.07</v>
      </c>
      <c r="C26" s="31">
        <f t="shared" si="2"/>
        <v>54334.23</v>
      </c>
      <c r="D26" s="31">
        <f t="shared" si="2"/>
        <v>159343.96</v>
      </c>
      <c r="E26" s="31">
        <f t="shared" si="2"/>
        <v>46550.03</v>
      </c>
      <c r="F26" s="31">
        <f t="shared" si="2"/>
        <v>232782.89</v>
      </c>
      <c r="G26" s="31">
        <f t="shared" si="2"/>
        <v>310476</v>
      </c>
      <c r="H26" s="31">
        <f t="shared" si="2"/>
        <v>-26821</v>
      </c>
      <c r="I26" s="32"/>
      <c r="J26" s="32"/>
      <c r="K26" s="32"/>
      <c r="L26" s="31">
        <f>SUM(B26:K26)</f>
        <v>783737.18</v>
      </c>
    </row>
    <row r="27" spans="1:12" x14ac:dyDescent="0.3">
      <c r="B27" s="15"/>
      <c r="C27" s="15"/>
      <c r="D27" s="15"/>
      <c r="E27" s="15"/>
      <c r="F27" s="15"/>
      <c r="G27" s="15"/>
      <c r="H27" s="15"/>
      <c r="L27" s="15"/>
    </row>
    <row r="28" spans="1:12" x14ac:dyDescent="0.3">
      <c r="A28" t="s">
        <v>70</v>
      </c>
      <c r="B28" s="3">
        <f>B26*$B$34+1</f>
        <v>292.32808399999999</v>
      </c>
      <c r="C28" s="3">
        <f t="shared" ref="C28:H28" si="3">C26*$B$34</f>
        <v>2238.5702760000004</v>
      </c>
      <c r="D28" s="3">
        <f t="shared" si="3"/>
        <v>6564.9711520000001</v>
      </c>
      <c r="E28" s="3">
        <f t="shared" si="3"/>
        <v>1917.861236</v>
      </c>
      <c r="F28" s="3">
        <f t="shared" si="3"/>
        <v>9590.655068</v>
      </c>
      <c r="G28" s="3">
        <f t="shared" si="3"/>
        <v>12791.611199999999</v>
      </c>
      <c r="H28" s="3">
        <f t="shared" si="3"/>
        <v>-1105.0252</v>
      </c>
      <c r="I28" s="3"/>
      <c r="J28" s="3"/>
      <c r="K28" s="3"/>
      <c r="L28" s="30">
        <f>SUM(B28:K28)</f>
        <v>32290.971816000001</v>
      </c>
    </row>
    <row r="30" spans="1:12" ht="15" thickBot="1" x14ac:dyDescent="0.35">
      <c r="A30" t="s">
        <v>69</v>
      </c>
      <c r="B30" s="4">
        <f>SUM(B17+B28)</f>
        <v>3501.3280839999998</v>
      </c>
      <c r="C30" s="4">
        <f t="shared" ref="C30:H30" si="4">SUM(C17+C28)</f>
        <v>71181.150275999986</v>
      </c>
      <c r="D30" s="4">
        <f t="shared" si="4"/>
        <v>28410.451152000001</v>
      </c>
      <c r="E30" s="4">
        <f t="shared" si="4"/>
        <v>38128.831235999998</v>
      </c>
      <c r="F30" s="4">
        <f t="shared" si="4"/>
        <v>33038.175067999997</v>
      </c>
      <c r="G30" s="4">
        <f t="shared" si="4"/>
        <v>13656.531199999999</v>
      </c>
      <c r="H30" s="4">
        <f t="shared" si="4"/>
        <v>32127.184799999999</v>
      </c>
      <c r="I30" s="4"/>
      <c r="J30" s="4"/>
      <c r="K30" s="4"/>
      <c r="L30" s="4">
        <f>SUM(B30:K30)</f>
        <v>220043.65181599997</v>
      </c>
    </row>
    <row r="31" spans="1:12" ht="15" thickTop="1" x14ac:dyDescent="0.3"/>
    <row r="32" spans="1:12" ht="16.2" x14ac:dyDescent="0.3">
      <c r="A32" s="17" t="s">
        <v>67</v>
      </c>
      <c r="B32" s="15">
        <v>134144</v>
      </c>
    </row>
    <row r="33" spans="1:12" ht="16.2" x14ac:dyDescent="0.3">
      <c r="A33" s="17" t="s">
        <v>68</v>
      </c>
      <c r="B33" s="15">
        <v>3255077</v>
      </c>
    </row>
    <row r="34" spans="1:12" x14ac:dyDescent="0.3">
      <c r="A34" s="17" t="s">
        <v>66</v>
      </c>
      <c r="B34" s="16">
        <v>4.1200000000000001E-2</v>
      </c>
    </row>
    <row r="36" spans="1:12" ht="16.2" x14ac:dyDescent="0.3">
      <c r="A36" t="s">
        <v>74</v>
      </c>
    </row>
    <row r="39" spans="1:12" ht="27.75" customHeight="1" x14ac:dyDescent="0.3">
      <c r="A39" s="45" t="s">
        <v>75</v>
      </c>
      <c r="B39" s="45"/>
      <c r="C39" s="45"/>
      <c r="D39" s="45"/>
      <c r="E39" s="45"/>
      <c r="F39" s="45"/>
      <c r="G39" s="45"/>
      <c r="H39" s="45"/>
      <c r="I39" s="45"/>
      <c r="J39" s="45"/>
      <c r="K39" s="45"/>
      <c r="L39" s="45"/>
    </row>
  </sheetData>
  <mergeCells count="5">
    <mergeCell ref="A39:L39"/>
    <mergeCell ref="A1:L1"/>
    <mergeCell ref="A2:L2"/>
    <mergeCell ref="A3:L3"/>
    <mergeCell ref="A4:L4"/>
  </mergeCells>
  <pageMargins left="0.7" right="0.7" top="0.75" bottom="0.75" header="0.3" footer="0.3"/>
  <pageSetup scale="8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5"/>
  <sheetViews>
    <sheetView showGridLines="0" workbookViewId="0">
      <selection sqref="A1:N1"/>
    </sheetView>
  </sheetViews>
  <sheetFormatPr defaultRowHeight="14.4" x14ac:dyDescent="0.3"/>
  <cols>
    <col min="1" max="1" width="43.88671875" customWidth="1"/>
    <col min="2" max="7" width="9" bestFit="1" customWidth="1"/>
    <col min="8" max="8" width="11" bestFit="1" customWidth="1"/>
    <col min="10" max="10" width="10.44140625" bestFit="1" customWidth="1"/>
    <col min="11" max="11" width="10.109375" bestFit="1" customWidth="1"/>
    <col min="12" max="12" width="9" bestFit="1" customWidth="1"/>
  </cols>
  <sheetData>
    <row r="1" spans="1:14" x14ac:dyDescent="0.3">
      <c r="A1" s="44" t="s">
        <v>4</v>
      </c>
      <c r="B1" s="44"/>
      <c r="C1" s="44"/>
      <c r="D1" s="44"/>
      <c r="E1" s="44"/>
      <c r="F1" s="44"/>
      <c r="G1" s="44"/>
      <c r="H1" s="44"/>
      <c r="I1" s="44"/>
      <c r="J1" s="44"/>
      <c r="K1" s="44"/>
      <c r="L1" s="44"/>
      <c r="M1" s="44"/>
      <c r="N1" s="44"/>
    </row>
    <row r="2" spans="1:14" x14ac:dyDescent="0.3">
      <c r="A2" s="44" t="s">
        <v>5</v>
      </c>
      <c r="B2" s="44"/>
      <c r="C2" s="44"/>
      <c r="D2" s="44"/>
      <c r="E2" s="44"/>
      <c r="F2" s="44"/>
      <c r="G2" s="44"/>
      <c r="H2" s="44"/>
      <c r="I2" s="44"/>
      <c r="J2" s="44"/>
      <c r="K2" s="44"/>
      <c r="L2" s="44"/>
      <c r="M2" s="44"/>
      <c r="N2" s="44"/>
    </row>
    <row r="3" spans="1:14" x14ac:dyDescent="0.3">
      <c r="A3" s="44" t="s">
        <v>81</v>
      </c>
      <c r="B3" s="44"/>
      <c r="C3" s="44"/>
      <c r="D3" s="44"/>
      <c r="E3" s="44"/>
      <c r="F3" s="44"/>
      <c r="G3" s="44"/>
      <c r="H3" s="44"/>
      <c r="I3" s="44"/>
      <c r="J3" s="44"/>
      <c r="K3" s="44"/>
      <c r="L3" s="44"/>
      <c r="M3" s="44"/>
      <c r="N3" s="44"/>
    </row>
    <row r="4" spans="1:14" x14ac:dyDescent="0.3">
      <c r="A4" s="44" t="s">
        <v>2</v>
      </c>
      <c r="B4" s="44"/>
      <c r="C4" s="44"/>
      <c r="D4" s="44"/>
      <c r="E4" s="44"/>
      <c r="F4" s="44"/>
      <c r="G4" s="44"/>
      <c r="H4" s="44"/>
      <c r="I4" s="44"/>
      <c r="J4" s="44"/>
      <c r="K4" s="44"/>
      <c r="L4" s="44"/>
      <c r="M4" s="44"/>
      <c r="N4" s="44"/>
    </row>
    <row r="7" spans="1:14" x14ac:dyDescent="0.3">
      <c r="B7" s="8" t="s">
        <v>41</v>
      </c>
      <c r="C7" s="8" t="s">
        <v>17</v>
      </c>
      <c r="D7" s="8" t="s">
        <v>18</v>
      </c>
      <c r="E7" s="8" t="s">
        <v>19</v>
      </c>
      <c r="F7" s="8" t="s">
        <v>20</v>
      </c>
      <c r="G7" s="8" t="s">
        <v>21</v>
      </c>
      <c r="H7" s="8" t="s">
        <v>22</v>
      </c>
      <c r="I7" s="8" t="s">
        <v>23</v>
      </c>
      <c r="J7" s="8" t="s">
        <v>24</v>
      </c>
      <c r="K7" s="8" t="s">
        <v>25</v>
      </c>
      <c r="L7" s="8" t="s">
        <v>1</v>
      </c>
    </row>
    <row r="8" spans="1:14" x14ac:dyDescent="0.3">
      <c r="A8" s="17" t="s">
        <v>30</v>
      </c>
      <c r="B8" s="30">
        <f>D21</f>
        <v>74610.752699999997</v>
      </c>
      <c r="C8" s="30">
        <f t="shared" ref="C8:H8" si="0">E21</f>
        <v>37058.973600000005</v>
      </c>
      <c r="D8" s="30">
        <f t="shared" si="0"/>
        <v>95407.144799999995</v>
      </c>
      <c r="E8" s="30">
        <f t="shared" si="0"/>
        <v>80228.735400000005</v>
      </c>
      <c r="F8" s="30">
        <f t="shared" si="0"/>
        <v>68697.0867</v>
      </c>
      <c r="G8" s="30">
        <f t="shared" si="0"/>
        <v>77469.024600000004</v>
      </c>
      <c r="H8" s="30">
        <f t="shared" si="0"/>
        <v>65740.253700000001</v>
      </c>
      <c r="I8" s="30"/>
      <c r="J8" s="30"/>
      <c r="K8" s="30"/>
      <c r="L8" s="30">
        <f>SUM(B8:H8)</f>
        <v>499211.97149999999</v>
      </c>
    </row>
    <row r="9" spans="1:14" x14ac:dyDescent="0.3">
      <c r="A9" s="17" t="s">
        <v>31</v>
      </c>
      <c r="B9" s="30">
        <v>57319.58</v>
      </c>
      <c r="C9" s="30">
        <v>37312.53</v>
      </c>
      <c r="D9" s="30">
        <v>57495.71</v>
      </c>
      <c r="E9" s="30">
        <v>88398.460000000196</v>
      </c>
      <c r="F9" s="30">
        <v>181596.5499999999</v>
      </c>
      <c r="G9" s="30">
        <v>139797.09000000023</v>
      </c>
      <c r="H9" s="30">
        <v>110843.01000000001</v>
      </c>
      <c r="I9" s="3"/>
      <c r="J9" s="3"/>
      <c r="K9" s="3"/>
      <c r="L9" s="3">
        <f>SUM(B9:H9)</f>
        <v>672762.93000000028</v>
      </c>
    </row>
    <row r="10" spans="1:14" x14ac:dyDescent="0.3">
      <c r="A10" s="17"/>
    </row>
    <row r="11" spans="1:14" x14ac:dyDescent="0.3">
      <c r="A11" s="17" t="s">
        <v>42</v>
      </c>
      <c r="B11" s="3">
        <f>B9-B8</f>
        <v>-17291.172699999996</v>
      </c>
      <c r="C11" s="3">
        <f t="shared" ref="C11:H11" si="1">C9-C8</f>
        <v>253.55639999999403</v>
      </c>
      <c r="D11" s="3">
        <f t="shared" si="1"/>
        <v>-37911.434799999995</v>
      </c>
      <c r="E11" s="3">
        <f t="shared" si="1"/>
        <v>8169.7246000001905</v>
      </c>
      <c r="F11" s="3">
        <f t="shared" si="1"/>
        <v>112899.4632999999</v>
      </c>
      <c r="G11" s="3">
        <f t="shared" si="1"/>
        <v>62328.065400000225</v>
      </c>
      <c r="H11" s="3">
        <f t="shared" si="1"/>
        <v>45102.756300000008</v>
      </c>
      <c r="I11" s="3"/>
      <c r="J11" s="3"/>
      <c r="K11" s="3"/>
      <c r="L11" s="3">
        <f>SUM(B11:H11)</f>
        <v>173550.95850000033</v>
      </c>
    </row>
    <row r="14" spans="1:14" x14ac:dyDescent="0.3">
      <c r="A14" s="46" t="s">
        <v>43</v>
      </c>
      <c r="B14" s="46"/>
      <c r="C14" s="46"/>
      <c r="D14" s="46"/>
      <c r="E14" s="46"/>
      <c r="F14" s="46"/>
      <c r="G14" s="46"/>
      <c r="H14" s="46"/>
      <c r="I14" s="46"/>
      <c r="J14" s="46"/>
      <c r="K14" s="46"/>
      <c r="L14" s="46"/>
      <c r="M14" s="46"/>
      <c r="N14" s="46"/>
    </row>
    <row r="15" spans="1:14" x14ac:dyDescent="0.3">
      <c r="A15" s="14"/>
      <c r="B15" s="14"/>
      <c r="C15" s="14"/>
      <c r="D15" s="14"/>
      <c r="E15" s="14"/>
      <c r="F15" s="14"/>
      <c r="G15" s="14"/>
      <c r="H15" s="14"/>
      <c r="I15" s="14"/>
      <c r="J15" s="14"/>
      <c r="K15" s="14"/>
      <c r="L15" s="14"/>
      <c r="M15" s="14"/>
      <c r="N15" s="14"/>
    </row>
    <row r="16" spans="1:14" x14ac:dyDescent="0.3">
      <c r="A16" t="s">
        <v>48</v>
      </c>
      <c r="B16" s="3">
        <v>985611</v>
      </c>
    </row>
    <row r="19" spans="1:14" x14ac:dyDescent="0.3">
      <c r="B19" s="8" t="s">
        <v>44</v>
      </c>
      <c r="C19" s="8" t="s">
        <v>45</v>
      </c>
      <c r="D19" s="8" t="s">
        <v>32</v>
      </c>
      <c r="E19" s="8" t="s">
        <v>33</v>
      </c>
      <c r="F19" s="8" t="s">
        <v>18</v>
      </c>
      <c r="G19" s="8" t="s">
        <v>34</v>
      </c>
      <c r="H19" s="8" t="s">
        <v>35</v>
      </c>
      <c r="I19" s="8" t="s">
        <v>36</v>
      </c>
      <c r="J19" s="8" t="s">
        <v>37</v>
      </c>
      <c r="K19" s="8" t="s">
        <v>38</v>
      </c>
      <c r="L19" s="8" t="s">
        <v>39</v>
      </c>
      <c r="M19" s="8" t="s">
        <v>40</v>
      </c>
      <c r="N19" s="8" t="s">
        <v>1</v>
      </c>
    </row>
    <row r="20" spans="1:14" x14ac:dyDescent="0.3">
      <c r="A20" s="11" t="s">
        <v>46</v>
      </c>
      <c r="B20" s="16">
        <v>0.1081</v>
      </c>
      <c r="C20" s="16">
        <v>7.4899999999999994E-2</v>
      </c>
      <c r="D20" s="16">
        <v>7.5700000000000003E-2</v>
      </c>
      <c r="E20" s="16">
        <v>3.7600000000000001E-2</v>
      </c>
      <c r="F20" s="16">
        <v>9.6799999999999997E-2</v>
      </c>
      <c r="G20" s="16">
        <v>8.14E-2</v>
      </c>
      <c r="H20" s="16">
        <v>6.9699999999999998E-2</v>
      </c>
      <c r="I20" s="16">
        <v>7.8600000000000003E-2</v>
      </c>
      <c r="J20" s="16">
        <v>6.6699999999999995E-2</v>
      </c>
      <c r="K20" s="16">
        <v>0.1011</v>
      </c>
      <c r="L20" s="16">
        <v>0.11260000000000001</v>
      </c>
      <c r="M20" s="16">
        <v>9.6799999999999997E-2</v>
      </c>
      <c r="N20" s="16">
        <v>1</v>
      </c>
    </row>
    <row r="21" spans="1:14" x14ac:dyDescent="0.3">
      <c r="A21" s="11" t="s">
        <v>47</v>
      </c>
      <c r="B21" s="30">
        <f>$B$16*B20</f>
        <v>106544.5491</v>
      </c>
      <c r="C21" s="30">
        <f t="shared" ref="C21:M21" si="2">$B$16*C20</f>
        <v>73822.263899999991</v>
      </c>
      <c r="D21" s="30">
        <f t="shared" si="2"/>
        <v>74610.752699999997</v>
      </c>
      <c r="E21" s="30">
        <f t="shared" si="2"/>
        <v>37058.973600000005</v>
      </c>
      <c r="F21" s="30">
        <f t="shared" si="2"/>
        <v>95407.144799999995</v>
      </c>
      <c r="G21" s="30">
        <f t="shared" si="2"/>
        <v>80228.735400000005</v>
      </c>
      <c r="H21" s="30">
        <f t="shared" si="2"/>
        <v>68697.0867</v>
      </c>
      <c r="I21" s="30">
        <f t="shared" si="2"/>
        <v>77469.024600000004</v>
      </c>
      <c r="J21" s="30">
        <f t="shared" si="2"/>
        <v>65740.253700000001</v>
      </c>
      <c r="K21" s="30">
        <f t="shared" si="2"/>
        <v>99645.272100000002</v>
      </c>
      <c r="L21" s="30">
        <f t="shared" si="2"/>
        <v>110979.79860000001</v>
      </c>
      <c r="M21" s="30">
        <f t="shared" si="2"/>
        <v>95407.144799999995</v>
      </c>
      <c r="N21" s="3">
        <f>SUM(B21:M21)</f>
        <v>985611</v>
      </c>
    </row>
    <row r="25" spans="1:14" ht="35.25" customHeight="1" x14ac:dyDescent="0.3">
      <c r="A25" s="45" t="s">
        <v>76</v>
      </c>
      <c r="B25" s="45"/>
      <c r="C25" s="45"/>
      <c r="D25" s="45"/>
      <c r="E25" s="45"/>
      <c r="F25" s="45"/>
      <c r="G25" s="45"/>
      <c r="H25" s="45"/>
      <c r="I25" s="45"/>
      <c r="J25" s="45"/>
      <c r="K25" s="45"/>
      <c r="L25" s="45"/>
      <c r="M25" s="45"/>
      <c r="N25" s="45"/>
    </row>
  </sheetData>
  <mergeCells count="6">
    <mergeCell ref="A25:N25"/>
    <mergeCell ref="A14:N14"/>
    <mergeCell ref="A1:N1"/>
    <mergeCell ref="A2:N2"/>
    <mergeCell ref="A3:N3"/>
    <mergeCell ref="A4:N4"/>
  </mergeCells>
  <pageMargins left="0.7" right="0.7" top="0.75" bottom="0.75" header="0.3" footer="0.3"/>
  <pageSetup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4"/>
  <sheetViews>
    <sheetView showGridLines="0" workbookViewId="0">
      <selection activeCell="L13" sqref="L13"/>
    </sheetView>
  </sheetViews>
  <sheetFormatPr defaultRowHeight="14.4" x14ac:dyDescent="0.3"/>
  <cols>
    <col min="2" max="2" width="12.109375" customWidth="1"/>
    <col min="3" max="3" width="12" bestFit="1" customWidth="1"/>
    <col min="4" max="4" width="1.6640625" customWidth="1"/>
    <col min="5" max="10" width="11.5546875" bestFit="1" customWidth="1"/>
    <col min="11" max="14" width="11.5546875" customWidth="1"/>
    <col min="15" max="15" width="1.6640625" customWidth="1"/>
    <col min="16" max="16" width="15.33203125" bestFit="1" customWidth="1"/>
  </cols>
  <sheetData>
    <row r="1" spans="1:16" x14ac:dyDescent="0.3">
      <c r="A1" s="44" t="s">
        <v>4</v>
      </c>
      <c r="B1" s="44"/>
      <c r="C1" s="44"/>
      <c r="D1" s="44"/>
      <c r="E1" s="44"/>
      <c r="F1" s="44"/>
      <c r="G1" s="44"/>
      <c r="H1" s="44"/>
      <c r="I1" s="44"/>
      <c r="J1" s="44"/>
      <c r="K1" s="44"/>
      <c r="L1" s="44"/>
      <c r="M1" s="44"/>
      <c r="N1" s="44"/>
      <c r="O1" s="44"/>
      <c r="P1" s="44"/>
    </row>
    <row r="2" spans="1:16" x14ac:dyDescent="0.3">
      <c r="A2" s="44" t="s">
        <v>5</v>
      </c>
      <c r="B2" s="44"/>
      <c r="C2" s="44"/>
      <c r="D2" s="44"/>
      <c r="E2" s="44"/>
      <c r="F2" s="44"/>
      <c r="G2" s="44"/>
      <c r="H2" s="44"/>
      <c r="I2" s="44"/>
      <c r="J2" s="44"/>
      <c r="K2" s="44"/>
      <c r="L2" s="44"/>
      <c r="M2" s="44"/>
      <c r="N2" s="44"/>
      <c r="O2" s="44"/>
      <c r="P2" s="44"/>
    </row>
    <row r="3" spans="1:16" x14ac:dyDescent="0.3">
      <c r="A3" s="44" t="s">
        <v>85</v>
      </c>
      <c r="B3" s="44"/>
      <c r="C3" s="44"/>
      <c r="D3" s="44"/>
      <c r="E3" s="44"/>
      <c r="F3" s="44"/>
      <c r="G3" s="44"/>
      <c r="H3" s="44"/>
      <c r="I3" s="44"/>
      <c r="J3" s="44"/>
      <c r="K3" s="44"/>
      <c r="L3" s="44"/>
      <c r="M3" s="44"/>
      <c r="N3" s="44"/>
      <c r="O3" s="44"/>
      <c r="P3" s="44"/>
    </row>
    <row r="4" spans="1:16" x14ac:dyDescent="0.3">
      <c r="A4" s="44" t="s">
        <v>2</v>
      </c>
      <c r="B4" s="44"/>
      <c r="C4" s="44"/>
      <c r="D4" s="44"/>
      <c r="E4" s="44"/>
      <c r="F4" s="44"/>
      <c r="G4" s="44"/>
      <c r="H4" s="44"/>
      <c r="I4" s="44"/>
      <c r="J4" s="44"/>
      <c r="K4" s="44"/>
      <c r="L4" s="44"/>
      <c r="M4" s="44"/>
      <c r="N4" s="44"/>
      <c r="O4" s="44"/>
      <c r="P4" s="44"/>
    </row>
    <row r="7" spans="1:16" ht="30.75" customHeight="1" thickBot="1" x14ac:dyDescent="0.35">
      <c r="E7" s="49" t="s">
        <v>84</v>
      </c>
      <c r="F7" s="49"/>
      <c r="G7" s="49"/>
      <c r="H7" s="49"/>
      <c r="I7" s="49"/>
      <c r="J7" s="49"/>
      <c r="K7" s="23"/>
      <c r="L7" s="23"/>
      <c r="M7" s="23"/>
      <c r="N7" s="23"/>
      <c r="O7" s="23"/>
      <c r="P7" s="48" t="s">
        <v>94</v>
      </c>
    </row>
    <row r="8" spans="1:16" ht="29.4" thickBot="1" x14ac:dyDescent="0.35">
      <c r="B8" s="20" t="s">
        <v>49</v>
      </c>
      <c r="C8" s="18" t="s">
        <v>50</v>
      </c>
      <c r="E8" s="8" t="s">
        <v>17</v>
      </c>
      <c r="F8" s="8" t="s">
        <v>18</v>
      </c>
      <c r="G8" s="8" t="s">
        <v>19</v>
      </c>
      <c r="H8" s="8" t="s">
        <v>20</v>
      </c>
      <c r="I8" s="8" t="s">
        <v>21</v>
      </c>
      <c r="J8" s="8" t="s">
        <v>22</v>
      </c>
      <c r="K8" s="8" t="s">
        <v>23</v>
      </c>
      <c r="L8" s="8" t="s">
        <v>24</v>
      </c>
      <c r="M8" s="8" t="s">
        <v>25</v>
      </c>
      <c r="N8" s="14" t="s">
        <v>53</v>
      </c>
      <c r="O8" s="18"/>
      <c r="P8" s="48"/>
    </row>
    <row r="9" spans="1:16" x14ac:dyDescent="0.3">
      <c r="A9" s="11" t="s">
        <v>52</v>
      </c>
      <c r="E9" s="34">
        <v>730000</v>
      </c>
      <c r="F9" s="34">
        <v>754333.33000000007</v>
      </c>
      <c r="G9" s="34">
        <v>730000</v>
      </c>
      <c r="H9" s="35">
        <v>754333.33333333337</v>
      </c>
      <c r="I9" s="35">
        <v>754333.33333333337</v>
      </c>
      <c r="J9" s="35">
        <v>619479.16666666663</v>
      </c>
      <c r="K9" s="35"/>
      <c r="L9" s="35"/>
      <c r="M9" s="35"/>
      <c r="N9" s="35">
        <f>SUM(E9:M9)</f>
        <v>4342479.163333334</v>
      </c>
      <c r="O9" s="35"/>
      <c r="P9" s="35">
        <v>500000000</v>
      </c>
    </row>
    <row r="10" spans="1:16" x14ac:dyDescent="0.3">
      <c r="A10" s="11"/>
      <c r="E10" s="21"/>
      <c r="F10" s="21"/>
      <c r="G10" s="21"/>
      <c r="H10" s="22"/>
      <c r="I10" s="22"/>
      <c r="J10" s="22"/>
      <c r="K10" s="22"/>
      <c r="L10" s="22"/>
      <c r="M10" s="22"/>
      <c r="N10" s="22"/>
      <c r="O10" s="22"/>
      <c r="P10" s="2"/>
    </row>
    <row r="11" spans="1:16" x14ac:dyDescent="0.3">
      <c r="A11" s="11" t="s">
        <v>26</v>
      </c>
      <c r="B11" s="19">
        <v>135321</v>
      </c>
      <c r="C11" s="16">
        <v>3.9269907812744399E-2</v>
      </c>
      <c r="E11" s="3">
        <f t="shared" ref="E11:J11" si="0">E9*$C$11</f>
        <v>28667.032703303412</v>
      </c>
      <c r="F11" s="3">
        <f t="shared" si="0"/>
        <v>29622.600329180503</v>
      </c>
      <c r="G11" s="3">
        <f t="shared" si="0"/>
        <v>28667.032703303412</v>
      </c>
      <c r="H11" s="3">
        <f t="shared" si="0"/>
        <v>29622.600460080193</v>
      </c>
      <c r="I11" s="3">
        <f t="shared" si="0"/>
        <v>29622.600460080193</v>
      </c>
      <c r="J11" s="3">
        <f t="shared" si="0"/>
        <v>24326.889766915723</v>
      </c>
      <c r="K11" s="3"/>
      <c r="L11" s="3"/>
      <c r="M11" s="3"/>
      <c r="N11" s="35">
        <f>SUM(E11:M11)</f>
        <v>170528.75642286346</v>
      </c>
      <c r="O11" s="3"/>
      <c r="P11" s="3">
        <v>19634953.906372201</v>
      </c>
    </row>
    <row r="14" spans="1:16" ht="34.5" customHeight="1" x14ac:dyDescent="0.3">
      <c r="A14" s="47" t="s">
        <v>54</v>
      </c>
      <c r="B14" s="47"/>
      <c r="C14" s="47"/>
      <c r="D14" s="47"/>
      <c r="E14" s="47"/>
      <c r="F14" s="47"/>
      <c r="G14" s="47"/>
      <c r="H14" s="47"/>
      <c r="I14" s="47"/>
      <c r="J14" s="47"/>
      <c r="K14" s="47"/>
      <c r="L14" s="47"/>
      <c r="M14" s="47"/>
      <c r="N14" s="47"/>
      <c r="O14" s="47"/>
      <c r="P14" s="47"/>
    </row>
  </sheetData>
  <mergeCells count="7">
    <mergeCell ref="A14:P14"/>
    <mergeCell ref="A1:P1"/>
    <mergeCell ref="A2:P2"/>
    <mergeCell ref="A3:P3"/>
    <mergeCell ref="A4:P4"/>
    <mergeCell ref="P7:P8"/>
    <mergeCell ref="E7:J7"/>
  </mergeCells>
  <pageMargins left="0.7" right="0.7" top="0.75" bottom="0.75" header="0.3" footer="0.3"/>
  <pageSetup scale="7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3"/>
  <sheetViews>
    <sheetView showGridLines="0" zoomScaleNormal="100" workbookViewId="0">
      <selection activeCell="N15" sqref="N15"/>
    </sheetView>
  </sheetViews>
  <sheetFormatPr defaultRowHeight="14.4" x14ac:dyDescent="0.3"/>
  <cols>
    <col min="1" max="2" width="8.88671875" style="36"/>
    <col min="3" max="3" width="8.77734375" style="36" bestFit="1" customWidth="1"/>
    <col min="4" max="8" width="9.5546875" style="36" bestFit="1" customWidth="1"/>
    <col min="9" max="9" width="12.6640625" style="36" bestFit="1" customWidth="1"/>
    <col min="10" max="10" width="9.88671875" style="36" bestFit="1" customWidth="1"/>
    <col min="11" max="11" width="11.77734375" style="36" bestFit="1" customWidth="1"/>
    <col min="12" max="12" width="12" style="36" bestFit="1" customWidth="1"/>
    <col min="13" max="13" width="10" style="36" bestFit="1" customWidth="1"/>
    <col min="14" max="14" width="5.6640625" style="36" bestFit="1" customWidth="1"/>
    <col min="15" max="15" width="7.6640625" style="36" bestFit="1" customWidth="1"/>
    <col min="16" max="18" width="8.77734375" style="36" bestFit="1" customWidth="1"/>
    <col min="19" max="19" width="8.109375" style="36" bestFit="1" customWidth="1"/>
    <col min="20" max="20" width="8.77734375" style="36" bestFit="1" customWidth="1"/>
    <col min="21" max="21" width="9.33203125" style="36" bestFit="1" customWidth="1"/>
    <col min="22" max="22" width="12.6640625" style="36" bestFit="1" customWidth="1"/>
    <col min="23" max="23" width="9.88671875" style="36" bestFit="1" customWidth="1"/>
    <col min="24" max="24" width="11.77734375" style="36" bestFit="1" customWidth="1"/>
    <col min="25" max="25" width="12" style="36" bestFit="1" customWidth="1"/>
    <col min="26" max="26" width="8.88671875" style="36"/>
    <col min="27" max="27" width="5.6640625" style="36" bestFit="1" customWidth="1"/>
    <col min="28" max="28" width="7.6640625" style="36" bestFit="1" customWidth="1"/>
    <col min="29" max="29" width="8.44140625" style="36" bestFit="1" customWidth="1"/>
    <col min="30" max="30" width="9.5546875" style="36" bestFit="1" customWidth="1"/>
    <col min="31" max="31" width="6.77734375" style="36" bestFit="1" customWidth="1"/>
    <col min="32" max="32" width="7.6640625" style="36" bestFit="1" customWidth="1"/>
    <col min="33" max="33" width="10.44140625" style="36" bestFit="1" customWidth="1"/>
    <col min="34" max="34" width="9.33203125" style="36" bestFit="1" customWidth="1"/>
    <col min="35" max="35" width="12.6640625" style="36" bestFit="1" customWidth="1"/>
    <col min="36" max="36" width="9.88671875" style="36" bestFit="1" customWidth="1"/>
    <col min="37" max="37" width="11.77734375" style="36" bestFit="1" customWidth="1"/>
    <col min="38" max="38" width="12" style="36" bestFit="1" customWidth="1"/>
    <col min="39" max="16384" width="8.88671875" style="36"/>
  </cols>
  <sheetData>
    <row r="1" spans="1:38" x14ac:dyDescent="0.3">
      <c r="A1" s="28" t="s">
        <v>4</v>
      </c>
      <c r="B1" s="28"/>
      <c r="C1" s="28"/>
      <c r="D1" s="28"/>
      <c r="E1" s="28"/>
      <c r="F1" s="28"/>
      <c r="G1" s="28"/>
      <c r="H1" s="28"/>
      <c r="I1" s="28"/>
      <c r="J1" s="28"/>
      <c r="K1" s="28"/>
      <c r="L1" s="28"/>
      <c r="M1" s="29"/>
      <c r="N1" s="28" t="s">
        <v>4</v>
      </c>
      <c r="O1" s="28"/>
      <c r="P1" s="28"/>
      <c r="Q1" s="28"/>
      <c r="R1" s="28"/>
      <c r="S1" s="28"/>
      <c r="T1" s="28"/>
      <c r="U1" s="28"/>
      <c r="V1" s="28"/>
      <c r="W1" s="28"/>
      <c r="X1" s="28"/>
      <c r="Y1" s="29"/>
      <c r="Z1" s="29"/>
      <c r="AA1" s="28" t="s">
        <v>4</v>
      </c>
      <c r="AB1" s="28"/>
      <c r="AC1" s="28"/>
      <c r="AD1" s="28"/>
      <c r="AE1" s="28"/>
      <c r="AF1" s="28"/>
      <c r="AG1" s="28"/>
      <c r="AH1" s="28"/>
      <c r="AI1" s="28"/>
      <c r="AJ1" s="28"/>
      <c r="AK1" s="28"/>
      <c r="AL1" s="29"/>
    </row>
    <row r="2" spans="1:38" x14ac:dyDescent="0.3">
      <c r="A2" s="28" t="s">
        <v>5</v>
      </c>
      <c r="B2" s="28"/>
      <c r="C2" s="28"/>
      <c r="D2" s="28"/>
      <c r="E2" s="28"/>
      <c r="F2" s="28"/>
      <c r="G2" s="28"/>
      <c r="H2" s="28"/>
      <c r="I2" s="28"/>
      <c r="J2" s="28"/>
      <c r="K2" s="28"/>
      <c r="L2" s="28"/>
      <c r="M2" s="29"/>
      <c r="N2" s="28" t="s">
        <v>5</v>
      </c>
      <c r="O2" s="28"/>
      <c r="P2" s="28"/>
      <c r="Q2" s="28"/>
      <c r="R2" s="28"/>
      <c r="S2" s="28"/>
      <c r="T2" s="28"/>
      <c r="U2" s="28"/>
      <c r="V2" s="28"/>
      <c r="W2" s="28"/>
      <c r="X2" s="28"/>
      <c r="Y2" s="29"/>
      <c r="Z2" s="29"/>
      <c r="AA2" s="28" t="s">
        <v>5</v>
      </c>
      <c r="AB2" s="28"/>
      <c r="AC2" s="28"/>
      <c r="AD2" s="28"/>
      <c r="AE2" s="28"/>
      <c r="AF2" s="28"/>
      <c r="AG2" s="28"/>
      <c r="AH2" s="28"/>
      <c r="AI2" s="28"/>
      <c r="AJ2" s="28"/>
      <c r="AK2" s="28"/>
      <c r="AL2" s="29"/>
    </row>
    <row r="3" spans="1:38" x14ac:dyDescent="0.3">
      <c r="A3" s="28" t="s">
        <v>82</v>
      </c>
      <c r="B3" s="28"/>
      <c r="C3" s="28"/>
      <c r="D3" s="28"/>
      <c r="E3" s="28"/>
      <c r="F3" s="28"/>
      <c r="G3" s="28"/>
      <c r="H3" s="28"/>
      <c r="I3" s="28"/>
      <c r="J3" s="28"/>
      <c r="K3" s="28"/>
      <c r="L3" s="28"/>
      <c r="M3" s="29"/>
      <c r="N3" s="28" t="s">
        <v>82</v>
      </c>
      <c r="O3" s="28"/>
      <c r="P3" s="28"/>
      <c r="Q3" s="28"/>
      <c r="R3" s="28"/>
      <c r="S3" s="28"/>
      <c r="T3" s="28"/>
      <c r="U3" s="28"/>
      <c r="V3" s="28"/>
      <c r="W3" s="28"/>
      <c r="X3" s="28"/>
      <c r="Y3" s="29"/>
      <c r="Z3" s="29"/>
      <c r="AA3" s="28" t="s">
        <v>82</v>
      </c>
      <c r="AB3" s="28"/>
      <c r="AC3" s="28"/>
      <c r="AD3" s="28"/>
      <c r="AE3" s="28"/>
      <c r="AF3" s="28"/>
      <c r="AG3" s="28"/>
      <c r="AH3" s="28"/>
      <c r="AI3" s="28"/>
      <c r="AJ3" s="28"/>
      <c r="AK3" s="28"/>
      <c r="AL3" s="29"/>
    </row>
    <row r="4" spans="1:38" x14ac:dyDescent="0.3">
      <c r="A4" s="28" t="s">
        <v>2</v>
      </c>
      <c r="B4" s="28"/>
      <c r="C4" s="28"/>
      <c r="D4" s="28"/>
      <c r="E4" s="28"/>
      <c r="F4" s="28"/>
      <c r="G4" s="28"/>
      <c r="H4" s="28"/>
      <c r="I4" s="28"/>
      <c r="J4" s="28"/>
      <c r="K4" s="28"/>
      <c r="L4" s="28"/>
      <c r="M4" s="29"/>
      <c r="N4" s="28" t="s">
        <v>2</v>
      </c>
      <c r="O4" s="28"/>
      <c r="P4" s="28"/>
      <c r="Q4" s="28"/>
      <c r="R4" s="28"/>
      <c r="S4" s="28"/>
      <c r="T4" s="28"/>
      <c r="U4" s="28"/>
      <c r="V4" s="28"/>
      <c r="W4" s="28"/>
      <c r="X4" s="28"/>
      <c r="Y4" s="29"/>
      <c r="Z4" s="29"/>
      <c r="AA4" s="28" t="s">
        <v>2</v>
      </c>
      <c r="AB4" s="28"/>
      <c r="AC4" s="28"/>
      <c r="AD4" s="28"/>
      <c r="AE4" s="28"/>
      <c r="AF4" s="28"/>
      <c r="AG4" s="28"/>
      <c r="AH4" s="28"/>
      <c r="AI4" s="28"/>
      <c r="AJ4" s="28"/>
      <c r="AK4" s="28"/>
      <c r="AL4" s="29"/>
    </row>
    <row r="7" spans="1:38" x14ac:dyDescent="0.3">
      <c r="I7" s="24"/>
    </row>
    <row r="9" spans="1:38" x14ac:dyDescent="0.3">
      <c r="A9" s="51" t="s">
        <v>55</v>
      </c>
      <c r="B9" s="51"/>
      <c r="C9" s="51"/>
      <c r="D9" s="51"/>
      <c r="E9" s="51"/>
      <c r="F9" s="51"/>
      <c r="G9" s="51"/>
      <c r="H9" s="51"/>
      <c r="I9" s="51"/>
      <c r="J9" s="51"/>
      <c r="K9" s="51"/>
      <c r="L9" s="51"/>
      <c r="N9" s="51" t="s">
        <v>56</v>
      </c>
      <c r="O9" s="51"/>
      <c r="P9" s="51"/>
      <c r="Q9" s="51"/>
      <c r="R9" s="51"/>
      <c r="S9" s="51"/>
      <c r="T9" s="51"/>
      <c r="U9" s="51"/>
      <c r="V9" s="51"/>
      <c r="W9" s="51"/>
      <c r="X9" s="51"/>
      <c r="Y9" s="51"/>
      <c r="AA9" s="51" t="s">
        <v>57</v>
      </c>
      <c r="AB9" s="51"/>
      <c r="AC9" s="51"/>
      <c r="AD9" s="51"/>
      <c r="AE9" s="51"/>
      <c r="AF9" s="51"/>
      <c r="AG9" s="51"/>
      <c r="AH9" s="51"/>
      <c r="AI9" s="51"/>
      <c r="AJ9" s="51"/>
      <c r="AK9" s="51"/>
      <c r="AL9" s="51"/>
    </row>
    <row r="10" spans="1:38" x14ac:dyDescent="0.3">
      <c r="A10" s="37"/>
      <c r="B10" s="42" t="s">
        <v>58</v>
      </c>
      <c r="C10" s="42" t="s">
        <v>41</v>
      </c>
      <c r="D10" s="42" t="s">
        <v>17</v>
      </c>
      <c r="E10" s="42" t="s">
        <v>51</v>
      </c>
      <c r="F10" s="42" t="s">
        <v>19</v>
      </c>
      <c r="G10" s="42" t="s">
        <v>20</v>
      </c>
      <c r="H10" s="42" t="s">
        <v>21</v>
      </c>
      <c r="I10" s="42" t="s">
        <v>22</v>
      </c>
      <c r="J10" s="42" t="s">
        <v>23</v>
      </c>
      <c r="K10" s="42" t="s">
        <v>24</v>
      </c>
      <c r="L10" s="42" t="s">
        <v>25</v>
      </c>
      <c r="N10" s="37"/>
      <c r="O10" s="42" t="s">
        <v>58</v>
      </c>
      <c r="P10" s="42" t="s">
        <v>41</v>
      </c>
      <c r="Q10" s="42" t="s">
        <v>17</v>
      </c>
      <c r="R10" s="42" t="s">
        <v>51</v>
      </c>
      <c r="S10" s="42" t="s">
        <v>19</v>
      </c>
      <c r="T10" s="42" t="s">
        <v>20</v>
      </c>
      <c r="U10" s="42" t="s">
        <v>21</v>
      </c>
      <c r="V10" s="42" t="s">
        <v>22</v>
      </c>
      <c r="W10" s="42" t="s">
        <v>23</v>
      </c>
      <c r="X10" s="42" t="s">
        <v>24</v>
      </c>
      <c r="Y10" s="42" t="s">
        <v>25</v>
      </c>
      <c r="AA10" s="37"/>
      <c r="AB10" s="42" t="s">
        <v>58</v>
      </c>
      <c r="AC10" s="42" t="s">
        <v>41</v>
      </c>
      <c r="AD10" s="42" t="s">
        <v>17</v>
      </c>
      <c r="AE10" s="42" t="s">
        <v>51</v>
      </c>
      <c r="AF10" s="42" t="s">
        <v>19</v>
      </c>
      <c r="AG10" s="42" t="s">
        <v>20</v>
      </c>
      <c r="AH10" s="42" t="s">
        <v>21</v>
      </c>
      <c r="AI10" s="42" t="s">
        <v>22</v>
      </c>
      <c r="AJ10" s="42" t="s">
        <v>23</v>
      </c>
      <c r="AK10" s="42" t="s">
        <v>24</v>
      </c>
      <c r="AL10" s="42" t="s">
        <v>25</v>
      </c>
    </row>
    <row r="11" spans="1:38" x14ac:dyDescent="0.3">
      <c r="A11" s="43">
        <v>1012</v>
      </c>
      <c r="B11" s="38" t="s">
        <v>26</v>
      </c>
      <c r="C11" s="39">
        <f t="shared" ref="C11" si="0">AC11-P11</f>
        <v>3796.369999999999</v>
      </c>
      <c r="D11" s="39">
        <f t="shared" ref="D11:I11" si="1">AD11-Q11</f>
        <v>-25401.089999999997</v>
      </c>
      <c r="E11" s="39">
        <f>AE11-R11</f>
        <v>-5180.6899999999941</v>
      </c>
      <c r="F11" s="39">
        <f t="shared" si="1"/>
        <v>-3843.099999999999</v>
      </c>
      <c r="G11" s="39">
        <f t="shared" si="1"/>
        <v>-11197.38</v>
      </c>
      <c r="H11" s="39">
        <f t="shared" si="1"/>
        <v>-4715.8900000000003</v>
      </c>
      <c r="I11" s="39">
        <f t="shared" si="1"/>
        <v>-9629.3700000000044</v>
      </c>
      <c r="N11" s="43">
        <v>1012</v>
      </c>
      <c r="O11" s="38" t="s">
        <v>26</v>
      </c>
      <c r="P11" s="39">
        <v>7839.59</v>
      </c>
      <c r="Q11" s="39">
        <v>14649.46</v>
      </c>
      <c r="R11" s="39">
        <v>5000.3599999999942</v>
      </c>
      <c r="S11" s="39">
        <v>5081.1099999999988</v>
      </c>
      <c r="T11" s="39">
        <v>7975.1199999999972</v>
      </c>
      <c r="U11" s="39">
        <v>6400.01</v>
      </c>
      <c r="V11" s="39">
        <v>11393.420000000004</v>
      </c>
      <c r="AA11" s="43">
        <v>1012</v>
      </c>
      <c r="AB11" s="38" t="s">
        <v>26</v>
      </c>
      <c r="AC11" s="39">
        <v>11635.96</v>
      </c>
      <c r="AD11" s="39">
        <v>-10751.63</v>
      </c>
      <c r="AE11" s="39">
        <v>-180.32999999999993</v>
      </c>
      <c r="AF11" s="39">
        <v>1238.0099999999998</v>
      </c>
      <c r="AG11" s="39">
        <v>-3222.2600000000016</v>
      </c>
      <c r="AH11" s="39">
        <v>1684.12</v>
      </c>
      <c r="AI11" s="39">
        <v>1764.0499999999997</v>
      </c>
    </row>
    <row r="12" spans="1:38" x14ac:dyDescent="0.3">
      <c r="S12" s="40"/>
    </row>
    <row r="13" spans="1:38" x14ac:dyDescent="0.3">
      <c r="A13" s="51" t="s">
        <v>59</v>
      </c>
      <c r="B13" s="51"/>
      <c r="C13" s="51"/>
      <c r="D13" s="51"/>
      <c r="E13" s="51"/>
      <c r="F13" s="51"/>
      <c r="G13" s="51"/>
      <c r="H13" s="51"/>
      <c r="I13" s="51"/>
      <c r="J13" s="51"/>
      <c r="K13" s="51"/>
      <c r="L13" s="51"/>
      <c r="N13" s="51" t="s">
        <v>60</v>
      </c>
      <c r="O13" s="51"/>
      <c r="P13" s="51"/>
      <c r="Q13" s="51"/>
      <c r="R13" s="51"/>
      <c r="S13" s="51"/>
      <c r="T13" s="51"/>
      <c r="U13" s="51"/>
      <c r="V13" s="51"/>
      <c r="W13" s="51"/>
      <c r="X13" s="51"/>
      <c r="Y13" s="51"/>
      <c r="AA13" s="51" t="s">
        <v>61</v>
      </c>
      <c r="AB13" s="51"/>
      <c r="AC13" s="51"/>
      <c r="AD13" s="51"/>
      <c r="AE13" s="51"/>
      <c r="AF13" s="51"/>
      <c r="AG13" s="51"/>
      <c r="AH13" s="51"/>
      <c r="AI13" s="51"/>
      <c r="AJ13" s="51"/>
      <c r="AK13" s="51"/>
      <c r="AL13" s="51"/>
    </row>
    <row r="14" spans="1:38" x14ac:dyDescent="0.3">
      <c r="A14" s="37"/>
      <c r="B14" s="42" t="s">
        <v>58</v>
      </c>
      <c r="C14" s="42" t="s">
        <v>41</v>
      </c>
      <c r="D14" s="42" t="s">
        <v>17</v>
      </c>
      <c r="E14" s="42" t="s">
        <v>51</v>
      </c>
      <c r="F14" s="42" t="s">
        <v>19</v>
      </c>
      <c r="G14" s="42" t="s">
        <v>20</v>
      </c>
      <c r="H14" s="42" t="s">
        <v>21</v>
      </c>
      <c r="I14" s="42" t="s">
        <v>22</v>
      </c>
      <c r="J14" s="42" t="s">
        <v>23</v>
      </c>
      <c r="K14" s="42" t="s">
        <v>24</v>
      </c>
      <c r="L14" s="42" t="s">
        <v>25</v>
      </c>
      <c r="N14" s="37"/>
      <c r="O14" s="42" t="s">
        <v>58</v>
      </c>
      <c r="P14" s="42" t="s">
        <v>41</v>
      </c>
      <c r="Q14" s="42" t="s">
        <v>17</v>
      </c>
      <c r="R14" s="42" t="s">
        <v>51</v>
      </c>
      <c r="S14" s="42" t="s">
        <v>19</v>
      </c>
      <c r="T14" s="42" t="s">
        <v>20</v>
      </c>
      <c r="U14" s="42" t="s">
        <v>21</v>
      </c>
      <c r="V14" s="42" t="s">
        <v>22</v>
      </c>
      <c r="W14" s="42" t="s">
        <v>23</v>
      </c>
      <c r="X14" s="42" t="s">
        <v>24</v>
      </c>
      <c r="Y14" s="42" t="s">
        <v>25</v>
      </c>
      <c r="AA14" s="37"/>
      <c r="AB14" s="42" t="s">
        <v>58</v>
      </c>
      <c r="AC14" s="42" t="s">
        <v>41</v>
      </c>
      <c r="AD14" s="42" t="s">
        <v>17</v>
      </c>
      <c r="AE14" s="42" t="s">
        <v>51</v>
      </c>
      <c r="AF14" s="42" t="s">
        <v>19</v>
      </c>
      <c r="AG14" s="42" t="s">
        <v>20</v>
      </c>
      <c r="AH14" s="42" t="s">
        <v>21</v>
      </c>
      <c r="AI14" s="42" t="s">
        <v>22</v>
      </c>
      <c r="AJ14" s="42" t="s">
        <v>23</v>
      </c>
      <c r="AK14" s="42" t="s">
        <v>24</v>
      </c>
      <c r="AL14" s="42" t="s">
        <v>25</v>
      </c>
    </row>
    <row r="15" spans="1:38" x14ac:dyDescent="0.3">
      <c r="A15" s="43">
        <v>1012</v>
      </c>
      <c r="B15" s="38" t="s">
        <v>26</v>
      </c>
      <c r="C15" s="39">
        <f t="shared" ref="C15" si="2">AC15-P15</f>
        <v>-8454.690000000006</v>
      </c>
      <c r="D15" s="39">
        <f t="shared" ref="D15:I15" si="3">AD15-Q15</f>
        <v>-12417.83</v>
      </c>
      <c r="E15" s="39">
        <f t="shared" si="3"/>
        <v>-14206.940000000002</v>
      </c>
      <c r="F15" s="39">
        <f t="shared" si="3"/>
        <v>-10883.160000000007</v>
      </c>
      <c r="G15" s="39">
        <f t="shared" si="3"/>
        <v>-10038.52</v>
      </c>
      <c r="H15" s="39">
        <f t="shared" si="3"/>
        <v>-13698.490000000002</v>
      </c>
      <c r="I15" s="39">
        <f t="shared" si="3"/>
        <v>-11255.979999999996</v>
      </c>
      <c r="N15" s="43">
        <v>1012</v>
      </c>
      <c r="O15" s="38" t="s">
        <v>26</v>
      </c>
      <c r="P15" s="39">
        <v>12759.250000000004</v>
      </c>
      <c r="Q15" s="39">
        <v>8543.2800000000007</v>
      </c>
      <c r="R15" s="39">
        <v>14354.630000000003</v>
      </c>
      <c r="S15" s="39">
        <v>11317.930000000008</v>
      </c>
      <c r="T15" s="39">
        <v>10764.400000000001</v>
      </c>
      <c r="U15" s="39">
        <v>13738.87</v>
      </c>
      <c r="V15" s="39">
        <v>13087.779999999995</v>
      </c>
      <c r="AA15" s="43">
        <v>1012</v>
      </c>
      <c r="AB15" s="38" t="s">
        <v>26</v>
      </c>
      <c r="AC15" s="39">
        <v>4304.5599999999977</v>
      </c>
      <c r="AD15" s="39">
        <v>-3874.5499999999997</v>
      </c>
      <c r="AE15" s="39">
        <v>147.69000000000003</v>
      </c>
      <c r="AF15" s="39">
        <v>434.7700000000001</v>
      </c>
      <c r="AG15" s="39">
        <v>725.88000000000011</v>
      </c>
      <c r="AH15" s="39">
        <v>40.379999999999995</v>
      </c>
      <c r="AI15" s="39">
        <v>1831.8000000000002</v>
      </c>
    </row>
    <row r="18" spans="1:13" x14ac:dyDescent="0.3">
      <c r="A18" s="52" t="s">
        <v>62</v>
      </c>
      <c r="B18" s="52"/>
      <c r="C18" s="52"/>
      <c r="D18" s="52"/>
      <c r="E18" s="52"/>
      <c r="F18" s="52"/>
      <c r="G18" s="52"/>
      <c r="H18" s="52"/>
      <c r="I18" s="52"/>
      <c r="J18" s="52"/>
      <c r="K18" s="52"/>
      <c r="L18" s="52"/>
    </row>
    <row r="19" spans="1:13" x14ac:dyDescent="0.3">
      <c r="A19" s="37"/>
      <c r="B19" s="42" t="s">
        <v>58</v>
      </c>
      <c r="C19" s="42" t="s">
        <v>41</v>
      </c>
      <c r="D19" s="42" t="s">
        <v>17</v>
      </c>
      <c r="E19" s="42" t="s">
        <v>51</v>
      </c>
      <c r="F19" s="42" t="s">
        <v>19</v>
      </c>
      <c r="G19" s="42" t="s">
        <v>20</v>
      </c>
      <c r="H19" s="42" t="s">
        <v>21</v>
      </c>
      <c r="I19" s="42" t="s">
        <v>22</v>
      </c>
      <c r="J19" s="42" t="s">
        <v>23</v>
      </c>
      <c r="K19" s="42" t="s">
        <v>24</v>
      </c>
      <c r="L19" s="42" t="s">
        <v>25</v>
      </c>
      <c r="M19" s="42" t="s">
        <v>53</v>
      </c>
    </row>
    <row r="20" spans="1:13" x14ac:dyDescent="0.3">
      <c r="A20" s="43">
        <v>1012</v>
      </c>
      <c r="B20" s="38" t="s">
        <v>26</v>
      </c>
      <c r="C20" s="41">
        <f t="shared" ref="C20:I20" si="4">C11+C15</f>
        <v>-4658.320000000007</v>
      </c>
      <c r="D20" s="41">
        <f t="shared" si="4"/>
        <v>-37818.92</v>
      </c>
      <c r="E20" s="41">
        <f t="shared" si="4"/>
        <v>-19387.629999999997</v>
      </c>
      <c r="F20" s="41">
        <f t="shared" si="4"/>
        <v>-14726.260000000006</v>
      </c>
      <c r="G20" s="41">
        <f t="shared" si="4"/>
        <v>-21235.9</v>
      </c>
      <c r="H20" s="41">
        <f t="shared" si="4"/>
        <v>-18414.38</v>
      </c>
      <c r="I20" s="41">
        <f t="shared" si="4"/>
        <v>-20885.349999999999</v>
      </c>
      <c r="M20" s="41">
        <f>SUM(C20:L20)</f>
        <v>-137126.76</v>
      </c>
    </row>
    <row r="23" spans="1:13" ht="69" customHeight="1" x14ac:dyDescent="0.3">
      <c r="A23" s="50" t="s">
        <v>63</v>
      </c>
      <c r="B23" s="50"/>
      <c r="C23" s="50"/>
      <c r="D23" s="50"/>
      <c r="E23" s="50"/>
      <c r="F23" s="50"/>
      <c r="G23" s="50"/>
      <c r="H23" s="50"/>
      <c r="I23" s="50"/>
      <c r="J23" s="50"/>
      <c r="K23" s="50"/>
      <c r="L23" s="50"/>
      <c r="M23" s="50"/>
    </row>
  </sheetData>
  <mergeCells count="8">
    <mergeCell ref="A23:M23"/>
    <mergeCell ref="A9:L9"/>
    <mergeCell ref="N9:Y9"/>
    <mergeCell ref="AA9:AL9"/>
    <mergeCell ref="A13:L13"/>
    <mergeCell ref="N13:Y13"/>
    <mergeCell ref="AA13:AL13"/>
    <mergeCell ref="A18:L18"/>
  </mergeCells>
  <pageMargins left="0.7" right="0.7" top="0.75" bottom="0.75" header="0.3" footer="0.3"/>
  <pageSetup scale="88" orientation="landscape" r:id="rId1"/>
  <colBreaks count="2" manualBreakCount="2">
    <brk id="13" max="1048575" man="1"/>
    <brk id="2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Summary </vt:lpstr>
      <vt:lpstr>Reconnection Fees</vt:lpstr>
      <vt:lpstr>Forgone Late Payment Fees </vt:lpstr>
      <vt:lpstr>Incremental Operating Expense</vt:lpstr>
      <vt:lpstr>Uncollectible Expense</vt:lpstr>
      <vt:lpstr>Term Loan Interest Expense</vt:lpstr>
      <vt:lpstr>Travel_Conference Savings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Nikole L Bowen</dc:creator>
  <cp:lastModifiedBy>Todd P Wright</cp:lastModifiedBy>
  <cp:lastPrinted>2020-10-19T19:03:40Z</cp:lastPrinted>
  <dcterms:created xsi:type="dcterms:W3CDTF">2020-10-19T14:28:47Z</dcterms:created>
  <dcterms:modified xsi:type="dcterms:W3CDTF">2020-10-23T19:11:09Z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6c87f6-c46e-48eb-b7ce-d3a4a7d30611_Enabled">
    <vt:lpwstr>True</vt:lpwstr>
  </property>
  <property fmtid="{D5CDD505-2E9C-101B-9397-08002B2CF9AE}" pid="3" name="MSIP_Label_846c87f6-c46e-48eb-b7ce-d3a4a7d30611_SiteId">
    <vt:lpwstr>35378cf9-dac0-45f0-84c7-1bfb98207b59</vt:lpwstr>
  </property>
  <property fmtid="{D5CDD505-2E9C-101B-9397-08002B2CF9AE}" pid="4" name="MSIP_Label_846c87f6-c46e-48eb-b7ce-d3a4a7d30611_Owner">
    <vt:lpwstr>Nikole.Bowen@amwater.com</vt:lpwstr>
  </property>
  <property fmtid="{D5CDD505-2E9C-101B-9397-08002B2CF9AE}" pid="5" name="MSIP_Label_846c87f6-c46e-48eb-b7ce-d3a4a7d30611_SetDate">
    <vt:lpwstr>2020-10-19T15:05:13.3368504Z</vt:lpwstr>
  </property>
  <property fmtid="{D5CDD505-2E9C-101B-9397-08002B2CF9AE}" pid="6" name="MSIP_Label_846c87f6-c46e-48eb-b7ce-d3a4a7d30611_Name">
    <vt:lpwstr>General</vt:lpwstr>
  </property>
  <property fmtid="{D5CDD505-2E9C-101B-9397-08002B2CF9AE}" pid="7" name="MSIP_Label_846c87f6-c46e-48eb-b7ce-d3a4a7d30611_Application">
    <vt:lpwstr>Microsoft Azure Information Protection</vt:lpwstr>
  </property>
  <property fmtid="{D5CDD505-2E9C-101B-9397-08002B2CF9AE}" pid="8" name="MSIP_Label_846c87f6-c46e-48eb-b7ce-d3a4a7d30611_ActionId">
    <vt:lpwstr>d19e0572-c8a4-419c-91db-9791df195754</vt:lpwstr>
  </property>
  <property fmtid="{D5CDD505-2E9C-101B-9397-08002B2CF9AE}" pid="9" name="MSIP_Label_846c87f6-c46e-48eb-b7ce-d3a4a7d30611_Extended_MSFT_Method">
    <vt:lpwstr>Automatic</vt:lpwstr>
  </property>
  <property fmtid="{D5CDD505-2E9C-101B-9397-08002B2CF9AE}" pid="10" name="Sensitivity">
    <vt:lpwstr>General</vt:lpwstr>
  </property>
</Properties>
</file>