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40" windowHeight="697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comments5.xml><?xml version="1.0" encoding="utf-8"?>
<comments xmlns="http://schemas.openxmlformats.org/spreadsheetml/2006/main">
  <authors>
    <author>Delta Natural Gas Co. Inc.</author>
    <author>Delta Natural Gas Company</author>
    <author>Jenny Lowery</author>
  </authors>
  <commentList>
    <comment ref="H9" authorId="0">
      <text>
        <r>
          <rPr>
            <b/>
            <sz val="10"/>
            <rFont val="Tahoma"/>
            <family val="2"/>
          </rPr>
          <t>USE  Schedule IV from previous year 'COST DIFFERENCE FOR THE THREE MONTHS'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Change to next quarter
</t>
        </r>
      </text>
    </comment>
    <comment ref="D35" authorId="0">
      <text>
        <r>
          <rPr>
            <b/>
            <sz val="10"/>
            <rFont val="Tahoma"/>
            <family val="2"/>
          </rPr>
          <t>Schedule I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SCHEDULE III  REFUND ADJ INCL INT </t>
        </r>
      </text>
    </comment>
    <comment ref="B24" authorId="0">
      <text>
        <r>
          <rPr>
            <b/>
            <sz val="10"/>
            <rFont val="Tahoma"/>
            <family val="2"/>
          </rPr>
          <t>SCHEDULE III    CURRENT SUPPLIER REFUND ADJ</t>
        </r>
      </text>
    </comment>
    <comment ref="I24" authorId="1">
      <text>
        <r>
          <rPr>
            <sz val="8"/>
            <rFont val="Tahoma"/>
            <family val="2"/>
          </rPr>
          <t xml:space="preserve">Change to next quarter
</t>
        </r>
      </text>
    </comment>
    <comment ref="I34" authorId="0">
      <text>
        <r>
          <rPr>
            <b/>
            <sz val="10"/>
            <rFont val="Tahoma"/>
            <family val="2"/>
          </rPr>
          <t xml:space="preserve">Change to next quarter
</t>
        </r>
      </text>
    </comment>
    <comment ref="D10" authorId="2">
      <text>
        <r>
          <rPr>
            <b/>
            <sz val="9"/>
            <rFont val="Tahoma"/>
            <family val="2"/>
          </rPr>
          <t>Jenny Lowery:</t>
        </r>
        <r>
          <rPr>
            <sz val="9"/>
            <rFont val="Tahoma"/>
            <family val="2"/>
          </rPr>
          <t xml:space="preserve">
Schedule IV for the quarter before the same filing in previous year
Example: for filing July 2017 GCR use the May 2016 AA
</t>
        </r>
      </text>
    </comment>
  </commentList>
</comments>
</file>

<file path=xl/sharedStrings.xml><?xml version="1.0" encoding="utf-8"?>
<sst xmlns="http://schemas.openxmlformats.org/spreadsheetml/2006/main" count="272" uniqueCount="153">
  <si>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</si>
  <si>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</si>
  <si>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</si>
  <si>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</si>
  <si>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</si>
  <si>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</si>
  <si>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</si>
  <si>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</si>
  <si>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</si>
  <si>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</si>
  <si>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</si>
  <si>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</si>
  <si>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</si>
  <si>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</si>
  <si>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</si>
  <si>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</si>
  <si>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</si>
  <si>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</si>
  <si>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</si>
  <si>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</si>
  <si>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</si>
  <si>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</si>
  <si>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</si>
  <si>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</si>
  <si>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</si>
  <si>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</si>
  <si>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</si>
  <si>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</si>
  <si>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</si>
  <si>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</si>
  <si>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</si>
  <si>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</si>
  <si>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</si>
  <si>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</si>
  <si>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</si>
  <si>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</si>
  <si>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</si>
  <si>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</si>
  <si>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</si>
  <si>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</si>
  <si>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</si>
  <si>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</si>
  <si>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</si>
  <si>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</si>
  <si>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</si>
  <si>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</si>
  <si>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</si>
  <si>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</si>
  <si>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</si>
  <si>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</si>
  <si>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</si>
  <si>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</si>
  <si>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</si>
  <si>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</si>
  <si>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</si>
  <si>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</si>
  <si>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</si>
  <si>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</si>
  <si>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</si>
  <si>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</si>
  <si>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</si>
  <si>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</si>
  <si>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</si>
  <si>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</si>
  <si>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</si>
  <si>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</si>
  <si>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</si>
  <si>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</si>
  <si>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</si>
  <si>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</si>
  <si>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</si>
  <si>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</si>
  <si>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</si>
  <si>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</si>
  <si>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</si>
  <si>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</si>
  <si>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</si>
  <si>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</si>
  <si>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</si>
  <si>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</si>
  <si>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</si>
  <si>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</si>
  <si>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</si>
  <si>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</si>
  <si>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</si>
  <si>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</si>
  <si>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</si>
  <si>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</si>
  <si>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</si>
  <si>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</si>
  <si>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</si>
  <si>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</si>
  <si>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</si>
  <si>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</si>
  <si>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</si>
  <si>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</si>
  <si>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</si>
  <si>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</si>
  <si>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</si>
  <si>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</si>
  <si>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</si>
  <si>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</si>
  <si>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</si>
  <si>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</si>
  <si>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</si>
  <si>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</si>
  <si>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</si>
  <si>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</si>
  <si>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</si>
  <si>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</si>
  <si>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</si>
  <si>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</si>
  <si>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</si>
  <si>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</si>
  <si>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</si>
  <si>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</si>
  <si>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</si>
  <si>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</si>
  <si>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</si>
  <si>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</si>
  <si>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</si>
  <si>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</si>
  <si>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</si>
  <si>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</si>
  <si>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</si>
  <si>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</si>
  <si>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</si>
  <si>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</si>
  <si>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</si>
  <si>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</si>
  <si>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</si>
  <si>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</si>
  <si>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</si>
  <si>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</si>
  <si>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</si>
  <si>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</si>
  <si>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</si>
  <si>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</si>
  <si>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</si>
  <si>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</si>
  <si>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</si>
  <si>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</si>
  <si>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</si>
  <si>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</si>
  <si>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</si>
  <si>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</si>
  <si>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</si>
  <si>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</si>
  <si>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May-19</t>
  </si>
  <si>
    <t>Aug-19</t>
  </si>
  <si>
    <t>Nov-19</t>
  </si>
  <si>
    <t>COST RECOVERY RATE EFFECTIVE JULY 27, 2020</t>
  </si>
  <si>
    <t>Feb-20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</si>
</sst>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</numFmts>
  <fonts count="75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sz val="10"/>
      <color indexed="33"/>
      <name val="Century Schoolbook"/>
      <family val="1"/>
    </font>
    <font>
      <b/>
      <sz val="10"/>
      <color indexed="33"/>
      <name val="Century Schoolbook"/>
      <family val="1"/>
    </font>
    <font>
      <sz val="10"/>
      <color indexed="12"/>
      <name val="Century Schoolbook"/>
      <family val="1"/>
    </font>
    <font>
      <b/>
      <sz val="10"/>
      <name val="Century Schoolbook"/>
      <family val="1"/>
    </font>
    <font>
      <sz val="8"/>
      <name val="Tahoma"/>
      <family val="2"/>
    </font>
    <font>
      <b/>
      <sz val="10"/>
      <name val="Tahoma"/>
      <family val="2"/>
    </font>
    <font>
      <i/>
      <sz val="10"/>
      <color indexed="23"/>
      <name val="Century Schoolbook"/>
      <family val="1"/>
    </font>
    <font>
      <u val="double"/>
      <sz val="10"/>
      <color indexed="23"/>
      <name val="Century Schoolbook"/>
      <family val="1"/>
    </font>
    <font>
      <u val="singleAccounting"/>
      <sz val="10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b/>
      <sz val="10"/>
      <color indexed="56"/>
      <name val="Century Schoolbook"/>
      <family val="1"/>
    </font>
    <font>
      <u val="single"/>
      <sz val="7.5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Accounting"/>
      <sz val="10"/>
      <color indexed="8"/>
      <name val="Century Schoolbook"/>
      <family val="1"/>
    </font>
    <font>
      <u val="double"/>
      <sz val="10"/>
      <color indexed="8"/>
      <name val="Century Schoolbook"/>
      <family val="1"/>
    </font>
    <font>
      <sz val="10"/>
      <color indexed="8"/>
      <name val="Century Schoolbook"/>
      <family val="1"/>
    </font>
    <font>
      <u val="single"/>
      <sz val="10"/>
      <color indexed="8"/>
      <name val="Century Schoolbook"/>
      <family val="1"/>
    </font>
    <font>
      <b/>
      <sz val="10"/>
      <color indexed="49"/>
      <name val="Century Schoolbook"/>
      <family val="1"/>
    </font>
    <font>
      <sz val="10"/>
      <color indexed="49"/>
      <name val="Century Schoolbook"/>
      <family val="1"/>
    </font>
    <font>
      <b/>
      <sz val="11"/>
      <color indexed="17"/>
      <name val="Calibri"/>
      <family val="2"/>
    </font>
    <font>
      <sz val="10"/>
      <color indexed="17"/>
      <name val="Century Schoolbook"/>
      <family val="1"/>
    </font>
    <font>
      <u val="doubleAccounting"/>
      <sz val="10"/>
      <color indexed="8"/>
      <name val="Century Schoolbook"/>
      <family val="1"/>
    </font>
    <font>
      <b/>
      <sz val="10"/>
      <color indexed="8"/>
      <name val="Century Schoolbook"/>
      <family val="1"/>
    </font>
    <font>
      <sz val="7"/>
      <color indexed="8"/>
      <name val="Century Schoolbook"/>
      <family val="1"/>
    </font>
    <font>
      <sz val="9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Century Schoolbook"/>
      <family val="1"/>
    </font>
    <font>
      <u val="double"/>
      <sz val="10"/>
      <color theme="1"/>
      <name val="Century Schoolbook"/>
      <family val="1"/>
    </font>
    <font>
      <sz val="10"/>
      <color theme="1"/>
      <name val="Century Schoolbook"/>
      <family val="1"/>
    </font>
    <font>
      <u val="single"/>
      <sz val="10"/>
      <color theme="1"/>
      <name val="Century Schoolbook"/>
      <family val="1"/>
    </font>
    <font>
      <b/>
      <sz val="10"/>
      <color theme="8" tint="-0.24997000396251678"/>
      <name val="Century Schoolbook"/>
      <family val="1"/>
    </font>
    <font>
      <sz val="10"/>
      <color theme="8" tint="-0.24997000396251678"/>
      <name val="Century Schoolbook"/>
      <family val="1"/>
    </font>
    <font>
      <b/>
      <sz val="11"/>
      <color rgb="FF00B050"/>
      <name val="Calibri"/>
      <family val="2"/>
    </font>
    <font>
      <sz val="10"/>
      <color rgb="FF00B050"/>
      <name val="Century Schoolbook"/>
      <family val="1"/>
    </font>
    <font>
      <u val="doubleAccounting"/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sz val="7"/>
      <color theme="1"/>
      <name val="Century Schoolbook"/>
      <family val="1"/>
    </font>
    <font>
      <sz val="9"/>
      <color theme="1"/>
      <name val="Century Schoolbook"/>
      <family val="1"/>
    </font>
    <font>
      <b/>
      <sz val="8"/>
      <name val="Century Schoolbook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25" fillId="18" borderId="1" applyNumberFormat="0" applyAlignment="0" applyProtection="0"/>
    <xf numFmtId="0" fontId="54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1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9" borderId="1" applyNumberFormat="0" applyAlignment="0" applyProtection="0"/>
    <xf numFmtId="0" fontId="34" fillId="0" borderId="6" applyNumberFormat="0" applyFill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59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2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41" fontId="3" fillId="0" borderId="0" xfId="0" applyFont="1" applyBorder="1" applyAlignment="1" applyProtection="1">
      <alignment horizontal="center"/>
      <protection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41" fontId="4" fillId="0" borderId="0" xfId="0" applyFont="1" applyAlignment="1" applyProtection="1">
      <alignment horizontal="centerContinuous"/>
      <protection/>
    </xf>
    <xf numFmtId="41" fontId="4" fillId="0" borderId="0" xfId="0" applyFont="1" applyAlignment="1">
      <alignment horizontal="centerContinuous"/>
    </xf>
    <xf numFmtId="41" fontId="3" fillId="0" borderId="0" xfId="0" applyFont="1" applyAlignment="1">
      <alignment horizontal="centerContinuous"/>
    </xf>
    <xf numFmtId="41" fontId="4" fillId="0" borderId="0" xfId="0" applyFont="1" applyAlignment="1" applyProtection="1">
      <alignment horizontal="centerContinuous"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8" fillId="0" borderId="0" xfId="0" applyFont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41" fontId="3" fillId="0" borderId="0" xfId="0" applyFont="1" applyAlignment="1" applyProtection="1">
      <alignment wrapText="1"/>
      <protection/>
    </xf>
    <xf numFmtId="41" fontId="3" fillId="0" borderId="0" xfId="0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 locked="0"/>
    </xf>
    <xf numFmtId="41" fontId="3" fillId="0" borderId="10" xfId="0" applyFont="1" applyBorder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3" fillId="0" borderId="11" xfId="0" applyFont="1" applyBorder="1" applyAlignment="1" applyProtection="1">
      <alignment/>
      <protection/>
    </xf>
    <xf numFmtId="41" fontId="3" fillId="0" borderId="12" xfId="0" applyFont="1" applyBorder="1" applyAlignment="1" applyProtection="1">
      <alignment/>
      <protection/>
    </xf>
    <xf numFmtId="41" fontId="7" fillId="0" borderId="0" xfId="0" applyFont="1" applyBorder="1" applyAlignment="1" applyProtection="1">
      <alignment/>
      <protection/>
    </xf>
    <xf numFmtId="41" fontId="3" fillId="0" borderId="13" xfId="0" applyFont="1" applyBorder="1" applyAlignment="1" applyProtection="1">
      <alignment/>
      <protection/>
    </xf>
    <xf numFmtId="41" fontId="3" fillId="0" borderId="14" xfId="0" applyFont="1" applyBorder="1" applyAlignment="1" applyProtection="1">
      <alignment/>
      <protection/>
    </xf>
    <xf numFmtId="41" fontId="3" fillId="0" borderId="15" xfId="0" applyFont="1" applyBorder="1" applyAlignment="1" applyProtection="1">
      <alignment/>
      <protection/>
    </xf>
    <xf numFmtId="41" fontId="7" fillId="0" borderId="16" xfId="0" applyFont="1" applyBorder="1" applyAlignment="1" applyProtection="1">
      <alignment horizontal="left"/>
      <protection locked="0"/>
    </xf>
    <xf numFmtId="41" fontId="7" fillId="0" borderId="0" xfId="0" applyFont="1" applyBorder="1" applyAlignment="1" applyProtection="1">
      <alignment/>
      <protection locked="0"/>
    </xf>
    <xf numFmtId="41" fontId="7" fillId="0" borderId="0" xfId="0" applyFont="1" applyBorder="1" applyAlignment="1" applyProtection="1">
      <alignment horizontal="center"/>
      <protection locked="0"/>
    </xf>
    <xf numFmtId="43" fontId="7" fillId="0" borderId="17" xfId="0" applyNumberFormat="1" applyFont="1" applyBorder="1" applyAlignment="1" applyProtection="1">
      <alignment/>
      <protection locked="0"/>
    </xf>
    <xf numFmtId="41" fontId="7" fillId="0" borderId="16" xfId="0" applyFont="1" applyBorder="1" applyAlignment="1" applyProtection="1">
      <alignment/>
      <protection locked="0"/>
    </xf>
    <xf numFmtId="43" fontId="7" fillId="0" borderId="18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>
      <alignment/>
    </xf>
    <xf numFmtId="41" fontId="5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14" fontId="7" fillId="0" borderId="0" xfId="0" applyNumberFormat="1" applyFont="1" applyBorder="1" applyAlignment="1" applyProtection="1">
      <alignment horizontal="center"/>
      <protection locked="0"/>
    </xf>
    <xf numFmtId="41" fontId="10" fillId="0" borderId="0" xfId="0" applyFont="1" applyAlignment="1">
      <alignment/>
    </xf>
    <xf numFmtId="41" fontId="13" fillId="0" borderId="0" xfId="0" applyFont="1" applyAlignment="1" quotePrefix="1">
      <alignment horizontal="left"/>
    </xf>
    <xf numFmtId="173" fontId="3" fillId="0" borderId="0" xfId="0" applyNumberFormat="1" applyFont="1" applyAlignment="1">
      <alignment/>
    </xf>
    <xf numFmtId="10" fontId="14" fillId="0" borderId="0" xfId="0" applyNumberFormat="1" applyFont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41" fontId="15" fillId="0" borderId="0" xfId="0" applyFont="1" applyAlignment="1" applyProtection="1">
      <alignment horizontal="center"/>
      <protection/>
    </xf>
    <xf numFmtId="41" fontId="0" fillId="0" borderId="0" xfId="0" applyFont="1" applyAlignment="1">
      <alignment/>
    </xf>
    <xf numFmtId="41" fontId="0" fillId="0" borderId="0" xfId="0" applyFont="1" applyAlignment="1" applyProtection="1">
      <alignment horizontal="left"/>
      <protection/>
    </xf>
    <xf numFmtId="41" fontId="0" fillId="0" borderId="0" xfId="0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41" fontId="10" fillId="0" borderId="0" xfId="0" applyFont="1" applyAlignment="1" applyProtection="1">
      <alignment horizontal="centerContinuous"/>
      <protection/>
    </xf>
    <xf numFmtId="170" fontId="10" fillId="0" borderId="0" xfId="0" applyNumberFormat="1" applyFont="1" applyAlignment="1" applyProtection="1">
      <alignment horizontal="centerContinuous"/>
      <protection locked="0"/>
    </xf>
    <xf numFmtId="41" fontId="15" fillId="0" borderId="0" xfId="0" applyFont="1" applyAlignment="1" applyProtection="1">
      <alignment horizontal="center" wrapText="1"/>
      <protection/>
    </xf>
    <xf numFmtId="41" fontId="15" fillId="0" borderId="0" xfId="0" applyFont="1" applyAlignment="1">
      <alignment horizontal="center" wrapText="1"/>
    </xf>
    <xf numFmtId="41" fontId="16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15" fillId="0" borderId="0" xfId="0" applyFont="1" applyAlignment="1" applyProtection="1">
      <alignment/>
      <protection/>
    </xf>
    <xf numFmtId="41" fontId="10" fillId="0" borderId="0" xfId="0" applyFont="1" applyBorder="1" applyAlignment="1" applyProtection="1">
      <alignment horizontal="centerContinuous"/>
      <protection/>
    </xf>
    <xf numFmtId="41" fontId="0" fillId="0" borderId="19" xfId="0" applyFont="1" applyBorder="1" applyAlignment="1" applyProtection="1">
      <alignment horizontal="centerContinuous"/>
      <protection/>
    </xf>
    <xf numFmtId="41" fontId="15" fillId="0" borderId="20" xfId="0" applyFont="1" applyBorder="1" applyAlignment="1" applyProtection="1">
      <alignment horizontal="centerContinuous"/>
      <protection/>
    </xf>
    <xf numFmtId="41" fontId="0" fillId="0" borderId="20" xfId="0" applyFont="1" applyBorder="1" applyAlignment="1" applyProtection="1">
      <alignment horizontal="center"/>
      <protection/>
    </xf>
    <xf numFmtId="41" fontId="0" fillId="0" borderId="21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left"/>
      <protection/>
    </xf>
    <xf numFmtId="167" fontId="0" fillId="0" borderId="22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 horizontal="centerContinuous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24" xfId="0" applyFont="1" applyBorder="1" applyAlignment="1" applyProtection="1">
      <alignment horizontal="center" wrapText="1"/>
      <protection/>
    </xf>
    <xf numFmtId="41" fontId="0" fillId="0" borderId="16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5" xfId="0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18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7" xfId="0" applyFont="1" applyBorder="1" applyAlignment="1" applyProtection="1">
      <alignment horizontal="left"/>
      <protection/>
    </xf>
    <xf numFmtId="41" fontId="0" fillId="0" borderId="23" xfId="0" applyFont="1" applyBorder="1" applyAlignment="1" applyProtection="1">
      <alignment horizontal="centerContinuous"/>
      <protection/>
    </xf>
    <xf numFmtId="41" fontId="0" fillId="0" borderId="23" xfId="0" applyFont="1" applyBorder="1" applyAlignment="1" applyProtection="1">
      <alignment/>
      <protection/>
    </xf>
    <xf numFmtId="39" fontId="0" fillId="0" borderId="23" xfId="0" applyNumberFormat="1" applyFont="1" applyBorder="1" applyAlignment="1" applyProtection="1">
      <alignment/>
      <protection/>
    </xf>
    <xf numFmtId="41" fontId="0" fillId="0" borderId="24" xfId="0" applyFont="1" applyBorder="1" applyAlignment="1" applyProtection="1">
      <alignment/>
      <protection/>
    </xf>
    <xf numFmtId="41" fontId="0" fillId="0" borderId="16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170" fontId="10" fillId="0" borderId="0" xfId="0" applyNumberFormat="1" applyFont="1" applyAlignment="1">
      <alignment horizontal="centerContinuous"/>
    </xf>
    <xf numFmtId="41" fontId="0" fillId="0" borderId="10" xfId="0" applyFont="1" applyBorder="1" applyAlignment="1" applyProtection="1">
      <alignment horizontal="centerContinuous"/>
      <protection/>
    </xf>
    <xf numFmtId="168" fontId="0" fillId="0" borderId="0" xfId="0" applyNumberFormat="1" applyFont="1" applyAlignment="1" applyProtection="1">
      <alignment/>
      <protection/>
    </xf>
    <xf numFmtId="41" fontId="16" fillId="0" borderId="0" xfId="0" applyNumberFormat="1" applyFont="1" applyAlignment="1" applyProtection="1">
      <alignment/>
      <protection/>
    </xf>
    <xf numFmtId="41" fontId="15" fillId="0" borderId="0" xfId="0" applyNumberFormat="1" applyFont="1" applyAlignment="1" applyProtection="1">
      <alignment/>
      <protection/>
    </xf>
    <xf numFmtId="41" fontId="15" fillId="0" borderId="0" xfId="0" applyNumberFormat="1" applyFont="1" applyAlignment="1" applyProtection="1">
      <alignment horizontal="center" wrapText="1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174" fontId="0" fillId="0" borderId="10" xfId="0" applyNumberFormat="1" applyFont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174" fontId="3" fillId="0" borderId="0" xfId="42" applyNumberFormat="1" applyFont="1" applyAlignment="1">
      <alignment horizontal="left" indent="2"/>
    </xf>
    <xf numFmtId="41" fontId="19" fillId="0" borderId="0" xfId="0" applyFont="1" applyAlignment="1">
      <alignment horizontal="centerContinuous"/>
    </xf>
    <xf numFmtId="169" fontId="0" fillId="0" borderId="0" xfId="0" applyNumberFormat="1" applyFont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41" fontId="0" fillId="0" borderId="0" xfId="0" applyFont="1" applyAlignment="1" applyProtection="1">
      <alignment horizontal="left"/>
      <protection/>
    </xf>
    <xf numFmtId="41" fontId="9" fillId="0" borderId="0" xfId="0" applyFont="1" applyAlignment="1" applyProtection="1">
      <alignment/>
      <protection locked="0"/>
    </xf>
    <xf numFmtId="174" fontId="0" fillId="0" borderId="0" xfId="50" applyNumberFormat="1" applyFont="1" applyAlignment="1">
      <alignment/>
    </xf>
    <xf numFmtId="174" fontId="62" fillId="0" borderId="0" xfId="50" applyNumberFormat="1" applyFont="1" applyAlignment="1">
      <alignment/>
    </xf>
    <xf numFmtId="10" fontId="63" fillId="0" borderId="0" xfId="105" applyNumberFormat="1" applyFont="1" applyAlignment="1">
      <alignment/>
    </xf>
    <xf numFmtId="0" fontId="64" fillId="0" borderId="0" xfId="83" applyFont="1">
      <alignment/>
      <protection/>
    </xf>
    <xf numFmtId="10" fontId="65" fillId="0" borderId="0" xfId="83" applyNumberFormat="1" applyFont="1">
      <alignment/>
      <protection/>
    </xf>
    <xf numFmtId="208" fontId="3" fillId="0" borderId="0" xfId="0" applyNumberFormat="1" applyFont="1" applyAlignment="1">
      <alignment/>
    </xf>
    <xf numFmtId="41" fontId="66" fillId="0" borderId="0" xfId="0" applyFont="1" applyAlignment="1">
      <alignment horizontal="centerContinuous"/>
    </xf>
    <xf numFmtId="41" fontId="67" fillId="0" borderId="0" xfId="0" applyFont="1" applyAlignment="1">
      <alignment horizontal="centerContinuous"/>
    </xf>
    <xf numFmtId="41" fontId="10" fillId="0" borderId="0" xfId="0" applyFont="1" applyAlignment="1">
      <alignment horizontal="centerContinuous"/>
    </xf>
    <xf numFmtId="15" fontId="3" fillId="0" borderId="0" xfId="0" applyNumberFormat="1" applyFont="1" applyBorder="1" applyAlignment="1" applyProtection="1">
      <alignment horizontal="centerContinuous"/>
      <protection/>
    </xf>
    <xf numFmtId="166" fontId="15" fillId="0" borderId="0" xfId="0" applyNumberFormat="1" applyFont="1" applyAlignment="1" applyProtection="1" quotePrefix="1">
      <alignment horizontal="center"/>
      <protection/>
    </xf>
    <xf numFmtId="41" fontId="68" fillId="0" borderId="0" xfId="0" applyFont="1" applyAlignment="1">
      <alignment/>
    </xf>
    <xf numFmtId="41" fontId="69" fillId="0" borderId="0" xfId="0" applyFont="1" applyAlignment="1">
      <alignment/>
    </xf>
    <xf numFmtId="174" fontId="69" fillId="0" borderId="0" xfId="50" applyNumberFormat="1" applyFont="1" applyAlignment="1">
      <alignment/>
    </xf>
    <xf numFmtId="174" fontId="68" fillId="0" borderId="0" xfId="50" applyNumberFormat="1" applyFont="1" applyAlignment="1">
      <alignment horizontal="center"/>
    </xf>
    <xf numFmtId="41" fontId="68" fillId="0" borderId="0" xfId="0" applyFont="1" applyAlignment="1">
      <alignment horizontal="center"/>
    </xf>
    <xf numFmtId="174" fontId="69" fillId="0" borderId="0" xfId="50" applyNumberFormat="1" applyFont="1" applyFill="1" applyBorder="1" applyAlignment="1">
      <alignment/>
    </xf>
    <xf numFmtId="169" fontId="69" fillId="0" borderId="0" xfId="50" applyNumberFormat="1" applyFont="1" applyAlignment="1">
      <alignment/>
    </xf>
    <xf numFmtId="174" fontId="69" fillId="0" borderId="0" xfId="0" applyNumberFormat="1" applyFont="1" applyAlignment="1">
      <alignment/>
    </xf>
    <xf numFmtId="174" fontId="0" fillId="0" borderId="0" xfId="50" applyNumberFormat="1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10" fillId="0" borderId="0" xfId="0" applyFont="1" applyFill="1" applyAlignment="1">
      <alignment/>
    </xf>
    <xf numFmtId="41" fontId="69" fillId="0" borderId="0" xfId="0" applyFont="1" applyBorder="1" applyAlignment="1">
      <alignment/>
    </xf>
    <xf numFmtId="169" fontId="15" fillId="0" borderId="0" xfId="0" applyNumberFormat="1" applyFont="1" applyFill="1" applyAlignment="1" applyProtection="1">
      <alignment/>
      <protection/>
    </xf>
    <xf numFmtId="41" fontId="3" fillId="0" borderId="0" xfId="0" applyFont="1" applyFill="1" applyAlignment="1" applyProtection="1">
      <alignment horizontal="center"/>
      <protection locked="0"/>
    </xf>
    <xf numFmtId="41" fontId="3" fillId="0" borderId="0" xfId="0" applyFont="1" applyFill="1" applyAlignment="1">
      <alignment horizontal="center"/>
    </xf>
    <xf numFmtId="217" fontId="3" fillId="0" borderId="0" xfId="0" applyNumberFormat="1" applyFont="1" applyAlignment="1">
      <alignment/>
    </xf>
    <xf numFmtId="41" fontId="0" fillId="0" borderId="11" xfId="0" applyFont="1" applyBorder="1" applyAlignment="1" applyProtection="1">
      <alignment horizontal="left"/>
      <protection/>
    </xf>
    <xf numFmtId="41" fontId="7" fillId="0" borderId="0" xfId="0" applyFont="1" applyFill="1" applyAlignment="1" applyProtection="1">
      <alignment horizontal="center"/>
      <protection locked="0"/>
    </xf>
    <xf numFmtId="41" fontId="62" fillId="0" borderId="0" xfId="0" applyNumberFormat="1" applyFont="1" applyFill="1" applyAlignment="1" applyProtection="1">
      <alignment/>
      <protection/>
    </xf>
    <xf numFmtId="41" fontId="64" fillId="0" borderId="0" xfId="0" applyFont="1" applyAlignment="1">
      <alignment/>
    </xf>
    <xf numFmtId="41" fontId="64" fillId="0" borderId="11" xfId="0" applyFont="1" applyBorder="1" applyAlignment="1">
      <alignment/>
    </xf>
    <xf numFmtId="41" fontId="64" fillId="0" borderId="0" xfId="0" applyFont="1" applyBorder="1" applyAlignment="1">
      <alignment/>
    </xf>
    <xf numFmtId="41" fontId="64" fillId="0" borderId="12" xfId="0" applyFont="1" applyBorder="1" applyAlignment="1">
      <alignment/>
    </xf>
    <xf numFmtId="41" fontId="62" fillId="0" borderId="11" xfId="0" applyFont="1" applyBorder="1" applyAlignment="1" applyProtection="1">
      <alignment horizontal="center"/>
      <protection/>
    </xf>
    <xf numFmtId="41" fontId="62" fillId="0" borderId="0" xfId="0" applyFont="1" applyBorder="1" applyAlignment="1">
      <alignment/>
    </xf>
    <xf numFmtId="41" fontId="62" fillId="0" borderId="0" xfId="0" applyFont="1" applyBorder="1" applyAlignment="1" applyProtection="1">
      <alignment horizontal="center"/>
      <protection/>
    </xf>
    <xf numFmtId="41" fontId="62" fillId="0" borderId="12" xfId="0" applyFont="1" applyBorder="1" applyAlignment="1" applyProtection="1">
      <alignment horizontal="center"/>
      <protection/>
    </xf>
    <xf numFmtId="41" fontId="64" fillId="0" borderId="11" xfId="0" applyFont="1" applyBorder="1" applyAlignment="1" applyProtection="1">
      <alignment horizontal="left"/>
      <protection/>
    </xf>
    <xf numFmtId="41" fontId="64" fillId="0" borderId="0" xfId="0" applyFont="1" applyBorder="1" applyAlignment="1" applyProtection="1">
      <alignment horizontal="center"/>
      <protection/>
    </xf>
    <xf numFmtId="169" fontId="64" fillId="0" borderId="12" xfId="0" applyNumberFormat="1" applyFont="1" applyBorder="1" applyAlignment="1" applyProtection="1">
      <alignment/>
      <protection/>
    </xf>
    <xf numFmtId="169" fontId="62" fillId="0" borderId="12" xfId="0" applyNumberFormat="1" applyFont="1" applyBorder="1" applyAlignment="1" applyProtection="1">
      <alignment/>
      <protection/>
    </xf>
    <xf numFmtId="41" fontId="64" fillId="0" borderId="13" xfId="0" applyFont="1" applyBorder="1" applyAlignment="1" applyProtection="1">
      <alignment horizontal="left"/>
      <protection/>
    </xf>
    <xf numFmtId="41" fontId="64" fillId="0" borderId="14" xfId="0" applyFont="1" applyBorder="1" applyAlignment="1">
      <alignment/>
    </xf>
    <xf numFmtId="41" fontId="64" fillId="0" borderId="14" xfId="0" applyFont="1" applyBorder="1" applyAlignment="1" applyProtection="1">
      <alignment horizontal="center"/>
      <protection/>
    </xf>
    <xf numFmtId="169" fontId="70" fillId="0" borderId="15" xfId="0" applyNumberFormat="1" applyFont="1" applyBorder="1" applyAlignment="1" applyProtection="1">
      <alignment/>
      <protection/>
    </xf>
    <xf numFmtId="167" fontId="64" fillId="0" borderId="0" xfId="0" applyNumberFormat="1" applyFont="1" applyBorder="1" applyAlignment="1" applyProtection="1">
      <alignment/>
      <protection/>
    </xf>
    <xf numFmtId="41" fontId="71" fillId="0" borderId="10" xfId="0" applyFont="1" applyBorder="1" applyAlignment="1" applyProtection="1">
      <alignment horizontal="centerContinuous"/>
      <protection/>
    </xf>
    <xf numFmtId="41" fontId="71" fillId="0" borderId="10" xfId="0" applyFont="1" applyBorder="1" applyAlignment="1">
      <alignment horizontal="centerContinuous"/>
    </xf>
    <xf numFmtId="167" fontId="64" fillId="0" borderId="10" xfId="0" applyNumberFormat="1" applyFont="1" applyBorder="1" applyAlignment="1" applyProtection="1">
      <alignment horizontal="centerContinuous"/>
      <protection/>
    </xf>
    <xf numFmtId="41" fontId="64" fillId="0" borderId="0" xfId="0" applyFont="1" applyAlignment="1" applyProtection="1">
      <alignment horizontal="left"/>
      <protection/>
    </xf>
    <xf numFmtId="167" fontId="64" fillId="0" borderId="0" xfId="0" applyNumberFormat="1" applyFont="1" applyAlignment="1" applyProtection="1">
      <alignment/>
      <protection/>
    </xf>
    <xf numFmtId="41" fontId="62" fillId="0" borderId="0" xfId="0" applyFont="1" applyAlignment="1" applyProtection="1">
      <alignment horizontal="center"/>
      <protection/>
    </xf>
    <xf numFmtId="41" fontId="62" fillId="0" borderId="0" xfId="0" applyFont="1" applyAlignment="1">
      <alignment/>
    </xf>
    <xf numFmtId="167" fontId="62" fillId="0" borderId="0" xfId="0" applyNumberFormat="1" applyFont="1" applyAlignment="1" applyProtection="1">
      <alignment horizontal="center"/>
      <protection/>
    </xf>
    <xf numFmtId="41" fontId="64" fillId="0" borderId="0" xfId="0" applyFont="1" applyAlignment="1" applyProtection="1">
      <alignment horizontal="center"/>
      <protection/>
    </xf>
    <xf numFmtId="41" fontId="64" fillId="0" borderId="0" xfId="0" applyNumberFormat="1" applyFont="1" applyAlignment="1" applyProtection="1">
      <alignment/>
      <protection/>
    </xf>
    <xf numFmtId="169" fontId="64" fillId="0" borderId="0" xfId="0" applyNumberFormat="1" applyFont="1" applyBorder="1" applyAlignment="1" applyProtection="1">
      <alignment/>
      <protection/>
    </xf>
    <xf numFmtId="174" fontId="62" fillId="0" borderId="0" xfId="0" applyNumberFormat="1" applyFont="1" applyBorder="1" applyAlignment="1" applyProtection="1">
      <alignment/>
      <protection/>
    </xf>
    <xf numFmtId="41" fontId="64" fillId="0" borderId="0" xfId="0" applyFont="1" applyFill="1" applyAlignment="1" applyProtection="1">
      <alignment horizontal="left"/>
      <protection/>
    </xf>
    <xf numFmtId="41" fontId="64" fillId="0" borderId="0" xfId="0" applyFont="1" applyFill="1" applyAlignment="1">
      <alignment/>
    </xf>
    <xf numFmtId="41" fontId="64" fillId="0" borderId="0" xfId="0" applyFont="1" applyFill="1" applyAlignment="1" applyProtection="1">
      <alignment horizontal="center"/>
      <protection/>
    </xf>
    <xf numFmtId="169" fontId="70" fillId="0" borderId="0" xfId="0" applyNumberFormat="1" applyFont="1" applyBorder="1" applyAlignment="1" applyProtection="1">
      <alignment/>
      <protection/>
    </xf>
    <xf numFmtId="167" fontId="71" fillId="0" borderId="10" xfId="0" applyNumberFormat="1" applyFont="1" applyBorder="1" applyAlignment="1" applyProtection="1">
      <alignment horizontal="centerContinuous"/>
      <protection/>
    </xf>
    <xf numFmtId="169" fontId="64" fillId="0" borderId="0" xfId="0" applyNumberFormat="1" applyFont="1" applyAlignment="1" applyProtection="1">
      <alignment/>
      <protection/>
    </xf>
    <xf numFmtId="41" fontId="64" fillId="0" borderId="0" xfId="0" applyFont="1" applyAlignment="1" applyProtection="1">
      <alignment horizontal="left"/>
      <protection locked="0"/>
    </xf>
    <xf numFmtId="169" fontId="64" fillId="0" borderId="0" xfId="0" applyNumberFormat="1" applyFont="1" applyAlignment="1" applyProtection="1">
      <alignment/>
      <protection locked="0"/>
    </xf>
    <xf numFmtId="169" fontId="62" fillId="0" borderId="0" xfId="0" applyNumberFormat="1" applyFont="1" applyAlignment="1" applyProtection="1">
      <alignment/>
      <protection locked="0"/>
    </xf>
    <xf numFmtId="169" fontId="70" fillId="0" borderId="0" xfId="0" applyNumberFormat="1" applyFont="1" applyAlignment="1" applyProtection="1">
      <alignment/>
      <protection/>
    </xf>
    <xf numFmtId="173" fontId="64" fillId="0" borderId="0" xfId="0" applyNumberFormat="1" applyFont="1" applyAlignment="1">
      <alignment/>
    </xf>
    <xf numFmtId="41" fontId="64" fillId="0" borderId="0" xfId="0" applyFont="1" applyAlignment="1" applyProtection="1">
      <alignment/>
      <protection locked="0"/>
    </xf>
    <xf numFmtId="37" fontId="64" fillId="0" borderId="0" xfId="0" applyNumberFormat="1" applyFont="1" applyAlignment="1" applyProtection="1">
      <alignment/>
      <protection/>
    </xf>
    <xf numFmtId="39" fontId="64" fillId="0" borderId="0" xfId="0" applyNumberFormat="1" applyFont="1" applyAlignment="1" applyProtection="1">
      <alignment/>
      <protection locked="0"/>
    </xf>
    <xf numFmtId="170" fontId="71" fillId="0" borderId="0" xfId="0" applyNumberFormat="1" applyFont="1" applyAlignment="1" applyProtection="1">
      <alignment horizontal="centerContinuous"/>
      <protection locked="0"/>
    </xf>
    <xf numFmtId="174" fontId="64" fillId="0" borderId="0" xfId="42" applyNumberFormat="1" applyFont="1" applyAlignment="1" applyProtection="1">
      <alignment/>
      <protection locked="0"/>
    </xf>
    <xf numFmtId="41" fontId="64" fillId="0" borderId="0" xfId="0" applyFont="1" applyAlignment="1" applyProtection="1" quotePrefix="1">
      <alignment horizontal="left"/>
      <protection locked="0"/>
    </xf>
    <xf numFmtId="164" fontId="64" fillId="0" borderId="0" xfId="0" applyNumberFormat="1" applyFont="1" applyAlignment="1" applyProtection="1">
      <alignment/>
      <protection locked="0"/>
    </xf>
    <xf numFmtId="164" fontId="64" fillId="0" borderId="0" xfId="0" applyNumberFormat="1" applyFont="1" applyAlignment="1" applyProtection="1">
      <alignment/>
      <protection/>
    </xf>
    <xf numFmtId="41" fontId="62" fillId="0" borderId="0" xfId="0" applyFont="1" applyAlignment="1" applyProtection="1">
      <alignment/>
      <protection locked="0"/>
    </xf>
    <xf numFmtId="41" fontId="64" fillId="0" borderId="0" xfId="0" applyFont="1" applyAlignment="1" applyProtection="1">
      <alignment/>
      <protection locked="0"/>
    </xf>
    <xf numFmtId="169" fontId="64" fillId="0" borderId="0" xfId="42" applyNumberFormat="1" applyFont="1" applyAlignment="1" applyProtection="1">
      <alignment/>
      <protection locked="0"/>
    </xf>
    <xf numFmtId="169" fontId="64" fillId="0" borderId="0" xfId="42" applyNumberFormat="1" applyFont="1" applyAlignment="1">
      <alignment/>
    </xf>
    <xf numFmtId="169" fontId="64" fillId="0" borderId="0" xfId="42" applyNumberFormat="1" applyFont="1" applyAlignment="1" applyProtection="1">
      <alignment/>
      <protection/>
    </xf>
    <xf numFmtId="41" fontId="64" fillId="0" borderId="0" xfId="0" applyFont="1" applyFill="1" applyAlignment="1" applyProtection="1">
      <alignment horizontal="center"/>
      <protection locked="0"/>
    </xf>
    <xf numFmtId="174" fontId="64" fillId="0" borderId="0" xfId="50" applyNumberFormat="1" applyFont="1" applyAlignment="1">
      <alignment/>
    </xf>
    <xf numFmtId="10" fontId="64" fillId="0" borderId="0" xfId="104" applyNumberFormat="1" applyFont="1" applyFill="1" applyAlignment="1" applyProtection="1">
      <alignment/>
      <protection/>
    </xf>
    <xf numFmtId="6" fontId="64" fillId="0" borderId="0" xfId="0" applyNumberFormat="1" applyFont="1" applyAlignment="1" applyProtection="1">
      <alignment/>
      <protection locked="0"/>
    </xf>
    <xf numFmtId="6" fontId="64" fillId="0" borderId="0" xfId="0" applyNumberFormat="1" applyFont="1" applyAlignment="1" applyProtection="1">
      <alignment horizontal="center"/>
      <protection locked="0"/>
    </xf>
    <xf numFmtId="41" fontId="64" fillId="0" borderId="0" xfId="0" applyFont="1" applyAlignment="1">
      <alignment horizontal="center"/>
    </xf>
    <xf numFmtId="170" fontId="71" fillId="0" borderId="0" xfId="0" applyNumberFormat="1" applyFont="1" applyBorder="1" applyAlignment="1" applyProtection="1">
      <alignment horizontal="centerContinuous"/>
      <protection/>
    </xf>
    <xf numFmtId="171" fontId="64" fillId="0" borderId="12" xfId="0" applyNumberFormat="1" applyFont="1" applyBorder="1" applyAlignment="1" applyProtection="1">
      <alignment/>
      <protection/>
    </xf>
    <xf numFmtId="206" fontId="64" fillId="0" borderId="28" xfId="0" applyNumberFormat="1" applyFont="1" applyFill="1" applyBorder="1" applyAlignment="1" applyProtection="1">
      <alignment/>
      <protection locked="0"/>
    </xf>
    <xf numFmtId="41" fontId="64" fillId="0" borderId="12" xfId="0" applyFont="1" applyFill="1" applyBorder="1" applyAlignment="1" applyProtection="1">
      <alignment/>
      <protection/>
    </xf>
    <xf numFmtId="41" fontId="64" fillId="0" borderId="27" xfId="0" applyFont="1" applyBorder="1" applyAlignment="1" applyProtection="1">
      <alignment horizontal="left" wrapText="1"/>
      <protection/>
    </xf>
    <xf numFmtId="175" fontId="64" fillId="0" borderId="0" xfId="42" applyNumberFormat="1" applyFont="1" applyFill="1" applyBorder="1" applyAlignment="1" applyProtection="1">
      <alignment/>
      <protection/>
    </xf>
    <xf numFmtId="41" fontId="64" fillId="0" borderId="0" xfId="0" applyNumberFormat="1" applyFont="1" applyAlignment="1" applyProtection="1">
      <alignment/>
      <protection locked="0"/>
    </xf>
    <xf numFmtId="41" fontId="62" fillId="0" borderId="0" xfId="0" applyNumberFormat="1" applyFont="1" applyAlignment="1" applyProtection="1">
      <alignment/>
      <protection locked="0"/>
    </xf>
    <xf numFmtId="41" fontId="70" fillId="0" borderId="0" xfId="0" applyNumberFormat="1" applyFont="1" applyAlignment="1" applyProtection="1">
      <alignment/>
      <protection/>
    </xf>
    <xf numFmtId="41" fontId="64" fillId="0" borderId="0" xfId="0" applyNumberFormat="1" applyFont="1" applyAlignment="1">
      <alignment/>
    </xf>
    <xf numFmtId="41" fontId="64" fillId="0" borderId="0" xfId="0" applyNumberFormat="1" applyFont="1" applyFill="1" applyAlignment="1" applyProtection="1">
      <alignment/>
      <protection/>
    </xf>
    <xf numFmtId="169" fontId="62" fillId="0" borderId="0" xfId="0" applyNumberFormat="1" applyFont="1" applyFill="1" applyAlignment="1" applyProtection="1">
      <alignment/>
      <protection locked="0"/>
    </xf>
    <xf numFmtId="41" fontId="71" fillId="0" borderId="0" xfId="0" applyFont="1" applyAlignment="1" applyProtection="1">
      <alignment horizontal="centerContinuous"/>
      <protection/>
    </xf>
    <xf numFmtId="41" fontId="71" fillId="0" borderId="0" xfId="0" applyFont="1" applyAlignment="1" applyProtection="1">
      <alignment horizontal="centerContinuous"/>
      <protection locked="0"/>
    </xf>
    <xf numFmtId="41" fontId="64" fillId="0" borderId="0" xfId="0" applyFont="1" applyAlignment="1" applyProtection="1">
      <alignment horizontal="centerContinuous"/>
      <protection locked="0"/>
    </xf>
    <xf numFmtId="41" fontId="64" fillId="0" borderId="0" xfId="0" applyFont="1" applyAlignment="1">
      <alignment horizontal="centerContinuous"/>
    </xf>
    <xf numFmtId="41" fontId="71" fillId="0" borderId="0" xfId="0" applyFont="1" applyAlignment="1">
      <alignment horizontal="centerContinuous"/>
    </xf>
    <xf numFmtId="170" fontId="71" fillId="0" borderId="0" xfId="0" applyNumberFormat="1" applyFont="1" applyAlignment="1">
      <alignment horizontal="centerContinuous"/>
    </xf>
    <xf numFmtId="41" fontId="64" fillId="0" borderId="10" xfId="0" applyFont="1" applyBorder="1" applyAlignment="1" applyProtection="1">
      <alignment horizontal="centerContinuous"/>
      <protection/>
    </xf>
    <xf numFmtId="41" fontId="64" fillId="0" borderId="10" xfId="0" applyFont="1" applyBorder="1" applyAlignment="1">
      <alignment horizontal="centerContinuous"/>
    </xf>
    <xf numFmtId="41" fontId="64" fillId="0" borderId="10" xfId="0" applyFont="1" applyBorder="1" applyAlignment="1" applyProtection="1">
      <alignment horizontal="center"/>
      <protection/>
    </xf>
    <xf numFmtId="41" fontId="64" fillId="0" borderId="0" xfId="0" applyFont="1" applyAlignment="1" applyProtection="1">
      <alignment horizontal="center"/>
      <protection locked="0"/>
    </xf>
    <xf numFmtId="41" fontId="64" fillId="0" borderId="0" xfId="0" applyFont="1" applyFill="1" applyAlignment="1" applyProtection="1">
      <alignment/>
      <protection locked="0"/>
    </xf>
    <xf numFmtId="41" fontId="72" fillId="0" borderId="0" xfId="0" applyFont="1" applyAlignment="1" quotePrefix="1">
      <alignment vertical="top"/>
    </xf>
    <xf numFmtId="167" fontId="64" fillId="0" borderId="0" xfId="0" applyNumberFormat="1" applyFont="1" applyFill="1" applyAlignment="1" applyProtection="1">
      <alignment horizontal="left"/>
      <protection locked="0"/>
    </xf>
    <xf numFmtId="167" fontId="73" fillId="0" borderId="0" xfId="0" applyNumberFormat="1" applyFont="1" applyAlignment="1" applyProtection="1">
      <alignment horizontal="left" vertical="top"/>
      <protection locked="0"/>
    </xf>
    <xf numFmtId="178" fontId="64" fillId="0" borderId="0" xfId="0" applyNumberFormat="1" applyFont="1" applyFill="1" applyAlignment="1" applyProtection="1">
      <alignment horizontal="left"/>
      <protection/>
    </xf>
    <xf numFmtId="41" fontId="62" fillId="0" borderId="0" xfId="0" applyNumberFormat="1" applyFont="1" applyBorder="1" applyAlignment="1" applyProtection="1">
      <alignment/>
      <protection/>
    </xf>
    <xf numFmtId="167" fontId="64" fillId="0" borderId="0" xfId="0" applyNumberFormat="1" applyFont="1" applyAlignment="1" applyProtection="1">
      <alignment horizontal="left"/>
      <protection locked="0"/>
    </xf>
    <xf numFmtId="41" fontId="64" fillId="0" borderId="0" xfId="0" applyFont="1" applyAlignment="1" applyProtection="1">
      <alignment/>
      <protection/>
    </xf>
    <xf numFmtId="41" fontId="64" fillId="0" borderId="10" xfId="0" applyFont="1" applyBorder="1" applyAlignment="1" applyProtection="1">
      <alignment/>
      <protection/>
    </xf>
    <xf numFmtId="41" fontId="64" fillId="0" borderId="23" xfId="0" applyFont="1" applyBorder="1" applyAlignment="1" applyProtection="1">
      <alignment/>
      <protection/>
    </xf>
    <xf numFmtId="178" fontId="64" fillId="0" borderId="0" xfId="0" applyNumberFormat="1" applyFont="1" applyFill="1" applyAlignment="1" applyProtection="1" quotePrefix="1">
      <alignment horizontal="left"/>
      <protection/>
    </xf>
    <xf numFmtId="41" fontId="64" fillId="0" borderId="0" xfId="0" applyFont="1" applyAlignment="1">
      <alignment vertical="top"/>
    </xf>
    <xf numFmtId="178" fontId="64" fillId="0" borderId="0" xfId="0" applyNumberFormat="1" applyFont="1" applyAlignment="1" applyProtection="1" quotePrefix="1">
      <alignment horizontal="left"/>
      <protection/>
    </xf>
    <xf numFmtId="41" fontId="62" fillId="0" borderId="0" xfId="0" applyFont="1" applyBorder="1" applyAlignment="1" applyProtection="1">
      <alignment/>
      <protection/>
    </xf>
    <xf numFmtId="41" fontId="62" fillId="0" borderId="0" xfId="0" applyFont="1" applyAlignment="1" applyProtection="1">
      <alignment/>
      <protection/>
    </xf>
    <xf numFmtId="41" fontId="64" fillId="0" borderId="0" xfId="0" applyFont="1" applyAlignment="1" quotePrefix="1">
      <alignment/>
    </xf>
    <xf numFmtId="41" fontId="64" fillId="0" borderId="0" xfId="0" applyFont="1" applyAlignment="1" applyProtection="1" quotePrefix="1">
      <alignment horizontal="left"/>
      <protection/>
    </xf>
    <xf numFmtId="41" fontId="71" fillId="0" borderId="0" xfId="0" applyFont="1" applyAlignment="1">
      <alignment/>
    </xf>
    <xf numFmtId="195" fontId="64" fillId="0" borderId="0" xfId="0" applyNumberFormat="1" applyFont="1" applyAlignment="1">
      <alignment/>
    </xf>
    <xf numFmtId="174" fontId="60" fillId="0" borderId="0" xfId="50" applyNumberFormat="1" applyFont="1" applyAlignment="1">
      <alignment horizontal="center"/>
    </xf>
    <xf numFmtId="41" fontId="60" fillId="0" borderId="0" xfId="0" applyFont="1" applyAlignment="1">
      <alignment horizontal="center"/>
    </xf>
    <xf numFmtId="174" fontId="71" fillId="0" borderId="0" xfId="50" applyNumberFormat="1" applyFont="1" applyAlignment="1">
      <alignment horizontal="center"/>
    </xf>
    <xf numFmtId="41" fontId="71" fillId="0" borderId="10" xfId="0" applyFont="1" applyBorder="1" applyAlignment="1">
      <alignment horizontal="center"/>
    </xf>
    <xf numFmtId="41" fontId="71" fillId="0" borderId="0" xfId="0" applyFont="1" applyBorder="1" applyAlignment="1">
      <alignment horizontal="center"/>
    </xf>
    <xf numFmtId="174" fontId="64" fillId="0" borderId="0" xfId="50" applyNumberFormat="1" applyFont="1" applyFill="1" applyAlignment="1">
      <alignment/>
    </xf>
    <xf numFmtId="17" fontId="64" fillId="0" borderId="29" xfId="0" applyNumberFormat="1" applyFont="1" applyFill="1" applyBorder="1" applyAlignment="1" quotePrefix="1">
      <alignment horizontal="center"/>
    </xf>
    <xf numFmtId="41" fontId="60" fillId="0" borderId="0" xfId="0" applyFont="1" applyFill="1" applyBorder="1" applyAlignment="1">
      <alignment horizontal="center"/>
    </xf>
    <xf numFmtId="201" fontId="64" fillId="0" borderId="0" xfId="60" applyNumberFormat="1" applyFont="1" applyFill="1" applyAlignment="1">
      <alignment/>
    </xf>
    <xf numFmtId="174" fontId="64" fillId="0" borderId="10" xfId="50" applyNumberFormat="1" applyFont="1" applyFill="1" applyBorder="1" applyAlignment="1">
      <alignment/>
    </xf>
    <xf numFmtId="174" fontId="64" fillId="0" borderId="0" xfId="50" applyNumberFormat="1" applyFont="1" applyFill="1" applyBorder="1" applyAlignment="1">
      <alignment/>
    </xf>
    <xf numFmtId="169" fontId="64" fillId="0" borderId="0" xfId="5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41" fontId="64" fillId="0" borderId="0" xfId="0" applyFont="1" applyFill="1" applyBorder="1" applyAlignment="1">
      <alignment/>
    </xf>
    <xf numFmtId="174" fontId="64" fillId="0" borderId="0" xfId="0" applyNumberFormat="1" applyFont="1" applyFill="1" applyBorder="1" applyAlignment="1">
      <alignment/>
    </xf>
    <xf numFmtId="174" fontId="64" fillId="0" borderId="10" xfId="0" applyNumberFormat="1" applyFont="1" applyFill="1" applyBorder="1" applyAlignment="1">
      <alignment/>
    </xf>
    <xf numFmtId="169" fontId="71" fillId="0" borderId="30" xfId="0" applyNumberFormat="1" applyFont="1" applyBorder="1" applyAlignment="1" applyProtection="1">
      <alignment horizontal="center"/>
      <protection locked="0"/>
    </xf>
    <xf numFmtId="169" fontId="71" fillId="0" borderId="31" xfId="0" applyNumberFormat="1" applyFont="1" applyBorder="1" applyAlignment="1" applyProtection="1">
      <alignment horizontal="center"/>
      <protection locked="0"/>
    </xf>
    <xf numFmtId="169" fontId="71" fillId="0" borderId="32" xfId="0" applyNumberFormat="1" applyFont="1" applyBorder="1" applyAlignment="1" applyProtection="1">
      <alignment horizontal="center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/>
    </xf>
    <xf numFmtId="41" fontId="0" fillId="22" borderId="0" xfId="0" applyFont="1" applyFill="1" applyAlignment="1" applyProtection="1">
      <alignment horizontal="left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PageLayoutView="0" workbookViewId="0" topLeftCell="A1">
      <selection activeCell="G10" sqref="G10"/>
    </sheetView>
  </sheetViews>
  <sheetFormatPr defaultColWidth="1.7109375" defaultRowHeight="12.75"/>
  <cols>
    <col min="1" max="1" width="62.7109375" style="148" customWidth="1"/>
    <col min="2" max="2" width="0.71875" style="148" customWidth="1"/>
    <col min="3" max="3" width="1.1484375" style="148" customWidth="1"/>
    <col min="4" max="4" width="8.00390625" style="148" customWidth="1"/>
    <col min="5" max="254" width="12.7109375" style="148" customWidth="1"/>
    <col min="255" max="16384" width="1.7109375" style="148" customWidth="1"/>
  </cols>
  <sheetData>
    <row r="1" ht="13.5" thickBot="1"/>
    <row r="2" spans="1:5" ht="13.5" thickBot="1">
      <c r="A2" s="264" t="s">
        <v>151</v>
      </c>
      <c r="B2" s="265"/>
      <c r="C2" s="265"/>
      <c r="D2" s="265"/>
      <c r="E2" s="266"/>
    </row>
    <row r="3" spans="1:5" ht="12.75">
      <c r="A3" s="149"/>
      <c r="B3" s="150"/>
      <c r="C3" s="150"/>
      <c r="D3" s="150"/>
      <c r="E3" s="151"/>
    </row>
    <row r="4" spans="1:5" ht="15">
      <c r="A4" s="152" t="s">
        <v>0</v>
      </c>
      <c r="B4" s="153"/>
      <c r="C4" s="153"/>
      <c r="D4" s="154" t="s">
        <v>1</v>
      </c>
      <c r="E4" s="155" t="s">
        <v>2</v>
      </c>
    </row>
    <row r="5" spans="1:5" ht="12.75">
      <c r="A5" s="149"/>
      <c r="B5" s="150"/>
      <c r="C5" s="150"/>
      <c r="D5" s="150"/>
      <c r="E5" s="151"/>
    </row>
    <row r="6" spans="1:5" ht="12.75">
      <c r="A6" s="156" t="s">
        <v>3</v>
      </c>
      <c r="B6" s="150"/>
      <c r="C6" s="150"/>
      <c r="D6" s="157" t="s">
        <v>4</v>
      </c>
      <c r="E6" s="158">
        <f>E22</f>
        <v>3.7487</v>
      </c>
    </row>
    <row r="7" spans="1:5" ht="12.75">
      <c r="A7" s="156" t="s">
        <v>5</v>
      </c>
      <c r="B7" s="150"/>
      <c r="C7" s="150"/>
      <c r="D7" s="157" t="s">
        <v>4</v>
      </c>
      <c r="E7" s="158">
        <f>E32</f>
        <v>0</v>
      </c>
    </row>
    <row r="8" spans="1:5" ht="12.75">
      <c r="A8" s="156" t="s">
        <v>6</v>
      </c>
      <c r="B8" s="150"/>
      <c r="C8" s="150"/>
      <c r="D8" s="157" t="s">
        <v>4</v>
      </c>
      <c r="E8" s="158">
        <f>E42</f>
        <v>0.6798</v>
      </c>
    </row>
    <row r="9" spans="1:5" ht="15">
      <c r="A9" s="156" t="s">
        <v>7</v>
      </c>
      <c r="B9" s="150"/>
      <c r="C9" s="150"/>
      <c r="D9" s="157" t="s">
        <v>4</v>
      </c>
      <c r="E9" s="159">
        <f>E52</f>
        <v>0.1768</v>
      </c>
    </row>
    <row r="10" spans="1:5" ht="15.75" thickBot="1">
      <c r="A10" s="160" t="s">
        <v>8</v>
      </c>
      <c r="B10" s="161"/>
      <c r="C10" s="161"/>
      <c r="D10" s="162" t="s">
        <v>4</v>
      </c>
      <c r="E10" s="163">
        <f>SUM(E6:E9)</f>
        <v>4.6053</v>
      </c>
    </row>
    <row r="11" spans="1:5" ht="12.75">
      <c r="A11" s="150"/>
      <c r="B11" s="150"/>
      <c r="C11" s="150"/>
      <c r="D11" s="150"/>
      <c r="E11" s="164"/>
    </row>
    <row r="12" spans="1:5" ht="12.75">
      <c r="A12" s="165" t="s">
        <v>9</v>
      </c>
      <c r="B12" s="166"/>
      <c r="C12" s="166"/>
      <c r="D12" s="166"/>
      <c r="E12" s="167"/>
    </row>
    <row r="13" spans="1:5" ht="8.25" customHeight="1">
      <c r="A13" s="168"/>
      <c r="E13" s="169"/>
    </row>
    <row r="14" spans="1:5" ht="15">
      <c r="A14" s="170" t="s">
        <v>0</v>
      </c>
      <c r="B14" s="171"/>
      <c r="C14" s="171"/>
      <c r="D14" s="170" t="s">
        <v>1</v>
      </c>
      <c r="E14" s="172" t="s">
        <v>2</v>
      </c>
    </row>
    <row r="15" ht="12.75">
      <c r="E15" s="169"/>
    </row>
    <row r="16" spans="1:5" ht="12.75">
      <c r="A16" s="168" t="s">
        <v>10</v>
      </c>
      <c r="D16" s="173" t="s">
        <v>11</v>
      </c>
      <c r="E16" s="174">
        <f>'II'!E24</f>
        <v>1041972.7371645098</v>
      </c>
    </row>
    <row r="17" spans="1:5" ht="12.75">
      <c r="A17" s="168" t="s">
        <v>12</v>
      </c>
      <c r="D17" s="173" t="s">
        <v>11</v>
      </c>
      <c r="E17" s="175">
        <v>0</v>
      </c>
    </row>
    <row r="18" spans="1:5" ht="12.75">
      <c r="A18" s="168" t="s">
        <v>13</v>
      </c>
      <c r="D18" s="173" t="s">
        <v>11</v>
      </c>
      <c r="E18" s="175">
        <v>0</v>
      </c>
    </row>
    <row r="19" spans="1:5" ht="15">
      <c r="A19" s="168" t="s">
        <v>106</v>
      </c>
      <c r="D19" s="173" t="s">
        <v>11</v>
      </c>
      <c r="E19" s="176">
        <f>'II'!B41</f>
        <v>5425</v>
      </c>
    </row>
    <row r="20" spans="1:5" ht="12.75">
      <c r="A20" s="177" t="s">
        <v>31</v>
      </c>
      <c r="D20" s="173" t="s">
        <v>11</v>
      </c>
      <c r="E20" s="174">
        <f>SUM(E16:E19)</f>
        <v>1047397.7371645098</v>
      </c>
    </row>
    <row r="21" spans="1:7" ht="15">
      <c r="A21" s="177" t="s">
        <v>105</v>
      </c>
      <c r="B21" s="178"/>
      <c r="C21" s="178"/>
      <c r="D21" s="179" t="s">
        <v>14</v>
      </c>
      <c r="E21" s="147">
        <f>'II'!B24</f>
        <v>279400</v>
      </c>
      <c r="G21" s="178"/>
    </row>
    <row r="22" spans="1:5" ht="15">
      <c r="A22" s="168" t="s">
        <v>15</v>
      </c>
      <c r="D22" s="173" t="s">
        <v>4</v>
      </c>
      <c r="E22" s="180">
        <f>ROUND(+E20/E21,4)</f>
        <v>3.7487</v>
      </c>
    </row>
    <row r="23" ht="12.75">
      <c r="E23" s="169"/>
    </row>
    <row r="24" spans="1:5" ht="12.75">
      <c r="A24" s="165" t="s">
        <v>16</v>
      </c>
      <c r="B24" s="166"/>
      <c r="C24" s="166"/>
      <c r="D24" s="166"/>
      <c r="E24" s="181"/>
    </row>
    <row r="25" spans="1:5" ht="8.25" customHeight="1">
      <c r="A25" s="168"/>
      <c r="E25" s="169"/>
    </row>
    <row r="26" spans="1:5" ht="15">
      <c r="A26" s="170" t="s">
        <v>0</v>
      </c>
      <c r="B26" s="171"/>
      <c r="C26" s="171"/>
      <c r="D26" s="170" t="s">
        <v>1</v>
      </c>
      <c r="E26" s="172" t="s">
        <v>2</v>
      </c>
    </row>
    <row r="27" ht="12.75">
      <c r="E27" s="169"/>
    </row>
    <row r="28" spans="1:5" ht="12.75">
      <c r="A28" s="168" t="s">
        <v>17</v>
      </c>
      <c r="D28" s="173" t="s">
        <v>4</v>
      </c>
      <c r="E28" s="182">
        <f>III!G11</f>
        <v>0</v>
      </c>
    </row>
    <row r="29" spans="1:5" ht="12.75">
      <c r="A29" s="183" t="s">
        <v>18</v>
      </c>
      <c r="D29" s="173" t="s">
        <v>4</v>
      </c>
      <c r="E29" s="184">
        <v>0</v>
      </c>
    </row>
    <row r="30" spans="1:5" ht="12.75">
      <c r="A30" s="183" t="s">
        <v>19</v>
      </c>
      <c r="D30" s="173" t="s">
        <v>4</v>
      </c>
      <c r="E30" s="184">
        <v>0</v>
      </c>
    </row>
    <row r="31" spans="1:5" ht="15">
      <c r="A31" s="183" t="s">
        <v>20</v>
      </c>
      <c r="D31" s="173" t="s">
        <v>4</v>
      </c>
      <c r="E31" s="185">
        <v>0</v>
      </c>
    </row>
    <row r="32" spans="1:5" ht="15">
      <c r="A32" s="168" t="s">
        <v>21</v>
      </c>
      <c r="D32" s="173" t="s">
        <v>4</v>
      </c>
      <c r="E32" s="186">
        <f>SUM(E28:E31)</f>
        <v>0</v>
      </c>
    </row>
    <row r="33" ht="12.75">
      <c r="E33" s="169"/>
    </row>
    <row r="34" spans="1:5" ht="12.75">
      <c r="A34" s="165" t="s">
        <v>22</v>
      </c>
      <c r="B34" s="166"/>
      <c r="C34" s="166"/>
      <c r="D34" s="166"/>
      <c r="E34" s="167"/>
    </row>
    <row r="35" spans="1:5" ht="8.25" customHeight="1">
      <c r="A35" s="168"/>
      <c r="E35" s="169"/>
    </row>
    <row r="36" spans="1:5" ht="15">
      <c r="A36" s="170" t="s">
        <v>0</v>
      </c>
      <c r="B36" s="171"/>
      <c r="C36" s="171"/>
      <c r="D36" s="170" t="s">
        <v>1</v>
      </c>
      <c r="E36" s="172" t="s">
        <v>2</v>
      </c>
    </row>
    <row r="37" ht="12.75">
      <c r="E37" s="169"/>
    </row>
    <row r="38" spans="1:5" ht="12.75">
      <c r="A38" s="168" t="s">
        <v>23</v>
      </c>
      <c r="D38" s="173" t="s">
        <v>4</v>
      </c>
      <c r="E38" s="182">
        <f>'IV'!E43</f>
        <v>-0.3372</v>
      </c>
    </row>
    <row r="39" spans="1:6" ht="12.75">
      <c r="A39" s="183" t="s">
        <v>18</v>
      </c>
      <c r="D39" s="173" t="s">
        <v>4</v>
      </c>
      <c r="E39" s="184">
        <v>0.61</v>
      </c>
      <c r="F39" s="187"/>
    </row>
    <row r="40" spans="1:5" ht="12.75">
      <c r="A40" s="183" t="s">
        <v>19</v>
      </c>
      <c r="D40" s="173" t="s">
        <v>4</v>
      </c>
      <c r="E40" s="184">
        <v>0.3138</v>
      </c>
    </row>
    <row r="41" spans="1:5" ht="15">
      <c r="A41" s="183" t="s">
        <v>20</v>
      </c>
      <c r="D41" s="173" t="s">
        <v>4</v>
      </c>
      <c r="E41" s="185">
        <v>0.0932</v>
      </c>
    </row>
    <row r="42" spans="1:5" ht="15">
      <c r="A42" s="168" t="s">
        <v>6</v>
      </c>
      <c r="D42" s="173" t="s">
        <v>4</v>
      </c>
      <c r="E42" s="186">
        <f>SUM(E38:E41)</f>
        <v>0.6798</v>
      </c>
    </row>
    <row r="43" ht="12.75">
      <c r="E43" s="169"/>
    </row>
    <row r="44" spans="1:5" ht="12.75">
      <c r="A44" s="165" t="s">
        <v>24</v>
      </c>
      <c r="B44" s="166"/>
      <c r="C44" s="166"/>
      <c r="D44" s="166"/>
      <c r="E44" s="181"/>
    </row>
    <row r="45" spans="1:5" ht="8.25" customHeight="1">
      <c r="A45" s="168"/>
      <c r="E45" s="169"/>
    </row>
    <row r="46" spans="1:5" ht="15">
      <c r="A46" s="170" t="s">
        <v>0</v>
      </c>
      <c r="B46" s="171"/>
      <c r="C46" s="171"/>
      <c r="D46" s="170" t="s">
        <v>1</v>
      </c>
      <c r="E46" s="172" t="s">
        <v>2</v>
      </c>
    </row>
    <row r="47" ht="12.75">
      <c r="E47" s="169"/>
    </row>
    <row r="48" spans="1:7" ht="12.75">
      <c r="A48" s="168" t="s">
        <v>117</v>
      </c>
      <c r="D48" s="173" t="s">
        <v>4</v>
      </c>
      <c r="E48" s="182">
        <f>V!H48</f>
        <v>0.1549</v>
      </c>
      <c r="G48" s="148" t="s">
        <v>31</v>
      </c>
    </row>
    <row r="49" spans="1:6" ht="12.75">
      <c r="A49" s="183" t="s">
        <v>18</v>
      </c>
      <c r="D49" s="173" t="s">
        <v>4</v>
      </c>
      <c r="E49" s="184">
        <v>0.0192</v>
      </c>
      <c r="F49" s="187"/>
    </row>
    <row r="50" spans="1:7" ht="12.75">
      <c r="A50" s="183" t="s">
        <v>19</v>
      </c>
      <c r="D50" s="173" t="s">
        <v>4</v>
      </c>
      <c r="E50" s="184">
        <v>-0.0081</v>
      </c>
      <c r="G50" s="148" t="s">
        <v>31</v>
      </c>
    </row>
    <row r="51" spans="1:6" ht="15">
      <c r="A51" s="183" t="s">
        <v>20</v>
      </c>
      <c r="D51" s="173" t="s">
        <v>4</v>
      </c>
      <c r="E51" s="185">
        <v>0.0108</v>
      </c>
      <c r="F51" s="148" t="s">
        <v>31</v>
      </c>
    </row>
    <row r="52" spans="1:5" ht="15">
      <c r="A52" s="168" t="s">
        <v>7</v>
      </c>
      <c r="D52" s="173" t="s">
        <v>4</v>
      </c>
      <c r="E52" s="186">
        <f>ROUNDUP(SUM(E48:E51),4)</f>
        <v>0.1768</v>
      </c>
    </row>
    <row r="252" ht="12.75">
      <c r="H252" s="188"/>
    </row>
    <row r="253" ht="12.75">
      <c r="H253" s="189"/>
    </row>
    <row r="272" spans="8:12" ht="12.75">
      <c r="H272" s="188"/>
      <c r="I272" s="188"/>
      <c r="J272" s="188"/>
      <c r="L272" s="190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0" zoomScaleNormal="110" zoomScalePageLayoutView="0" workbookViewId="0" topLeftCell="A10">
      <selection activeCell="A12" sqref="A12"/>
    </sheetView>
  </sheetViews>
  <sheetFormatPr defaultColWidth="9.28125" defaultRowHeight="12.75"/>
  <cols>
    <col min="1" max="1" width="44.5742187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45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7" ht="12.75">
      <c r="A1" s="58" t="s">
        <v>103</v>
      </c>
      <c r="B1" s="12"/>
      <c r="C1" s="12"/>
      <c r="D1" s="12"/>
      <c r="E1" s="12"/>
      <c r="F1" s="11"/>
      <c r="G1" s="4"/>
    </row>
    <row r="2" spans="1:6" ht="12.75">
      <c r="A2" s="191">
        <v>44044</v>
      </c>
      <c r="B2" s="109"/>
      <c r="C2" s="22"/>
      <c r="D2" s="22"/>
      <c r="E2" s="22"/>
      <c r="F2" s="13"/>
    </row>
    <row r="3" spans="1:7" ht="12.75">
      <c r="A3" s="58" t="s">
        <v>25</v>
      </c>
      <c r="B3" s="12"/>
      <c r="C3" s="12"/>
      <c r="D3" s="14"/>
      <c r="E3" s="12"/>
      <c r="F3" s="13"/>
      <c r="G3" s="8"/>
    </row>
    <row r="4" spans="1:7" ht="12.75">
      <c r="A4" s="59">
        <f>A2</f>
        <v>44044</v>
      </c>
      <c r="B4" s="22"/>
      <c r="C4" s="22"/>
      <c r="D4" s="22"/>
      <c r="E4" s="12"/>
      <c r="F4" s="13"/>
      <c r="G4" s="8"/>
    </row>
    <row r="5" ht="12.75">
      <c r="G5" s="8"/>
    </row>
    <row r="6" ht="12.75">
      <c r="B6" s="8"/>
    </row>
    <row r="9" spans="2:11" ht="12.75">
      <c r="B9" s="5"/>
      <c r="C9" s="5"/>
      <c r="D9" s="5"/>
      <c r="E9" s="5"/>
      <c r="J9" s="5"/>
      <c r="K9" s="5"/>
    </row>
    <row r="10" spans="1:11" s="16" customFormat="1" ht="45">
      <c r="A10" s="60" t="s">
        <v>26</v>
      </c>
      <c r="B10" s="60" t="s">
        <v>104</v>
      </c>
      <c r="C10" s="60" t="s">
        <v>27</v>
      </c>
      <c r="D10" s="60" t="s">
        <v>28</v>
      </c>
      <c r="E10" s="60" t="s">
        <v>138</v>
      </c>
      <c r="F10" s="61" t="s">
        <v>99</v>
      </c>
      <c r="J10" s="15"/>
      <c r="K10" s="15"/>
    </row>
    <row r="11" ht="12.75">
      <c r="G11" s="4" t="s">
        <v>29</v>
      </c>
    </row>
    <row r="12" spans="1:7" ht="12.75">
      <c r="A12" s="267"/>
      <c r="F12" s="143"/>
      <c r="G12" s="4" t="s">
        <v>30</v>
      </c>
    </row>
    <row r="13" spans="1:11" ht="12.75">
      <c r="A13" s="268"/>
      <c r="C13" s="17"/>
      <c r="D13" s="18"/>
      <c r="E13" s="192">
        <v>273916.8945412598</v>
      </c>
      <c r="F13" s="146"/>
      <c r="K13" s="19"/>
    </row>
    <row r="14" spans="1:11" ht="12.75">
      <c r="A14" s="269"/>
      <c r="B14" s="193">
        <v>87578</v>
      </c>
      <c r="C14" s="194">
        <v>1.0571</v>
      </c>
      <c r="D14" s="198">
        <v>1.7659373130238187</v>
      </c>
      <c r="E14" s="63">
        <f>ROUND(B14*C14*D14,0)</f>
        <v>163488</v>
      </c>
      <c r="F14" s="201" t="s">
        <v>130</v>
      </c>
      <c r="G14" s="20">
        <f>B14/$B$24</f>
        <v>0.3134502505368647</v>
      </c>
      <c r="I14" s="144">
        <v>0.3514593263838534</v>
      </c>
      <c r="J14" s="18"/>
      <c r="K14" s="19"/>
    </row>
    <row r="15" spans="1:10" ht="12.75">
      <c r="A15" s="270"/>
      <c r="B15" s="188"/>
      <c r="C15" s="194"/>
      <c r="D15" s="198"/>
      <c r="F15" s="201"/>
      <c r="I15" s="144"/>
      <c r="J15" s="18"/>
    </row>
    <row r="16" spans="1:11" ht="12.75">
      <c r="A16" s="268"/>
      <c r="B16" s="148"/>
      <c r="C16" s="148"/>
      <c r="D16" s="199"/>
      <c r="E16" s="192">
        <v>84048.84262325</v>
      </c>
      <c r="F16" s="201"/>
      <c r="I16" s="144"/>
      <c r="K16" s="19"/>
    </row>
    <row r="17" spans="1:11" ht="12.75">
      <c r="A17" s="269"/>
      <c r="B17" s="188">
        <v>33553</v>
      </c>
      <c r="C17" s="194">
        <v>1.0838</v>
      </c>
      <c r="D17" s="198">
        <v>1.7548959556522516</v>
      </c>
      <c r="E17" s="63">
        <f>ROUND(B17*C17*D17,0)</f>
        <v>63816</v>
      </c>
      <c r="F17" s="201" t="s">
        <v>130</v>
      </c>
      <c r="G17" s="20">
        <f>B17/$B$24</f>
        <v>0.12008947745168218</v>
      </c>
      <c r="I17" s="144">
        <v>0.1474860099630882</v>
      </c>
      <c r="J17" s="18"/>
      <c r="K17" s="19"/>
    </row>
    <row r="18" spans="1:11" ht="12.75">
      <c r="A18" s="270"/>
      <c r="B18" s="188"/>
      <c r="C18" s="194"/>
      <c r="D18" s="198"/>
      <c r="E18" s="63"/>
      <c r="F18" s="201"/>
      <c r="G18" s="20"/>
      <c r="I18" s="144"/>
      <c r="J18" s="18"/>
      <c r="K18" s="19"/>
    </row>
    <row r="19" spans="1:11" ht="12.75">
      <c r="A19" s="269"/>
      <c r="B19" s="188">
        <v>157128</v>
      </c>
      <c r="C19" s="194">
        <v>1.24254813</v>
      </c>
      <c r="D19" s="198">
        <v>2.326451644519118</v>
      </c>
      <c r="E19" s="63">
        <f>ROUND(B19*C19*D19,0)</f>
        <v>454214</v>
      </c>
      <c r="F19" s="201" t="s">
        <v>130</v>
      </c>
      <c r="G19" s="20">
        <f>B19/$B$24</f>
        <v>0.5623765211166786</v>
      </c>
      <c r="I19" s="144">
        <v>0.11020438849801595</v>
      </c>
      <c r="J19" s="18"/>
      <c r="K19" s="19"/>
    </row>
    <row r="20" spans="1:10" ht="12.75">
      <c r="A20" s="270"/>
      <c r="B20" s="188"/>
      <c r="C20" s="188"/>
      <c r="D20" s="200"/>
      <c r="F20" s="201"/>
      <c r="G20" s="20"/>
      <c r="I20" s="144"/>
      <c r="J20" s="21"/>
    </row>
    <row r="21" spans="1:10" ht="12.75">
      <c r="A21" s="271"/>
      <c r="B21" s="188">
        <v>1141</v>
      </c>
      <c r="C21" s="194">
        <v>1.2</v>
      </c>
      <c r="D21" s="200">
        <v>1.8178843120070116</v>
      </c>
      <c r="E21" s="63">
        <f>ROUND(B21*C21*D21,0)</f>
        <v>2489</v>
      </c>
      <c r="F21" s="201" t="s">
        <v>130</v>
      </c>
      <c r="G21" s="20">
        <f>B21/$B$24</f>
        <v>0.004083750894774517</v>
      </c>
      <c r="I21" s="144">
        <v>0.008991320778248215</v>
      </c>
      <c r="J21" s="21"/>
    </row>
    <row r="22" spans="1:11" ht="12.75" hidden="1">
      <c r="A22" s="270"/>
      <c r="B22" s="188"/>
      <c r="C22" s="195"/>
      <c r="D22" s="200">
        <v>4.65</v>
      </c>
      <c r="E22" s="63"/>
      <c r="F22" s="201" t="s">
        <v>130</v>
      </c>
      <c r="G22" s="20"/>
      <c r="I22" s="144"/>
      <c r="J22" s="18"/>
      <c r="K22" s="19"/>
    </row>
    <row r="23" spans="1:11" ht="15">
      <c r="A23" s="270"/>
      <c r="B23" s="196">
        <v>0</v>
      </c>
      <c r="C23" s="197"/>
      <c r="D23" s="200">
        <v>0</v>
      </c>
      <c r="E23" s="64">
        <f>ROUND(B23*D23,0)</f>
        <v>0</v>
      </c>
      <c r="F23" s="201"/>
      <c r="G23" s="50">
        <f>B23/$B$24</f>
        <v>0</v>
      </c>
      <c r="I23" s="144">
        <v>0.3818589543767941</v>
      </c>
      <c r="J23" s="18"/>
      <c r="K23" s="19"/>
    </row>
    <row r="24" spans="1:11" ht="15">
      <c r="A24" s="270"/>
      <c r="B24" s="62">
        <f>SUM(B14:B23)</f>
        <v>279400</v>
      </c>
      <c r="C24" s="9"/>
      <c r="D24" s="18"/>
      <c r="E24" s="62">
        <f>SUM(E13:E23)</f>
        <v>1041972.7371645098</v>
      </c>
      <c r="F24" s="142"/>
      <c r="G24" s="20">
        <f>SUM(G14:G23)</f>
        <v>1</v>
      </c>
      <c r="I24" s="144">
        <v>1</v>
      </c>
      <c r="J24" s="18"/>
      <c r="K24" s="19"/>
    </row>
    <row r="25" spans="6:7" ht="12.75" customHeight="1">
      <c r="F25" s="143"/>
      <c r="G25" s="20"/>
    </row>
    <row r="26" spans="6:7" ht="12.75" customHeight="1">
      <c r="F26" s="143"/>
      <c r="G26" s="20"/>
    </row>
    <row r="27" spans="1:2" ht="12.75" customHeight="1">
      <c r="A27" s="193" t="s">
        <v>115</v>
      </c>
      <c r="B27" s="111">
        <f>B24*0.015</f>
        <v>4191</v>
      </c>
    </row>
    <row r="30" spans="1:6" ht="12.75">
      <c r="A30" s="58" t="s">
        <v>107</v>
      </c>
      <c r="B30" s="12"/>
      <c r="C30" s="12"/>
      <c r="D30" s="12"/>
      <c r="E30" s="12"/>
      <c r="F30" s="11"/>
    </row>
    <row r="31" spans="1:6" ht="12.75">
      <c r="A31" s="58" t="s">
        <v>113</v>
      </c>
      <c r="B31" s="12"/>
      <c r="C31" s="12"/>
      <c r="D31" s="14"/>
      <c r="E31" s="12"/>
      <c r="F31" s="13"/>
    </row>
    <row r="32" spans="1:6" ht="12.75">
      <c r="A32" s="191">
        <v>44135</v>
      </c>
      <c r="B32" s="191"/>
      <c r="C32" s="123"/>
      <c r="D32" s="121"/>
      <c r="E32" s="121"/>
      <c r="F32" s="122"/>
    </row>
    <row r="33" spans="1:5" ht="12.75">
      <c r="A33" s="118"/>
      <c r="B33" s="202"/>
      <c r="C33" s="115"/>
      <c r="D33" s="115"/>
      <c r="E33" s="115"/>
    </row>
    <row r="34" spans="1:5" ht="12.75">
      <c r="A34" s="118" t="s">
        <v>110</v>
      </c>
      <c r="B34" s="188"/>
      <c r="C34" s="114"/>
      <c r="D34" s="114"/>
      <c r="E34" s="63"/>
    </row>
    <row r="35" spans="1:5" ht="15">
      <c r="A35" s="118" t="s">
        <v>111</v>
      </c>
      <c r="B35" s="116"/>
      <c r="C35" s="116"/>
      <c r="D35" s="116"/>
      <c r="E35" s="63"/>
    </row>
    <row r="36" spans="1:6" ht="12.75">
      <c r="A36" s="118" t="s">
        <v>112</v>
      </c>
      <c r="B36" s="203">
        <v>0.35</v>
      </c>
      <c r="C36" s="117"/>
      <c r="D36" s="117"/>
      <c r="E36" s="63"/>
      <c r="F36" s="112"/>
    </row>
    <row r="37" spans="1:6" ht="12.75">
      <c r="A37" s="118" t="s">
        <v>31</v>
      </c>
      <c r="B37" s="118"/>
      <c r="C37" s="118"/>
      <c r="D37" s="118"/>
      <c r="E37" s="63"/>
      <c r="F37" s="112"/>
    </row>
    <row r="38" spans="1:7" ht="12.75">
      <c r="A38" s="118" t="s">
        <v>109</v>
      </c>
      <c r="B38" s="204">
        <f>5000+3700+6800</f>
        <v>15500</v>
      </c>
      <c r="C38" s="114"/>
      <c r="D38" s="114"/>
      <c r="E38" s="63"/>
      <c r="F38" s="205" t="s">
        <v>130</v>
      </c>
      <c r="G38" s="120"/>
    </row>
    <row r="39" spans="1:6" ht="12.75">
      <c r="A39" s="118"/>
      <c r="B39" s="114"/>
      <c r="C39" s="114"/>
      <c r="D39" s="114"/>
      <c r="E39" s="63"/>
      <c r="F39" s="206"/>
    </row>
    <row r="40" spans="1:6" ht="12.75">
      <c r="A40" s="118" t="s">
        <v>108</v>
      </c>
      <c r="B40" s="119"/>
      <c r="C40" s="119"/>
      <c r="D40" s="119"/>
      <c r="E40" s="63"/>
      <c r="F40" s="206"/>
    </row>
    <row r="41" spans="1:6" ht="12.75">
      <c r="A41" s="118" t="s">
        <v>106</v>
      </c>
      <c r="B41" s="138">
        <f>ROUND(B36*B38,0)</f>
        <v>5425</v>
      </c>
      <c r="C41" s="63"/>
      <c r="D41" s="63"/>
      <c r="E41" s="63"/>
      <c r="F41" s="205" t="s">
        <v>130</v>
      </c>
    </row>
    <row r="42" spans="5:6" ht="12.75">
      <c r="E42" s="63"/>
      <c r="F42" s="206"/>
    </row>
    <row r="43" ht="12.75">
      <c r="E43" s="63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27" sqref="H27"/>
    </sheetView>
  </sheetViews>
  <sheetFormatPr defaultColWidth="9.28125" defaultRowHeight="12.75"/>
  <cols>
    <col min="1" max="1" width="34.7109375" style="19" customWidth="1"/>
    <col min="2" max="2" width="19.7109375" style="19" customWidth="1"/>
    <col min="3" max="3" width="6.00390625" style="19" customWidth="1"/>
    <col min="4" max="4" width="2.140625" style="19" customWidth="1"/>
    <col min="5" max="5" width="12.00390625" style="19" customWidth="1"/>
    <col min="6" max="6" width="0.9921875" style="19" customWidth="1"/>
    <col min="7" max="7" width="12.28125" style="19" customWidth="1"/>
    <col min="8" max="16384" width="9.28125" style="19" customWidth="1"/>
  </cols>
  <sheetData>
    <row r="1" spans="1:7" ht="12.75">
      <c r="A1" s="65" t="s">
        <v>32</v>
      </c>
      <c r="B1" s="28"/>
      <c r="C1" s="28"/>
      <c r="D1" s="28"/>
      <c r="E1" s="28"/>
      <c r="F1" s="28"/>
      <c r="G1" s="28"/>
    </row>
    <row r="2" spans="1:7" ht="12.75">
      <c r="A2" s="65" t="s">
        <v>33</v>
      </c>
      <c r="B2" s="28"/>
      <c r="C2" s="28"/>
      <c r="D2" s="28"/>
      <c r="E2" s="28"/>
      <c r="F2" s="28"/>
      <c r="G2" s="28"/>
    </row>
    <row r="3" spans="1:7" ht="12.75">
      <c r="A3" s="207">
        <v>43951</v>
      </c>
      <c r="B3" s="124"/>
      <c r="C3" s="28"/>
      <c r="D3" s="28"/>
      <c r="E3" s="28"/>
      <c r="F3" s="28"/>
      <c r="G3" s="28"/>
    </row>
    <row r="4" spans="1:7" ht="43.5" customHeight="1" thickBot="1">
      <c r="A4" s="28"/>
      <c r="B4" s="28"/>
      <c r="C4" s="28"/>
      <c r="D4" s="28"/>
      <c r="E4" s="28"/>
      <c r="F4" s="28"/>
      <c r="G4" s="28"/>
    </row>
    <row r="5" spans="1:7" ht="15">
      <c r="A5" s="66" t="s">
        <v>34</v>
      </c>
      <c r="B5" s="67"/>
      <c r="C5" s="67"/>
      <c r="D5" s="67"/>
      <c r="E5" s="68" t="s">
        <v>35</v>
      </c>
      <c r="F5" s="68"/>
      <c r="G5" s="69" t="s">
        <v>36</v>
      </c>
    </row>
    <row r="6" spans="1:7" ht="12.75">
      <c r="A6" s="29"/>
      <c r="B6" s="25"/>
      <c r="C6" s="25"/>
      <c r="D6" s="25"/>
      <c r="E6" s="25"/>
      <c r="F6" s="25"/>
      <c r="G6" s="30"/>
    </row>
    <row r="7" spans="1:7" ht="12.75">
      <c r="A7" s="70" t="s">
        <v>37</v>
      </c>
      <c r="B7" s="71"/>
      <c r="C7" s="71"/>
      <c r="D7" s="71"/>
      <c r="E7" s="51" t="s">
        <v>11</v>
      </c>
      <c r="F7" s="3"/>
      <c r="G7" s="208">
        <f>-G24</f>
        <v>0</v>
      </c>
    </row>
    <row r="8" spans="1:7" ht="12.75">
      <c r="A8" s="70" t="s">
        <v>38</v>
      </c>
      <c r="B8" s="71"/>
      <c r="C8" s="71"/>
      <c r="D8" s="71"/>
      <c r="E8" s="71"/>
      <c r="F8" s="31"/>
      <c r="G8" s="209">
        <v>1.007135</v>
      </c>
    </row>
    <row r="9" spans="1:7" ht="12.75">
      <c r="A9" s="70" t="s">
        <v>39</v>
      </c>
      <c r="B9" s="71"/>
      <c r="C9" s="71"/>
      <c r="D9" s="71"/>
      <c r="E9" s="51" t="s">
        <v>11</v>
      </c>
      <c r="F9" s="3"/>
      <c r="G9" s="208">
        <f>G7*G8</f>
        <v>0</v>
      </c>
    </row>
    <row r="10" spans="1:7" ht="12.75">
      <c r="A10" s="145" t="s">
        <v>40</v>
      </c>
      <c r="B10" s="72">
        <f>A3</f>
        <v>43951</v>
      </c>
      <c r="C10" s="71"/>
      <c r="D10" s="71"/>
      <c r="E10" s="51" t="s">
        <v>14</v>
      </c>
      <c r="F10" s="3"/>
      <c r="G10" s="210">
        <v>2781049</v>
      </c>
    </row>
    <row r="11" spans="1:8" ht="13.5" thickBot="1">
      <c r="A11" s="70" t="s">
        <v>41</v>
      </c>
      <c r="B11" s="71"/>
      <c r="C11" s="71"/>
      <c r="D11" s="71"/>
      <c r="E11" s="51" t="s">
        <v>4</v>
      </c>
      <c r="F11" s="3"/>
      <c r="G11" s="73">
        <f>ROUND(+G9/G10*1,4)</f>
        <v>0</v>
      </c>
      <c r="H11" s="63"/>
    </row>
    <row r="12" spans="1:7" ht="14.25" thickBot="1" thickTop="1">
      <c r="A12" s="32"/>
      <c r="B12" s="33"/>
      <c r="C12" s="33"/>
      <c r="D12" s="33"/>
      <c r="E12" s="33"/>
      <c r="F12" s="33"/>
      <c r="G12" s="34"/>
    </row>
    <row r="15" spans="1:7" ht="12.75">
      <c r="A15" s="27"/>
      <c r="B15" s="27"/>
      <c r="C15" s="27"/>
      <c r="D15" s="27"/>
      <c r="E15" s="27"/>
      <c r="F15" s="27"/>
      <c r="G15" s="27"/>
    </row>
    <row r="16" spans="1:9" s="24" customFormat="1" ht="29.25" customHeight="1">
      <c r="A16" s="211" t="s">
        <v>42</v>
      </c>
      <c r="B16" s="74"/>
      <c r="C16" s="74"/>
      <c r="D16" s="74"/>
      <c r="E16" s="75" t="s">
        <v>43</v>
      </c>
      <c r="F16" s="75"/>
      <c r="G16" s="76" t="s">
        <v>36</v>
      </c>
      <c r="I16" s="24" t="s">
        <v>31</v>
      </c>
    </row>
    <row r="17" spans="1:7" ht="12.75">
      <c r="A17" s="35"/>
      <c r="B17" s="106"/>
      <c r="C17" s="36"/>
      <c r="D17" s="36"/>
      <c r="E17" s="46"/>
      <c r="F17" s="37"/>
      <c r="G17" s="38"/>
    </row>
    <row r="18" spans="1:7" ht="12.75">
      <c r="A18" s="35"/>
      <c r="B18" s="36"/>
      <c r="C18" s="36"/>
      <c r="D18" s="36"/>
      <c r="E18" s="46"/>
      <c r="F18" s="26"/>
      <c r="G18" s="38"/>
    </row>
    <row r="19" spans="1:7" ht="12.75">
      <c r="A19" s="35"/>
      <c r="B19" s="36"/>
      <c r="C19" s="36"/>
      <c r="D19" s="36"/>
      <c r="E19" s="46"/>
      <c r="F19" s="26"/>
      <c r="G19" s="38"/>
    </row>
    <row r="20" spans="1:7" ht="12.75">
      <c r="A20" s="39"/>
      <c r="B20" s="36"/>
      <c r="C20" s="36"/>
      <c r="D20" s="36"/>
      <c r="E20" s="26"/>
      <c r="F20" s="26"/>
      <c r="G20" s="38"/>
    </row>
    <row r="21" spans="1:7" ht="12.75">
      <c r="A21" s="39"/>
      <c r="B21" s="36"/>
      <c r="C21" s="36"/>
      <c r="D21" s="36"/>
      <c r="E21" s="26"/>
      <c r="F21" s="26"/>
      <c r="G21" s="38"/>
    </row>
    <row r="22" spans="1:7" ht="12.75">
      <c r="A22" s="39"/>
      <c r="B22" s="36"/>
      <c r="C22" s="36"/>
      <c r="D22" s="36"/>
      <c r="E22" s="36"/>
      <c r="F22" s="36"/>
      <c r="G22" s="38"/>
    </row>
    <row r="23" spans="1:7" ht="12.75">
      <c r="A23" s="39"/>
      <c r="B23" s="36"/>
      <c r="C23" s="36"/>
      <c r="D23" s="36"/>
      <c r="E23" s="26"/>
      <c r="F23" s="26"/>
      <c r="G23" s="40"/>
    </row>
    <row r="24" spans="1:7" ht="13.5" thickBot="1">
      <c r="A24" s="77" t="s">
        <v>44</v>
      </c>
      <c r="B24" s="71"/>
      <c r="C24" s="71"/>
      <c r="D24" s="71"/>
      <c r="E24" s="71"/>
      <c r="F24" s="78"/>
      <c r="G24" s="79">
        <f>SUM(G17:G23)</f>
        <v>0</v>
      </c>
    </row>
    <row r="25" spans="1:7" ht="13.5" thickTop="1">
      <c r="A25" s="80"/>
      <c r="B25" s="81"/>
      <c r="C25" s="81"/>
      <c r="D25" s="81"/>
      <c r="E25" s="81"/>
      <c r="F25" s="82"/>
      <c r="G25" s="83"/>
    </row>
    <row r="26" spans="1:7" ht="12.75">
      <c r="A26" s="63"/>
      <c r="B26" s="63"/>
      <c r="C26" s="63"/>
      <c r="D26" s="63"/>
      <c r="E26" s="71"/>
      <c r="F26" s="84"/>
      <c r="G26" s="85"/>
    </row>
    <row r="27" spans="1:7" ht="12.75">
      <c r="A27" s="63"/>
      <c r="B27" s="63"/>
      <c r="C27" s="63"/>
      <c r="D27" s="63"/>
      <c r="E27" s="84"/>
      <c r="F27" s="84"/>
      <c r="G27" s="63"/>
    </row>
    <row r="28" spans="1:7" ht="12.75">
      <c r="A28" s="81"/>
      <c r="B28" s="81"/>
      <c r="C28" s="81"/>
      <c r="D28" s="81"/>
      <c r="E28" s="82"/>
      <c r="F28" s="82"/>
      <c r="G28" s="81"/>
    </row>
    <row r="29" spans="1:7" ht="12.75">
      <c r="A29" s="86" t="s">
        <v>45</v>
      </c>
      <c r="B29" s="87"/>
      <c r="C29" s="88"/>
      <c r="D29" s="88"/>
      <c r="E29" s="89"/>
      <c r="F29" s="89"/>
      <c r="G29" s="90"/>
    </row>
    <row r="30" spans="1:7" ht="12.75">
      <c r="A30" s="91" t="s">
        <v>98</v>
      </c>
      <c r="B30" s="212">
        <v>1.314615</v>
      </c>
      <c r="C30" s="93">
        <v>-0.5</v>
      </c>
      <c r="D30" s="93" t="s">
        <v>97</v>
      </c>
      <c r="E30" s="94">
        <f>+B30+C30</f>
        <v>0.8146150000000001</v>
      </c>
      <c r="F30" s="78"/>
      <c r="G30" s="95"/>
    </row>
    <row r="31" spans="1:7" ht="12.75">
      <c r="A31" s="77"/>
      <c r="B31" s="92"/>
      <c r="C31" s="93"/>
      <c r="D31" s="93"/>
      <c r="E31" s="94"/>
      <c r="F31" s="71"/>
      <c r="G31" s="95"/>
    </row>
    <row r="32" spans="1:7" ht="12.75">
      <c r="A32" s="80"/>
      <c r="B32" s="81"/>
      <c r="C32" s="81"/>
      <c r="D32" s="81"/>
      <c r="E32" s="81"/>
      <c r="F32" s="81"/>
      <c r="G32" s="96"/>
    </row>
    <row r="40" ht="12.75">
      <c r="E40" s="19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48.7109375" style="1" customWidth="1"/>
    <col min="2" max="2" width="7.28125" style="1" customWidth="1"/>
    <col min="3" max="3" width="11.7109375" style="1" customWidth="1"/>
    <col min="4" max="4" width="12.140625" style="1" customWidth="1"/>
    <col min="5" max="5" width="13.421875" style="1" customWidth="1"/>
    <col min="6" max="6" width="15.140625" style="1" customWidth="1"/>
    <col min="7" max="16384" width="8.8515625" style="1" customWidth="1"/>
  </cols>
  <sheetData>
    <row r="1" spans="1:5" ht="12.75">
      <c r="A1" s="58" t="s">
        <v>46</v>
      </c>
      <c r="B1" s="13"/>
      <c r="C1" s="13"/>
      <c r="D1" s="13"/>
      <c r="E1" s="13"/>
    </row>
    <row r="2" spans="1:5" ht="12.75">
      <c r="A2" s="58" t="s">
        <v>33</v>
      </c>
      <c r="B2" s="13"/>
      <c r="C2" s="13"/>
      <c r="D2" s="13"/>
      <c r="E2" s="13"/>
    </row>
    <row r="3" spans="1:5" ht="12.75">
      <c r="A3" s="97">
        <f>III!$A$3</f>
        <v>43951</v>
      </c>
      <c r="B3" s="23"/>
      <c r="C3" s="13"/>
      <c r="D3" s="13"/>
      <c r="E3" s="13"/>
    </row>
    <row r="6" spans="3:5" ht="12.75">
      <c r="C6" s="98" t="s">
        <v>47</v>
      </c>
      <c r="D6" s="98"/>
      <c r="E6" s="98"/>
    </row>
    <row r="7" spans="1:7" ht="15">
      <c r="A7" s="52" t="s">
        <v>34</v>
      </c>
      <c r="B7" s="52" t="s">
        <v>35</v>
      </c>
      <c r="C7" s="125">
        <f>D7-40</f>
        <v>43866</v>
      </c>
      <c r="D7" s="125">
        <f>E7-45</f>
        <v>43906</v>
      </c>
      <c r="E7" s="125">
        <f>+III!A3</f>
        <v>43951</v>
      </c>
      <c r="G7" s="2"/>
    </row>
    <row r="8" spans="1:5" ht="12.75">
      <c r="A8" s="53"/>
      <c r="B8" s="53"/>
      <c r="C8" s="9" t="s">
        <v>31</v>
      </c>
      <c r="D8" s="9"/>
      <c r="E8" s="9"/>
    </row>
    <row r="9" spans="1:5" ht="12.75">
      <c r="A9" s="53"/>
      <c r="B9" s="53"/>
      <c r="C9" s="41"/>
      <c r="D9" s="41"/>
      <c r="E9" s="41"/>
    </row>
    <row r="10" spans="1:5" ht="12.75">
      <c r="A10" s="54" t="s">
        <v>48</v>
      </c>
      <c r="B10" s="99"/>
      <c r="C10" s="41"/>
      <c r="D10" s="41"/>
      <c r="E10" s="41"/>
    </row>
    <row r="11" spans="1:6" ht="12.75">
      <c r="A11" s="54" t="s">
        <v>49</v>
      </c>
      <c r="B11" s="55" t="s">
        <v>14</v>
      </c>
      <c r="C11" s="213">
        <v>522539</v>
      </c>
      <c r="D11" s="213">
        <v>519070</v>
      </c>
      <c r="E11" s="213">
        <v>288252</v>
      </c>
      <c r="F11" s="53"/>
    </row>
    <row r="12" spans="1:5" ht="12.75">
      <c r="A12" s="54" t="s">
        <v>50</v>
      </c>
      <c r="B12" s="55" t="s">
        <v>14</v>
      </c>
      <c r="C12" s="213">
        <v>0</v>
      </c>
      <c r="D12" s="213">
        <v>0</v>
      </c>
      <c r="E12" s="213">
        <v>0</v>
      </c>
    </row>
    <row r="13" spans="1:5" ht="12.75">
      <c r="A13" s="54" t="s">
        <v>51</v>
      </c>
      <c r="B13" s="55" t="s">
        <v>14</v>
      </c>
      <c r="C13" s="213">
        <v>0</v>
      </c>
      <c r="D13" s="213">
        <v>0</v>
      </c>
      <c r="E13" s="213">
        <v>0</v>
      </c>
    </row>
    <row r="14" spans="1:5" ht="15">
      <c r="A14" s="54" t="s">
        <v>52</v>
      </c>
      <c r="B14" s="55" t="s">
        <v>14</v>
      </c>
      <c r="C14" s="214">
        <v>0</v>
      </c>
      <c r="D14" s="214">
        <v>0</v>
      </c>
      <c r="E14" s="214">
        <v>0</v>
      </c>
    </row>
    <row r="15" spans="1:5" ht="15">
      <c r="A15" s="54" t="s">
        <v>53</v>
      </c>
      <c r="B15" s="55" t="s">
        <v>14</v>
      </c>
      <c r="C15" s="215">
        <f>SUM(C11:C13)</f>
        <v>522539</v>
      </c>
      <c r="D15" s="215">
        <f>SUM(D11:D13)</f>
        <v>519070</v>
      </c>
      <c r="E15" s="215">
        <f>SUM(E11:E13)</f>
        <v>288252</v>
      </c>
    </row>
    <row r="16" spans="1:5" ht="12.75">
      <c r="A16" s="53"/>
      <c r="B16" s="53"/>
      <c r="C16" s="216"/>
      <c r="D16" s="216"/>
      <c r="E16" s="216"/>
    </row>
    <row r="17" spans="1:10" ht="12.75">
      <c r="A17" s="54" t="s">
        <v>54</v>
      </c>
      <c r="B17" s="53"/>
      <c r="C17" s="174"/>
      <c r="D17" s="174"/>
      <c r="E17" s="174"/>
      <c r="G17" s="108"/>
      <c r="H17" s="108"/>
      <c r="I17" s="107"/>
      <c r="J17" s="107"/>
    </row>
    <row r="18" spans="1:10" ht="12.75">
      <c r="A18" s="54" t="s">
        <v>49</v>
      </c>
      <c r="B18" s="55" t="s">
        <v>11</v>
      </c>
      <c r="C18" s="213">
        <v>1531973.5</v>
      </c>
      <c r="D18" s="213">
        <v>1204105.87</v>
      </c>
      <c r="E18" s="213">
        <v>655593.23</v>
      </c>
      <c r="G18" s="108"/>
      <c r="H18" s="108"/>
      <c r="I18" s="107"/>
      <c r="J18" s="107"/>
    </row>
    <row r="19" spans="1:10" ht="12.75">
      <c r="A19" s="54" t="s">
        <v>50</v>
      </c>
      <c r="B19" s="55" t="s">
        <v>11</v>
      </c>
      <c r="C19" s="213">
        <v>0</v>
      </c>
      <c r="D19" s="213">
        <v>0</v>
      </c>
      <c r="E19" s="213">
        <v>0</v>
      </c>
      <c r="G19" s="108"/>
      <c r="H19" s="108"/>
      <c r="I19" s="107"/>
      <c r="J19" s="107"/>
    </row>
    <row r="20" spans="1:10" ht="12.75">
      <c r="A20" s="113" t="s">
        <v>51</v>
      </c>
      <c r="B20" s="55" t="s">
        <v>11</v>
      </c>
      <c r="C20" s="213">
        <v>0</v>
      </c>
      <c r="D20" s="213">
        <v>0</v>
      </c>
      <c r="E20" s="213">
        <v>0</v>
      </c>
      <c r="G20" s="108"/>
      <c r="H20" s="108"/>
      <c r="I20" s="107"/>
      <c r="J20" s="107"/>
    </row>
    <row r="21" spans="1:10" ht="12.75">
      <c r="A21" s="118" t="s">
        <v>114</v>
      </c>
      <c r="B21" s="55" t="s">
        <v>11</v>
      </c>
      <c r="C21" s="213">
        <v>19238</v>
      </c>
      <c r="D21" s="213">
        <v>5576</v>
      </c>
      <c r="E21" s="213">
        <v>27320</v>
      </c>
      <c r="G21" s="108"/>
      <c r="H21" s="108"/>
      <c r="I21" s="107"/>
      <c r="J21" s="107"/>
    </row>
    <row r="22" spans="1:10" ht="15">
      <c r="A22" s="54" t="s">
        <v>55</v>
      </c>
      <c r="B22" s="55" t="s">
        <v>11</v>
      </c>
      <c r="C22" s="214">
        <v>0</v>
      </c>
      <c r="D22" s="214">
        <v>0</v>
      </c>
      <c r="E22" s="214">
        <v>0</v>
      </c>
      <c r="G22" s="108"/>
      <c r="H22" s="108"/>
      <c r="I22" s="107"/>
      <c r="J22" s="107"/>
    </row>
    <row r="23" spans="1:10" ht="15">
      <c r="A23" s="54" t="s">
        <v>53</v>
      </c>
      <c r="B23" s="55" t="s">
        <v>11</v>
      </c>
      <c r="C23" s="215">
        <f>SUM(C18:C22)</f>
        <v>1551211.5</v>
      </c>
      <c r="D23" s="215">
        <f>SUM(D18:D22)</f>
        <v>1209681.87</v>
      </c>
      <c r="E23" s="215">
        <f>SUM(E18:E22)</f>
        <v>682913.23</v>
      </c>
      <c r="G23" s="108"/>
      <c r="H23" s="108"/>
      <c r="I23" s="107"/>
      <c r="J23" s="107"/>
    </row>
    <row r="24" spans="1:10" ht="12.75">
      <c r="A24" s="53"/>
      <c r="B24" s="53"/>
      <c r="C24" s="42"/>
      <c r="D24" s="42"/>
      <c r="E24" s="42"/>
      <c r="G24" s="108"/>
      <c r="H24" s="108"/>
      <c r="I24" s="107"/>
      <c r="J24" s="107"/>
    </row>
    <row r="25" spans="1:10" ht="12.75">
      <c r="A25" s="54" t="s">
        <v>56</v>
      </c>
      <c r="B25" s="53"/>
      <c r="C25" s="174"/>
      <c r="D25" s="174"/>
      <c r="E25" s="174"/>
      <c r="G25" s="108"/>
      <c r="H25" s="108"/>
      <c r="I25" s="107"/>
      <c r="J25" s="107"/>
    </row>
    <row r="26" spans="1:10" ht="12.75">
      <c r="A26" s="54" t="s">
        <v>57</v>
      </c>
      <c r="B26" s="55" t="s">
        <v>14</v>
      </c>
      <c r="C26" s="217">
        <v>497640</v>
      </c>
      <c r="D26" s="217">
        <v>487889</v>
      </c>
      <c r="E26" s="217">
        <v>299871</v>
      </c>
      <c r="G26" s="108"/>
      <c r="H26" s="108"/>
      <c r="I26" s="107"/>
      <c r="J26" s="107"/>
    </row>
    <row r="27" spans="1:8" ht="15">
      <c r="A27" s="54" t="s">
        <v>52</v>
      </c>
      <c r="B27" s="55" t="s">
        <v>14</v>
      </c>
      <c r="C27" s="214">
        <v>0</v>
      </c>
      <c r="D27" s="214">
        <v>0</v>
      </c>
      <c r="E27" s="214">
        <v>0</v>
      </c>
      <c r="G27" s="108"/>
      <c r="H27" s="108"/>
    </row>
    <row r="28" spans="1:8" ht="15">
      <c r="A28" s="54" t="s">
        <v>53</v>
      </c>
      <c r="B28" s="55" t="s">
        <v>14</v>
      </c>
      <c r="C28" s="215">
        <f>SUM(C26:C27)</f>
        <v>497640</v>
      </c>
      <c r="D28" s="215">
        <f>SUM(D26:D27)</f>
        <v>487889</v>
      </c>
      <c r="E28" s="215">
        <f>SUM(E26:E27)</f>
        <v>299871</v>
      </c>
      <c r="G28" s="108"/>
      <c r="H28" s="108"/>
    </row>
    <row r="29" spans="1:5" ht="12.75">
      <c r="A29" s="53"/>
      <c r="B29" s="53"/>
      <c r="C29" s="42"/>
      <c r="D29" s="42"/>
      <c r="E29" s="42"/>
    </row>
    <row r="30" spans="1:3" ht="12.75">
      <c r="A30" s="53"/>
      <c r="B30" s="53"/>
      <c r="C30" s="148"/>
    </row>
    <row r="31" spans="1:5" ht="12.75">
      <c r="A31" s="54" t="s">
        <v>58</v>
      </c>
      <c r="B31" s="55" t="s">
        <v>11</v>
      </c>
      <c r="C31" s="182">
        <f>C23/C28</f>
        <v>3.1171358813600194</v>
      </c>
      <c r="D31" s="57">
        <f>D23/D28</f>
        <v>2.4794202574765984</v>
      </c>
      <c r="E31" s="110">
        <f>IF(E28=0,0,E23/E28)</f>
        <v>2.27735669671292</v>
      </c>
    </row>
    <row r="32" spans="1:6" ht="15">
      <c r="A32" s="54" t="s">
        <v>96</v>
      </c>
      <c r="B32" s="55" t="s">
        <v>11</v>
      </c>
      <c r="C32" s="218">
        <v>3.4088</v>
      </c>
      <c r="D32" s="141">
        <f>C32</f>
        <v>3.4088</v>
      </c>
      <c r="E32" s="141">
        <f>C32</f>
        <v>3.4088</v>
      </c>
      <c r="F32" s="49"/>
    </row>
    <row r="33" spans="1:5" ht="12.75">
      <c r="A33" s="54" t="s">
        <v>59</v>
      </c>
      <c r="B33" s="55" t="s">
        <v>11</v>
      </c>
      <c r="C33" s="57">
        <f>ROUND(+C31-C32,4)</f>
        <v>-0.2917</v>
      </c>
      <c r="D33" s="57">
        <f>ROUND(+D31-D32,4)</f>
        <v>-0.9294</v>
      </c>
      <c r="E33" s="57">
        <f>ROUND(+E31-E32,4)</f>
        <v>-1.1314</v>
      </c>
    </row>
    <row r="34" spans="1:5" ht="15">
      <c r="A34" s="54" t="s">
        <v>60</v>
      </c>
      <c r="B34" s="55" t="s">
        <v>14</v>
      </c>
      <c r="C34" s="101">
        <f>C26</f>
        <v>497640</v>
      </c>
      <c r="D34" s="101">
        <f>D26</f>
        <v>487889</v>
      </c>
      <c r="E34" s="101">
        <f>E26</f>
        <v>299871</v>
      </c>
    </row>
    <row r="35" spans="1:5" ht="15">
      <c r="A35" s="54" t="s">
        <v>61</v>
      </c>
      <c r="B35" s="55" t="s">
        <v>11</v>
      </c>
      <c r="C35" s="100">
        <f>ROUND(C33*C34,0)</f>
        <v>-145162</v>
      </c>
      <c r="D35" s="100">
        <f>ROUND(D33*D34,0)</f>
        <v>-453444</v>
      </c>
      <c r="E35" s="100">
        <f>ROUND(E33*E34,0)</f>
        <v>-339274</v>
      </c>
    </row>
    <row r="36" spans="3:5" ht="12.75">
      <c r="C36" s="10"/>
      <c r="D36" s="10"/>
      <c r="E36" s="10"/>
    </row>
    <row r="37" spans="1:5" ht="12.75">
      <c r="A37" s="48"/>
      <c r="C37" s="10"/>
      <c r="D37" s="10"/>
      <c r="E37" s="10"/>
    </row>
    <row r="38" spans="1:5" s="43" customFormat="1" ht="30">
      <c r="A38" s="102" t="s">
        <v>34</v>
      </c>
      <c r="B38" s="102" t="s">
        <v>35</v>
      </c>
      <c r="C38" s="102"/>
      <c r="D38" s="53"/>
      <c r="E38" s="102" t="s">
        <v>62</v>
      </c>
    </row>
    <row r="39" spans="1:5" ht="12.75">
      <c r="A39" s="53"/>
      <c r="B39" s="53"/>
      <c r="C39" s="53"/>
      <c r="D39" s="53"/>
      <c r="E39" s="55"/>
    </row>
    <row r="40" spans="1:5" ht="12.75">
      <c r="A40" s="53"/>
      <c r="B40" s="53"/>
      <c r="C40" s="53"/>
      <c r="D40" s="53"/>
      <c r="E40" s="53"/>
    </row>
    <row r="41" spans="1:5" ht="12.75">
      <c r="A41" s="54" t="s">
        <v>100</v>
      </c>
      <c r="B41" s="103" t="s">
        <v>11</v>
      </c>
      <c r="C41" s="104"/>
      <c r="D41" s="53"/>
      <c r="E41" s="56">
        <f>SUM(C35:E35)</f>
        <v>-937880</v>
      </c>
    </row>
    <row r="42" spans="1:5" ht="12.75">
      <c r="A42" s="54" t="s">
        <v>101</v>
      </c>
      <c r="B42" s="103" t="s">
        <v>14</v>
      </c>
      <c r="C42" s="104"/>
      <c r="D42" s="53"/>
      <c r="E42" s="105">
        <f>III!$G$10</f>
        <v>2781049</v>
      </c>
    </row>
    <row r="43" spans="1:5" ht="12.75">
      <c r="A43" s="54" t="s">
        <v>102</v>
      </c>
      <c r="B43" s="103" t="s">
        <v>4</v>
      </c>
      <c r="C43" s="104"/>
      <c r="D43" s="53"/>
      <c r="E43" s="57">
        <f>ROUND(E41/E42,4)</f>
        <v>-0.3372</v>
      </c>
    </row>
    <row r="44" spans="1:5" ht="15">
      <c r="A44" s="4"/>
      <c r="B44" s="44"/>
      <c r="C44" s="10"/>
      <c r="E44" s="6"/>
    </row>
    <row r="45" spans="1:5" ht="15">
      <c r="A45" s="4"/>
      <c r="B45" s="44"/>
      <c r="C45" s="10"/>
      <c r="E45" s="7"/>
    </row>
    <row r="46" ht="12.75">
      <c r="A46" s="1" t="s">
        <v>31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H48" sqref="H48"/>
    </sheetView>
  </sheetViews>
  <sheetFormatPr defaultColWidth="9.28125" defaultRowHeight="12.75"/>
  <cols>
    <col min="1" max="1" width="46.28125" style="148" customWidth="1"/>
    <col min="2" max="2" width="11.140625" style="148" customWidth="1"/>
    <col min="3" max="3" width="2.140625" style="148" customWidth="1"/>
    <col min="4" max="4" width="9.28125" style="148" customWidth="1"/>
    <col min="5" max="5" width="2.421875" style="148" customWidth="1"/>
    <col min="6" max="6" width="7.28125" style="206" customWidth="1"/>
    <col min="7" max="7" width="0.71875" style="206" customWidth="1"/>
    <col min="8" max="8" width="18.00390625" style="148" customWidth="1"/>
    <col min="9" max="9" width="12.7109375" style="148" customWidth="1"/>
    <col min="10" max="16384" width="9.28125" style="148" customWidth="1"/>
  </cols>
  <sheetData>
    <row r="1" spans="1:8" ht="12.75">
      <c r="A1" s="219" t="s">
        <v>63</v>
      </c>
      <c r="B1" s="220"/>
      <c r="C1" s="220"/>
      <c r="D1" s="220"/>
      <c r="E1" s="221"/>
      <c r="F1" s="221"/>
      <c r="G1" s="221"/>
      <c r="H1" s="222"/>
    </row>
    <row r="2" spans="1:8" ht="12.75">
      <c r="A2" s="219" t="s">
        <v>33</v>
      </c>
      <c r="B2" s="223"/>
      <c r="C2" s="223"/>
      <c r="D2" s="223"/>
      <c r="E2" s="222"/>
      <c r="F2" s="222"/>
      <c r="G2" s="222"/>
      <c r="H2" s="222"/>
    </row>
    <row r="3" spans="1:8" ht="12.75">
      <c r="A3" s="224">
        <f>III!$A$3</f>
        <v>43951</v>
      </c>
      <c r="B3" s="223"/>
      <c r="C3" s="223"/>
      <c r="D3" s="223"/>
      <c r="E3" s="222"/>
      <c r="F3" s="222"/>
      <c r="G3" s="222"/>
      <c r="H3" s="222"/>
    </row>
    <row r="4" ht="12.75"/>
    <row r="5" spans="1:8" ht="12.75">
      <c r="A5" s="225" t="s">
        <v>34</v>
      </c>
      <c r="B5" s="226"/>
      <c r="C5" s="226"/>
      <c r="D5" s="226"/>
      <c r="E5" s="222"/>
      <c r="F5" s="227" t="s">
        <v>35</v>
      </c>
      <c r="G5" s="173"/>
      <c r="H5" s="227" t="s">
        <v>36</v>
      </c>
    </row>
    <row r="6" ht="12.75"/>
    <row r="7" ht="12.75">
      <c r="A7" s="168" t="s">
        <v>64</v>
      </c>
    </row>
    <row r="8" ht="12.75">
      <c r="A8" s="168" t="s">
        <v>65</v>
      </c>
    </row>
    <row r="9" spans="1:8" ht="12.75">
      <c r="A9" s="168" t="s">
        <v>66</v>
      </c>
      <c r="F9" s="228" t="s">
        <v>11</v>
      </c>
      <c r="G9" s="228"/>
      <c r="H9" s="229">
        <v>3612025</v>
      </c>
    </row>
    <row r="10" spans="1:9" ht="13.5">
      <c r="A10" s="183" t="s">
        <v>67</v>
      </c>
      <c r="C10" s="230"/>
      <c r="D10" s="231">
        <v>1.1287</v>
      </c>
      <c r="E10" s="232" t="s">
        <v>31</v>
      </c>
      <c r="I10" s="168" t="s">
        <v>68</v>
      </c>
    </row>
    <row r="11" spans="1:9" ht="12.75">
      <c r="A11" s="168" t="s">
        <v>69</v>
      </c>
      <c r="I11" s="233">
        <v>43585</v>
      </c>
    </row>
    <row r="12" ht="12.75">
      <c r="A12" s="168" t="s">
        <v>66</v>
      </c>
    </row>
    <row r="13" spans="1:5" ht="12.75">
      <c r="A13" s="168" t="s">
        <v>70</v>
      </c>
      <c r="B13" s="168">
        <f>III!$G$10</f>
        <v>2781049</v>
      </c>
      <c r="C13" s="168"/>
      <c r="D13" s="168"/>
      <c r="E13" s="168"/>
    </row>
    <row r="14" ht="12.75">
      <c r="A14" s="168" t="s">
        <v>71</v>
      </c>
    </row>
    <row r="15" ht="12.75">
      <c r="A15" s="168" t="s">
        <v>72</v>
      </c>
    </row>
    <row r="16" ht="12.75">
      <c r="A16" s="168" t="s">
        <v>73</v>
      </c>
    </row>
    <row r="17" spans="1:8" ht="15">
      <c r="A17" s="168" t="s">
        <v>74</v>
      </c>
      <c r="F17" s="228" t="s">
        <v>11</v>
      </c>
      <c r="G17" s="228"/>
      <c r="H17" s="234">
        <f>B13*D10</f>
        <v>3138970.0063</v>
      </c>
    </row>
    <row r="18" spans="1:8" ht="15">
      <c r="A18" s="168" t="s">
        <v>75</v>
      </c>
      <c r="F18" s="173" t="s">
        <v>11</v>
      </c>
      <c r="G18" s="173"/>
      <c r="H18" s="234">
        <f>H9-H17</f>
        <v>473054.9937</v>
      </c>
    </row>
    <row r="19" ht="12.75"/>
    <row r="20" ht="12.75">
      <c r="A20" s="168" t="s">
        <v>76</v>
      </c>
    </row>
    <row r="21" ht="12.75">
      <c r="A21" s="168" t="s">
        <v>77</v>
      </c>
    </row>
    <row r="22" spans="1:8" ht="12.75">
      <c r="A22" s="168" t="s">
        <v>78</v>
      </c>
      <c r="F22" s="228" t="s">
        <v>11</v>
      </c>
      <c r="G22" s="228"/>
      <c r="H22" s="229">
        <v>0</v>
      </c>
    </row>
    <row r="23" spans="1:9" ht="12.75">
      <c r="A23" s="168" t="s">
        <v>79</v>
      </c>
      <c r="I23" s="168" t="s">
        <v>80</v>
      </c>
    </row>
    <row r="24" spans="1:9" ht="12.75">
      <c r="A24" s="183" t="s">
        <v>81</v>
      </c>
      <c r="B24" s="235">
        <v>0</v>
      </c>
      <c r="C24" s="148" t="s">
        <v>4</v>
      </c>
      <c r="I24" s="233">
        <f>I11</f>
        <v>43585</v>
      </c>
    </row>
    <row r="25" ht="12.75">
      <c r="A25" s="168" t="s">
        <v>82</v>
      </c>
    </row>
    <row r="26" ht="12.75">
      <c r="A26" s="168" t="s">
        <v>83</v>
      </c>
    </row>
    <row r="27" ht="12.75">
      <c r="A27" s="168" t="s">
        <v>84</v>
      </c>
    </row>
    <row r="28" ht="12.75">
      <c r="A28" s="168" t="s">
        <v>85</v>
      </c>
    </row>
    <row r="29" spans="1:8" ht="12.75">
      <c r="A29" s="168" t="s">
        <v>86</v>
      </c>
      <c r="B29" s="236">
        <f>III!$G$10</f>
        <v>2781049</v>
      </c>
      <c r="C29" s="236"/>
      <c r="D29" s="236"/>
      <c r="E29" s="236"/>
      <c r="F29" s="228" t="s">
        <v>11</v>
      </c>
      <c r="G29" s="228"/>
      <c r="H29" s="237">
        <f>B13*B24</f>
        <v>0</v>
      </c>
    </row>
    <row r="30" spans="1:8" ht="12.75">
      <c r="A30" s="168" t="s">
        <v>87</v>
      </c>
      <c r="F30" s="173" t="s">
        <v>11</v>
      </c>
      <c r="G30" s="173"/>
      <c r="H30" s="238">
        <f>H22-H29</f>
        <v>0</v>
      </c>
    </row>
    <row r="31" ht="12.75"/>
    <row r="32" ht="12.75">
      <c r="A32" s="168" t="s">
        <v>88</v>
      </c>
    </row>
    <row r="33" spans="1:9" ht="12.75">
      <c r="A33" s="168" t="s">
        <v>118</v>
      </c>
      <c r="I33" s="168" t="s">
        <v>137</v>
      </c>
    </row>
    <row r="34" spans="1:9" ht="12.75">
      <c r="A34" s="168" t="s">
        <v>89</v>
      </c>
      <c r="F34" s="228" t="s">
        <v>11</v>
      </c>
      <c r="G34" s="228"/>
      <c r="H34" s="229">
        <v>-323271</v>
      </c>
      <c r="I34" s="239">
        <f>I11</f>
        <v>43585</v>
      </c>
    </row>
    <row r="35" spans="3:9" ht="13.5">
      <c r="C35" s="240"/>
      <c r="D35" s="235"/>
      <c r="E35" s="232"/>
      <c r="I35" s="178"/>
    </row>
    <row r="36" spans="1:10" ht="12.75">
      <c r="A36" s="168"/>
      <c r="F36" s="148"/>
      <c r="H36" s="206"/>
      <c r="J36" s="241"/>
    </row>
    <row r="37" ht="14.25" customHeight="1">
      <c r="A37" s="168" t="s">
        <v>31</v>
      </c>
    </row>
    <row r="38" spans="1:7" ht="12.75" hidden="1">
      <c r="A38" s="168" t="s">
        <v>119</v>
      </c>
      <c r="B38" s="236"/>
      <c r="C38" s="236" t="s">
        <v>90</v>
      </c>
      <c r="D38" s="236"/>
      <c r="E38" s="236"/>
      <c r="F38" s="173"/>
      <c r="G38" s="173"/>
    </row>
    <row r="39" ht="12.75" hidden="1">
      <c r="A39" s="168" t="s">
        <v>91</v>
      </c>
    </row>
    <row r="40" ht="12.75" hidden="1">
      <c r="A40" s="168" t="s">
        <v>92</v>
      </c>
    </row>
    <row r="41" ht="12.75" hidden="1">
      <c r="A41" s="168" t="s">
        <v>93</v>
      </c>
    </row>
    <row r="42" spans="1:8" ht="14.25" customHeight="1">
      <c r="A42" s="183" t="s">
        <v>126</v>
      </c>
      <c r="F42" s="228" t="s">
        <v>11</v>
      </c>
      <c r="G42" s="228"/>
      <c r="H42" s="242">
        <f>VI!J23</f>
        <v>-280887</v>
      </c>
    </row>
    <row r="43" spans="1:8" ht="15">
      <c r="A43" s="168" t="s">
        <v>94</v>
      </c>
      <c r="F43" s="173" t="s">
        <v>11</v>
      </c>
      <c r="G43" s="173"/>
      <c r="H43" s="243">
        <f>H34-H42</f>
        <v>-42384</v>
      </c>
    </row>
    <row r="44" spans="1:8" ht="7.5" customHeight="1">
      <c r="A44" s="168"/>
      <c r="F44" s="173"/>
      <c r="G44" s="173"/>
      <c r="H44" s="243"/>
    </row>
    <row r="45" spans="1:8" ht="15">
      <c r="A45" s="168" t="s">
        <v>95</v>
      </c>
      <c r="B45" s="188"/>
      <c r="C45" s="188"/>
      <c r="D45" s="188"/>
      <c r="E45" s="188"/>
      <c r="F45" s="228" t="s">
        <v>11</v>
      </c>
      <c r="G45" s="228"/>
      <c r="H45" s="214">
        <f>SUM(H18+H30+H43)</f>
        <v>430670.9937</v>
      </c>
    </row>
    <row r="46" spans="1:8" ht="7.5" customHeight="1">
      <c r="A46" s="168"/>
      <c r="B46" s="188"/>
      <c r="C46" s="188"/>
      <c r="D46" s="188"/>
      <c r="E46" s="188"/>
      <c r="F46" s="228"/>
      <c r="G46" s="228"/>
      <c r="H46" s="188"/>
    </row>
    <row r="47" spans="1:8" ht="12.75" customHeight="1">
      <c r="A47" s="183" t="s">
        <v>116</v>
      </c>
      <c r="F47" s="173" t="s">
        <v>14</v>
      </c>
      <c r="H47" s="214">
        <f>III!$G$10</f>
        <v>2781049</v>
      </c>
    </row>
    <row r="48" spans="1:8" ht="15">
      <c r="A48" s="168" t="s">
        <v>7</v>
      </c>
      <c r="F48" s="173" t="s">
        <v>4</v>
      </c>
      <c r="H48" s="180">
        <f>ROUND(H45/H47,4)</f>
        <v>0.1549</v>
      </c>
    </row>
    <row r="49" ht="12.75">
      <c r="A49" s="244"/>
    </row>
    <row r="50" ht="12.75">
      <c r="A50" s="244"/>
    </row>
    <row r="51" ht="12.75">
      <c r="A51" s="245"/>
    </row>
    <row r="52" ht="12.75" customHeight="1"/>
    <row r="53" ht="12.75">
      <c r="B53" s="246"/>
    </row>
    <row r="54" ht="12.75">
      <c r="B54" s="247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4" r:id="rId3"/>
  <headerFooter alignWithMargins="0">
    <oddHeader>&amp;C&amp;"Century Schoolbook,Bold"&amp;12DELTA NATURAL GAS COMPANY, INC.&amp;R&amp;"Century Schoolbook,Bold"SCHEDULE 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9" sqref="L9"/>
    </sheetView>
  </sheetViews>
  <sheetFormatPr defaultColWidth="9.140625" defaultRowHeight="12.75"/>
  <cols>
    <col min="1" max="1" width="10.8515625" style="127" bestFit="1" customWidth="1"/>
    <col min="2" max="2" width="10.7109375" style="127" customWidth="1"/>
    <col min="3" max="3" width="10.421875" style="127" customWidth="1"/>
    <col min="4" max="4" width="2.7109375" style="127" customWidth="1"/>
    <col min="5" max="8" width="12.140625" style="127" customWidth="1"/>
    <col min="9" max="9" width="2.7109375" style="127" customWidth="1"/>
    <col min="10" max="10" width="13.8515625" style="127" bestFit="1" customWidth="1"/>
    <col min="11" max="16384" width="9.140625" style="127" customWidth="1"/>
  </cols>
  <sheetData>
    <row r="1" spans="1:10" ht="12.75">
      <c r="A1" s="139" t="s">
        <v>123</v>
      </c>
      <c r="C1" s="128"/>
      <c r="J1" s="47" t="s">
        <v>124</v>
      </c>
    </row>
    <row r="2" spans="1:3" ht="12.75">
      <c r="A2" s="47" t="s">
        <v>125</v>
      </c>
      <c r="C2" s="128"/>
    </row>
    <row r="3" spans="1:3" ht="15">
      <c r="A3" s="126"/>
      <c r="C3" s="128"/>
    </row>
    <row r="4" spans="3:10" ht="15">
      <c r="C4" s="129"/>
      <c r="D4" s="130"/>
      <c r="E4" s="130"/>
      <c r="F4" s="130"/>
      <c r="G4" s="130"/>
      <c r="H4" s="130"/>
      <c r="I4" s="130"/>
      <c r="J4" s="130"/>
    </row>
    <row r="5" spans="2:11" ht="15">
      <c r="B5" s="148"/>
      <c r="C5" s="248"/>
      <c r="D5" s="249"/>
      <c r="E5" s="249"/>
      <c r="F5" s="249"/>
      <c r="G5" s="249"/>
      <c r="H5" s="249"/>
      <c r="I5" s="249"/>
      <c r="J5" s="249"/>
      <c r="K5" s="148"/>
    </row>
    <row r="6" spans="2:11" ht="12.75">
      <c r="B6" s="148"/>
      <c r="C6" s="250" t="s">
        <v>131</v>
      </c>
      <c r="D6" s="148"/>
      <c r="E6" s="251" t="s">
        <v>132</v>
      </c>
      <c r="F6" s="251" t="s">
        <v>133</v>
      </c>
      <c r="G6" s="252" t="s">
        <v>134</v>
      </c>
      <c r="H6" s="252" t="s">
        <v>135</v>
      </c>
      <c r="I6" s="148"/>
      <c r="J6" s="251" t="s">
        <v>136</v>
      </c>
      <c r="K6" s="148"/>
    </row>
    <row r="7" spans="2:11" ht="15">
      <c r="B7" s="178"/>
      <c r="C7" s="253"/>
      <c r="D7" s="178"/>
      <c r="E7" s="254" t="s">
        <v>148</v>
      </c>
      <c r="F7" s="254" t="s">
        <v>149</v>
      </c>
      <c r="G7" s="254" t="s">
        <v>150</v>
      </c>
      <c r="H7" s="254" t="s">
        <v>152</v>
      </c>
      <c r="I7" s="178"/>
      <c r="J7" s="255"/>
      <c r="K7" s="148"/>
    </row>
    <row r="8" spans="2:11" ht="12.75">
      <c r="B8" s="178" t="s">
        <v>127</v>
      </c>
      <c r="C8" s="253"/>
      <c r="D8" s="178"/>
      <c r="E8" s="256">
        <v>-323271</v>
      </c>
      <c r="F8" s="256">
        <v>-440300</v>
      </c>
      <c r="G8" s="256">
        <v>32965</v>
      </c>
      <c r="H8" s="256">
        <v>-24859</v>
      </c>
      <c r="I8" s="178"/>
      <c r="J8" s="178"/>
      <c r="K8" s="148"/>
    </row>
    <row r="9" spans="2:11" ht="12.75">
      <c r="B9" s="178"/>
      <c r="C9" s="257" t="s">
        <v>129</v>
      </c>
      <c r="D9" s="178"/>
      <c r="E9" s="178"/>
      <c r="F9" s="178"/>
      <c r="G9" s="178"/>
      <c r="H9" s="178"/>
      <c r="I9" s="178"/>
      <c r="J9" s="178"/>
      <c r="K9" s="148"/>
    </row>
    <row r="10" spans="2:11" ht="12.75">
      <c r="B10" s="178" t="s">
        <v>120</v>
      </c>
      <c r="C10" s="258">
        <v>167158</v>
      </c>
      <c r="D10" s="178"/>
      <c r="E10" s="259">
        <v>-0.101</v>
      </c>
      <c r="F10" s="259"/>
      <c r="G10" s="259"/>
      <c r="H10" s="259"/>
      <c r="I10" s="178"/>
      <c r="J10" s="260">
        <f>ROUND(E10*C10,0)</f>
        <v>-16883</v>
      </c>
      <c r="K10" s="148"/>
    </row>
    <row r="11" spans="2:11" ht="12.75">
      <c r="B11" s="261" t="s">
        <v>121</v>
      </c>
      <c r="C11" s="258">
        <v>80544</v>
      </c>
      <c r="D11" s="178"/>
      <c r="E11" s="259">
        <v>-0.101</v>
      </c>
      <c r="F11" s="259"/>
      <c r="G11" s="259"/>
      <c r="H11" s="259"/>
      <c r="I11" s="178"/>
      <c r="J11" s="260">
        <f>ROUND(E11*C11,0)</f>
        <v>-8135</v>
      </c>
      <c r="K11" s="148"/>
    </row>
    <row r="12" spans="2:11" ht="12.75">
      <c r="B12" s="178" t="s">
        <v>122</v>
      </c>
      <c r="C12" s="258">
        <v>69400</v>
      </c>
      <c r="D12" s="178"/>
      <c r="E12" s="259">
        <v>-0.101</v>
      </c>
      <c r="F12" s="259"/>
      <c r="G12" s="259"/>
      <c r="H12" s="259"/>
      <c r="I12" s="178"/>
      <c r="J12" s="262">
        <f>ROUND(E12*C12,0)</f>
        <v>-7009</v>
      </c>
      <c r="K12" s="148"/>
    </row>
    <row r="13" spans="2:11" ht="12.75">
      <c r="B13" s="178" t="s">
        <v>139</v>
      </c>
      <c r="C13" s="258">
        <v>55849</v>
      </c>
      <c r="D13" s="178"/>
      <c r="E13" s="259">
        <v>-0.101</v>
      </c>
      <c r="F13" s="259">
        <v>-0.1368</v>
      </c>
      <c r="G13" s="259"/>
      <c r="H13" s="259"/>
      <c r="I13" s="178"/>
      <c r="J13" s="262">
        <f>ROUND(E13*C13,0)</f>
        <v>-5641</v>
      </c>
      <c r="K13" s="148"/>
    </row>
    <row r="14" spans="2:11" ht="12.75">
      <c r="B14" s="261" t="s">
        <v>140</v>
      </c>
      <c r="C14" s="258">
        <v>61802</v>
      </c>
      <c r="D14" s="178"/>
      <c r="E14" s="259">
        <v>-0.101</v>
      </c>
      <c r="F14" s="259">
        <v>-0.1368</v>
      </c>
      <c r="G14" s="259"/>
      <c r="H14" s="259"/>
      <c r="I14" s="178"/>
      <c r="J14" s="262">
        <f>ROUND(E14*C14,0)</f>
        <v>-6242</v>
      </c>
      <c r="K14" s="148"/>
    </row>
    <row r="15" spans="2:11" ht="12.75">
      <c r="B15" s="178" t="s">
        <v>141</v>
      </c>
      <c r="C15" s="258">
        <v>54876</v>
      </c>
      <c r="D15" s="178"/>
      <c r="E15" s="259">
        <v>-0.101</v>
      </c>
      <c r="F15" s="259">
        <v>-0.1368</v>
      </c>
      <c r="G15" s="259"/>
      <c r="H15" s="259"/>
      <c r="I15" s="178"/>
      <c r="J15" s="262">
        <f aca="true" t="shared" si="0" ref="J15:J21">ROUND(E15*C15,0)</f>
        <v>-5542</v>
      </c>
      <c r="K15" s="148"/>
    </row>
    <row r="16" spans="2:11" ht="12.75">
      <c r="B16" s="178" t="s">
        <v>142</v>
      </c>
      <c r="C16" s="258">
        <v>136639</v>
      </c>
      <c r="D16" s="178"/>
      <c r="E16" s="259">
        <v>-0.101</v>
      </c>
      <c r="F16" s="259">
        <v>-0.1368</v>
      </c>
      <c r="G16" s="259">
        <v>0.0108</v>
      </c>
      <c r="H16" s="259"/>
      <c r="I16" s="178"/>
      <c r="J16" s="262">
        <f t="shared" si="0"/>
        <v>-13801</v>
      </c>
      <c r="K16" s="148"/>
    </row>
    <row r="17" spans="2:11" ht="12.75">
      <c r="B17" s="261" t="s">
        <v>143</v>
      </c>
      <c r="C17" s="258">
        <v>399770</v>
      </c>
      <c r="D17" s="261"/>
      <c r="E17" s="259">
        <v>-0.101</v>
      </c>
      <c r="F17" s="259">
        <v>-0.1368</v>
      </c>
      <c r="G17" s="259">
        <v>0.0108</v>
      </c>
      <c r="H17" s="259"/>
      <c r="I17" s="261"/>
      <c r="J17" s="262">
        <f t="shared" si="0"/>
        <v>-40377</v>
      </c>
      <c r="K17" s="148"/>
    </row>
    <row r="18" spans="2:11" ht="12.75">
      <c r="B18" s="178" t="s">
        <v>144</v>
      </c>
      <c r="C18" s="258">
        <v>469611</v>
      </c>
      <c r="D18" s="178"/>
      <c r="E18" s="259">
        <v>-0.101</v>
      </c>
      <c r="F18" s="259">
        <v>-0.1368</v>
      </c>
      <c r="G18" s="259">
        <v>0.0108</v>
      </c>
      <c r="H18" s="259"/>
      <c r="I18" s="178"/>
      <c r="J18" s="262">
        <f t="shared" si="0"/>
        <v>-47431</v>
      </c>
      <c r="K18" s="148"/>
    </row>
    <row r="19" spans="2:11" ht="12.75">
      <c r="B19" s="178" t="s">
        <v>145</v>
      </c>
      <c r="C19" s="258">
        <v>497640</v>
      </c>
      <c r="D19" s="178"/>
      <c r="E19" s="259">
        <v>-0.101</v>
      </c>
      <c r="F19" s="259">
        <v>-0.1368</v>
      </c>
      <c r="G19" s="259">
        <v>0.0108</v>
      </c>
      <c r="H19" s="259">
        <v>-0.0081</v>
      </c>
      <c r="I19" s="178"/>
      <c r="J19" s="262">
        <f t="shared" si="0"/>
        <v>-50262</v>
      </c>
      <c r="K19" s="148"/>
    </row>
    <row r="20" spans="2:11" s="140" customFormat="1" ht="12.75">
      <c r="B20" s="261" t="s">
        <v>146</v>
      </c>
      <c r="C20" s="258">
        <v>487889</v>
      </c>
      <c r="D20" s="261"/>
      <c r="E20" s="259">
        <v>-0.101</v>
      </c>
      <c r="F20" s="259">
        <v>-0.1368</v>
      </c>
      <c r="G20" s="259">
        <v>0.0108</v>
      </c>
      <c r="H20" s="259">
        <v>-0.0081</v>
      </c>
      <c r="I20" s="261"/>
      <c r="J20" s="262">
        <f t="shared" si="0"/>
        <v>-49277</v>
      </c>
      <c r="K20" s="150"/>
    </row>
    <row r="21" spans="2:11" ht="12.75">
      <c r="B21" s="178" t="s">
        <v>147</v>
      </c>
      <c r="C21" s="257">
        <v>299871</v>
      </c>
      <c r="D21" s="178"/>
      <c r="E21" s="259">
        <v>-0.101</v>
      </c>
      <c r="F21" s="259">
        <v>-0.1368</v>
      </c>
      <c r="G21" s="259">
        <v>0.0108</v>
      </c>
      <c r="H21" s="259">
        <v>-0.0081</v>
      </c>
      <c r="I21" s="178"/>
      <c r="J21" s="263">
        <f t="shared" si="0"/>
        <v>-30287</v>
      </c>
      <c r="K21" s="148"/>
    </row>
    <row r="22" spans="3:10" ht="12.75">
      <c r="C22" s="131"/>
      <c r="E22" s="132"/>
      <c r="F22" s="132"/>
      <c r="G22" s="132"/>
      <c r="H22" s="132"/>
      <c r="J22" s="133"/>
    </row>
    <row r="23" spans="3:10" ht="12.75">
      <c r="C23" s="134">
        <f>SUM(C10:C21)</f>
        <v>2781049</v>
      </c>
      <c r="E23" s="132"/>
      <c r="F23" s="132"/>
      <c r="G23" s="132"/>
      <c r="H23" s="132"/>
      <c r="I23" s="132"/>
      <c r="J23" s="136">
        <f>SUM(J10:J22)</f>
        <v>-280887</v>
      </c>
    </row>
    <row r="24" spans="3:9" ht="12.75">
      <c r="C24" s="128"/>
      <c r="E24" s="132"/>
      <c r="F24" s="132"/>
      <c r="G24" s="132"/>
      <c r="H24" s="132"/>
      <c r="I24" s="132"/>
    </row>
    <row r="25" spans="2:10" ht="12.75">
      <c r="B25" s="111" t="s">
        <v>128</v>
      </c>
      <c r="C25" s="128"/>
      <c r="E25" s="132"/>
      <c r="F25" s="132"/>
      <c r="G25" s="132"/>
      <c r="H25" s="132"/>
      <c r="I25" s="132"/>
      <c r="J25" s="135">
        <f>V!H34</f>
        <v>-323271</v>
      </c>
    </row>
    <row r="26" spans="2:9" ht="12.75">
      <c r="B26" s="111"/>
      <c r="C26" s="128"/>
      <c r="E26" s="132"/>
      <c r="F26" s="132"/>
      <c r="G26" s="132"/>
      <c r="H26" s="132"/>
      <c r="I26" s="132"/>
    </row>
    <row r="27" spans="2:10" ht="12.75">
      <c r="B27" s="111" t="s">
        <v>125</v>
      </c>
      <c r="C27" s="128"/>
      <c r="E27" s="132"/>
      <c r="F27" s="132"/>
      <c r="G27" s="132"/>
      <c r="H27" s="132"/>
      <c r="I27" s="132"/>
      <c r="J27" s="137">
        <f>J25-J23</f>
        <v>-42384</v>
      </c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2020-06-23T14:01:40Z</cp:lastPrinted>
  <dcterms:created xsi:type="dcterms:W3CDTF">1998-02-24T14:52:22Z</dcterms:created>
  <dcterms:modified xsi:type="dcterms:W3CDTF">2020-06-23T18:32:07Z</dcterms:modified>
  <cp:category/>
  <cp:version/>
  <cp:contentType/>
  <cp:contentStatus/>
</cp:coreProperties>
</file>