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ROJECTS\Western Mason Water District\18026 - Water System Improvements Project\Funding\WMWD RD Application\"/>
    </mc:Choice>
  </mc:AlternateContent>
  <xr:revisionPtr revIDLastSave="0" documentId="8_{5933EE6E-F219-447E-AD4E-D0CFC325C934}" xr6:coauthVersionLast="45" xr6:coauthVersionMax="45" xr10:uidLastSave="{00000000-0000-0000-0000-000000000000}"/>
  <bookViews>
    <workbookView xWindow="-120" yWindow="-120" windowWidth="29040" windowHeight="15840" xr2:uid="{2837AD96-0986-4C4E-A5F4-D09E6C765189}"/>
  </bookViews>
  <sheets>
    <sheet name="WMWD Usage" sheetId="1" r:id="rId1"/>
    <sheet name="Existing Water Income" sheetId="2" r:id="rId2"/>
    <sheet name=" Forecasted Water Income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Q13" i="2"/>
  <c r="Q18" i="2" s="1"/>
  <c r="U12" i="2"/>
  <c r="U13" i="2" s="1"/>
  <c r="T12" i="2"/>
  <c r="T13" i="2" s="1"/>
  <c r="T18" i="2" s="1"/>
  <c r="J12" i="2"/>
  <c r="F12" i="2"/>
  <c r="R11" i="2"/>
  <c r="S11" i="2" s="1"/>
  <c r="S13" i="2" s="1"/>
  <c r="S18" i="2" s="1"/>
  <c r="N11" i="2"/>
  <c r="O11" i="2" s="1"/>
  <c r="K11" i="2"/>
  <c r="E11" i="2"/>
  <c r="D11" i="2"/>
  <c r="H11" i="2" s="1"/>
  <c r="P11" i="2" s="1"/>
  <c r="C11" i="2"/>
  <c r="L11" i="2" s="1"/>
  <c r="N10" i="2"/>
  <c r="L10" i="2"/>
  <c r="K10" i="2"/>
  <c r="G10" i="2"/>
  <c r="M10" i="2" s="1"/>
  <c r="D10" i="2"/>
  <c r="O10" i="2" s="1"/>
  <c r="C10" i="2"/>
  <c r="N9" i="2"/>
  <c r="N13" i="2" s="1"/>
  <c r="N18" i="2" s="1"/>
  <c r="K9" i="2"/>
  <c r="K13" i="2" s="1"/>
  <c r="K18" i="2" s="1"/>
  <c r="H9" i="2"/>
  <c r="P9" i="2" s="1"/>
  <c r="G9" i="2"/>
  <c r="M9" i="2" s="1"/>
  <c r="D9" i="2"/>
  <c r="C9" i="2"/>
  <c r="N16" i="1"/>
  <c r="K16" i="1"/>
  <c r="N11" i="1"/>
  <c r="K11" i="1"/>
  <c r="H11" i="1"/>
  <c r="H16" i="1" s="1"/>
  <c r="E11" i="1"/>
  <c r="E16" i="1" s="1"/>
  <c r="L10" i="1"/>
  <c r="L11" i="1" s="1"/>
  <c r="I10" i="1"/>
  <c r="F10" i="1"/>
  <c r="O9" i="1"/>
  <c r="O11" i="1" s="1"/>
  <c r="I9" i="1"/>
  <c r="F9" i="1"/>
  <c r="I8" i="1"/>
  <c r="I11" i="1" s="1"/>
  <c r="F8" i="1"/>
  <c r="F11" i="1" s="1"/>
  <c r="U18" i="2" l="1"/>
  <c r="U15" i="2"/>
  <c r="L9" i="2"/>
  <c r="L13" i="2" s="1"/>
  <c r="H10" i="2"/>
  <c r="P10" i="2" s="1"/>
  <c r="P13" i="2" s="1"/>
  <c r="P18" i="2" s="1"/>
  <c r="V12" i="2"/>
  <c r="V13" i="2" s="1"/>
  <c r="V18" i="2" s="1"/>
  <c r="R13" i="2"/>
  <c r="O9" i="2"/>
  <c r="O13" i="2" s="1"/>
  <c r="G11" i="2"/>
  <c r="M11" i="2" s="1"/>
  <c r="M13" i="2" s="1"/>
  <c r="M18" i="2" s="1"/>
  <c r="L16" i="1"/>
  <c r="L13" i="1"/>
  <c r="F13" i="1"/>
  <c r="F16" i="1"/>
  <c r="I13" i="1"/>
  <c r="I16" i="1"/>
  <c r="O16" i="1"/>
  <c r="O13" i="1"/>
  <c r="R18" i="2" l="1"/>
  <c r="R15" i="2"/>
  <c r="L15" i="2"/>
  <c r="L18" i="2"/>
  <c r="O15" i="2"/>
  <c r="O18" i="2"/>
</calcChain>
</file>

<file path=xl/sharedStrings.xml><?xml version="1.0" encoding="utf-8"?>
<sst xmlns="http://schemas.openxmlformats.org/spreadsheetml/2006/main" count="130" uniqueCount="31">
  <si>
    <t>ANALYSIS OF ACTUAL WATER USAGE - EXISTING SYSTEM</t>
  </si>
  <si>
    <t>Residential</t>
  </si>
  <si>
    <t>Commercial</t>
  </si>
  <si>
    <t>Wholesale</t>
  </si>
  <si>
    <t>Bulk</t>
  </si>
  <si>
    <t>MONTHLY WATER  USAGE</t>
  </si>
  <si>
    <t xml:space="preserve">No. of </t>
  </si>
  <si>
    <t>Usage</t>
  </si>
  <si>
    <t>Average</t>
  </si>
  <si>
    <t>Users</t>
  </si>
  <si>
    <t>1,000</t>
  </si>
  <si>
    <t>5/8 x 3/4 meter</t>
  </si>
  <si>
    <t xml:space="preserve">         0 -   2,000 Gal.</t>
  </si>
  <si>
    <t xml:space="preserve">   2,000 -   10,000 Gal.</t>
  </si>
  <si>
    <t xml:space="preserve">   10,000 &amp; Over Gal.</t>
  </si>
  <si>
    <t xml:space="preserve"> </t>
  </si>
  <si>
    <t>Subtotal</t>
  </si>
  <si>
    <t xml:space="preserve">Average Monthly Usage </t>
  </si>
  <si>
    <t>Totals</t>
  </si>
  <si>
    <t>Total Water Purchased and/or Produced</t>
  </si>
  <si>
    <t>Total Water Sold (Gallons)</t>
  </si>
  <si>
    <t>63,177,504 (water) + 17,787,496 (sewer)</t>
  </si>
  <si>
    <t>WATER - INCOME -  EXISTING SYSTEM</t>
  </si>
  <si>
    <t>MONTHLY WATER USAGE</t>
  </si>
  <si>
    <t>AVERAGE</t>
  </si>
  <si>
    <t>RATE</t>
  </si>
  <si>
    <t>Income</t>
  </si>
  <si>
    <t xml:space="preserve">   10,000 Gal. &amp; Over</t>
  </si>
  <si>
    <t>Sub-Total</t>
  </si>
  <si>
    <t>Average Monthly Rate</t>
  </si>
  <si>
    <t>XXV. FORECAST OF WATER USAGE - INCOME -  EXISTING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</si>
</sst>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;;;"/>
    <numFmt numFmtId="166" formatCode="0.00_)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Helvetica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i/>
      <sz val="10"/>
      <name val="Arial"/>
      <family val="2"/>
    </font>
    <font>
      <sz val="10"/>
      <color indexed="28"/>
      <name val="Arial"/>
      <family val="2"/>
    </font>
    <font>
      <i/>
      <sz val="10"/>
      <color indexed="28"/>
      <name val="Arial"/>
      <family val="2"/>
    </font>
    <font>
      <sz val="10"/>
      <color rgb="FF92D050"/>
      <name val="Arial"/>
      <family val="2"/>
    </font>
    <font>
      <u/>
      <sz val="10"/>
      <color rgb="FF92D05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</cellStyleXfs>
  <cellXfs count="111">
    <xf numFmtId="0" fontId="0" fillId="0" borderId="0" xfId="0"/>
    <xf numFmtId="164" fontId="3" fillId="0" borderId="0" xfId="3" applyFont="1"/>
    <xf numFmtId="164" fontId="3" fillId="0" borderId="0" xfId="3" applyFont="1" applyAlignment="1">
      <alignment horizontal="left"/>
    </xf>
    <xf numFmtId="37" fontId="3" fillId="0" borderId="0" xfId="3" applyNumberFormat="1" applyFont="1"/>
    <xf numFmtId="164" fontId="4" fillId="0" borderId="0" xfId="3" applyFont="1"/>
    <xf numFmtId="0" fontId="4" fillId="0" borderId="0" xfId="0" applyFont="1"/>
    <xf numFmtId="37" fontId="4" fillId="0" borderId="0" xfId="3" applyNumberFormat="1" applyFont="1"/>
    <xf numFmtId="37" fontId="4" fillId="0" borderId="10" xfId="3" applyNumberFormat="1" applyFont="1" applyBorder="1" applyAlignment="1">
      <alignment horizontal="center"/>
    </xf>
    <xf numFmtId="37" fontId="5" fillId="0" borderId="0" xfId="3" applyNumberFormat="1" applyFont="1" applyAlignment="1">
      <alignment horizontal="left"/>
    </xf>
    <xf numFmtId="164" fontId="6" fillId="0" borderId="0" xfId="3" applyFont="1" applyAlignment="1">
      <alignment horizontal="left"/>
    </xf>
    <xf numFmtId="164" fontId="7" fillId="0" borderId="0" xfId="3" applyFont="1"/>
    <xf numFmtId="164" fontId="8" fillId="0" borderId="0" xfId="3" applyFont="1"/>
    <xf numFmtId="164" fontId="8" fillId="0" borderId="0" xfId="3" applyFont="1" applyAlignment="1">
      <alignment horizontal="left"/>
    </xf>
    <xf numFmtId="0" fontId="9" fillId="0" borderId="0" xfId="0" applyFont="1" applyProtection="1">
      <protection hidden="1"/>
    </xf>
    <xf numFmtId="164" fontId="8" fillId="0" borderId="12" xfId="3" applyFont="1" applyBorder="1"/>
    <xf numFmtId="164" fontId="4" fillId="0" borderId="12" xfId="3" applyFont="1" applyBorder="1" applyAlignment="1">
      <alignment horizontal="left"/>
    </xf>
    <xf numFmtId="164" fontId="4" fillId="0" borderId="12" xfId="3" applyFont="1" applyBorder="1"/>
    <xf numFmtId="164" fontId="4" fillId="0" borderId="12" xfId="3" applyFont="1" applyBorder="1" applyAlignment="1">
      <alignment horizontal="center"/>
    </xf>
    <xf numFmtId="164" fontId="8" fillId="0" borderId="0" xfId="3" applyFont="1" applyAlignment="1">
      <alignment horizontal="center"/>
    </xf>
    <xf numFmtId="164" fontId="4" fillId="2" borderId="0" xfId="3" applyFont="1" applyFill="1" applyAlignment="1">
      <alignment horizontal="center"/>
    </xf>
    <xf numFmtId="164" fontId="4" fillId="0" borderId="3" xfId="3" applyFont="1" applyBorder="1" applyAlignment="1">
      <alignment horizontal="center"/>
    </xf>
    <xf numFmtId="164" fontId="4" fillId="2" borderId="3" xfId="3" applyFont="1" applyFill="1" applyBorder="1" applyAlignment="1">
      <alignment horizontal="center"/>
    </xf>
    <xf numFmtId="164" fontId="4" fillId="0" borderId="13" xfId="3" applyFont="1" applyBorder="1" applyAlignment="1">
      <alignment horizontal="center"/>
    </xf>
    <xf numFmtId="164" fontId="8" fillId="0" borderId="1" xfId="3" applyFont="1" applyBorder="1" applyAlignment="1">
      <alignment horizontal="left"/>
    </xf>
    <xf numFmtId="164" fontId="4" fillId="0" borderId="1" xfId="3" applyFont="1" applyBorder="1"/>
    <xf numFmtId="164" fontId="8" fillId="0" borderId="1" xfId="3" applyFont="1" applyBorder="1" applyAlignment="1">
      <alignment horizontal="center"/>
    </xf>
    <xf numFmtId="164" fontId="4" fillId="2" borderId="5" xfId="3" applyFont="1" applyFill="1" applyBorder="1" applyAlignment="1">
      <alignment horizontal="center"/>
    </xf>
    <xf numFmtId="164" fontId="4" fillId="0" borderId="5" xfId="3" applyFont="1" applyBorder="1" applyAlignment="1">
      <alignment horizontal="center"/>
    </xf>
    <xf numFmtId="164" fontId="4" fillId="0" borderId="5" xfId="3" applyFont="1" applyBorder="1"/>
    <xf numFmtId="164" fontId="4" fillId="0" borderId="14" xfId="3" applyFont="1" applyBorder="1"/>
    <xf numFmtId="164" fontId="11" fillId="0" borderId="0" xfId="3" applyFont="1"/>
    <xf numFmtId="164" fontId="4" fillId="0" borderId="0" xfId="3" applyFont="1" applyAlignment="1">
      <alignment horizontal="center"/>
    </xf>
    <xf numFmtId="37" fontId="12" fillId="0" borderId="0" xfId="3" applyNumberFormat="1" applyFont="1"/>
    <xf numFmtId="164" fontId="3" fillId="0" borderId="0" xfId="3" applyFont="1" applyAlignment="1">
      <alignment horizontal="right"/>
    </xf>
    <xf numFmtId="164" fontId="11" fillId="0" borderId="9" xfId="3" applyFont="1" applyBorder="1" applyAlignment="1">
      <alignment horizontal="left"/>
    </xf>
    <xf numFmtId="164" fontId="11" fillId="0" borderId="10" xfId="3" applyFont="1" applyBorder="1" applyAlignment="1">
      <alignment horizontal="left"/>
    </xf>
    <xf numFmtId="167" fontId="11" fillId="0" borderId="9" xfId="1" applyNumberFormat="1" applyFont="1" applyBorder="1" applyProtection="1"/>
    <xf numFmtId="37" fontId="11" fillId="0" borderId="9" xfId="3" applyNumberFormat="1" applyFont="1" applyBorder="1"/>
    <xf numFmtId="5" fontId="13" fillId="0" borderId="9" xfId="3" applyNumberFormat="1" applyFont="1" applyBorder="1"/>
    <xf numFmtId="164" fontId="11" fillId="0" borderId="9" xfId="3" applyFont="1" applyBorder="1"/>
    <xf numFmtId="164" fontId="4" fillId="0" borderId="0" xfId="3" applyFont="1" applyAlignment="1">
      <alignment horizontal="left"/>
    </xf>
    <xf numFmtId="166" fontId="12" fillId="0" borderId="0" xfId="3" applyNumberFormat="1" applyFont="1"/>
    <xf numFmtId="164" fontId="12" fillId="0" borderId="0" xfId="3" applyFont="1"/>
    <xf numFmtId="164" fontId="12" fillId="0" borderId="10" xfId="3" applyFont="1" applyBorder="1"/>
    <xf numFmtId="164" fontId="4" fillId="0" borderId="11" xfId="3" applyFont="1" applyBorder="1"/>
    <xf numFmtId="37" fontId="4" fillId="0" borderId="11" xfId="3" applyNumberFormat="1" applyFont="1" applyBorder="1"/>
    <xf numFmtId="164" fontId="12" fillId="0" borderId="11" xfId="3" applyFont="1" applyBorder="1"/>
    <xf numFmtId="0" fontId="12" fillId="0" borderId="0" xfId="0" applyFont="1"/>
    <xf numFmtId="0" fontId="12" fillId="0" borderId="15" xfId="0" applyFont="1" applyBorder="1"/>
    <xf numFmtId="164" fontId="10" fillId="0" borderId="0" xfId="3" applyFont="1"/>
    <xf numFmtId="164" fontId="6" fillId="0" borderId="11" xfId="3" applyFont="1" applyBorder="1"/>
    <xf numFmtId="167" fontId="6" fillId="0" borderId="11" xfId="1" applyNumberFormat="1" applyFont="1" applyBorder="1"/>
    <xf numFmtId="42" fontId="6" fillId="0" borderId="11" xfId="1" applyNumberFormat="1" applyFont="1" applyBorder="1"/>
    <xf numFmtId="164" fontId="14" fillId="0" borderId="0" xfId="3" applyFont="1" applyAlignment="1">
      <alignment horizontal="center"/>
    </xf>
    <xf numFmtId="164" fontId="15" fillId="0" borderId="0" xfId="3" applyFont="1" applyAlignment="1">
      <alignment horizontal="center"/>
    </xf>
    <xf numFmtId="164" fontId="15" fillId="0" borderId="1" xfId="3" applyFont="1" applyBorder="1" applyAlignment="1">
      <alignment horizontal="center"/>
    </xf>
    <xf numFmtId="165" fontId="14" fillId="0" borderId="0" xfId="3" applyNumberFormat="1" applyFont="1"/>
    <xf numFmtId="44" fontId="14" fillId="0" borderId="0" xfId="2" applyFont="1"/>
    <xf numFmtId="44" fontId="14" fillId="0" borderId="1" xfId="2" applyFont="1" applyBorder="1"/>
    <xf numFmtId="166" fontId="14" fillId="0" borderId="10" xfId="3" applyNumberFormat="1" applyFont="1" applyBorder="1"/>
    <xf numFmtId="44" fontId="14" fillId="0" borderId="0" xfId="2" applyFont="1" applyProtection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/>
    <xf numFmtId="0" fontId="14" fillId="0" borderId="1" xfId="0" applyFont="1" applyBorder="1"/>
    <xf numFmtId="0" fontId="14" fillId="0" borderId="0" xfId="0" applyFont="1"/>
    <xf numFmtId="3" fontId="17" fillId="0" borderId="0" xfId="0" applyNumberFormat="1" applyFont="1"/>
    <xf numFmtId="44" fontId="14" fillId="0" borderId="0" xfId="0" applyNumberFormat="1" applyFont="1"/>
    <xf numFmtId="1" fontId="17" fillId="0" borderId="0" xfId="0" applyNumberFormat="1" applyFont="1"/>
    <xf numFmtId="3" fontId="18" fillId="0" borderId="0" xfId="0" applyNumberFormat="1" applyFont="1"/>
    <xf numFmtId="3" fontId="17" fillId="0" borderId="1" xfId="0" applyNumberFormat="1" applyFont="1" applyBorder="1"/>
    <xf numFmtId="44" fontId="14" fillId="0" borderId="1" xfId="0" applyNumberFormat="1" applyFont="1" applyBorder="1"/>
    <xf numFmtId="1" fontId="17" fillId="0" borderId="1" xfId="0" applyNumberFormat="1" applyFont="1" applyBorder="1"/>
    <xf numFmtId="3" fontId="18" fillId="0" borderId="1" xfId="0" applyNumberFormat="1" applyFont="1" applyBorder="1"/>
    <xf numFmtId="0" fontId="17" fillId="0" borderId="10" xfId="0" applyFont="1" applyBorder="1"/>
    <xf numFmtId="0" fontId="14" fillId="0" borderId="10" xfId="0" applyFont="1" applyBorder="1"/>
    <xf numFmtId="3" fontId="17" fillId="0" borderId="10" xfId="0" applyNumberFormat="1" applyFont="1" applyBorder="1"/>
    <xf numFmtId="42" fontId="18" fillId="0" borderId="10" xfId="0" applyNumberFormat="1" applyFont="1" applyBorder="1"/>
    <xf numFmtId="1" fontId="17" fillId="0" borderId="10" xfId="0" applyNumberFormat="1" applyFont="1" applyBorder="1"/>
    <xf numFmtId="44" fontId="14" fillId="0" borderId="10" xfId="0" applyNumberFormat="1" applyFont="1" applyBorder="1"/>
    <xf numFmtId="0" fontId="17" fillId="0" borderId="11" xfId="0" applyFont="1" applyBorder="1"/>
    <xf numFmtId="3" fontId="17" fillId="0" borderId="11" xfId="0" applyNumberFormat="1" applyFont="1" applyBorder="1"/>
    <xf numFmtId="0" fontId="17" fillId="0" borderId="15" xfId="0" applyFont="1" applyBorder="1"/>
    <xf numFmtId="0" fontId="19" fillId="0" borderId="16" xfId="0" applyFont="1" applyBorder="1"/>
    <xf numFmtId="3" fontId="19" fillId="0" borderId="16" xfId="0" applyNumberFormat="1" applyFont="1" applyBorder="1"/>
    <xf numFmtId="42" fontId="19" fillId="0" borderId="16" xfId="0" applyNumberFormat="1" applyFont="1" applyBorder="1"/>
    <xf numFmtId="164" fontId="6" fillId="0" borderId="0" xfId="3" applyFont="1"/>
    <xf numFmtId="164" fontId="4" fillId="0" borderId="1" xfId="3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4" xfId="3" applyFont="1" applyBorder="1" applyAlignment="1">
      <alignment horizontal="center"/>
    </xf>
    <xf numFmtId="164" fontId="8" fillId="0" borderId="5" xfId="3" applyFont="1" applyBorder="1" applyAlignment="1">
      <alignment horizontal="left"/>
    </xf>
    <xf numFmtId="164" fontId="4" fillId="2" borderId="1" xfId="3" applyFont="1" applyFill="1" applyBorder="1" applyAlignment="1">
      <alignment horizontal="center"/>
    </xf>
    <xf numFmtId="164" fontId="4" fillId="0" borderId="6" xfId="3" applyFont="1" applyBorder="1" applyAlignment="1">
      <alignment horizontal="center"/>
    </xf>
    <xf numFmtId="164" fontId="8" fillId="0" borderId="7" xfId="3" applyFont="1" applyBorder="1" applyAlignment="1">
      <alignment horizontal="center"/>
    </xf>
    <xf numFmtId="164" fontId="4" fillId="2" borderId="6" xfId="3" applyFont="1" applyFill="1" applyBorder="1" applyAlignment="1">
      <alignment horizontal="center"/>
    </xf>
    <xf numFmtId="164" fontId="8" fillId="0" borderId="6" xfId="3" applyFont="1" applyBorder="1" applyAlignment="1">
      <alignment horizontal="center"/>
    </xf>
    <xf numFmtId="164" fontId="4" fillId="0" borderId="8" xfId="3" applyFont="1" applyBorder="1" applyAlignment="1">
      <alignment horizontal="center"/>
    </xf>
    <xf numFmtId="164" fontId="4" fillId="0" borderId="0" xfId="3" applyFont="1" applyAlignment="1">
      <alignment horizontal="right"/>
    </xf>
    <xf numFmtId="0" fontId="11" fillId="0" borderId="0" xfId="0" applyFont="1"/>
    <xf numFmtId="37" fontId="11" fillId="0" borderId="10" xfId="3" applyNumberFormat="1" applyFont="1" applyBorder="1"/>
    <xf numFmtId="164" fontId="4" fillId="0" borderId="10" xfId="3" applyFont="1" applyBorder="1"/>
    <xf numFmtId="164" fontId="4" fillId="0" borderId="10" xfId="3" applyFont="1" applyBorder="1" applyAlignment="1">
      <alignment horizontal="left"/>
    </xf>
    <xf numFmtId="164" fontId="4" fillId="0" borderId="11" xfId="3" applyFont="1" applyBorder="1" applyAlignment="1">
      <alignment horizontal="left"/>
    </xf>
    <xf numFmtId="0" fontId="4" fillId="0" borderId="1" xfId="0" applyFont="1" applyBorder="1"/>
    <xf numFmtId="164" fontId="11" fillId="0" borderId="1" xfId="3" applyFont="1" applyBorder="1"/>
    <xf numFmtId="3" fontId="16" fillId="0" borderId="0" xfId="0" applyNumberFormat="1" applyFont="1" applyAlignment="1">
      <alignment horizontal="center"/>
    </xf>
    <xf numFmtId="3" fontId="17" fillId="0" borderId="1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MTN-USE" xfId="3" xr:uid="{C12D12D3-E1F2-48F5-BD37-6AD96CFFC6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MWD%20Usage%20for%20Summary%20Addend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"/>
      <sheetName val="Sewer Forecast"/>
      <sheetName val="Water Forecast"/>
      <sheetName val="Sewer Budget"/>
      <sheetName val="Water Budget"/>
      <sheetName val="Proposed Rates"/>
      <sheetName val="Existing Rates"/>
      <sheetName val="Debt"/>
    </sheetNames>
    <sheetDataSet>
      <sheetData sheetId="0">
        <row r="8">
          <cell r="T8">
            <v>989</v>
          </cell>
          <cell r="U8">
            <v>328</v>
          </cell>
          <cell r="W8">
            <v>1950</v>
          </cell>
          <cell r="X8">
            <v>5</v>
          </cell>
        </row>
        <row r="9">
          <cell r="T9">
            <v>4143</v>
          </cell>
          <cell r="U9">
            <v>634</v>
          </cell>
          <cell r="W9">
            <v>4862</v>
          </cell>
          <cell r="X9">
            <v>6</v>
          </cell>
          <cell r="AC9">
            <v>100471</v>
          </cell>
          <cell r="AD9">
            <v>2</v>
          </cell>
        </row>
        <row r="10">
          <cell r="T10">
            <v>12172</v>
          </cell>
          <cell r="U10">
            <v>78</v>
          </cell>
          <cell r="W10">
            <v>57225</v>
          </cell>
          <cell r="X10">
            <v>5</v>
          </cell>
          <cell r="Z10">
            <v>838333</v>
          </cell>
        </row>
        <row r="11">
          <cell r="AE11">
            <v>200.94200000000001</v>
          </cell>
        </row>
      </sheetData>
      <sheetData sheetId="1"/>
      <sheetData sheetId="2">
        <row r="15">
          <cell r="L15">
            <v>3750.4519230769229</v>
          </cell>
        </row>
      </sheetData>
      <sheetData sheetId="3"/>
      <sheetData sheetId="4"/>
      <sheetData sheetId="5"/>
      <sheetData sheetId="6">
        <row r="3">
          <cell r="B3">
            <v>39.82</v>
          </cell>
        </row>
        <row r="4">
          <cell r="B4">
            <v>5.79</v>
          </cell>
        </row>
        <row r="5">
          <cell r="B5">
            <v>5.07</v>
          </cell>
        </row>
        <row r="11">
          <cell r="B11">
            <v>6.1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31648-F01E-425F-9399-917278E85906}">
  <dimension ref="A1:O20"/>
  <sheetViews>
    <sheetView tabSelected="1" workbookViewId="0">
      <selection activeCell="E20" sqref="E20"/>
    </sheetView>
  </sheetViews>
  <sheetFormatPr defaultRowHeight="15" x14ac:dyDescent="0.25"/>
  <cols>
    <col min="4" max="8" width="9.28515625" bestFit="1" customWidth="1"/>
    <col min="9" max="9" width="11.28515625" bestFit="1" customWidth="1"/>
    <col min="10" max="15" width="9.28515625" bestFit="1" customWidth="1"/>
  </cols>
  <sheetData>
    <row r="1" spans="1:15" x14ac:dyDescent="0.25">
      <c r="A1" s="9" t="s">
        <v>0</v>
      </c>
      <c r="B1" s="4"/>
      <c r="C1" s="4"/>
      <c r="D1" s="4"/>
      <c r="E1" s="4"/>
      <c r="F1" s="4"/>
      <c r="G1" s="4"/>
      <c r="H1" s="4"/>
      <c r="I1" s="4"/>
      <c r="J1" s="4"/>
      <c r="K1" s="9"/>
      <c r="L1" s="4"/>
      <c r="M1" s="4"/>
      <c r="N1" s="4"/>
      <c r="O1" s="4"/>
    </row>
    <row r="2" spans="1:15" x14ac:dyDescent="0.25">
      <c r="A2" s="88"/>
      <c r="B2" s="4"/>
      <c r="C2" s="4"/>
      <c r="D2" s="4"/>
      <c r="E2" s="4"/>
      <c r="F2" s="4"/>
      <c r="G2" s="4"/>
      <c r="H2" s="4"/>
      <c r="I2" s="4"/>
      <c r="J2" s="4"/>
      <c r="K2" s="88"/>
      <c r="L2" s="4"/>
      <c r="M2" s="4"/>
      <c r="N2" s="4"/>
      <c r="O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5"/>
      <c r="B4" s="11"/>
      <c r="C4" s="11"/>
      <c r="D4" s="12"/>
      <c r="E4" s="89" t="s">
        <v>1</v>
      </c>
      <c r="F4" s="89"/>
      <c r="G4" s="90"/>
      <c r="H4" s="89" t="s">
        <v>2</v>
      </c>
      <c r="I4" s="89"/>
      <c r="J4" s="90"/>
      <c r="K4" s="89" t="s">
        <v>3</v>
      </c>
      <c r="L4" s="89"/>
      <c r="M4" s="90"/>
      <c r="N4" s="91" t="s">
        <v>4</v>
      </c>
      <c r="O4" s="91"/>
    </row>
    <row r="5" spans="1:15" x14ac:dyDescent="0.25">
      <c r="A5" s="12" t="s">
        <v>5</v>
      </c>
      <c r="B5" s="4"/>
      <c r="C5" s="4"/>
      <c r="D5" s="92"/>
      <c r="E5" s="19" t="s">
        <v>6</v>
      </c>
      <c r="F5" s="20" t="s">
        <v>7</v>
      </c>
      <c r="G5" s="20"/>
      <c r="H5" s="21" t="s">
        <v>6</v>
      </c>
      <c r="I5" s="20" t="s">
        <v>7</v>
      </c>
      <c r="J5" s="20"/>
      <c r="K5" s="21" t="s">
        <v>6</v>
      </c>
      <c r="L5" s="20" t="s">
        <v>7</v>
      </c>
      <c r="M5" s="20"/>
      <c r="N5" s="21" t="s">
        <v>6</v>
      </c>
      <c r="O5" s="93" t="s">
        <v>7</v>
      </c>
    </row>
    <row r="6" spans="1:15" x14ac:dyDescent="0.25">
      <c r="A6" s="25"/>
      <c r="B6" s="24"/>
      <c r="C6" s="24"/>
      <c r="D6" s="94" t="s">
        <v>8</v>
      </c>
      <c r="E6" s="95" t="s">
        <v>9</v>
      </c>
      <c r="F6" s="96" t="s">
        <v>10</v>
      </c>
      <c r="G6" s="97" t="s">
        <v>8</v>
      </c>
      <c r="H6" s="98" t="s">
        <v>9</v>
      </c>
      <c r="I6" s="96" t="s">
        <v>10</v>
      </c>
      <c r="J6" s="99" t="s">
        <v>8</v>
      </c>
      <c r="K6" s="98" t="s">
        <v>9</v>
      </c>
      <c r="L6" s="96" t="s">
        <v>10</v>
      </c>
      <c r="M6" s="99" t="s">
        <v>8</v>
      </c>
      <c r="N6" s="98" t="s">
        <v>9</v>
      </c>
      <c r="O6" s="100" t="s">
        <v>10</v>
      </c>
    </row>
    <row r="7" spans="1:15" x14ac:dyDescent="0.25">
      <c r="A7" s="30" t="s">
        <v>11</v>
      </c>
      <c r="B7" s="4"/>
      <c r="C7" s="4"/>
      <c r="D7" s="4"/>
      <c r="E7" s="4"/>
      <c r="F7" s="4"/>
      <c r="G7" s="4"/>
      <c r="H7" s="4"/>
      <c r="I7" s="4"/>
      <c r="J7" s="4"/>
      <c r="K7" s="30"/>
      <c r="L7" s="4"/>
      <c r="M7" s="4"/>
      <c r="N7" s="30"/>
      <c r="O7" s="4"/>
    </row>
    <row r="8" spans="1:15" x14ac:dyDescent="0.25">
      <c r="A8" s="40" t="s">
        <v>12</v>
      </c>
      <c r="B8" s="4"/>
      <c r="C8" s="4"/>
      <c r="D8" s="6">
        <v>989</v>
      </c>
      <c r="E8" s="4">
        <v>328</v>
      </c>
      <c r="F8" s="6">
        <f>(E8*D8)/1000</f>
        <v>324.392</v>
      </c>
      <c r="G8" s="6">
        <v>1950</v>
      </c>
      <c r="H8" s="4">
        <v>5</v>
      </c>
      <c r="I8" s="6">
        <f>(H8*G8)/1000</f>
        <v>9.75</v>
      </c>
      <c r="J8" s="6"/>
      <c r="K8" s="40"/>
      <c r="L8" s="4"/>
      <c r="M8" s="6"/>
      <c r="N8" s="40"/>
      <c r="O8" s="4"/>
    </row>
    <row r="9" spans="1:15" x14ac:dyDescent="0.25">
      <c r="A9" s="40" t="s">
        <v>13</v>
      </c>
      <c r="B9" s="4"/>
      <c r="C9" s="4"/>
      <c r="D9" s="6">
        <v>4143</v>
      </c>
      <c r="E9" s="4">
        <v>634</v>
      </c>
      <c r="F9" s="6">
        <f>(E9*D9)/1000</f>
        <v>2626.6619999999998</v>
      </c>
      <c r="G9" s="6">
        <v>4862</v>
      </c>
      <c r="H9" s="4">
        <v>6</v>
      </c>
      <c r="I9" s="6">
        <f>(H9*G9)/1000</f>
        <v>29.172000000000001</v>
      </c>
      <c r="J9" s="6"/>
      <c r="K9" s="40"/>
      <c r="L9" s="4"/>
      <c r="M9" s="6">
        <v>100471</v>
      </c>
      <c r="N9" s="101">
        <v>2</v>
      </c>
      <c r="O9" s="6">
        <f>(N9*M9)/1000</f>
        <v>200.94200000000001</v>
      </c>
    </row>
    <row r="10" spans="1:15" x14ac:dyDescent="0.25">
      <c r="A10" s="40" t="s">
        <v>14</v>
      </c>
      <c r="B10" s="4"/>
      <c r="C10" s="4"/>
      <c r="D10" s="6">
        <v>12172</v>
      </c>
      <c r="E10" s="4">
        <v>78</v>
      </c>
      <c r="F10" s="6">
        <f>(E10*D10)/1000</f>
        <v>949.41600000000005</v>
      </c>
      <c r="G10" s="6">
        <v>57225</v>
      </c>
      <c r="H10" s="4">
        <v>5</v>
      </c>
      <c r="I10" s="6">
        <f>(H10*G10)/1000</f>
        <v>286.125</v>
      </c>
      <c r="J10" s="6">
        <v>838333</v>
      </c>
      <c r="K10" s="101">
        <v>1</v>
      </c>
      <c r="L10" s="6">
        <f>(K10*J10)/1000</f>
        <v>838.33299999999997</v>
      </c>
      <c r="M10" s="6" t="s">
        <v>15</v>
      </c>
      <c r="N10" s="101"/>
      <c r="O10" s="6" t="s">
        <v>15</v>
      </c>
    </row>
    <row r="11" spans="1:15" x14ac:dyDescent="0.25">
      <c r="A11" s="4"/>
      <c r="B11" s="4"/>
      <c r="C11" s="4"/>
      <c r="D11" s="102" t="s">
        <v>16</v>
      </c>
      <c r="E11" s="39">
        <f>SUM(E8:E10)</f>
        <v>1040</v>
      </c>
      <c r="F11" s="37">
        <f>SUM(F8:F10)</f>
        <v>3900.47</v>
      </c>
      <c r="G11" s="37"/>
      <c r="H11" s="39">
        <f>SUM(H8:H10)</f>
        <v>16</v>
      </c>
      <c r="I11" s="37">
        <f>SUM(I8:I10)</f>
        <v>325.04700000000003</v>
      </c>
      <c r="J11" s="103"/>
      <c r="K11" s="39">
        <f>SUM(K8:K10)</f>
        <v>1</v>
      </c>
      <c r="L11" s="37">
        <f>SUM(L8:L10)</f>
        <v>838.33299999999997</v>
      </c>
      <c r="M11" s="103"/>
      <c r="N11" s="39">
        <f>SUM(N8:N10)</f>
        <v>2</v>
      </c>
      <c r="O11" s="37">
        <f>SUM(O8:O10)</f>
        <v>200.94200000000001</v>
      </c>
    </row>
    <row r="12" spans="1:15" x14ac:dyDescent="0.25">
      <c r="A12" s="40"/>
      <c r="B12" s="4"/>
      <c r="C12" s="4"/>
      <c r="D12" s="4"/>
      <c r="E12" s="4"/>
      <c r="F12" s="4"/>
      <c r="G12" s="4"/>
      <c r="H12" s="4"/>
      <c r="I12" s="4"/>
      <c r="J12" s="104"/>
      <c r="K12" s="105"/>
      <c r="L12" s="104"/>
      <c r="M12" s="104"/>
      <c r="N12" s="105"/>
      <c r="O12" s="104"/>
    </row>
    <row r="13" spans="1:15" ht="15.75" thickBot="1" x14ac:dyDescent="0.3">
      <c r="A13" s="40" t="s">
        <v>17</v>
      </c>
      <c r="B13" s="4"/>
      <c r="C13" s="4"/>
      <c r="D13" s="4"/>
      <c r="E13" s="44"/>
      <c r="F13" s="45">
        <f>(F11*1000)/E11</f>
        <v>3750.4519230769229</v>
      </c>
      <c r="G13" s="45"/>
      <c r="H13" s="44"/>
      <c r="I13" s="45">
        <f>(I11*1000)/H11</f>
        <v>20315.4375</v>
      </c>
      <c r="J13" s="45"/>
      <c r="K13" s="106"/>
      <c r="L13" s="45">
        <f>(L11*1000)/K11</f>
        <v>838333</v>
      </c>
      <c r="M13" s="45"/>
      <c r="N13" s="106"/>
      <c r="O13" s="45">
        <f>(O11*1000)/N11</f>
        <v>100471</v>
      </c>
    </row>
    <row r="14" spans="1:15" ht="15.75" thickTop="1" x14ac:dyDescent="0.25">
      <c r="A14" s="4"/>
      <c r="B14" s="4"/>
      <c r="C14" s="4"/>
      <c r="D14" s="4"/>
      <c r="E14" s="4"/>
      <c r="F14" s="6"/>
      <c r="G14" s="6"/>
      <c r="H14" s="4"/>
      <c r="I14" s="6"/>
      <c r="J14" s="6"/>
      <c r="K14" s="4"/>
      <c r="L14" s="4"/>
      <c r="M14" s="6"/>
      <c r="N14" s="4"/>
      <c r="O14" s="4"/>
    </row>
    <row r="15" spans="1:15" x14ac:dyDescent="0.25">
      <c r="A15" s="5"/>
      <c r="B15" s="5"/>
      <c r="C15" s="5"/>
      <c r="D15" s="5"/>
      <c r="E15" s="5"/>
      <c r="F15" s="5"/>
      <c r="G15" s="5"/>
      <c r="H15" s="5"/>
      <c r="I15" s="5"/>
      <c r="J15" s="107"/>
      <c r="K15" s="108"/>
      <c r="L15" s="24"/>
      <c r="M15" s="107"/>
      <c r="N15" s="108"/>
      <c r="O15" s="24"/>
    </row>
    <row r="16" spans="1:15" ht="15.75" thickBot="1" x14ac:dyDescent="0.3">
      <c r="A16" s="5"/>
      <c r="B16" s="5"/>
      <c r="C16" s="5"/>
      <c r="D16" s="50" t="s">
        <v>18</v>
      </c>
      <c r="E16" s="50">
        <f>+E11</f>
        <v>1040</v>
      </c>
      <c r="F16" s="50">
        <f>+F11</f>
        <v>3900.47</v>
      </c>
      <c r="G16" s="50"/>
      <c r="H16" s="50">
        <f>+H11</f>
        <v>16</v>
      </c>
      <c r="I16" s="50">
        <f>+I11</f>
        <v>325.04700000000003</v>
      </c>
      <c r="J16" s="50"/>
      <c r="K16" s="50">
        <f>+K11</f>
        <v>1</v>
      </c>
      <c r="L16" s="50">
        <f>+L11</f>
        <v>838.33299999999997</v>
      </c>
      <c r="M16" s="50"/>
      <c r="N16" s="50">
        <f>+N11</f>
        <v>2</v>
      </c>
      <c r="O16" s="50">
        <f>+O11</f>
        <v>200.94200000000001</v>
      </c>
    </row>
    <row r="17" spans="1:15" ht="15.75" thickTop="1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40"/>
      <c r="L17" s="4"/>
      <c r="M17" s="4"/>
      <c r="N17" s="4"/>
      <c r="O17" s="6"/>
    </row>
    <row r="18" spans="1:15" x14ac:dyDescent="0.25">
      <c r="A18" s="61"/>
      <c r="B18" s="4"/>
      <c r="C18" s="4"/>
      <c r="D18" s="4"/>
      <c r="E18" s="4"/>
      <c r="F18" s="4"/>
      <c r="G18" s="4"/>
      <c r="H18" s="4"/>
      <c r="I18" s="4"/>
      <c r="J18" s="4"/>
      <c r="K18" s="40"/>
      <c r="L18" s="4"/>
      <c r="M18" s="4"/>
      <c r="N18" s="4"/>
      <c r="O18" s="6"/>
    </row>
    <row r="19" spans="1:15" x14ac:dyDescent="0.25">
      <c r="A19" s="30"/>
      <c r="B19" s="4"/>
      <c r="C19" s="4"/>
      <c r="D19" s="5" t="s">
        <v>19</v>
      </c>
      <c r="E19" s="61"/>
      <c r="F19" s="61"/>
      <c r="G19" s="61"/>
      <c r="H19" s="61"/>
      <c r="I19" s="110">
        <v>90725000</v>
      </c>
      <c r="J19" s="109"/>
      <c r="K19" s="40"/>
      <c r="L19" s="4"/>
      <c r="M19" s="4"/>
      <c r="N19" s="4"/>
      <c r="O19" s="6"/>
    </row>
    <row r="20" spans="1:15" x14ac:dyDescent="0.25">
      <c r="A20" s="40"/>
      <c r="B20" s="4"/>
      <c r="C20" s="4"/>
      <c r="D20" s="6" t="s">
        <v>20</v>
      </c>
      <c r="E20" s="4"/>
      <c r="F20" s="6"/>
      <c r="G20" s="6"/>
      <c r="H20" s="4"/>
      <c r="I20" s="7">
        <v>80965000</v>
      </c>
      <c r="J20" s="8" t="s">
        <v>21</v>
      </c>
      <c r="K20" s="40"/>
      <c r="L20" s="4"/>
      <c r="M20" s="4"/>
      <c r="N20" s="4"/>
      <c r="O20" s="6"/>
    </row>
  </sheetData>
  <mergeCells count="4">
    <mergeCell ref="E4:F4"/>
    <mergeCell ref="H4:I4"/>
    <mergeCell ref="K4:L4"/>
    <mergeCell ref="N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EFE3-D383-4EA8-8505-6A286EBE6CAC}">
  <dimension ref="A1:V19"/>
  <sheetViews>
    <sheetView workbookViewId="0">
      <selection activeCell="G27" sqref="G27"/>
    </sheetView>
  </sheetViews>
  <sheetFormatPr defaultRowHeight="15" x14ac:dyDescent="0.25"/>
  <sheetData>
    <row r="1" spans="1:22" x14ac:dyDescent="0.25">
      <c r="A1" s="9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/>
      <c r="B3" s="4"/>
      <c r="C3" s="4"/>
      <c r="D3" s="4"/>
      <c r="E3" s="4"/>
      <c r="F3" s="4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5"/>
      <c r="B4" s="11"/>
      <c r="C4" s="12"/>
      <c r="D4" s="12"/>
      <c r="E4" s="12"/>
      <c r="F4" s="12"/>
      <c r="G4" s="13"/>
      <c r="H4" s="13"/>
      <c r="I4" s="13"/>
      <c r="J4" s="13"/>
    </row>
    <row r="5" spans="1:22" x14ac:dyDescent="0.25">
      <c r="A5" s="12" t="s">
        <v>23</v>
      </c>
      <c r="B5" s="4"/>
      <c r="C5" s="5"/>
      <c r="D5" s="5"/>
      <c r="E5" s="5"/>
      <c r="F5" s="5"/>
      <c r="G5" s="53" t="s">
        <v>24</v>
      </c>
      <c r="H5" s="53"/>
      <c r="I5" s="53"/>
      <c r="J5" s="53"/>
      <c r="K5" s="14"/>
      <c r="L5" s="15" t="s">
        <v>1</v>
      </c>
      <c r="M5" s="16"/>
      <c r="N5" s="16"/>
      <c r="O5" s="15" t="s">
        <v>2</v>
      </c>
      <c r="P5" s="16"/>
      <c r="Q5" s="16"/>
      <c r="R5" s="15" t="s">
        <v>3</v>
      </c>
      <c r="S5" s="16"/>
      <c r="T5" s="16"/>
      <c r="U5" s="17" t="s">
        <v>4</v>
      </c>
      <c r="V5" s="16"/>
    </row>
    <row r="6" spans="1:22" x14ac:dyDescent="0.25">
      <c r="A6" s="12"/>
      <c r="B6" s="4"/>
      <c r="C6" s="18" t="s">
        <v>24</v>
      </c>
      <c r="D6" s="18"/>
      <c r="E6" s="18"/>
      <c r="F6" s="18"/>
      <c r="G6" s="54" t="s">
        <v>25</v>
      </c>
      <c r="H6" s="54"/>
      <c r="I6" s="54"/>
      <c r="J6" s="54"/>
      <c r="K6" s="19" t="s">
        <v>6</v>
      </c>
      <c r="L6" s="20" t="s">
        <v>7</v>
      </c>
      <c r="M6" s="20" t="s">
        <v>26</v>
      </c>
      <c r="N6" s="21" t="s">
        <v>6</v>
      </c>
      <c r="O6" s="20" t="s">
        <v>7</v>
      </c>
      <c r="P6" s="20" t="s">
        <v>26</v>
      </c>
      <c r="Q6" s="21" t="s">
        <v>6</v>
      </c>
      <c r="R6" s="20" t="s">
        <v>7</v>
      </c>
      <c r="S6" s="20" t="s">
        <v>26</v>
      </c>
      <c r="T6" s="21" t="s">
        <v>6</v>
      </c>
      <c r="U6" s="20" t="s">
        <v>7</v>
      </c>
      <c r="V6" s="22" t="s">
        <v>26</v>
      </c>
    </row>
    <row r="7" spans="1:22" x14ac:dyDescent="0.25">
      <c r="A7" s="23"/>
      <c r="B7" s="24"/>
      <c r="C7" s="25" t="s">
        <v>1</v>
      </c>
      <c r="D7" s="25" t="s">
        <v>2</v>
      </c>
      <c r="E7" s="25" t="s">
        <v>3</v>
      </c>
      <c r="F7" s="25" t="s">
        <v>4</v>
      </c>
      <c r="G7" s="55" t="s">
        <v>1</v>
      </c>
      <c r="H7" s="55" t="s">
        <v>2</v>
      </c>
      <c r="I7" s="55" t="s">
        <v>3</v>
      </c>
      <c r="J7" s="55" t="s">
        <v>4</v>
      </c>
      <c r="K7" s="26" t="s">
        <v>9</v>
      </c>
      <c r="L7" s="27" t="s">
        <v>10</v>
      </c>
      <c r="M7" s="28"/>
      <c r="N7" s="26" t="s">
        <v>9</v>
      </c>
      <c r="O7" s="27" t="s">
        <v>10</v>
      </c>
      <c r="P7" s="29"/>
      <c r="Q7" s="26" t="s">
        <v>9</v>
      </c>
      <c r="R7" s="27" t="s">
        <v>10</v>
      </c>
      <c r="S7" s="29"/>
      <c r="T7" s="26" t="s">
        <v>9</v>
      </c>
      <c r="U7" s="27" t="s">
        <v>10</v>
      </c>
      <c r="V7" s="28"/>
    </row>
    <row r="8" spans="1:22" x14ac:dyDescent="0.25">
      <c r="A8" s="30" t="s">
        <v>11</v>
      </c>
      <c r="B8" s="4"/>
      <c r="C8" s="4"/>
      <c r="D8" s="4"/>
      <c r="E8" s="4"/>
      <c r="F8" s="4"/>
      <c r="G8" s="56"/>
      <c r="H8" s="56"/>
      <c r="I8" s="56"/>
      <c r="J8" s="56"/>
      <c r="K8" s="31"/>
      <c r="L8" s="31"/>
      <c r="M8" s="4"/>
      <c r="N8" s="31"/>
      <c r="O8" s="31"/>
      <c r="P8" s="4"/>
      <c r="Q8" s="4"/>
      <c r="R8" s="4"/>
      <c r="S8" s="4"/>
      <c r="T8" s="4"/>
      <c r="U8" s="4"/>
      <c r="V8" s="4"/>
    </row>
    <row r="9" spans="1:22" x14ac:dyDescent="0.25">
      <c r="A9" s="2" t="s">
        <v>12</v>
      </c>
      <c r="B9" s="4"/>
      <c r="C9" s="3">
        <f>[1]Usage!T8</f>
        <v>989</v>
      </c>
      <c r="D9" s="6">
        <f>[1]Usage!W8</f>
        <v>1950</v>
      </c>
      <c r="E9" s="6"/>
      <c r="F9" s="6"/>
      <c r="G9" s="57">
        <f>'[1]Existing Rates'!B3</f>
        <v>39.82</v>
      </c>
      <c r="H9" s="57">
        <f>'[1]Existing Rates'!B3</f>
        <v>39.82</v>
      </c>
      <c r="I9" s="57"/>
      <c r="J9" s="57"/>
      <c r="K9" s="4">
        <f>[1]Usage!U8</f>
        <v>328</v>
      </c>
      <c r="L9" s="6">
        <f>(K9*C9)/1000</f>
        <v>324.392</v>
      </c>
      <c r="M9" s="32">
        <f>G9*K9</f>
        <v>13060.960000000001</v>
      </c>
      <c r="N9" s="1">
        <f>[1]Usage!X8</f>
        <v>5</v>
      </c>
      <c r="O9" s="6">
        <f>(N9*D9)/1000</f>
        <v>9.75</v>
      </c>
      <c r="P9" s="32">
        <f>H9*N9</f>
        <v>199.1</v>
      </c>
      <c r="Q9" s="32"/>
      <c r="R9" s="32"/>
      <c r="S9" s="32"/>
      <c r="T9" s="32"/>
      <c r="U9" s="32"/>
      <c r="V9" s="32"/>
    </row>
    <row r="10" spans="1:22" x14ac:dyDescent="0.25">
      <c r="A10" s="2" t="s">
        <v>13</v>
      </c>
      <c r="B10" s="4"/>
      <c r="C10" s="3">
        <f>[1]Usage!T9</f>
        <v>4143</v>
      </c>
      <c r="D10" s="6">
        <f>[1]Usage!W9</f>
        <v>4862</v>
      </c>
      <c r="E10" s="6"/>
      <c r="F10" s="6"/>
      <c r="G10" s="57">
        <f>39.82+('[1]Existing Rates'!B4/1000)*(C10-2000)</f>
        <v>52.227969999999999</v>
      </c>
      <c r="H10" s="57">
        <f>39.82+('[1]Existing Rates'!B4/1000)*(D10-2000)</f>
        <v>56.390979999999999</v>
      </c>
      <c r="I10" s="57"/>
      <c r="J10" s="57"/>
      <c r="K10" s="4">
        <f>[1]Usage!U9</f>
        <v>634</v>
      </c>
      <c r="L10" s="6">
        <f>(K10*C10)/1000</f>
        <v>2626.6619999999998</v>
      </c>
      <c r="M10" s="32">
        <f>G10*K10</f>
        <v>33112.532979999996</v>
      </c>
      <c r="N10" s="1">
        <f>[1]Usage!X9</f>
        <v>6</v>
      </c>
      <c r="O10" s="6">
        <f>(N10*D10)/1000</f>
        <v>29.172000000000001</v>
      </c>
      <c r="P10" s="32">
        <f>H10*N10</f>
        <v>338.34587999999997</v>
      </c>
      <c r="Q10" s="32"/>
      <c r="R10" s="32"/>
      <c r="S10" s="32"/>
      <c r="T10" s="32"/>
      <c r="U10" s="32"/>
      <c r="V10" s="32"/>
    </row>
    <row r="11" spans="1:22" x14ac:dyDescent="0.25">
      <c r="A11" s="2" t="s">
        <v>27</v>
      </c>
      <c r="B11" s="4"/>
      <c r="C11" s="3">
        <f>[1]Usage!T10</f>
        <v>12172</v>
      </c>
      <c r="D11" s="6">
        <f>[1]Usage!W10</f>
        <v>57225</v>
      </c>
      <c r="E11" s="6">
        <f>[1]Usage!Z10</f>
        <v>838333</v>
      </c>
      <c r="F11" s="6"/>
      <c r="G11" s="57">
        <f>86.14+('[1]Existing Rates'!B5/1000)*(C11-10000)</f>
        <v>97.15204</v>
      </c>
      <c r="H11" s="57">
        <f>86.14+('[1]Existing Rates'!B5/1000)*(D11-10000)</f>
        <v>325.57074999999998</v>
      </c>
      <c r="I11" s="57"/>
      <c r="J11" s="57"/>
      <c r="K11" s="4">
        <f>[1]Usage!U10</f>
        <v>78</v>
      </c>
      <c r="L11" s="6">
        <f>(K11*C11)/1000</f>
        <v>949.41600000000005</v>
      </c>
      <c r="M11" s="32">
        <f>G11*K11</f>
        <v>7577.8591200000001</v>
      </c>
      <c r="N11" s="1">
        <f>[1]Usage!X10</f>
        <v>5</v>
      </c>
      <c r="O11" s="6">
        <f>(N11*D11)/1000</f>
        <v>286.125</v>
      </c>
      <c r="P11" s="32">
        <f>H11*N11</f>
        <v>1627.8537499999998</v>
      </c>
      <c r="Q11" s="32">
        <v>1</v>
      </c>
      <c r="R11" s="6">
        <f>(E11*Q11)/1000</f>
        <v>838.33299999999997</v>
      </c>
      <c r="S11" s="32">
        <f>(R11*1.33)</f>
        <v>1114.98289</v>
      </c>
      <c r="T11" s="32"/>
      <c r="U11" s="6"/>
      <c r="V11" s="32"/>
    </row>
    <row r="12" spans="1:22" x14ac:dyDescent="0.25">
      <c r="A12" s="33" t="s">
        <v>4</v>
      </c>
      <c r="B12" s="4"/>
      <c r="C12" s="3"/>
      <c r="D12" s="6"/>
      <c r="E12" s="6"/>
      <c r="F12" s="6">
        <f>[1]Usage!AC9</f>
        <v>100471</v>
      </c>
      <c r="G12" s="57"/>
      <c r="H12" s="57"/>
      <c r="I12" s="58"/>
      <c r="J12" s="58">
        <f>F12/1000*'[1]Existing Rates'!B11</f>
        <v>612.87310000000002</v>
      </c>
      <c r="K12" s="4"/>
      <c r="L12" s="6"/>
      <c r="M12" s="32"/>
      <c r="N12" s="1"/>
      <c r="O12" s="6"/>
      <c r="P12" s="32"/>
      <c r="Q12" s="32"/>
      <c r="R12" s="6"/>
      <c r="S12" s="32"/>
      <c r="T12" s="32">
        <f>[1]Usage!AD9</f>
        <v>2</v>
      </c>
      <c r="U12" s="6">
        <f>[1]Usage!AE11</f>
        <v>200.94200000000001</v>
      </c>
      <c r="V12" s="32">
        <f>T12*J12</f>
        <v>1225.7462</v>
      </c>
    </row>
    <row r="13" spans="1:22" x14ac:dyDescent="0.25">
      <c r="A13" s="4"/>
      <c r="B13" s="4"/>
      <c r="C13" s="34" t="s">
        <v>28</v>
      </c>
      <c r="D13" s="35"/>
      <c r="E13" s="35"/>
      <c r="F13" s="35"/>
      <c r="G13" s="59"/>
      <c r="H13" s="59"/>
      <c r="I13" s="59"/>
      <c r="J13" s="59"/>
      <c r="K13" s="36">
        <f t="shared" ref="K13:S13" si="0">SUM(K9:K11)</f>
        <v>1040</v>
      </c>
      <c r="L13" s="37">
        <f t="shared" si="0"/>
        <v>3900.47</v>
      </c>
      <c r="M13" s="38">
        <f t="shared" si="0"/>
        <v>53751.352099999996</v>
      </c>
      <c r="N13" s="39">
        <f t="shared" si="0"/>
        <v>16</v>
      </c>
      <c r="O13" s="37">
        <f t="shared" si="0"/>
        <v>325.04700000000003</v>
      </c>
      <c r="P13" s="38">
        <f t="shared" si="0"/>
        <v>2165.2996299999995</v>
      </c>
      <c r="Q13" s="39">
        <f t="shared" si="0"/>
        <v>1</v>
      </c>
      <c r="R13" s="37">
        <f t="shared" si="0"/>
        <v>838.33299999999997</v>
      </c>
      <c r="S13" s="38">
        <f t="shared" si="0"/>
        <v>1114.98289</v>
      </c>
      <c r="T13" s="39">
        <f>SUM(T9:T12)</f>
        <v>2</v>
      </c>
      <c r="U13" s="37">
        <f>SUM(U9:U12)</f>
        <v>200.94200000000001</v>
      </c>
      <c r="V13" s="38">
        <f>SUM(V9:V12)</f>
        <v>1225.7462</v>
      </c>
    </row>
    <row r="14" spans="1:22" x14ac:dyDescent="0.25">
      <c r="A14" s="40" t="s">
        <v>29</v>
      </c>
      <c r="B14" s="4"/>
      <c r="C14" s="4"/>
      <c r="D14" s="4"/>
      <c r="E14" s="4"/>
      <c r="F14" s="4"/>
      <c r="G14" s="60">
        <f>'[1]Existing Rates'!B3+((('[1]Water Forecast'!L15-2000)/1000)*'[1]Existing Rates'!B4)</f>
        <v>49.955116634615386</v>
      </c>
      <c r="H14" s="60"/>
      <c r="I14" s="60"/>
      <c r="J14" s="60"/>
      <c r="K14" s="4"/>
      <c r="L14" s="4"/>
      <c r="M14" s="41"/>
      <c r="N14" s="4"/>
      <c r="O14" s="4"/>
      <c r="P14" s="42"/>
      <c r="Q14" s="43"/>
      <c r="R14" s="43"/>
      <c r="S14" s="43"/>
      <c r="T14" s="43"/>
      <c r="U14" s="43"/>
      <c r="V14" s="43"/>
    </row>
    <row r="15" spans="1:22" ht="15.75" thickBot="1" x14ac:dyDescent="0.3">
      <c r="A15" s="40" t="s">
        <v>17</v>
      </c>
      <c r="B15" s="4"/>
      <c r="C15" s="4"/>
      <c r="D15" s="4"/>
      <c r="E15" s="4"/>
      <c r="F15" s="4"/>
      <c r="G15" s="44"/>
      <c r="H15" s="44"/>
      <c r="I15" s="44"/>
      <c r="J15" s="44"/>
      <c r="K15" s="44"/>
      <c r="L15" s="45">
        <f>(L13*1000)/K13</f>
        <v>3750.4519230769229</v>
      </c>
      <c r="M15" s="46"/>
      <c r="N15" s="44"/>
      <c r="O15" s="45">
        <f>(O13*1000)/N13</f>
        <v>20315.4375</v>
      </c>
      <c r="P15" s="46"/>
      <c r="Q15" s="46"/>
      <c r="R15" s="45">
        <f>(R13*1000)/Q13</f>
        <v>838333</v>
      </c>
      <c r="S15" s="46"/>
      <c r="T15" s="46"/>
      <c r="U15" s="45">
        <f>(U13*1000)/T13</f>
        <v>100471</v>
      </c>
      <c r="V15" s="46"/>
    </row>
    <row r="16" spans="1:22" ht="15.75" thickTop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7"/>
      <c r="N16" s="5"/>
      <c r="O16" s="5"/>
      <c r="P16" s="47"/>
      <c r="Q16" s="48"/>
      <c r="R16" s="48"/>
      <c r="S16" s="48"/>
      <c r="T16" s="48"/>
      <c r="U16" s="48"/>
      <c r="V16" s="48"/>
    </row>
    <row r="17" spans="1:22" x14ac:dyDescent="0.25">
      <c r="A17" s="30"/>
      <c r="B17" s="4"/>
      <c r="C17" s="4"/>
      <c r="D17" s="4"/>
      <c r="E17" s="4"/>
      <c r="F17" s="4"/>
      <c r="G17" s="49"/>
      <c r="H17" s="49"/>
      <c r="I17" s="49"/>
      <c r="J17" s="49"/>
      <c r="K17" s="4"/>
      <c r="L17" s="4"/>
      <c r="M17" s="42"/>
      <c r="N17" s="4"/>
      <c r="O17" s="4"/>
      <c r="P17" s="42"/>
      <c r="Q17" s="42"/>
      <c r="R17" s="42"/>
      <c r="S17" s="42"/>
      <c r="T17" s="42"/>
      <c r="U17" s="42"/>
      <c r="V17" s="42"/>
    </row>
    <row r="18" spans="1:22" ht="15.75" thickBot="1" x14ac:dyDescent="0.3">
      <c r="A18" s="30"/>
      <c r="B18" s="4"/>
      <c r="C18" s="50" t="s">
        <v>18</v>
      </c>
      <c r="D18" s="50"/>
      <c r="E18" s="50"/>
      <c r="F18" s="50"/>
      <c r="G18" s="50"/>
      <c r="H18" s="50"/>
      <c r="I18" s="50"/>
      <c r="J18" s="50"/>
      <c r="K18" s="51">
        <f t="shared" ref="K18:S18" si="1">K13</f>
        <v>1040</v>
      </c>
      <c r="L18" s="51">
        <f t="shared" si="1"/>
        <v>3900.47</v>
      </c>
      <c r="M18" s="52">
        <f t="shared" si="1"/>
        <v>53751.352099999996</v>
      </c>
      <c r="N18" s="51">
        <f t="shared" si="1"/>
        <v>16</v>
      </c>
      <c r="O18" s="51">
        <f t="shared" si="1"/>
        <v>325.04700000000003</v>
      </c>
      <c r="P18" s="52">
        <f t="shared" si="1"/>
        <v>2165.2996299999995</v>
      </c>
      <c r="Q18" s="51">
        <f t="shared" si="1"/>
        <v>1</v>
      </c>
      <c r="R18" s="51">
        <f t="shared" si="1"/>
        <v>838.33299999999997</v>
      </c>
      <c r="S18" s="52">
        <f t="shared" si="1"/>
        <v>1114.98289</v>
      </c>
      <c r="T18" s="51">
        <f>T13</f>
        <v>2</v>
      </c>
      <c r="U18" s="51">
        <f>U13</f>
        <v>200.94200000000001</v>
      </c>
      <c r="V18" s="52">
        <f>V13</f>
        <v>1225.7462</v>
      </c>
    </row>
    <row r="19" spans="1:22" ht="15.75" thickTop="1" x14ac:dyDescent="0.25"/>
  </sheetData>
  <mergeCells count="3">
    <mergeCell ref="G5:J5"/>
    <mergeCell ref="C6:F6"/>
    <mergeCell ref="G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55C89-3778-4FA0-B7B7-53564FE257BA}">
  <dimension ref="A1:V18"/>
  <sheetViews>
    <sheetView workbookViewId="0">
      <selection activeCell="H18" sqref="H18"/>
    </sheetView>
  </sheetViews>
  <sheetFormatPr defaultRowHeight="15" x14ac:dyDescent="0.25"/>
  <cols>
    <col min="3" max="3" width="11.140625" bestFit="1" customWidth="1"/>
    <col min="4" max="4" width="11.7109375" bestFit="1" customWidth="1"/>
    <col min="5" max="6" width="9.28515625" bestFit="1" customWidth="1"/>
    <col min="7" max="7" width="12.140625" bestFit="1" customWidth="1"/>
    <col min="8" max="8" width="11.7109375" bestFit="1" customWidth="1"/>
    <col min="9" max="9" width="10.42578125" bestFit="1" customWidth="1"/>
    <col min="10" max="10" width="9.85546875" bestFit="1" customWidth="1"/>
    <col min="11" max="11" width="6.5703125" bestFit="1" customWidth="1"/>
    <col min="12" max="12" width="9.28515625" bestFit="1" customWidth="1"/>
    <col min="13" max="13" width="9.85546875" bestFit="1" customWidth="1"/>
    <col min="14" max="14" width="6.5703125" bestFit="1" customWidth="1"/>
    <col min="15" max="15" width="9.28515625" bestFit="1" customWidth="1"/>
    <col min="16" max="16" width="8.7109375" bestFit="1" customWidth="1"/>
    <col min="17" max="17" width="6.5703125" bestFit="1" customWidth="1"/>
    <col min="18" max="18" width="9.28515625" bestFit="1" customWidth="1"/>
    <col min="19" max="19" width="8.7109375" bestFit="1" customWidth="1"/>
    <col min="20" max="20" width="6.5703125" bestFit="1" customWidth="1"/>
    <col min="21" max="21" width="9.28515625" bestFit="1" customWidth="1"/>
    <col min="22" max="22" width="8.7109375" bestFit="1" customWidth="1"/>
  </cols>
  <sheetData>
    <row r="1" spans="1:22" x14ac:dyDescent="0.2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x14ac:dyDescent="0.25">
      <c r="A5" s="62" t="s">
        <v>23</v>
      </c>
      <c r="B5" s="62"/>
      <c r="C5" s="62"/>
      <c r="D5" s="62"/>
      <c r="E5" s="62"/>
      <c r="F5" s="62"/>
      <c r="G5" s="63" t="s">
        <v>24</v>
      </c>
      <c r="H5" s="63"/>
      <c r="I5" s="63"/>
      <c r="J5" s="63"/>
      <c r="K5" s="14"/>
      <c r="L5" s="15" t="s">
        <v>1</v>
      </c>
      <c r="M5" s="16"/>
      <c r="N5" s="16"/>
      <c r="O5" s="15" t="s">
        <v>2</v>
      </c>
      <c r="P5" s="16"/>
      <c r="Q5" s="16"/>
      <c r="R5" s="15" t="s">
        <v>3</v>
      </c>
      <c r="S5" s="16"/>
      <c r="T5" s="16"/>
      <c r="U5" s="17" t="s">
        <v>4</v>
      </c>
      <c r="V5" s="16"/>
    </row>
    <row r="6" spans="1:22" x14ac:dyDescent="0.25">
      <c r="A6" s="62"/>
      <c r="B6" s="62"/>
      <c r="C6" s="64" t="s">
        <v>24</v>
      </c>
      <c r="D6" s="64"/>
      <c r="E6" s="64"/>
      <c r="F6" s="64"/>
      <c r="G6" s="63" t="s">
        <v>25</v>
      </c>
      <c r="H6" s="63"/>
      <c r="I6" s="63"/>
      <c r="J6" s="63"/>
      <c r="K6" s="19" t="s">
        <v>6</v>
      </c>
      <c r="L6" s="20" t="s">
        <v>7</v>
      </c>
      <c r="M6" s="20" t="s">
        <v>26</v>
      </c>
      <c r="N6" s="21" t="s">
        <v>6</v>
      </c>
      <c r="O6" s="20" t="s">
        <v>7</v>
      </c>
      <c r="P6" s="20" t="s">
        <v>26</v>
      </c>
      <c r="Q6" s="21" t="s">
        <v>6</v>
      </c>
      <c r="R6" s="20" t="s">
        <v>7</v>
      </c>
      <c r="S6" s="20" t="s">
        <v>26</v>
      </c>
      <c r="T6" s="21" t="s">
        <v>6</v>
      </c>
      <c r="U6" s="20" t="s">
        <v>7</v>
      </c>
      <c r="V6" s="22" t="s">
        <v>26</v>
      </c>
    </row>
    <row r="7" spans="1:22" x14ac:dyDescent="0.25">
      <c r="A7" s="65"/>
      <c r="B7" s="65"/>
      <c r="C7" s="65" t="s">
        <v>1</v>
      </c>
      <c r="D7" s="65" t="s">
        <v>2</v>
      </c>
      <c r="E7" s="65" t="s">
        <v>3</v>
      </c>
      <c r="F7" s="65" t="s">
        <v>4</v>
      </c>
      <c r="G7" s="66" t="s">
        <v>1</v>
      </c>
      <c r="H7" s="66" t="s">
        <v>2</v>
      </c>
      <c r="I7" s="66" t="s">
        <v>3</v>
      </c>
      <c r="J7" s="66" t="s">
        <v>4</v>
      </c>
      <c r="K7" s="26" t="s">
        <v>9</v>
      </c>
      <c r="L7" s="27" t="s">
        <v>10</v>
      </c>
      <c r="M7" s="28"/>
      <c r="N7" s="26" t="s">
        <v>9</v>
      </c>
      <c r="O7" s="27" t="s">
        <v>10</v>
      </c>
      <c r="P7" s="29"/>
      <c r="Q7" s="26" t="s">
        <v>9</v>
      </c>
      <c r="R7" s="27" t="s">
        <v>10</v>
      </c>
      <c r="S7" s="29"/>
      <c r="T7" s="26" t="s">
        <v>9</v>
      </c>
      <c r="U7" s="27" t="s">
        <v>10</v>
      </c>
      <c r="V7" s="28"/>
    </row>
    <row r="8" spans="1:22" x14ac:dyDescent="0.25">
      <c r="A8" s="62" t="s">
        <v>11</v>
      </c>
      <c r="B8" s="62"/>
      <c r="C8" s="62"/>
      <c r="D8" s="62"/>
      <c r="E8" s="62"/>
      <c r="F8" s="62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x14ac:dyDescent="0.25">
      <c r="A9" s="62" t="s">
        <v>12</v>
      </c>
      <c r="B9" s="62"/>
      <c r="C9" s="68">
        <v>989</v>
      </c>
      <c r="D9" s="68">
        <v>1950</v>
      </c>
      <c r="E9" s="62"/>
      <c r="F9" s="62"/>
      <c r="G9" s="69">
        <v>44.6</v>
      </c>
      <c r="H9" s="69">
        <v>44.6</v>
      </c>
      <c r="I9" s="67"/>
      <c r="J9" s="67"/>
      <c r="K9" s="62">
        <v>328</v>
      </c>
      <c r="L9" s="70">
        <v>324.392</v>
      </c>
      <c r="M9" s="71">
        <v>14628.800000000001</v>
      </c>
      <c r="N9" s="62">
        <v>5</v>
      </c>
      <c r="O9" s="70">
        <v>4.9450000000000003</v>
      </c>
      <c r="P9" s="71">
        <v>223</v>
      </c>
      <c r="Q9" s="62"/>
      <c r="R9" s="62"/>
      <c r="S9" s="62"/>
      <c r="T9" s="62"/>
      <c r="U9" s="62"/>
      <c r="V9" s="62"/>
    </row>
    <row r="10" spans="1:22" x14ac:dyDescent="0.25">
      <c r="A10" s="62" t="s">
        <v>13</v>
      </c>
      <c r="B10" s="62"/>
      <c r="C10" s="68">
        <v>4143</v>
      </c>
      <c r="D10" s="68">
        <v>4862</v>
      </c>
      <c r="E10" s="62"/>
      <c r="F10" s="62"/>
      <c r="G10" s="69">
        <v>58.486640000000001</v>
      </c>
      <c r="H10" s="69">
        <v>63.145760000000003</v>
      </c>
      <c r="I10" s="67"/>
      <c r="J10" s="67"/>
      <c r="K10" s="62">
        <v>634</v>
      </c>
      <c r="L10" s="68">
        <v>2626.6619999999998</v>
      </c>
      <c r="M10" s="71">
        <v>37080.529759999998</v>
      </c>
      <c r="N10" s="62">
        <v>6</v>
      </c>
      <c r="O10" s="70">
        <v>24.858000000000001</v>
      </c>
      <c r="P10" s="71">
        <v>378.87456000000003</v>
      </c>
      <c r="Q10" s="62"/>
      <c r="R10" s="62"/>
      <c r="S10" s="62"/>
      <c r="T10" s="62"/>
      <c r="U10" s="62"/>
      <c r="V10" s="62"/>
    </row>
    <row r="11" spans="1:22" x14ac:dyDescent="0.25">
      <c r="A11" s="62" t="s">
        <v>27</v>
      </c>
      <c r="B11" s="62"/>
      <c r="C11" s="68">
        <v>12172</v>
      </c>
      <c r="D11" s="68">
        <v>57225</v>
      </c>
      <c r="E11" s="68">
        <v>838333</v>
      </c>
      <c r="F11" s="62"/>
      <c r="G11" s="69">
        <v>109.71456000000001</v>
      </c>
      <c r="H11" s="69">
        <v>401.65800000000002</v>
      </c>
      <c r="I11" s="67"/>
      <c r="J11" s="67"/>
      <c r="K11" s="62">
        <v>78</v>
      </c>
      <c r="L11" s="70">
        <v>949.41600000000005</v>
      </c>
      <c r="M11" s="71">
        <v>8557.7356799999998</v>
      </c>
      <c r="N11" s="62">
        <v>5</v>
      </c>
      <c r="O11" s="70">
        <v>60.86</v>
      </c>
      <c r="P11" s="71">
        <v>2008.29</v>
      </c>
      <c r="Q11" s="62">
        <v>1</v>
      </c>
      <c r="R11" s="70">
        <v>838.33299999999997</v>
      </c>
      <c r="S11" s="71">
        <v>1114.98289</v>
      </c>
      <c r="T11" s="62"/>
      <c r="U11" s="62"/>
      <c r="V11" s="62"/>
    </row>
    <row r="12" spans="1:22" x14ac:dyDescent="0.25">
      <c r="A12" s="62" t="s">
        <v>4</v>
      </c>
      <c r="B12" s="62"/>
      <c r="C12" s="65"/>
      <c r="D12" s="65"/>
      <c r="E12" s="65"/>
      <c r="F12" s="72">
        <v>100471</v>
      </c>
      <c r="G12" s="66"/>
      <c r="H12" s="66"/>
      <c r="I12" s="66"/>
      <c r="J12" s="73">
        <v>686.21693000000005</v>
      </c>
      <c r="K12" s="65"/>
      <c r="L12" s="65"/>
      <c r="M12" s="65"/>
      <c r="N12" s="65"/>
      <c r="O12" s="65"/>
      <c r="P12" s="65"/>
      <c r="Q12" s="65"/>
      <c r="R12" s="65"/>
      <c r="S12" s="65"/>
      <c r="T12" s="65">
        <v>2</v>
      </c>
      <c r="U12" s="74">
        <v>200.94200000000001</v>
      </c>
      <c r="V12" s="75">
        <v>1372.4338600000001</v>
      </c>
    </row>
    <row r="13" spans="1:22" x14ac:dyDescent="0.25">
      <c r="A13" s="62"/>
      <c r="B13" s="62"/>
      <c r="C13" s="76" t="s">
        <v>28</v>
      </c>
      <c r="D13" s="76"/>
      <c r="E13" s="76"/>
      <c r="F13" s="76"/>
      <c r="G13" s="77"/>
      <c r="H13" s="77"/>
      <c r="I13" s="77"/>
      <c r="J13" s="77"/>
      <c r="K13" s="76">
        <v>1040</v>
      </c>
      <c r="L13" s="78">
        <v>3900.47</v>
      </c>
      <c r="M13" s="79">
        <v>60267.065439999998</v>
      </c>
      <c r="N13" s="76">
        <v>16</v>
      </c>
      <c r="O13" s="80">
        <v>90.662999999999997</v>
      </c>
      <c r="P13" s="79">
        <v>2610.1645600000002</v>
      </c>
      <c r="Q13" s="76">
        <v>1</v>
      </c>
      <c r="R13" s="80">
        <v>838.33299999999997</v>
      </c>
      <c r="S13" s="79">
        <v>1114.98289</v>
      </c>
      <c r="T13" s="76">
        <v>2</v>
      </c>
      <c r="U13" s="80">
        <v>200.94200000000001</v>
      </c>
      <c r="V13" s="79">
        <v>1372.4338600000001</v>
      </c>
    </row>
    <row r="14" spans="1:22" x14ac:dyDescent="0.25">
      <c r="A14" s="62" t="s">
        <v>29</v>
      </c>
      <c r="B14" s="62"/>
      <c r="C14" s="62"/>
      <c r="D14" s="62"/>
      <c r="E14" s="62"/>
      <c r="F14" s="62"/>
      <c r="G14" s="81">
        <v>55.942928461538465</v>
      </c>
      <c r="H14" s="77"/>
      <c r="I14" s="77"/>
      <c r="J14" s="77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 ht="15.75" thickBot="1" x14ac:dyDescent="0.3">
      <c r="A15" s="62" t="s">
        <v>17</v>
      </c>
      <c r="B15" s="62"/>
      <c r="C15" s="62"/>
      <c r="D15" s="62"/>
      <c r="E15" s="62"/>
      <c r="F15" s="62"/>
      <c r="G15" s="82"/>
      <c r="H15" s="82"/>
      <c r="I15" s="82"/>
      <c r="J15" s="82"/>
      <c r="K15" s="82"/>
      <c r="L15" s="83">
        <v>3750.4519230769229</v>
      </c>
      <c r="M15" s="82"/>
      <c r="N15" s="82"/>
      <c r="O15" s="83">
        <v>5666.4375</v>
      </c>
      <c r="P15" s="82"/>
      <c r="Q15" s="82"/>
      <c r="R15" s="83">
        <v>838333</v>
      </c>
      <c r="S15" s="82"/>
      <c r="T15" s="82"/>
      <c r="U15" s="83">
        <v>100471</v>
      </c>
      <c r="V15" s="82"/>
    </row>
    <row r="16" spans="1:22" ht="15.75" thickTop="1" x14ac:dyDescent="0.25">
      <c r="A16" s="62"/>
      <c r="B16" s="62"/>
      <c r="C16" s="65"/>
      <c r="D16" s="65"/>
      <c r="E16" s="65"/>
      <c r="F16" s="65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2" ht="15.75" thickBot="1" x14ac:dyDescent="0.3">
      <c r="A17" s="62"/>
      <c r="B17" s="62"/>
      <c r="C17" s="85" t="s">
        <v>18</v>
      </c>
      <c r="D17" s="85"/>
      <c r="E17" s="85"/>
      <c r="F17" s="85"/>
      <c r="G17" s="85"/>
      <c r="H17" s="85"/>
      <c r="I17" s="85"/>
      <c r="J17" s="85"/>
      <c r="K17" s="86">
        <v>1040</v>
      </c>
      <c r="L17" s="86">
        <v>3900.47</v>
      </c>
      <c r="M17" s="87">
        <v>60267.065439999998</v>
      </c>
      <c r="N17" s="85">
        <v>16</v>
      </c>
      <c r="O17" s="86">
        <v>90.662999999999997</v>
      </c>
      <c r="P17" s="87">
        <v>2610.1645600000002</v>
      </c>
      <c r="Q17" s="85">
        <v>1</v>
      </c>
      <c r="R17" s="86">
        <v>838.33299999999997</v>
      </c>
      <c r="S17" s="87">
        <v>1114.98289</v>
      </c>
      <c r="T17" s="85">
        <v>2</v>
      </c>
      <c r="U17" s="86">
        <v>200.94200000000001</v>
      </c>
      <c r="V17" s="87">
        <v>1372.4338600000001</v>
      </c>
    </row>
    <row r="18" spans="1:22" ht="15.75" thickTop="1" x14ac:dyDescent="0.25"/>
  </sheetData>
  <mergeCells count="3">
    <mergeCell ref="G5:J5"/>
    <mergeCell ref="G6:J6"/>
    <mergeCell ref="C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WMWD Usage</vt:lpstr>
      <vt:lpstr>Existing Water Income</vt:lpstr>
      <vt:lpstr> Forecasted Water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PBR</cp:lastModifiedBy>
  <dcterms:created xsi:type="dcterms:W3CDTF">2020-08-24T17:33:00Z</dcterms:created>
  <dcterms:modified xsi:type="dcterms:W3CDTF">2020-08-24T17:52:21Z</dcterms:modified>
</cp:coreProperties>
</file>