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730" yWindow="2175" windowWidth="21600" windowHeight="1342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/>
  <c r="D8" l="1"/>
  <c r="D7"/>
  <c r="F27" l="1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D27"/>
  <c r="H27" s="1"/>
  <c r="D26"/>
  <c r="D25"/>
  <c r="D24"/>
  <c r="D23"/>
  <c r="H23" s="1"/>
  <c r="D22"/>
  <c r="D21"/>
  <c r="D20"/>
  <c r="H20" s="1"/>
  <c r="D19"/>
  <c r="H19" s="1"/>
  <c r="D18"/>
  <c r="D17"/>
  <c r="D16"/>
  <c r="H16" s="1"/>
  <c r="C15"/>
  <c r="D15" s="1"/>
  <c r="H15" s="1"/>
  <c r="C14"/>
  <c r="D14" s="1"/>
  <c r="H14" s="1"/>
  <c r="H22" l="1"/>
  <c r="H25"/>
  <c r="H18"/>
  <c r="H26"/>
  <c r="H17"/>
  <c r="H21"/>
  <c r="H24"/>
  <c r="H28" l="1"/>
  <c r="G32" l="1"/>
  <c r="G34" s="1"/>
  <c r="H32"/>
  <c r="H34" s="1"/>
  <c r="H39" l="1"/>
  <c r="H42" s="1"/>
  <c r="H45" s="1"/>
  <c r="H47"/>
  <c r="H50" s="1"/>
  <c r="H53" s="1"/>
  <c r="H37"/>
  <c r="G37"/>
  <c r="G39"/>
  <c r="G42" s="1"/>
  <c r="G45" s="1"/>
  <c r="G47"/>
  <c r="G50" s="1"/>
  <c r="G53" s="1"/>
</calcChain>
</file>

<file path=xl/sharedStrings.xml><?xml version="1.0" encoding="utf-8"?>
<sst xmlns="http://schemas.openxmlformats.org/spreadsheetml/2006/main" count="68" uniqueCount="48">
  <si>
    <t>Job Title</t>
  </si>
  <si>
    <t>General Manager</t>
  </si>
  <si>
    <t>Office Manager</t>
  </si>
  <si>
    <t>Meter Reading Foreman</t>
  </si>
  <si>
    <t>Meter Reader / Maintenance</t>
  </si>
  <si>
    <t>Maintenance</t>
  </si>
  <si>
    <t>GIS Supervisor / Maintenance</t>
  </si>
  <si>
    <t>Office Clerk</t>
  </si>
  <si>
    <t>Meter Tester / Office Clerk</t>
  </si>
  <si>
    <t>Salary</t>
  </si>
  <si>
    <t>N/A</t>
  </si>
  <si>
    <t xml:space="preserve"> </t>
  </si>
  <si>
    <t>Test Year</t>
  </si>
  <si>
    <t>Normal Hours</t>
  </si>
  <si>
    <t xml:space="preserve">Pro Forma </t>
  </si>
  <si>
    <t>Wage Rate</t>
  </si>
  <si>
    <t>Pro Forma</t>
  </si>
  <si>
    <t>Normal Wages</t>
  </si>
  <si>
    <t>Overtime Hours</t>
  </si>
  <si>
    <t>Overtime Rate</t>
  </si>
  <si>
    <t>Overtime Wages</t>
  </si>
  <si>
    <t>Total Pro Forma</t>
  </si>
  <si>
    <t>Wages</t>
  </si>
  <si>
    <t>Pro Forma Total Salaries &amp; Wages Expense</t>
  </si>
  <si>
    <t>Less: Test Year Salaries &amp; Wages Expense</t>
  </si>
  <si>
    <t>Times: 7.65 Percent FICA Rate</t>
  </si>
  <si>
    <t>Less: Test Year Payroll Taxes</t>
  </si>
  <si>
    <t>Payroll Tax Adjustment</t>
  </si>
  <si>
    <t>Pro Forma Salaries and Wages Expense</t>
  </si>
  <si>
    <t>Times: 14 Percent Pension Contribution</t>
  </si>
  <si>
    <t>Total Pro Forma Pension Contribution</t>
  </si>
  <si>
    <t>Less: Test Year Pension Contribution</t>
  </si>
  <si>
    <t>Pension &amp; Benefits Adjustments</t>
  </si>
  <si>
    <t>Salary Paid</t>
  </si>
  <si>
    <t>Total</t>
  </si>
  <si>
    <t>Southeast</t>
  </si>
  <si>
    <t>Adjustments</t>
  </si>
  <si>
    <t>West</t>
  </si>
  <si>
    <t>Pro Forma Allocation Percentage</t>
  </si>
  <si>
    <t>Pro Forma Salaries &amp; Wages Expense</t>
  </si>
  <si>
    <t>Pro Forma Salaries &amp; Wages Adjustment</t>
  </si>
  <si>
    <t>by Southeast</t>
  </si>
  <si>
    <t>by West</t>
  </si>
  <si>
    <t>SALARIES:</t>
  </si>
  <si>
    <t>TOTAL PRO FORMA SALARIES AND WAGES:</t>
  </si>
  <si>
    <t>Southeast and West Daviess County Water Districts</t>
  </si>
  <si>
    <t>CORRECTED PRO FORMA SALARIES AND WAGES WITH ASSOCIATED ADJUSTMENTS</t>
  </si>
  <si>
    <t>Pro Forma Payroll Taxes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</si>
</sst>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$-409]* #,##0_);_([$$-409]* \(#,##0\);_([$$-409]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/>
    <xf numFmtId="166" fontId="0" fillId="0" borderId="1" xfId="1" applyNumberFormat="1" applyFont="1" applyBorder="1"/>
    <xf numFmtId="10" fontId="0" fillId="0" borderId="0" xfId="0" applyNumberFormat="1"/>
    <xf numFmtId="0" fontId="0" fillId="0" borderId="1" xfId="0" applyBorder="1" applyAlignment="1">
      <alignment horizontal="center"/>
    </xf>
    <xf numFmtId="167" fontId="0" fillId="0" borderId="0" xfId="2" applyNumberFormat="1" applyFont="1"/>
    <xf numFmtId="10" fontId="0" fillId="0" borderId="1" xfId="0" applyNumberFormat="1" applyBorder="1"/>
    <xf numFmtId="0" fontId="3" fillId="0" borderId="0" xfId="0" applyFont="1" applyAlignment="1">
      <alignment horizontal="center"/>
    </xf>
    <xf numFmtId="0" fontId="2" fillId="0" borderId="0" xfId="0" applyFont="1"/>
    <xf numFmtId="167" fontId="2" fillId="0" borderId="2" xfId="2" applyNumberFormat="1" applyFont="1" applyBorder="1"/>
    <xf numFmtId="43" fontId="0" fillId="0" borderId="0" xfId="0" applyNumberFormat="1"/>
    <xf numFmtId="43" fontId="1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67" fontId="6" fillId="0" borderId="1" xfId="2" applyNumberFormat="1" applyFont="1" applyBorder="1"/>
    <xf numFmtId="166" fontId="6" fillId="0" borderId="1" xfId="1" applyNumberFormat="1" applyFont="1" applyBorder="1"/>
    <xf numFmtId="0" fontId="0" fillId="0" borderId="0" xfId="0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A29" sqref="A29"/>
    </sheetView>
  </sheetViews>
  <sheetFormatPr defaultRowHeight="15"/>
  <cols>
    <col min="1" max="1" width="26.42578125" customWidth="1"/>
    <col min="2" max="2" width="14.5703125" customWidth="1"/>
    <col min="3" max="3" width="11.140625" customWidth="1"/>
    <col min="4" max="4" width="14" bestFit="1" customWidth="1"/>
    <col min="5" max="5" width="15.140625" bestFit="1" customWidth="1"/>
    <col min="6" max="6" width="14" bestFit="1" customWidth="1"/>
    <col min="7" max="7" width="15.85546875" bestFit="1" customWidth="1"/>
    <col min="8" max="8" width="15" bestFit="1" customWidth="1"/>
    <col min="10" max="10" width="11.28515625" bestFit="1" customWidth="1"/>
  </cols>
  <sheetData>
    <row r="1" spans="1:8" ht="15.75">
      <c r="A1" s="20" t="s">
        <v>46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45</v>
      </c>
      <c r="B2" s="20"/>
      <c r="C2" s="20"/>
      <c r="D2" s="20"/>
      <c r="E2" s="20"/>
      <c r="F2" s="20"/>
      <c r="G2" s="20"/>
      <c r="H2" s="20"/>
    </row>
    <row r="4" spans="1:8">
      <c r="A4" s="19" t="s">
        <v>43</v>
      </c>
    </row>
    <row r="5" spans="1:8" ht="17.25">
      <c r="B5" s="17" t="s">
        <v>33</v>
      </c>
      <c r="C5" s="17" t="s">
        <v>33</v>
      </c>
      <c r="D5" s="18"/>
    </row>
    <row r="6" spans="1:8" ht="17.25">
      <c r="B6" s="18" t="s">
        <v>41</v>
      </c>
      <c r="C6" s="18" t="s">
        <v>42</v>
      </c>
      <c r="D6" s="18" t="s">
        <v>34</v>
      </c>
    </row>
    <row r="7" spans="1:8">
      <c r="A7" t="s">
        <v>1</v>
      </c>
      <c r="B7" s="4">
        <v>2630</v>
      </c>
      <c r="C7" s="4">
        <v>1828</v>
      </c>
      <c r="D7" s="4">
        <f>+B7+C7</f>
        <v>4458</v>
      </c>
    </row>
    <row r="8" spans="1:8">
      <c r="A8" t="s">
        <v>2</v>
      </c>
      <c r="B8" s="4">
        <v>2067</v>
      </c>
      <c r="C8" s="4">
        <v>1437</v>
      </c>
      <c r="D8" s="4">
        <f>+B8+C8</f>
        <v>3504</v>
      </c>
    </row>
    <row r="9" spans="1:8">
      <c r="B9" s="4"/>
      <c r="C9" s="4"/>
      <c r="D9" s="4"/>
    </row>
    <row r="10" spans="1:8">
      <c r="A10" s="19" t="s">
        <v>44</v>
      </c>
    </row>
    <row r="11" spans="1:8">
      <c r="A11" s="19"/>
    </row>
    <row r="12" spans="1:8">
      <c r="B12" s="5" t="s">
        <v>12</v>
      </c>
      <c r="C12" s="5" t="s">
        <v>14</v>
      </c>
      <c r="D12" s="5" t="s">
        <v>16</v>
      </c>
      <c r="E12" s="5" t="s">
        <v>16</v>
      </c>
      <c r="F12" s="5" t="s">
        <v>14</v>
      </c>
      <c r="G12" s="5" t="s">
        <v>16</v>
      </c>
      <c r="H12" s="5" t="s">
        <v>21</v>
      </c>
    </row>
    <row r="13" spans="1:8">
      <c r="A13" s="10" t="s">
        <v>0</v>
      </c>
      <c r="B13" s="10" t="s">
        <v>13</v>
      </c>
      <c r="C13" s="10" t="s">
        <v>15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22</v>
      </c>
    </row>
    <row r="14" spans="1:8">
      <c r="A14" t="s">
        <v>1</v>
      </c>
      <c r="B14" s="5" t="s">
        <v>9</v>
      </c>
      <c r="C14" s="4">
        <f>2630+1828</f>
        <v>4458</v>
      </c>
      <c r="D14" s="2">
        <f>+C14*24</f>
        <v>106992</v>
      </c>
      <c r="E14" s="23" t="s">
        <v>10</v>
      </c>
      <c r="F14" s="23" t="s">
        <v>10</v>
      </c>
      <c r="G14" s="23" t="s">
        <v>10</v>
      </c>
      <c r="H14" s="2">
        <f>+D14</f>
        <v>106992</v>
      </c>
    </row>
    <row r="15" spans="1:8">
      <c r="A15" t="s">
        <v>2</v>
      </c>
      <c r="B15" s="5" t="s">
        <v>9</v>
      </c>
      <c r="C15" s="4">
        <f>2067+1437</f>
        <v>3504</v>
      </c>
      <c r="D15" s="4">
        <f>+C15*24</f>
        <v>84096</v>
      </c>
      <c r="E15" s="23" t="s">
        <v>10</v>
      </c>
      <c r="F15" s="23" t="s">
        <v>10</v>
      </c>
      <c r="G15" s="23" t="s">
        <v>10</v>
      </c>
      <c r="H15" s="7">
        <f>+D15</f>
        <v>84096</v>
      </c>
    </row>
    <row r="16" spans="1:8">
      <c r="A16" t="s">
        <v>3</v>
      </c>
      <c r="B16" s="6">
        <v>2080</v>
      </c>
      <c r="C16" s="3">
        <v>28.27</v>
      </c>
      <c r="D16" s="4">
        <f>+B16*C16</f>
        <v>58801.599999999999</v>
      </c>
      <c r="E16" s="3">
        <v>8</v>
      </c>
      <c r="F16" s="1">
        <f>+C16*1.5</f>
        <v>42.405000000000001</v>
      </c>
      <c r="G16" s="2">
        <f>+E16*F16</f>
        <v>339.24</v>
      </c>
      <c r="H16" s="4">
        <f>+D16+G16</f>
        <v>59140.84</v>
      </c>
    </row>
    <row r="17" spans="1:8">
      <c r="A17" t="s">
        <v>4</v>
      </c>
      <c r="B17" s="6">
        <v>2080</v>
      </c>
      <c r="C17" s="3">
        <v>17.89</v>
      </c>
      <c r="D17" s="4">
        <f t="shared" ref="D17:D27" si="0">+B17*C17</f>
        <v>37211.200000000004</v>
      </c>
      <c r="E17" s="3">
        <v>145</v>
      </c>
      <c r="F17" s="3">
        <f t="shared" ref="F17:F27" si="1">+C17*1.5</f>
        <v>26.835000000000001</v>
      </c>
      <c r="G17" s="2">
        <f t="shared" ref="G17:G27" si="2">+E17*F17</f>
        <v>3891.0750000000003</v>
      </c>
      <c r="H17" s="4">
        <f t="shared" ref="H17:H27" si="3">+D17+G17</f>
        <v>41102.275000000001</v>
      </c>
    </row>
    <row r="18" spans="1:8">
      <c r="A18" t="s">
        <v>5</v>
      </c>
      <c r="B18" s="6">
        <v>2080</v>
      </c>
      <c r="C18" s="3">
        <v>29.09</v>
      </c>
      <c r="D18" s="4">
        <f t="shared" si="0"/>
        <v>60507.199999999997</v>
      </c>
      <c r="E18" s="3">
        <v>179</v>
      </c>
      <c r="F18" s="3">
        <f t="shared" si="1"/>
        <v>43.634999999999998</v>
      </c>
      <c r="G18" s="2">
        <f t="shared" si="2"/>
        <v>7810.665</v>
      </c>
      <c r="H18" s="4">
        <f t="shared" si="3"/>
        <v>68317.864999999991</v>
      </c>
    </row>
    <row r="19" spans="1:8">
      <c r="A19" t="s">
        <v>5</v>
      </c>
      <c r="B19" s="6">
        <v>2080</v>
      </c>
      <c r="C19" s="3">
        <v>20.09</v>
      </c>
      <c r="D19" s="4">
        <f t="shared" si="0"/>
        <v>41787.199999999997</v>
      </c>
      <c r="E19" s="3">
        <v>60</v>
      </c>
      <c r="F19" s="3">
        <f t="shared" si="1"/>
        <v>30.134999999999998</v>
      </c>
      <c r="G19" s="2">
        <f t="shared" si="2"/>
        <v>1808.1</v>
      </c>
      <c r="H19" s="4">
        <f t="shared" si="3"/>
        <v>43595.299999999996</v>
      </c>
    </row>
    <row r="20" spans="1:8">
      <c r="A20" t="s">
        <v>5</v>
      </c>
      <c r="B20" s="6">
        <v>2080</v>
      </c>
      <c r="C20" s="3">
        <v>23.79</v>
      </c>
      <c r="D20" s="4">
        <f t="shared" si="0"/>
        <v>49483.199999999997</v>
      </c>
      <c r="E20" s="3">
        <v>18</v>
      </c>
      <c r="F20" s="3">
        <f t="shared" si="1"/>
        <v>35.685000000000002</v>
      </c>
      <c r="G20" s="2">
        <f t="shared" si="2"/>
        <v>642.33000000000004</v>
      </c>
      <c r="H20" s="4">
        <f t="shared" si="3"/>
        <v>50125.53</v>
      </c>
    </row>
    <row r="21" spans="1:8">
      <c r="A21" t="s">
        <v>5</v>
      </c>
      <c r="B21" s="6">
        <v>2080</v>
      </c>
      <c r="C21" s="3">
        <v>23.44</v>
      </c>
      <c r="D21" s="4">
        <f t="shared" si="0"/>
        <v>48755.200000000004</v>
      </c>
      <c r="E21" s="3">
        <v>48.5</v>
      </c>
      <c r="F21" s="3">
        <f t="shared" si="1"/>
        <v>35.160000000000004</v>
      </c>
      <c r="G21" s="2">
        <f t="shared" si="2"/>
        <v>1705.2600000000002</v>
      </c>
      <c r="H21" s="4">
        <f t="shared" si="3"/>
        <v>50460.460000000006</v>
      </c>
    </row>
    <row r="22" spans="1:8">
      <c r="A22" t="s">
        <v>6</v>
      </c>
      <c r="B22" s="6">
        <v>2080</v>
      </c>
      <c r="C22" s="3">
        <v>17.920000000000002</v>
      </c>
      <c r="D22" s="4">
        <f t="shared" si="0"/>
        <v>37273.600000000006</v>
      </c>
      <c r="E22" s="3">
        <v>62</v>
      </c>
      <c r="F22" s="3">
        <f t="shared" si="1"/>
        <v>26.880000000000003</v>
      </c>
      <c r="G22" s="2">
        <f t="shared" si="2"/>
        <v>1666.5600000000002</v>
      </c>
      <c r="H22" s="4">
        <f t="shared" si="3"/>
        <v>38940.160000000003</v>
      </c>
    </row>
    <row r="23" spans="1:8">
      <c r="A23" t="s">
        <v>5</v>
      </c>
      <c r="B23" s="6">
        <v>2080</v>
      </c>
      <c r="C23" s="3">
        <v>17.5</v>
      </c>
      <c r="D23" s="4">
        <f t="shared" si="0"/>
        <v>36400</v>
      </c>
      <c r="E23" s="3">
        <v>47</v>
      </c>
      <c r="F23" s="3">
        <f t="shared" si="1"/>
        <v>26.25</v>
      </c>
      <c r="G23" s="2">
        <f t="shared" si="2"/>
        <v>1233.75</v>
      </c>
      <c r="H23" s="4">
        <f t="shared" si="3"/>
        <v>37633.75</v>
      </c>
    </row>
    <row r="24" spans="1:8">
      <c r="A24" t="s">
        <v>7</v>
      </c>
      <c r="B24" s="6">
        <v>2080</v>
      </c>
      <c r="C24" s="3">
        <v>17.34</v>
      </c>
      <c r="D24" s="4">
        <f t="shared" si="0"/>
        <v>36067.199999999997</v>
      </c>
      <c r="E24" s="3">
        <v>6.5</v>
      </c>
      <c r="F24" s="3">
        <f t="shared" si="1"/>
        <v>26.009999999999998</v>
      </c>
      <c r="G24" s="2">
        <f t="shared" si="2"/>
        <v>169.065</v>
      </c>
      <c r="H24" s="4">
        <f t="shared" si="3"/>
        <v>36236.264999999999</v>
      </c>
    </row>
    <row r="25" spans="1:8">
      <c r="A25" t="s">
        <v>7</v>
      </c>
      <c r="B25" s="6">
        <v>2080</v>
      </c>
      <c r="C25" s="3">
        <v>16.899999999999999</v>
      </c>
      <c r="D25" s="4">
        <f t="shared" si="0"/>
        <v>35152</v>
      </c>
      <c r="E25" s="3">
        <v>8</v>
      </c>
      <c r="F25" s="3">
        <f t="shared" si="1"/>
        <v>25.349999999999998</v>
      </c>
      <c r="G25" s="2">
        <f t="shared" si="2"/>
        <v>202.79999999999998</v>
      </c>
      <c r="H25" s="4">
        <f t="shared" si="3"/>
        <v>35354.800000000003</v>
      </c>
    </row>
    <row r="26" spans="1:8">
      <c r="A26" t="s">
        <v>7</v>
      </c>
      <c r="B26" s="6">
        <v>2080</v>
      </c>
      <c r="C26" s="3">
        <v>16.579999999999998</v>
      </c>
      <c r="D26" s="4">
        <f t="shared" si="0"/>
        <v>34486.399999999994</v>
      </c>
      <c r="E26" s="3">
        <v>1.5</v>
      </c>
      <c r="F26" s="3">
        <f t="shared" si="1"/>
        <v>24.869999999999997</v>
      </c>
      <c r="G26" s="2">
        <f t="shared" si="2"/>
        <v>37.304999999999993</v>
      </c>
      <c r="H26" s="4">
        <f t="shared" si="3"/>
        <v>34523.704999999994</v>
      </c>
    </row>
    <row r="27" spans="1:8">
      <c r="A27" t="s">
        <v>8</v>
      </c>
      <c r="B27" s="6">
        <v>2080</v>
      </c>
      <c r="C27" s="3">
        <v>17.21</v>
      </c>
      <c r="D27" s="4">
        <f t="shared" si="0"/>
        <v>35796.800000000003</v>
      </c>
      <c r="E27" s="3">
        <v>36.86</v>
      </c>
      <c r="F27" s="3">
        <f t="shared" si="1"/>
        <v>25.815000000000001</v>
      </c>
      <c r="G27" s="2">
        <f t="shared" si="2"/>
        <v>951.54090000000008</v>
      </c>
      <c r="H27" s="8">
        <f t="shared" si="3"/>
        <v>36748.340900000003</v>
      </c>
    </row>
    <row r="28" spans="1:8">
      <c r="H28" s="2">
        <f>SUM(H14:H27)</f>
        <v>723267.29089999991</v>
      </c>
    </row>
    <row r="29" spans="1:8">
      <c r="H29" s="2"/>
    </row>
    <row r="30" spans="1:8">
      <c r="G30" s="13" t="s">
        <v>35</v>
      </c>
      <c r="H30" s="13" t="s">
        <v>37</v>
      </c>
    </row>
    <row r="31" spans="1:8">
      <c r="G31" s="13" t="s">
        <v>36</v>
      </c>
      <c r="H31" s="13" t="s">
        <v>36</v>
      </c>
    </row>
    <row r="32" spans="1:8">
      <c r="D32" t="s">
        <v>23</v>
      </c>
      <c r="G32" s="2">
        <f>+H28</f>
        <v>723267.29089999991</v>
      </c>
      <c r="H32" s="2">
        <f>H28</f>
        <v>723267.29089999991</v>
      </c>
    </row>
    <row r="33" spans="4:10">
      <c r="D33" t="s">
        <v>38</v>
      </c>
      <c r="G33" s="9">
        <v>0.58709999999999996</v>
      </c>
      <c r="H33" s="9">
        <f>1-G33</f>
        <v>0.41290000000000004</v>
      </c>
    </row>
    <row r="34" spans="4:10">
      <c r="D34" t="s">
        <v>39</v>
      </c>
      <c r="G34" s="8">
        <f>+G32*G33</f>
        <v>424630.22648738994</v>
      </c>
      <c r="H34" s="8">
        <f>+H32*H33</f>
        <v>298637.06441260997</v>
      </c>
    </row>
    <row r="35" spans="4:10">
      <c r="D35" t="s">
        <v>24</v>
      </c>
      <c r="G35" s="4">
        <v>-408906</v>
      </c>
      <c r="H35" s="4">
        <v>-307899</v>
      </c>
      <c r="J35" s="7"/>
    </row>
    <row r="36" spans="4:10">
      <c r="G36" s="4"/>
    </row>
    <row r="37" spans="4:10" ht="15.75" thickBot="1">
      <c r="D37" s="14" t="s">
        <v>40</v>
      </c>
      <c r="E37" s="14"/>
      <c r="F37" s="14"/>
      <c r="G37" s="15">
        <f>+G34+G35</f>
        <v>15724.22648738994</v>
      </c>
      <c r="H37" s="15">
        <f>+H34+H35</f>
        <v>-9261.9355873900349</v>
      </c>
    </row>
    <row r="38" spans="4:10" ht="15.75" thickTop="1">
      <c r="G38" t="s">
        <v>11</v>
      </c>
    </row>
    <row r="39" spans="4:10">
      <c r="D39" t="s">
        <v>28</v>
      </c>
      <c r="G39" s="11">
        <f>+G34</f>
        <v>424630.22648738994</v>
      </c>
      <c r="H39" s="11">
        <f>+H34</f>
        <v>298637.06441260997</v>
      </c>
    </row>
    <row r="40" spans="4:10">
      <c r="D40" t="s">
        <v>25</v>
      </c>
      <c r="G40" s="12">
        <v>7.6499999999999999E-2</v>
      </c>
      <c r="H40" s="12">
        <v>7.6499999999999999E-2</v>
      </c>
    </row>
    <row r="41" spans="4:10">
      <c r="J41" s="16"/>
    </row>
    <row r="42" spans="4:10">
      <c r="D42" t="s">
        <v>47</v>
      </c>
      <c r="G42" s="4">
        <f>+G39*G40</f>
        <v>32484.212326285331</v>
      </c>
      <c r="H42" s="4">
        <f>+H39*H40</f>
        <v>22845.735427564661</v>
      </c>
    </row>
    <row r="43" spans="4:10">
      <c r="D43" t="s">
        <v>26</v>
      </c>
      <c r="G43" s="21">
        <v>-33188</v>
      </c>
      <c r="H43" s="21">
        <v>-25160</v>
      </c>
      <c r="J43" s="16"/>
    </row>
    <row r="45" spans="4:10" ht="15.75" thickBot="1">
      <c r="D45" s="14" t="s">
        <v>27</v>
      </c>
      <c r="E45" s="14"/>
      <c r="F45" s="14"/>
      <c r="G45" s="15">
        <f>+G42+G43</f>
        <v>-703.78767371466893</v>
      </c>
      <c r="H45" s="15">
        <f>+H42+H43</f>
        <v>-2314.2645724353388</v>
      </c>
    </row>
    <row r="46" spans="4:10" ht="15.75" thickTop="1"/>
    <row r="47" spans="4:10">
      <c r="D47" t="s">
        <v>28</v>
      </c>
      <c r="G47" s="11">
        <f>+G34</f>
        <v>424630.22648738994</v>
      </c>
      <c r="H47" s="11">
        <f>+H34</f>
        <v>298637.06441260997</v>
      </c>
    </row>
    <row r="48" spans="4:10">
      <c r="D48" t="s">
        <v>29</v>
      </c>
      <c r="G48" s="12">
        <v>0.14000000000000001</v>
      </c>
      <c r="H48" s="12">
        <v>0.14000000000000001</v>
      </c>
    </row>
    <row r="50" spans="4:8">
      <c r="D50" t="s">
        <v>30</v>
      </c>
      <c r="G50" s="4">
        <f>+G47*G48</f>
        <v>59448.231708234598</v>
      </c>
      <c r="H50" s="4">
        <f>+H47*H48</f>
        <v>41809.189017765399</v>
      </c>
    </row>
    <row r="51" spans="4:8">
      <c r="D51" t="s">
        <v>31</v>
      </c>
      <c r="G51" s="22">
        <v>-57158</v>
      </c>
      <c r="H51" s="22">
        <v>-42959</v>
      </c>
    </row>
    <row r="53" spans="4:8" ht="15.75" thickBot="1">
      <c r="D53" s="14" t="s">
        <v>32</v>
      </c>
      <c r="E53" s="14"/>
      <c r="F53" s="14"/>
      <c r="G53" s="15">
        <f>+G50+G51</f>
        <v>2290.231708234598</v>
      </c>
      <c r="H53" s="15">
        <f>+H50+H51</f>
        <v>-1149.8109822346014</v>
      </c>
    </row>
    <row r="54" spans="4:8" ht="15.75" thickTop="1"/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Krampe</dc:creator>
  <cp:lastModifiedBy>Alan Vilines</cp:lastModifiedBy>
  <dcterms:created xsi:type="dcterms:W3CDTF">2020-11-23T16:18:43Z</dcterms:created>
  <dcterms:modified xsi:type="dcterms:W3CDTF">2020-11-26T11:55:07Z</dcterms:modified>
</cp:coreProperties>
</file>