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nternal\01_Regulatory Services\02_Cases\2020 Cases\01 2020-00174 Base Rate Case\15c_Post-hearing Data Requests\STAFF\"/>
    </mc:Choice>
  </mc:AlternateContent>
  <bookViews>
    <workbookView xWindow="0" yWindow="0" windowWidth="28800" windowHeight="12900" activeTab="1"/>
  </bookViews>
  <sheets>
    <sheet name="Summary" sheetId="1" r:id="rId1"/>
    <sheet name="EEI Invoice Allocation" sheetId="2" r:id="rId2"/>
  </sheets>
  <definedNames>
    <definedName name="_xlnm.Print_Area" localSheetId="1">'EEI Invoice Allocation'!$A$26:$K$64</definedName>
  </definedNames>
  <calcPr calcId="162913" calcMode="manual"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G10" i="2"/>
  <c r="H10" i="2"/>
  <c r="A9" i="1" l="1"/>
  <c r="A10" i="1" s="1"/>
  <c r="A11" i="1" s="1"/>
  <c r="A12" i="1" s="1"/>
  <c r="A13" i="1" s="1"/>
  <c r="A14" i="1" s="1"/>
  <c r="A15" i="1" s="1"/>
  <c r="A16" i="1" s="1"/>
  <c r="A17" i="1" s="1"/>
  <c r="A18" i="1" s="1"/>
  <c r="J5" i="2" l="1"/>
  <c r="G8" i="1"/>
  <c r="G10" i="1"/>
  <c r="G9" i="1"/>
  <c r="D9" i="1" l="1"/>
  <c r="E9" i="1" s="1"/>
  <c r="D10" i="1"/>
  <c r="E10" i="1" s="1"/>
  <c r="D11" i="1"/>
  <c r="E11" i="1" s="1"/>
  <c r="D8" i="1"/>
  <c r="E8" i="1" s="1"/>
  <c r="K10" i="2"/>
  <c r="J10" i="2"/>
  <c r="N10" i="2"/>
  <c r="K43" i="2"/>
  <c r="P17" i="2"/>
  <c r="I17" i="2"/>
  <c r="F17" i="2"/>
  <c r="G15" i="2" s="1"/>
  <c r="D17" i="2"/>
  <c r="E16" i="2" s="1"/>
  <c r="B17" i="2"/>
  <c r="C16" i="2" s="1"/>
  <c r="H16" i="2" s="1"/>
  <c r="G16" i="2"/>
  <c r="E15" i="2"/>
  <c r="C15" i="2"/>
  <c r="H15" i="2" s="1"/>
  <c r="G14" i="2"/>
  <c r="E14" i="2"/>
  <c r="E13" i="2"/>
  <c r="C13" i="2"/>
  <c r="G12" i="2"/>
  <c r="E12" i="2"/>
  <c r="E11" i="2"/>
  <c r="C11" i="2"/>
  <c r="E9" i="2"/>
  <c r="C9" i="2"/>
  <c r="G8" i="2"/>
  <c r="E8" i="2"/>
  <c r="E7" i="2"/>
  <c r="C7" i="2"/>
  <c r="G6" i="2"/>
  <c r="E6" i="2"/>
  <c r="E5" i="2"/>
  <c r="C5" i="2"/>
  <c r="C12" i="1"/>
  <c r="M10" i="1" l="1"/>
  <c r="N10" i="1"/>
  <c r="L10" i="1"/>
  <c r="L8" i="1"/>
  <c r="N8" i="1"/>
  <c r="M8" i="1"/>
  <c r="M12" i="1" s="1"/>
  <c r="N11" i="1"/>
  <c r="L11" i="1"/>
  <c r="M11" i="1"/>
  <c r="M9" i="1"/>
  <c r="L9" i="1"/>
  <c r="N9" i="1"/>
  <c r="E12" i="1"/>
  <c r="J15" i="2"/>
  <c r="K15" i="2"/>
  <c r="M15" i="2"/>
  <c r="P15" i="2" s="1"/>
  <c r="K60" i="2" s="1"/>
  <c r="L15" i="2"/>
  <c r="H5" i="2"/>
  <c r="H9" i="2"/>
  <c r="H13" i="2"/>
  <c r="I13" i="2" s="1"/>
  <c r="E17" i="2"/>
  <c r="I15" i="2"/>
  <c r="H7" i="2"/>
  <c r="M16" i="2"/>
  <c r="P16" i="2" s="1"/>
  <c r="K63" i="2" s="1"/>
  <c r="L16" i="2"/>
  <c r="K16" i="2"/>
  <c r="J16" i="2"/>
  <c r="N16" i="2" s="1"/>
  <c r="K61" i="2" s="1"/>
  <c r="I10" i="2"/>
  <c r="G5" i="2"/>
  <c r="G7" i="2"/>
  <c r="G9" i="2"/>
  <c r="G11" i="2"/>
  <c r="H11" i="2" s="1"/>
  <c r="G13" i="2"/>
  <c r="I6" i="2"/>
  <c r="I12" i="2"/>
  <c r="I16" i="2"/>
  <c r="C6" i="2"/>
  <c r="H6" i="2" s="1"/>
  <c r="I7" i="2"/>
  <c r="C8" i="2"/>
  <c r="H8" i="2" s="1"/>
  <c r="I9" i="2"/>
  <c r="C10" i="2"/>
  <c r="C12" i="2"/>
  <c r="H12" i="2" s="1"/>
  <c r="C14" i="2"/>
  <c r="H14" i="2" s="1"/>
  <c r="O10" i="1" l="1"/>
  <c r="O11" i="1"/>
  <c r="N12" i="1"/>
  <c r="O8" i="1"/>
  <c r="L12" i="1"/>
  <c r="O9" i="1"/>
  <c r="J11" i="2"/>
  <c r="L11" i="2"/>
  <c r="M11" i="2"/>
  <c r="P11" i="2" s="1"/>
  <c r="K48" i="2" s="1"/>
  <c r="K11" i="2"/>
  <c r="I11" i="2"/>
  <c r="O10" i="2"/>
  <c r="K44" i="2" s="1"/>
  <c r="J9" i="2"/>
  <c r="M9" i="2"/>
  <c r="P9" i="2" s="1"/>
  <c r="K42" i="2" s="1"/>
  <c r="L9" i="2"/>
  <c r="K9" i="2"/>
  <c r="N5" i="2"/>
  <c r="M5" i="2"/>
  <c r="P5" i="2" s="1"/>
  <c r="K30" i="2" s="1"/>
  <c r="L5" i="2"/>
  <c r="H17" i="2"/>
  <c r="K5" i="2"/>
  <c r="M6" i="2"/>
  <c r="P6" i="2" s="1"/>
  <c r="K33" i="2" s="1"/>
  <c r="L6" i="2"/>
  <c r="J6" i="2"/>
  <c r="K6" i="2"/>
  <c r="I5" i="2"/>
  <c r="O5" i="2" s="1"/>
  <c r="M12" i="2"/>
  <c r="P12" i="2" s="1"/>
  <c r="K51" i="2" s="1"/>
  <c r="L12" i="2"/>
  <c r="J12" i="2"/>
  <c r="K12" i="2"/>
  <c r="J7" i="2"/>
  <c r="M7" i="2"/>
  <c r="P7" i="2" s="1"/>
  <c r="K36" i="2" s="1"/>
  <c r="K7" i="2"/>
  <c r="L7" i="2"/>
  <c r="O16" i="2"/>
  <c r="K62" i="2" s="1"/>
  <c r="N15" i="2"/>
  <c r="K58" i="2" s="1"/>
  <c r="J13" i="2"/>
  <c r="K13" i="2"/>
  <c r="M13" i="2"/>
  <c r="P13" i="2" s="1"/>
  <c r="K54" i="2" s="1"/>
  <c r="L13" i="2"/>
  <c r="M8" i="2"/>
  <c r="P8" i="2" s="1"/>
  <c r="K39" i="2" s="1"/>
  <c r="L8" i="2"/>
  <c r="K8" i="2"/>
  <c r="J8" i="2"/>
  <c r="N8" i="2" s="1"/>
  <c r="K37" i="2" s="1"/>
  <c r="I8" i="2"/>
  <c r="M14" i="2"/>
  <c r="P14" i="2" s="1"/>
  <c r="K57" i="2" s="1"/>
  <c r="L14" i="2"/>
  <c r="K14" i="2"/>
  <c r="J14" i="2"/>
  <c r="C17" i="2"/>
  <c r="M10" i="2"/>
  <c r="P10" i="2" s="1"/>
  <c r="K45" i="2" s="1"/>
  <c r="L10" i="2"/>
  <c r="I14" i="2"/>
  <c r="G17" i="2"/>
  <c r="O12" i="1" l="1"/>
  <c r="K28" i="2"/>
  <c r="N6" i="2"/>
  <c r="O8" i="2"/>
  <c r="K38" i="2" s="1"/>
  <c r="N7" i="2"/>
  <c r="N12" i="2"/>
  <c r="N11" i="2"/>
  <c r="K46" i="2" s="1"/>
  <c r="K29" i="2"/>
  <c r="N13" i="2"/>
  <c r="N14" i="2"/>
  <c r="K55" i="2" s="1"/>
  <c r="O15" i="2"/>
  <c r="K59" i="2" s="1"/>
  <c r="N9" i="2"/>
  <c r="K34" i="2" l="1"/>
  <c r="O7" i="2"/>
  <c r="K35" i="2" s="1"/>
  <c r="K40" i="2"/>
  <c r="O9" i="2"/>
  <c r="K41" i="2" s="1"/>
  <c r="K49" i="2"/>
  <c r="O12" i="2"/>
  <c r="K50" i="2" s="1"/>
  <c r="K52" i="2"/>
  <c r="O13" i="2"/>
  <c r="K53" i="2" s="1"/>
  <c r="K31" i="2"/>
  <c r="O6" i="2"/>
  <c r="O11" i="2"/>
  <c r="K47" i="2" s="1"/>
  <c r="N17" i="2"/>
  <c r="O14" i="2"/>
  <c r="K56" i="2" s="1"/>
  <c r="K32" i="2" l="1"/>
  <c r="K64" i="2" s="1"/>
  <c r="O17" i="2"/>
</calcChain>
</file>

<file path=xl/sharedStrings.xml><?xml version="1.0" encoding="utf-8"?>
<sst xmlns="http://schemas.openxmlformats.org/spreadsheetml/2006/main" count="288" uniqueCount="108">
  <si>
    <t>2020 EEI Membership Dues Invoice</t>
  </si>
  <si>
    <t>Regular Activities of Edison Electric Institute</t>
  </si>
  <si>
    <t>Industry Issues</t>
  </si>
  <si>
    <t>Restoration, Operations, and Crisis Management Program</t>
  </si>
  <si>
    <t>2020 Contribution to The Edison Foundation, which funds IEI</t>
  </si>
  <si>
    <t>Total AEP</t>
  </si>
  <si>
    <t>Edison Electric Institute Dues</t>
  </si>
  <si>
    <t>Statistics and Allocation by Company</t>
  </si>
  <si>
    <t xml:space="preserve"> </t>
  </si>
  <si>
    <t>Company</t>
  </si>
  <si>
    <t>2018 Ultimate Cust.(Avg.)</t>
  </si>
  <si>
    <t>%</t>
  </si>
  <si>
    <t>Total Electric Revenues (from 2018 Annual Reporting)</t>
  </si>
  <si>
    <t>Average</t>
  </si>
  <si>
    <t>Total Dues</t>
  </si>
  <si>
    <t>Regular Activities</t>
  </si>
  <si>
    <t>Restoration, Operations and Crisis Management</t>
  </si>
  <si>
    <t>TAE Contribution</t>
  </si>
  <si>
    <t>AEP Generating Company</t>
  </si>
  <si>
    <t>AEP Texas Central Company</t>
  </si>
  <si>
    <t>AEP Texas North Company</t>
  </si>
  <si>
    <t>Appalachian Power Company</t>
  </si>
  <si>
    <t>Indiana Michigan Power Company</t>
  </si>
  <si>
    <t>Kentucky Power Company</t>
  </si>
  <si>
    <t>Kingsport Power Company</t>
  </si>
  <si>
    <t>Ohio Power Company</t>
  </si>
  <si>
    <t xml:space="preserve">AGR </t>
  </si>
  <si>
    <t>Public Service Company of Oklahoma</t>
  </si>
  <si>
    <t>Southwestern Electric Power</t>
  </si>
  <si>
    <t>Wheeling Power Company</t>
  </si>
  <si>
    <t>Total</t>
  </si>
  <si>
    <t>Statistics are based on the year-ended December 31, 2018.</t>
  </si>
  <si>
    <t>Revenues are based on the year-ended December 31, 2018.</t>
  </si>
  <si>
    <t>Owned Capacity is as of Dec 31, 2019 as required by the EEI.</t>
  </si>
  <si>
    <t>Other Segment Reporting Adjustments</t>
  </si>
  <si>
    <t>EEI Dues</t>
  </si>
  <si>
    <t>Activity</t>
  </si>
  <si>
    <t>GLBU</t>
  </si>
  <si>
    <t>Department</t>
  </si>
  <si>
    <t>Project</t>
  </si>
  <si>
    <t>Work Order</t>
  </si>
  <si>
    <t>Benefitting Location</t>
  </si>
  <si>
    <t>Account</t>
  </si>
  <si>
    <t>Cost Component</t>
  </si>
  <si>
    <t xml:space="preserve">ABM Activity </t>
  </si>
  <si>
    <t>2020 Dues</t>
  </si>
  <si>
    <t>Lobbying</t>
  </si>
  <si>
    <t>000001121</t>
  </si>
  <si>
    <t>G0000153</t>
  </si>
  <si>
    <t>Dues</t>
  </si>
  <si>
    <t>Contributions</t>
  </si>
  <si>
    <t>000001120</t>
  </si>
  <si>
    <t>4261000</t>
  </si>
  <si>
    <t>955</t>
  </si>
  <si>
    <t>294</t>
  </si>
  <si>
    <t>G0001104</t>
  </si>
  <si>
    <t>1104</t>
  </si>
  <si>
    <t>UTXECON201</t>
  </si>
  <si>
    <t>G0001515</t>
  </si>
  <si>
    <t>1515</t>
  </si>
  <si>
    <t>G0001082</t>
  </si>
  <si>
    <t>G0001186</t>
  </si>
  <si>
    <t>G0001241</t>
  </si>
  <si>
    <t>G0001239</t>
  </si>
  <si>
    <t>G0001354</t>
  </si>
  <si>
    <t>181</t>
  </si>
  <si>
    <t>12354</t>
  </si>
  <si>
    <t>G0001059</t>
  </si>
  <si>
    <t>G0001445</t>
  </si>
  <si>
    <t>210</t>
  </si>
  <si>
    <t>G0001514</t>
  </si>
  <si>
    <t>1514</t>
  </si>
  <si>
    <t>GRAND TOTAL</t>
  </si>
  <si>
    <t xml:space="preserve">Total </t>
  </si>
  <si>
    <t>FERC 930.2
Misc. General Expenses</t>
  </si>
  <si>
    <t>FERC 426.4
Influencing Legislation</t>
  </si>
  <si>
    <t>FERC 426.1
Donations</t>
  </si>
  <si>
    <t>2020 EEI Membership Dues Invoice Line Item Description</t>
  </si>
  <si>
    <t>A</t>
  </si>
  <si>
    <t>B</t>
  </si>
  <si>
    <t>C = A x B</t>
  </si>
  <si>
    <t>D</t>
  </si>
  <si>
    <t>E</t>
  </si>
  <si>
    <t>F</t>
  </si>
  <si>
    <t>G = D + E + F</t>
  </si>
  <si>
    <t>I = C x E</t>
  </si>
  <si>
    <t>J = C x F</t>
  </si>
  <si>
    <t>K = H + I + J</t>
  </si>
  <si>
    <t>H = C x D</t>
  </si>
  <si>
    <r>
      <t>Kentucky Power Allocation Percentage</t>
    </r>
    <r>
      <rPr>
        <b/>
        <sz val="11"/>
        <color theme="1"/>
        <rFont val="Calibri"/>
        <family val="2"/>
      </rPr>
      <t>¹</t>
    </r>
  </si>
  <si>
    <r>
      <t>FERC 426.4
Influencing Legislation</t>
    </r>
    <r>
      <rPr>
        <b/>
        <sz val="11"/>
        <color theme="1"/>
        <rFont val="Calibri"/>
        <family val="2"/>
      </rPr>
      <t>²</t>
    </r>
  </si>
  <si>
    <r>
      <t>FERC 426.1
Donations</t>
    </r>
    <r>
      <rPr>
        <b/>
        <sz val="11"/>
        <color theme="1"/>
        <rFont val="Calibri"/>
        <family val="2"/>
      </rPr>
      <t>³</t>
    </r>
  </si>
  <si>
    <r>
      <t>FERC 930.2
Misc. General Expenses</t>
    </r>
    <r>
      <rPr>
        <b/>
        <sz val="11"/>
        <color theme="1"/>
        <rFont val="Calibri"/>
        <family val="2"/>
      </rPr>
      <t>⁴</t>
    </r>
  </si>
  <si>
    <r>
      <t>Included in Cost of Service</t>
    </r>
    <r>
      <rPr>
        <b/>
        <sz val="11"/>
        <rFont val="Calibri"/>
        <family val="2"/>
      </rPr>
      <t>⁴</t>
    </r>
  </si>
  <si>
    <r>
      <t>Excluded from Cost of Service</t>
    </r>
    <r>
      <rPr>
        <b/>
        <sz val="11"/>
        <rFont val="Calibri"/>
        <family val="2"/>
      </rPr>
      <t>⁵</t>
    </r>
  </si>
  <si>
    <t>Commission Staff's Post Hearing Data Requests</t>
  </si>
  <si>
    <t>Item No. 2</t>
  </si>
  <si>
    <t>Attachment 1</t>
  </si>
  <si>
    <t>Line No.</t>
  </si>
  <si>
    <t>FERC Account Percentages</t>
  </si>
  <si>
    <t>¹ Please refer to the "EEI Invoice Allocation" Tab for calculation of the 3.88% allocation to Kentucky Power.</t>
  </si>
  <si>
    <t xml:space="preserve">³ Consistent with footnote 4 to the 2020 EEI Membership Dues Invoice provided in KPCO_R_KIUC_AG_2_44_Attachment1, the "2020 Contribution to The Edison Foundation, which funds IEI" line item represents a donation.  </t>
  </si>
  <si>
    <t>² Percentages attributable to influencing legislation are consistent with footnotes 1 and 2 to the 2020 EEI Membership Dues Invoice provided in KPCO_R_KIUC_AG_2_44_Attachment1 associated with the "Regular Activities of Edison Electric Institute" and "Industry Issues" line items.  For the "Industry Issues" invoice line item, the Company attributed 26% to influencing legislation instead of 24% (discussed in footnote 2 to the 2020 EEI Membership Dues Invoice) due to a minor administrative oversight during invoice processing.</t>
  </si>
  <si>
    <t>⁴ Kentucky Power allocated amounts other than amounts related to influencing legislation or donations were recorded to FERC 930.2.  Please refer to the Company's response to subpart d. for information substantiating the benefits to Kentucky Power's ratepayers of participation in EEI.</t>
  </si>
  <si>
    <t>Kentucky Power Allocated Amount by FERC Account</t>
  </si>
  <si>
    <t>Kentucky Power Allocated Amount</t>
  </si>
  <si>
    <t>⁵ Kentucky Power Company confirms these amounts were excluded from the cost of service.  Note that the Company's response to KPSC_2_47 subpart c. verifies these amounts were recorded to FERC accounts 426.4 and 426.1; please see KPCO_R_KPSC_2_47_Attachment 3, "Detail" Tab, excel rows 365 and 123, respectively.</t>
  </si>
  <si>
    <t>As of Dec 31, 2019.  Owned Capacity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</si>
</sst>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ont>
    <font>
      <b/>
      <sz val="12"/>
      <name val="Arial"/>
      <family val="2"/>
    </font>
    <font>
      <b/>
      <sz val="10"/>
      <name val="Arial"/>
      <family val="2"/>
    </font>
    <font>
      <b/>
      <sz val="10"/>
      <color indexed="10"/>
      <name val="Arial"/>
      <family val="2"/>
    </font>
    <font>
      <sz val="10"/>
      <name val="Arial"/>
      <family val="2"/>
    </font>
    <font>
      <sz val="8"/>
      <name val="Arial"/>
      <family val="2"/>
    </font>
    <font>
      <b/>
      <sz val="8"/>
      <name val="Arial"/>
      <family val="2"/>
    </font>
    <font>
      <b/>
      <sz val="11"/>
      <color rgb="FFFF0000"/>
      <name val="Calibri"/>
      <family val="2"/>
      <scheme val="minor"/>
    </font>
    <font>
      <b/>
      <sz val="11"/>
      <color theme="1"/>
      <name val="Calibri"/>
      <family val="2"/>
    </font>
    <font>
      <sz val="11"/>
      <color theme="1"/>
      <name val="Calibri"/>
      <family val="2"/>
    </font>
    <font>
      <b/>
      <sz val="11"/>
      <name val="Calibri"/>
      <family val="2"/>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tint="-0.499984740745262"/>
        <bgColor indexed="64"/>
      </patternFill>
    </fill>
    <fill>
      <patternFill patternType="solid">
        <fgColor theme="4" tint="0.79998168889431442"/>
        <bgColor indexed="64"/>
      </patternFill>
    </fill>
  </fills>
  <borders count="27">
    <border>
      <left/>
      <right/>
      <top/>
      <bottom/>
      <diagonal/>
    </border>
    <border>
      <left/>
      <right/>
      <top/>
      <bottom style="thin">
        <color indexed="64"/>
      </bottom>
      <diagonal/>
    </border>
    <border>
      <left style="double">
        <color indexed="64"/>
      </left>
      <right/>
      <top/>
      <bottom style="thin">
        <color indexed="64"/>
      </bottom>
      <diagonal/>
    </border>
    <border>
      <left style="double">
        <color indexed="64"/>
      </left>
      <right/>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11">
    <xf numFmtId="0" fontId="0" fillId="0" borderId="0" xfId="0"/>
    <xf numFmtId="0" fontId="4" fillId="0" borderId="0" xfId="3" applyFont="1"/>
    <xf numFmtId="0" fontId="3" fillId="0" borderId="0" xfId="3"/>
    <xf numFmtId="43" fontId="3" fillId="0" borderId="0" xfId="4" applyNumberFormat="1"/>
    <xf numFmtId="0" fontId="3" fillId="0" borderId="0" xfId="3" applyAlignment="1">
      <alignment horizontal="center"/>
    </xf>
    <xf numFmtId="37" fontId="3" fillId="0" borderId="0" xfId="3" applyNumberFormat="1"/>
    <xf numFmtId="0" fontId="4" fillId="0" borderId="0" xfId="3" applyFont="1" applyAlignment="1">
      <alignment horizontal="center"/>
    </xf>
    <xf numFmtId="0" fontId="5" fillId="0" borderId="0" xfId="3" applyFont="1"/>
    <xf numFmtId="0" fontId="5" fillId="0" borderId="1" xfId="3" applyFont="1" applyBorder="1" applyAlignment="1">
      <alignment horizontal="center"/>
    </xf>
    <xf numFmtId="43" fontId="5" fillId="0" borderId="1" xfId="4" applyNumberFormat="1" applyFont="1" applyBorder="1" applyAlignment="1">
      <alignment horizontal="center" wrapText="1"/>
    </xf>
    <xf numFmtId="43" fontId="5" fillId="0" borderId="2" xfId="4" applyNumberFormat="1" applyFont="1" applyBorder="1" applyAlignment="1">
      <alignment horizontal="center" wrapText="1"/>
    </xf>
    <xf numFmtId="49" fontId="5" fillId="0" borderId="1" xfId="4" applyNumberFormat="1" applyFont="1" applyBorder="1" applyAlignment="1">
      <alignment horizontal="center" wrapText="1"/>
    </xf>
    <xf numFmtId="0" fontId="7" fillId="0" borderId="0" xfId="3" applyFont="1" applyFill="1"/>
    <xf numFmtId="10" fontId="3" fillId="0" borderId="0" xfId="5" applyNumberFormat="1"/>
    <xf numFmtId="10" fontId="3" fillId="0" borderId="0" xfId="3" applyNumberFormat="1" applyFill="1"/>
    <xf numFmtId="10" fontId="3" fillId="0" borderId="0" xfId="3" applyNumberFormat="1"/>
    <xf numFmtId="43" fontId="3" fillId="0" borderId="3" xfId="4" applyNumberFormat="1" applyBorder="1"/>
    <xf numFmtId="43" fontId="3" fillId="2" borderId="0" xfId="4" applyNumberFormat="1" applyFill="1"/>
    <xf numFmtId="10" fontId="5" fillId="0" borderId="4" xfId="3" applyNumberFormat="1" applyFont="1" applyFill="1" applyBorder="1"/>
    <xf numFmtId="10" fontId="5" fillId="0" borderId="4" xfId="3" applyNumberFormat="1" applyFont="1" applyBorder="1"/>
    <xf numFmtId="43" fontId="5" fillId="0" borderId="4" xfId="4" applyNumberFormat="1" applyFont="1" applyBorder="1"/>
    <xf numFmtId="43" fontId="5" fillId="3" borderId="5" xfId="4" applyNumberFormat="1" applyFont="1" applyFill="1" applyBorder="1"/>
    <xf numFmtId="43" fontId="5" fillId="3" borderId="4" xfId="4" applyNumberFormat="1" applyFont="1" applyFill="1" applyBorder="1"/>
    <xf numFmtId="43" fontId="5" fillId="2" borderId="4" xfId="4" applyNumberFormat="1" applyFont="1" applyFill="1" applyBorder="1"/>
    <xf numFmtId="0" fontId="7" fillId="0" borderId="0" xfId="3" applyFont="1"/>
    <xf numFmtId="37" fontId="3" fillId="0" borderId="0" xfId="3" applyNumberFormat="1" applyAlignment="1">
      <alignment horizontal="right"/>
    </xf>
    <xf numFmtId="37" fontId="3" fillId="0" borderId="0" xfId="3" applyNumberFormat="1" applyFill="1" applyAlignment="1">
      <alignment horizontal="right"/>
    </xf>
    <xf numFmtId="10" fontId="3" fillId="0" borderId="0" xfId="3" applyNumberFormat="1" applyAlignment="1">
      <alignment horizontal="right"/>
    </xf>
    <xf numFmtId="3" fontId="3" fillId="0" borderId="0" xfId="3" applyNumberFormat="1" applyAlignment="1">
      <alignment horizontal="right"/>
    </xf>
    <xf numFmtId="43" fontId="3" fillId="0" borderId="0" xfId="4" applyNumberFormat="1" applyAlignment="1">
      <alignment horizontal="right"/>
    </xf>
    <xf numFmtId="3" fontId="3" fillId="0" borderId="0" xfId="3" applyNumberFormat="1"/>
    <xf numFmtId="0" fontId="5" fillId="0" borderId="6" xfId="3" applyFont="1" applyBorder="1" applyAlignment="1">
      <alignment horizontal="center"/>
    </xf>
    <xf numFmtId="0" fontId="8" fillId="0" borderId="7" xfId="3" applyFont="1" applyBorder="1"/>
    <xf numFmtId="0" fontId="8" fillId="0" borderId="8" xfId="3" applyFont="1" applyBorder="1"/>
    <xf numFmtId="0" fontId="9" fillId="2" borderId="9" xfId="3" applyFont="1" applyFill="1" applyBorder="1" applyAlignment="1">
      <alignment horizontal="center" vertical="center"/>
    </xf>
    <xf numFmtId="0" fontId="9" fillId="2" borderId="10" xfId="3" applyFont="1" applyFill="1" applyBorder="1" applyAlignment="1">
      <alignment horizontal="center" vertical="center"/>
    </xf>
    <xf numFmtId="49" fontId="9" fillId="2" borderId="10" xfId="3" applyNumberFormat="1" applyFont="1" applyFill="1" applyBorder="1" applyAlignment="1">
      <alignment horizontal="center" vertical="center" wrapText="1"/>
    </xf>
    <xf numFmtId="49" fontId="9" fillId="2" borderId="11" xfId="3" applyNumberFormat="1" applyFont="1" applyFill="1" applyBorder="1" applyAlignment="1">
      <alignment horizontal="center" vertical="center" wrapText="1"/>
    </xf>
    <xf numFmtId="4" fontId="9" fillId="2" borderId="12" xfId="3" applyNumberFormat="1" applyFont="1" applyFill="1" applyBorder="1" applyAlignment="1">
      <alignment horizontal="center" vertical="center" wrapText="1"/>
    </xf>
    <xf numFmtId="0" fontId="8" fillId="0" borderId="13" xfId="3" applyFont="1" applyBorder="1"/>
    <xf numFmtId="0" fontId="8" fillId="0" borderId="14" xfId="3" applyFont="1" applyBorder="1"/>
    <xf numFmtId="49" fontId="8" fillId="0" borderId="14" xfId="3" applyNumberFormat="1" applyFont="1" applyBorder="1" applyProtection="1">
      <protection locked="0"/>
    </xf>
    <xf numFmtId="49" fontId="8" fillId="0" borderId="14" xfId="3" quotePrefix="1" applyNumberFormat="1" applyFont="1" applyBorder="1" applyProtection="1">
      <protection locked="0"/>
    </xf>
    <xf numFmtId="49" fontId="8" fillId="0" borderId="15" xfId="3" applyNumberFormat="1" applyFont="1" applyBorder="1" applyProtection="1">
      <protection locked="0"/>
    </xf>
    <xf numFmtId="0" fontId="8" fillId="0" borderId="17" xfId="3" applyFont="1" applyBorder="1"/>
    <xf numFmtId="0" fontId="8" fillId="0" borderId="18" xfId="3" applyFont="1" applyBorder="1"/>
    <xf numFmtId="49" fontId="8" fillId="0" borderId="18" xfId="3" applyNumberFormat="1" applyFont="1" applyBorder="1" applyProtection="1">
      <protection locked="0"/>
    </xf>
    <xf numFmtId="49" fontId="8" fillId="0" borderId="18" xfId="3" quotePrefix="1" applyNumberFormat="1" applyFont="1" applyBorder="1" applyProtection="1">
      <protection locked="0"/>
    </xf>
    <xf numFmtId="49" fontId="8" fillId="0" borderId="19" xfId="3" applyNumberFormat="1" applyFont="1" applyBorder="1" applyProtection="1">
      <protection locked="0"/>
    </xf>
    <xf numFmtId="49" fontId="8" fillId="0" borderId="18" xfId="3" applyNumberFormat="1" applyFont="1" applyFill="1" applyBorder="1" applyProtection="1">
      <protection locked="0"/>
    </xf>
    <xf numFmtId="49" fontId="8" fillId="0" borderId="18" xfId="3" quotePrefix="1" applyNumberFormat="1" applyFont="1" applyFill="1" applyBorder="1" applyProtection="1">
      <protection locked="0"/>
    </xf>
    <xf numFmtId="0" fontId="9" fillId="0" borderId="22" xfId="3" applyFont="1" applyBorder="1"/>
    <xf numFmtId="0" fontId="8" fillId="0" borderId="23" xfId="3" applyFont="1" applyBorder="1"/>
    <xf numFmtId="49" fontId="8" fillId="0" borderId="23" xfId="3" applyNumberFormat="1" applyFont="1" applyFill="1" applyBorder="1" applyProtection="1">
      <protection locked="0"/>
    </xf>
    <xf numFmtId="49" fontId="8" fillId="0" borderId="23" xfId="3" quotePrefix="1" applyNumberFormat="1" applyFont="1" applyFill="1" applyBorder="1" applyProtection="1">
      <protection locked="0"/>
    </xf>
    <xf numFmtId="49" fontId="8" fillId="0" borderId="23" xfId="3" applyNumberFormat="1" applyFont="1" applyBorder="1" applyProtection="1">
      <protection locked="0"/>
    </xf>
    <xf numFmtId="49" fontId="9" fillId="0" borderId="24" xfId="3" applyNumberFormat="1" applyFont="1" applyBorder="1"/>
    <xf numFmtId="10" fontId="3" fillId="4" borderId="0" xfId="3" applyNumberFormat="1" applyFill="1"/>
    <xf numFmtId="0" fontId="7" fillId="4" borderId="0" xfId="3" applyFont="1" applyFill="1"/>
    <xf numFmtId="9" fontId="0" fillId="0" borderId="0" xfId="2" applyFont="1"/>
    <xf numFmtId="43" fontId="0" fillId="0" borderId="0" xfId="0" applyNumberFormat="1"/>
    <xf numFmtId="0" fontId="2" fillId="0" borderId="0" xfId="0" applyFont="1"/>
    <xf numFmtId="0" fontId="2" fillId="0" borderId="0" xfId="0" applyFont="1" applyAlignment="1">
      <alignment horizontal="center"/>
    </xf>
    <xf numFmtId="0" fontId="2" fillId="0" borderId="0" xfId="0" applyFont="1" applyAlignment="1">
      <alignment horizontal="center" wrapText="1"/>
    </xf>
    <xf numFmtId="0" fontId="2" fillId="0" borderId="18" xfId="0" applyFont="1" applyBorder="1"/>
    <xf numFmtId="0" fontId="2" fillId="0" borderId="18" xfId="0" applyFont="1" applyBorder="1" applyAlignment="1">
      <alignment horizontal="center"/>
    </xf>
    <xf numFmtId="0" fontId="2" fillId="0" borderId="18" xfId="0" applyFont="1" applyBorder="1" applyAlignment="1">
      <alignment horizontal="center" wrapText="1"/>
    </xf>
    <xf numFmtId="0" fontId="0" fillId="0" borderId="18" xfId="0" applyBorder="1"/>
    <xf numFmtId="43" fontId="0" fillId="0" borderId="18" xfId="1" applyNumberFormat="1" applyFont="1" applyBorder="1"/>
    <xf numFmtId="10" fontId="0" fillId="0" borderId="18" xfId="0" applyNumberFormat="1" applyBorder="1" applyAlignment="1">
      <alignment horizontal="center"/>
    </xf>
    <xf numFmtId="43" fontId="0" fillId="0" borderId="18" xfId="0" applyNumberFormat="1" applyBorder="1"/>
    <xf numFmtId="9" fontId="0" fillId="0" borderId="18" xfId="2" applyFont="1" applyBorder="1"/>
    <xf numFmtId="43" fontId="2" fillId="0" borderId="18" xfId="1" applyNumberFormat="1" applyFont="1" applyBorder="1"/>
    <xf numFmtId="43" fontId="2" fillId="0" borderId="26" xfId="1" applyNumberFormat="1" applyFont="1" applyBorder="1"/>
    <xf numFmtId="43" fontId="2" fillId="0" borderId="26" xfId="0" applyNumberFormat="1" applyFont="1" applyBorder="1"/>
    <xf numFmtId="0" fontId="10" fillId="0" borderId="0" xfId="0" applyFont="1" applyAlignment="1">
      <alignment horizontal="center"/>
    </xf>
    <xf numFmtId="0" fontId="10" fillId="0" borderId="0" xfId="0" applyFont="1" applyAlignment="1">
      <alignment horizontal="center" wrapText="1"/>
    </xf>
    <xf numFmtId="0" fontId="12" fillId="0" borderId="0" xfId="0" applyFont="1"/>
    <xf numFmtId="0" fontId="2" fillId="5" borderId="18" xfId="0" applyFont="1" applyFill="1" applyBorder="1"/>
    <xf numFmtId="43" fontId="2" fillId="0" borderId="0" xfId="1" applyNumberFormat="1" applyFont="1"/>
    <xf numFmtId="0" fontId="14" fillId="0" borderId="18" xfId="0" applyFont="1" applyBorder="1" applyAlignment="1">
      <alignment horizontal="center" wrapText="1"/>
    </xf>
    <xf numFmtId="0" fontId="15" fillId="0" borderId="0" xfId="0" applyFont="1" applyAlignment="1">
      <alignment horizontal="center"/>
    </xf>
    <xf numFmtId="164" fontId="7" fillId="4" borderId="0" xfId="4" applyNumberFormat="1" applyFont="1" applyFill="1"/>
    <xf numFmtId="10" fontId="3" fillId="4" borderId="0" xfId="5" applyNumberFormat="1" applyFill="1"/>
    <xf numFmtId="164" fontId="3" fillId="4" borderId="0" xfId="4" applyNumberFormat="1" applyFill="1"/>
    <xf numFmtId="43" fontId="3" fillId="4" borderId="0" xfId="4" applyNumberFormat="1" applyFill="1"/>
    <xf numFmtId="43" fontId="3" fillId="4" borderId="3" xfId="4" applyNumberFormat="1" applyFill="1" applyBorder="1"/>
    <xf numFmtId="0" fontId="8" fillId="4" borderId="17" xfId="3" applyFont="1" applyFill="1" applyBorder="1"/>
    <xf numFmtId="0" fontId="8" fillId="4" borderId="14" xfId="3" applyFont="1" applyFill="1" applyBorder="1"/>
    <xf numFmtId="49" fontId="8" fillId="4" borderId="18" xfId="3" applyNumberFormat="1" applyFont="1" applyFill="1" applyBorder="1" applyProtection="1">
      <protection locked="0"/>
    </xf>
    <xf numFmtId="49" fontId="8" fillId="4" borderId="18" xfId="3" quotePrefix="1" applyNumberFormat="1" applyFont="1" applyFill="1" applyBorder="1" applyProtection="1">
      <protection locked="0"/>
    </xf>
    <xf numFmtId="49" fontId="8" fillId="4" borderId="15" xfId="3" applyNumberFormat="1" applyFont="1" applyFill="1" applyBorder="1" applyProtection="1">
      <protection locked="0"/>
    </xf>
    <xf numFmtId="4" fontId="8" fillId="4" borderId="20" xfId="3" applyNumberFormat="1" applyFont="1" applyFill="1" applyBorder="1"/>
    <xf numFmtId="0" fontId="8" fillId="4" borderId="18" xfId="3" applyFont="1" applyFill="1" applyBorder="1"/>
    <xf numFmtId="49" fontId="8" fillId="4" borderId="19" xfId="3" applyNumberFormat="1" applyFont="1" applyFill="1" applyBorder="1" applyProtection="1">
      <protection locked="0"/>
    </xf>
    <xf numFmtId="0" fontId="15" fillId="0" borderId="0" xfId="0" applyFont="1" applyAlignment="1">
      <alignment horizontal="center" vertical="top"/>
    </xf>
    <xf numFmtId="0" fontId="15" fillId="0" borderId="18" xfId="0" applyFont="1" applyBorder="1" applyAlignment="1">
      <alignment horizontal="center"/>
    </xf>
    <xf numFmtId="0" fontId="12" fillId="0" borderId="0" xfId="0" applyFont="1" applyAlignment="1">
      <alignment horizontal="left" vertical="top"/>
    </xf>
    <xf numFmtId="0" fontId="12" fillId="0" borderId="0" xfId="0" applyFont="1" applyFill="1" applyBorder="1" applyAlignment="1">
      <alignment horizontal="left" vertical="top" wrapText="1"/>
    </xf>
    <xf numFmtId="0" fontId="2" fillId="0" borderId="18" xfId="0" applyFont="1" applyBorder="1" applyAlignment="1">
      <alignment horizontal="center"/>
    </xf>
    <xf numFmtId="0" fontId="12" fillId="0" borderId="0" xfId="0" applyFont="1" applyAlignment="1">
      <alignment horizontal="left" vertical="top" wrapText="1"/>
    </xf>
    <xf numFmtId="0" fontId="6" fillId="6" borderId="1" xfId="3" applyFont="1" applyFill="1" applyBorder="1" applyAlignment="1">
      <alignment horizontal="center" wrapText="1"/>
    </xf>
    <xf numFmtId="164" fontId="7" fillId="6" borderId="0" xfId="4" applyNumberFormat="1" applyFont="1" applyFill="1"/>
    <xf numFmtId="41" fontId="5" fillId="6" borderId="4" xfId="3" applyNumberFormat="1" applyFont="1" applyFill="1" applyBorder="1"/>
    <xf numFmtId="164" fontId="3" fillId="6" borderId="0" xfId="4" applyNumberFormat="1" applyFill="1"/>
    <xf numFmtId="37" fontId="5" fillId="6" borderId="4" xfId="3" applyNumberFormat="1" applyFont="1" applyFill="1" applyBorder="1"/>
    <xf numFmtId="3" fontId="5" fillId="6" borderId="4" xfId="3" applyNumberFormat="1" applyFont="1" applyFill="1" applyBorder="1"/>
    <xf numFmtId="4" fontId="8" fillId="6" borderId="16" xfId="3" applyNumberFormat="1" applyFont="1" applyFill="1" applyBorder="1"/>
    <xf numFmtId="4" fontId="8" fillId="6" borderId="20" xfId="3" applyNumberFormat="1" applyFont="1" applyFill="1" applyBorder="1"/>
    <xf numFmtId="4" fontId="8" fillId="6" borderId="21" xfId="3" applyNumberFormat="1" applyFont="1" applyFill="1" applyBorder="1"/>
    <xf numFmtId="4" fontId="9" fillId="6" borderId="25" xfId="3" applyNumberFormat="1" applyFont="1" applyFill="1" applyBorder="1"/>
  </cellXfs>
  <cellStyles count="6">
    <cellStyle name="Comma" xfId="1" builtinId="3"/>
    <cellStyle name="Comma 2" xfId="4"/>
    <cellStyle name="Normal" xfId="0" builtinId="0"/>
    <cellStyle name="Normal 2" xfId="3"/>
    <cellStyle name="Percent" xfId="2" builtinId="5"/>
    <cellStyle name="Percent 2" xfId="5"/>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190508</xdr:colOff>
      <xdr:row>17</xdr:row>
      <xdr:rowOff>152403</xdr:rowOff>
    </xdr:from>
    <xdr:to>
      <xdr:col>19</xdr:col>
      <xdr:colOff>487202</xdr:colOff>
      <xdr:row>66</xdr:row>
      <xdr:rowOff>103201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29858" y="3990978"/>
          <a:ext cx="6173619" cy="8047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heetViews>
  <sheetFormatPr defaultRowHeight="15" x14ac:dyDescent="0.25"/>
  <cols>
    <col min="1" max="1" width="8.28515625" customWidth="1"/>
    <col min="2" max="2" width="55.42578125" bestFit="1" customWidth="1"/>
    <col min="3" max="3" width="13.28515625" customWidth="1"/>
    <col min="4" max="4" width="12.42578125" customWidth="1"/>
    <col min="5" max="5" width="11.5703125" bestFit="1" customWidth="1"/>
    <col min="6" max="6" width="2.7109375" customWidth="1"/>
    <col min="7" max="9" width="12.42578125" customWidth="1"/>
    <col min="10" max="10" width="11.140625" bestFit="1" customWidth="1"/>
    <col min="11" max="11" width="2.5703125" customWidth="1"/>
    <col min="12" max="12" width="11.5703125" bestFit="1" customWidth="1"/>
    <col min="13" max="14" width="13.28515625" bestFit="1" customWidth="1"/>
    <col min="15" max="15" width="11.5703125" bestFit="1" customWidth="1"/>
  </cols>
  <sheetData>
    <row r="1" spans="1:15" x14ac:dyDescent="0.25">
      <c r="A1" s="61" t="s">
        <v>95</v>
      </c>
    </row>
    <row r="2" spans="1:15" x14ac:dyDescent="0.25">
      <c r="A2" s="61" t="s">
        <v>96</v>
      </c>
    </row>
    <row r="3" spans="1:15" x14ac:dyDescent="0.25">
      <c r="A3" s="61" t="s">
        <v>97</v>
      </c>
    </row>
    <row r="4" spans="1:15" x14ac:dyDescent="0.25">
      <c r="A4" s="61" t="s">
        <v>0</v>
      </c>
    </row>
    <row r="5" spans="1:15" x14ac:dyDescent="0.25">
      <c r="C5" s="75" t="s">
        <v>78</v>
      </c>
      <c r="D5" s="75" t="s">
        <v>79</v>
      </c>
      <c r="E5" s="75" t="s">
        <v>80</v>
      </c>
      <c r="F5" s="75"/>
      <c r="G5" s="75" t="s">
        <v>81</v>
      </c>
      <c r="H5" s="75" t="s">
        <v>82</v>
      </c>
      <c r="I5" s="76" t="s">
        <v>83</v>
      </c>
      <c r="J5" s="75" t="s">
        <v>84</v>
      </c>
      <c r="K5" s="75"/>
      <c r="L5" s="75" t="s">
        <v>88</v>
      </c>
      <c r="M5" s="75" t="s">
        <v>85</v>
      </c>
      <c r="N5" s="75" t="s">
        <v>86</v>
      </c>
      <c r="O5" s="75" t="s">
        <v>87</v>
      </c>
    </row>
    <row r="6" spans="1:15" x14ac:dyDescent="0.25">
      <c r="B6" s="61"/>
      <c r="C6" s="99" t="s">
        <v>0</v>
      </c>
      <c r="D6" s="99"/>
      <c r="E6" s="99"/>
      <c r="F6" s="61"/>
      <c r="G6" s="99" t="s">
        <v>99</v>
      </c>
      <c r="H6" s="99"/>
      <c r="I6" s="99"/>
      <c r="J6" s="99"/>
      <c r="K6" s="62"/>
      <c r="L6" s="99" t="s">
        <v>104</v>
      </c>
      <c r="M6" s="99"/>
      <c r="N6" s="99"/>
      <c r="O6" s="99"/>
    </row>
    <row r="7" spans="1:15" ht="60" x14ac:dyDescent="0.25">
      <c r="A7" s="80" t="s">
        <v>98</v>
      </c>
      <c r="B7" s="64" t="s">
        <v>77</v>
      </c>
      <c r="C7" s="65" t="s">
        <v>5</v>
      </c>
      <c r="D7" s="66" t="s">
        <v>89</v>
      </c>
      <c r="E7" s="66" t="s">
        <v>105</v>
      </c>
      <c r="F7" s="63"/>
      <c r="G7" s="66" t="s">
        <v>92</v>
      </c>
      <c r="H7" s="66" t="s">
        <v>90</v>
      </c>
      <c r="I7" s="66" t="s">
        <v>91</v>
      </c>
      <c r="J7" s="66" t="s">
        <v>30</v>
      </c>
      <c r="K7" s="63"/>
      <c r="L7" s="66" t="s">
        <v>74</v>
      </c>
      <c r="M7" s="66" t="s">
        <v>75</v>
      </c>
      <c r="N7" s="66" t="s">
        <v>76</v>
      </c>
      <c r="O7" s="66" t="s">
        <v>30</v>
      </c>
    </row>
    <row r="8" spans="1:15" x14ac:dyDescent="0.25">
      <c r="A8" s="96">
        <v>1</v>
      </c>
      <c r="B8" s="67" t="s">
        <v>1</v>
      </c>
      <c r="C8" s="68">
        <v>2397228</v>
      </c>
      <c r="D8" s="69">
        <f>'EEI Invoice Allocation'!$H$10</f>
        <v>3.8789282314541963E-2</v>
      </c>
      <c r="E8" s="70">
        <f>C8*D8</f>
        <v>92986.753664324802</v>
      </c>
      <c r="F8" s="60"/>
      <c r="G8" s="71">
        <f>J8-H8</f>
        <v>0.87</v>
      </c>
      <c r="H8" s="71">
        <v>0.13</v>
      </c>
      <c r="I8" s="71">
        <v>0</v>
      </c>
      <c r="J8" s="71">
        <v>1</v>
      </c>
      <c r="K8" s="59"/>
      <c r="L8" s="70">
        <f>E8*G8</f>
        <v>80898.475687962578</v>
      </c>
      <c r="M8" s="70">
        <f>E8*H8</f>
        <v>12088.277976362224</v>
      </c>
      <c r="N8" s="70">
        <f>E8*I8</f>
        <v>0</v>
      </c>
      <c r="O8" s="70">
        <f>SUM(L8:N8)</f>
        <v>92986.753664324802</v>
      </c>
    </row>
    <row r="9" spans="1:15" x14ac:dyDescent="0.25">
      <c r="A9" s="96">
        <f>A8+1</f>
        <v>2</v>
      </c>
      <c r="B9" s="67" t="s">
        <v>2</v>
      </c>
      <c r="C9" s="68">
        <v>239723</v>
      </c>
      <c r="D9" s="69">
        <f>'EEI Invoice Allocation'!$H$10</f>
        <v>3.8789282314541963E-2</v>
      </c>
      <c r="E9" s="70">
        <f t="shared" ref="E9:E11" si="0">C9*D9</f>
        <v>9298.6831242889439</v>
      </c>
      <c r="F9" s="60"/>
      <c r="G9" s="71">
        <f>J9-H9</f>
        <v>0.74</v>
      </c>
      <c r="H9" s="71">
        <v>0.26</v>
      </c>
      <c r="I9" s="71">
        <v>0</v>
      </c>
      <c r="J9" s="71">
        <v>1</v>
      </c>
      <c r="K9" s="59"/>
      <c r="L9" s="70">
        <f t="shared" ref="L9:L11" si="1">E9*G9</f>
        <v>6881.0255119738185</v>
      </c>
      <c r="M9" s="70">
        <f t="shared" ref="M9:M11" si="2">E9*H9</f>
        <v>2417.6576123151253</v>
      </c>
      <c r="N9" s="70">
        <f t="shared" ref="N9:N11" si="3">E9*I9</f>
        <v>0</v>
      </c>
      <c r="O9" s="70">
        <f t="shared" ref="O9:O11" si="4">SUM(L9:N9)</f>
        <v>9298.6831242889439</v>
      </c>
    </row>
    <row r="10" spans="1:15" x14ac:dyDescent="0.25">
      <c r="A10" s="96">
        <f t="shared" ref="A10:A18" si="5">A9+1</f>
        <v>3</v>
      </c>
      <c r="B10" s="67" t="s">
        <v>3</v>
      </c>
      <c r="C10" s="68">
        <v>15000</v>
      </c>
      <c r="D10" s="69">
        <f>'EEI Invoice Allocation'!$H$10</f>
        <v>3.8789282314541963E-2</v>
      </c>
      <c r="E10" s="70">
        <f t="shared" si="0"/>
        <v>581.83923471812943</v>
      </c>
      <c r="F10" s="60"/>
      <c r="G10" s="71">
        <f>J10-H10</f>
        <v>1</v>
      </c>
      <c r="H10" s="71">
        <v>0</v>
      </c>
      <c r="I10" s="71">
        <v>0</v>
      </c>
      <c r="J10" s="71">
        <v>1</v>
      </c>
      <c r="K10" s="59"/>
      <c r="L10" s="70">
        <f t="shared" si="1"/>
        <v>581.83923471812943</v>
      </c>
      <c r="M10" s="70">
        <f t="shared" si="2"/>
        <v>0</v>
      </c>
      <c r="N10" s="70">
        <f t="shared" si="3"/>
        <v>0</v>
      </c>
      <c r="O10" s="70">
        <f t="shared" si="4"/>
        <v>581.83923471812943</v>
      </c>
    </row>
    <row r="11" spans="1:15" x14ac:dyDescent="0.25">
      <c r="A11" s="96">
        <f t="shared" si="5"/>
        <v>4</v>
      </c>
      <c r="B11" s="67" t="s">
        <v>4</v>
      </c>
      <c r="C11" s="68">
        <v>50000</v>
      </c>
      <c r="D11" s="69">
        <f>'EEI Invoice Allocation'!$H$10</f>
        <v>3.8789282314541963E-2</v>
      </c>
      <c r="E11" s="70">
        <f t="shared" si="0"/>
        <v>1939.4641157270983</v>
      </c>
      <c r="F11" s="60"/>
      <c r="G11" s="71">
        <v>0</v>
      </c>
      <c r="H11" s="71">
        <v>0</v>
      </c>
      <c r="I11" s="71">
        <v>1</v>
      </c>
      <c r="J11" s="71">
        <v>1</v>
      </c>
      <c r="K11" s="59"/>
      <c r="L11" s="70">
        <f t="shared" si="1"/>
        <v>0</v>
      </c>
      <c r="M11" s="70">
        <f t="shared" si="2"/>
        <v>0</v>
      </c>
      <c r="N11" s="70">
        <f t="shared" si="3"/>
        <v>1939.4641157270983</v>
      </c>
      <c r="O11" s="70">
        <f t="shared" si="4"/>
        <v>1939.4641157270983</v>
      </c>
    </row>
    <row r="12" spans="1:15" s="61" customFormat="1" ht="15.75" thickBot="1" x14ac:dyDescent="0.3">
      <c r="A12" s="96">
        <f t="shared" si="5"/>
        <v>5</v>
      </c>
      <c r="B12" s="64" t="s">
        <v>73</v>
      </c>
      <c r="C12" s="72">
        <f>SUM(C8:C11)</f>
        <v>2701951</v>
      </c>
      <c r="D12" s="78"/>
      <c r="E12" s="73">
        <f>SUM(E8:E11)</f>
        <v>104806.74013905898</v>
      </c>
      <c r="F12" s="79"/>
      <c r="G12" s="78"/>
      <c r="H12" s="78"/>
      <c r="I12" s="78"/>
      <c r="J12" s="78"/>
      <c r="L12" s="74">
        <f>SUM(L8:L11)</f>
        <v>88361.340434654529</v>
      </c>
      <c r="M12" s="74">
        <f>SUM(M8:M11)</f>
        <v>14505.935588677348</v>
      </c>
      <c r="N12" s="74">
        <f>SUM(N8:N11)</f>
        <v>1939.4641157270983</v>
      </c>
      <c r="O12" s="74">
        <f>SUM(O8:O11)</f>
        <v>104806.74013905898</v>
      </c>
    </row>
    <row r="13" spans="1:15" ht="45.75" thickTop="1" x14ac:dyDescent="0.25">
      <c r="A13" s="81">
        <f t="shared" si="5"/>
        <v>6</v>
      </c>
      <c r="L13" s="76" t="s">
        <v>93</v>
      </c>
      <c r="M13" s="76" t="s">
        <v>94</v>
      </c>
      <c r="N13" s="76" t="s">
        <v>94</v>
      </c>
    </row>
    <row r="14" spans="1:15" x14ac:dyDescent="0.25">
      <c r="A14" s="95">
        <f t="shared" si="5"/>
        <v>7</v>
      </c>
      <c r="B14" s="97" t="s">
        <v>100</v>
      </c>
      <c r="C14" s="97"/>
      <c r="D14" s="97"/>
      <c r="E14" s="97"/>
      <c r="F14" s="97"/>
      <c r="G14" s="97"/>
      <c r="H14" s="97"/>
      <c r="I14" s="97"/>
      <c r="J14" s="97"/>
      <c r="K14" s="97"/>
      <c r="L14" s="97"/>
      <c r="M14" s="97"/>
      <c r="N14" s="97"/>
      <c r="O14" s="97"/>
    </row>
    <row r="15" spans="1:15" ht="46.5" customHeight="1" x14ac:dyDescent="0.25">
      <c r="A15" s="95">
        <f t="shared" si="5"/>
        <v>8</v>
      </c>
      <c r="B15" s="100" t="s">
        <v>102</v>
      </c>
      <c r="C15" s="100"/>
      <c r="D15" s="100"/>
      <c r="E15" s="100"/>
      <c r="F15" s="100"/>
      <c r="G15" s="100"/>
      <c r="H15" s="100"/>
      <c r="I15" s="100"/>
      <c r="J15" s="100"/>
      <c r="K15" s="100"/>
      <c r="L15" s="100"/>
      <c r="M15" s="100"/>
      <c r="N15" s="100"/>
      <c r="O15" s="100"/>
    </row>
    <row r="16" spans="1:15" x14ac:dyDescent="0.25">
      <c r="A16" s="95">
        <f t="shared" si="5"/>
        <v>9</v>
      </c>
      <c r="B16" s="97" t="s">
        <v>101</v>
      </c>
      <c r="C16" s="97"/>
      <c r="D16" s="97"/>
      <c r="E16" s="97"/>
      <c r="F16" s="97"/>
      <c r="G16" s="97"/>
      <c r="H16" s="97"/>
      <c r="I16" s="97"/>
      <c r="J16" s="97"/>
      <c r="K16" s="97"/>
      <c r="L16" s="97"/>
      <c r="M16" s="97"/>
      <c r="N16" s="97"/>
      <c r="O16" s="97"/>
    </row>
    <row r="17" spans="1:15" ht="31.5" customHeight="1" x14ac:dyDescent="0.25">
      <c r="A17" s="95">
        <f t="shared" si="5"/>
        <v>10</v>
      </c>
      <c r="B17" s="98" t="s">
        <v>103</v>
      </c>
      <c r="C17" s="98"/>
      <c r="D17" s="98"/>
      <c r="E17" s="98"/>
      <c r="F17" s="98"/>
      <c r="G17" s="98"/>
      <c r="H17" s="98"/>
      <c r="I17" s="98"/>
      <c r="J17" s="98"/>
      <c r="K17" s="98"/>
      <c r="L17" s="98"/>
      <c r="M17" s="98"/>
      <c r="N17" s="98"/>
      <c r="O17" s="98"/>
    </row>
    <row r="18" spans="1:15" ht="30.75" customHeight="1" x14ac:dyDescent="0.25">
      <c r="A18" s="95">
        <f t="shared" si="5"/>
        <v>11</v>
      </c>
      <c r="B18" s="98" t="s">
        <v>106</v>
      </c>
      <c r="C18" s="98"/>
      <c r="D18" s="98"/>
      <c r="E18" s="98"/>
      <c r="F18" s="98"/>
      <c r="G18" s="98"/>
      <c r="H18" s="98"/>
      <c r="I18" s="98"/>
      <c r="J18" s="98"/>
      <c r="K18" s="98"/>
      <c r="L18" s="98"/>
      <c r="M18" s="98"/>
      <c r="N18" s="98"/>
      <c r="O18" s="98"/>
    </row>
    <row r="19" spans="1:15" x14ac:dyDescent="0.25">
      <c r="C19" s="77"/>
    </row>
  </sheetData>
  <mergeCells count="8">
    <mergeCell ref="B16:O16"/>
    <mergeCell ref="B17:O17"/>
    <mergeCell ref="B18:O18"/>
    <mergeCell ref="G6:J6"/>
    <mergeCell ref="L6:O6"/>
    <mergeCell ref="C6:E6"/>
    <mergeCell ref="B14:O14"/>
    <mergeCell ref="B15:O15"/>
  </mergeCells>
  <pageMargins left="0.7" right="0.7" top="0.75" bottom="0.75" header="0.3" footer="0.3"/>
  <pageSetup scale="59"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tabSelected="1" zoomScaleNormal="100" workbookViewId="0">
      <selection activeCell="B10" sqref="B10:G10"/>
    </sheetView>
  </sheetViews>
  <sheetFormatPr defaultRowHeight="12.75" x14ac:dyDescent="0.2"/>
  <cols>
    <col min="1" max="1" width="36.7109375" style="2" customWidth="1"/>
    <col min="2" max="2" width="13" style="2" customWidth="1"/>
    <col min="3" max="3" width="8.28515625" style="2" bestFit="1" customWidth="1"/>
    <col min="4" max="4" width="14.28515625" style="2" customWidth="1"/>
    <col min="5" max="5" width="8.28515625" style="2" bestFit="1" customWidth="1"/>
    <col min="6" max="6" width="15.140625" style="2" customWidth="1"/>
    <col min="7" max="7" width="9.28515625" style="2" customWidth="1"/>
    <col min="8" max="8" width="8.5703125" style="2" customWidth="1"/>
    <col min="9" max="10" width="12.85546875" style="3" bestFit="1" customWidth="1"/>
    <col min="11" max="11" width="11.28515625" style="3" bestFit="1" customWidth="1"/>
    <col min="12" max="12" width="12.5703125" style="3" customWidth="1"/>
    <col min="13" max="13" width="12.140625" style="3" bestFit="1" customWidth="1"/>
    <col min="14" max="15" width="12.85546875" style="3" bestFit="1" customWidth="1"/>
    <col min="16" max="16" width="10.28515625" style="2" bestFit="1" customWidth="1"/>
    <col min="17" max="256" width="9.140625" style="2"/>
    <col min="257" max="257" width="36.7109375" style="2" customWidth="1"/>
    <col min="258" max="258" width="13" style="2" customWidth="1"/>
    <col min="259" max="259" width="8.28515625" style="2" bestFit="1" customWidth="1"/>
    <col min="260" max="260" width="14.28515625" style="2" customWidth="1"/>
    <col min="261" max="261" width="8.28515625" style="2" bestFit="1" customWidth="1"/>
    <col min="262" max="262" width="15.140625" style="2" customWidth="1"/>
    <col min="263" max="263" width="9.28515625" style="2" customWidth="1"/>
    <col min="264" max="264" width="8.5703125" style="2" customWidth="1"/>
    <col min="265" max="266" width="12.85546875" style="2" bestFit="1" customWidth="1"/>
    <col min="267" max="267" width="11.28515625" style="2" bestFit="1" customWidth="1"/>
    <col min="268" max="268" width="12.5703125" style="2" customWidth="1"/>
    <col min="269" max="269" width="12.140625" style="2" bestFit="1" customWidth="1"/>
    <col min="270" max="271" width="12.85546875" style="2" bestFit="1" customWidth="1"/>
    <col min="272" max="272" width="10.28515625" style="2" bestFit="1" customWidth="1"/>
    <col min="273" max="512" width="9.140625" style="2"/>
    <col min="513" max="513" width="36.7109375" style="2" customWidth="1"/>
    <col min="514" max="514" width="13" style="2" customWidth="1"/>
    <col min="515" max="515" width="8.28515625" style="2" bestFit="1" customWidth="1"/>
    <col min="516" max="516" width="14.28515625" style="2" customWidth="1"/>
    <col min="517" max="517" width="8.28515625" style="2" bestFit="1" customWidth="1"/>
    <col min="518" max="518" width="15.140625" style="2" customWidth="1"/>
    <col min="519" max="519" width="9.28515625" style="2" customWidth="1"/>
    <col min="520" max="520" width="8.5703125" style="2" customWidth="1"/>
    <col min="521" max="522" width="12.85546875" style="2" bestFit="1" customWidth="1"/>
    <col min="523" max="523" width="11.28515625" style="2" bestFit="1" customWidth="1"/>
    <col min="524" max="524" width="12.5703125" style="2" customWidth="1"/>
    <col min="525" max="525" width="12.140625" style="2" bestFit="1" customWidth="1"/>
    <col min="526" max="527" width="12.85546875" style="2" bestFit="1" customWidth="1"/>
    <col min="528" max="528" width="10.28515625" style="2" bestFit="1" customWidth="1"/>
    <col min="529" max="768" width="9.140625" style="2"/>
    <col min="769" max="769" width="36.7109375" style="2" customWidth="1"/>
    <col min="770" max="770" width="13" style="2" customWidth="1"/>
    <col min="771" max="771" width="8.28515625" style="2" bestFit="1" customWidth="1"/>
    <col min="772" max="772" width="14.28515625" style="2" customWidth="1"/>
    <col min="773" max="773" width="8.28515625" style="2" bestFit="1" customWidth="1"/>
    <col min="774" max="774" width="15.140625" style="2" customWidth="1"/>
    <col min="775" max="775" width="9.28515625" style="2" customWidth="1"/>
    <col min="776" max="776" width="8.5703125" style="2" customWidth="1"/>
    <col min="777" max="778" width="12.85546875" style="2" bestFit="1" customWidth="1"/>
    <col min="779" max="779" width="11.28515625" style="2" bestFit="1" customWidth="1"/>
    <col min="780" max="780" width="12.5703125" style="2" customWidth="1"/>
    <col min="781" max="781" width="12.140625" style="2" bestFit="1" customWidth="1"/>
    <col min="782" max="783" width="12.85546875" style="2" bestFit="1" customWidth="1"/>
    <col min="784" max="784" width="10.28515625" style="2" bestFit="1" customWidth="1"/>
    <col min="785" max="1024" width="9.140625" style="2"/>
    <col min="1025" max="1025" width="36.7109375" style="2" customWidth="1"/>
    <col min="1026" max="1026" width="13" style="2" customWidth="1"/>
    <col min="1027" max="1027" width="8.28515625" style="2" bestFit="1" customWidth="1"/>
    <col min="1028" max="1028" width="14.28515625" style="2" customWidth="1"/>
    <col min="1029" max="1029" width="8.28515625" style="2" bestFit="1" customWidth="1"/>
    <col min="1030" max="1030" width="15.140625" style="2" customWidth="1"/>
    <col min="1031" max="1031" width="9.28515625" style="2" customWidth="1"/>
    <col min="1032" max="1032" width="8.5703125" style="2" customWidth="1"/>
    <col min="1033" max="1034" width="12.85546875" style="2" bestFit="1" customWidth="1"/>
    <col min="1035" max="1035" width="11.28515625" style="2" bestFit="1" customWidth="1"/>
    <col min="1036" max="1036" width="12.5703125" style="2" customWidth="1"/>
    <col min="1037" max="1037" width="12.140625" style="2" bestFit="1" customWidth="1"/>
    <col min="1038" max="1039" width="12.85546875" style="2" bestFit="1" customWidth="1"/>
    <col min="1040" max="1040" width="10.28515625" style="2" bestFit="1" customWidth="1"/>
    <col min="1041" max="1280" width="9.140625" style="2"/>
    <col min="1281" max="1281" width="36.7109375" style="2" customWidth="1"/>
    <col min="1282" max="1282" width="13" style="2" customWidth="1"/>
    <col min="1283" max="1283" width="8.28515625" style="2" bestFit="1" customWidth="1"/>
    <col min="1284" max="1284" width="14.28515625" style="2" customWidth="1"/>
    <col min="1285" max="1285" width="8.28515625" style="2" bestFit="1" customWidth="1"/>
    <col min="1286" max="1286" width="15.140625" style="2" customWidth="1"/>
    <col min="1287" max="1287" width="9.28515625" style="2" customWidth="1"/>
    <col min="1288" max="1288" width="8.5703125" style="2" customWidth="1"/>
    <col min="1289" max="1290" width="12.85546875" style="2" bestFit="1" customWidth="1"/>
    <col min="1291" max="1291" width="11.28515625" style="2" bestFit="1" customWidth="1"/>
    <col min="1292" max="1292" width="12.5703125" style="2" customWidth="1"/>
    <col min="1293" max="1293" width="12.140625" style="2" bestFit="1" customWidth="1"/>
    <col min="1294" max="1295" width="12.85546875" style="2" bestFit="1" customWidth="1"/>
    <col min="1296" max="1296" width="10.28515625" style="2" bestFit="1" customWidth="1"/>
    <col min="1297" max="1536" width="9.140625" style="2"/>
    <col min="1537" max="1537" width="36.7109375" style="2" customWidth="1"/>
    <col min="1538" max="1538" width="13" style="2" customWidth="1"/>
    <col min="1539" max="1539" width="8.28515625" style="2" bestFit="1" customWidth="1"/>
    <col min="1540" max="1540" width="14.28515625" style="2" customWidth="1"/>
    <col min="1541" max="1541" width="8.28515625" style="2" bestFit="1" customWidth="1"/>
    <col min="1542" max="1542" width="15.140625" style="2" customWidth="1"/>
    <col min="1543" max="1543" width="9.28515625" style="2" customWidth="1"/>
    <col min="1544" max="1544" width="8.5703125" style="2" customWidth="1"/>
    <col min="1545" max="1546" width="12.85546875" style="2" bestFit="1" customWidth="1"/>
    <col min="1547" max="1547" width="11.28515625" style="2" bestFit="1" customWidth="1"/>
    <col min="1548" max="1548" width="12.5703125" style="2" customWidth="1"/>
    <col min="1549" max="1549" width="12.140625" style="2" bestFit="1" customWidth="1"/>
    <col min="1550" max="1551" width="12.85546875" style="2" bestFit="1" customWidth="1"/>
    <col min="1552" max="1552" width="10.28515625" style="2" bestFit="1" customWidth="1"/>
    <col min="1553" max="1792" width="9.140625" style="2"/>
    <col min="1793" max="1793" width="36.7109375" style="2" customWidth="1"/>
    <col min="1794" max="1794" width="13" style="2" customWidth="1"/>
    <col min="1795" max="1795" width="8.28515625" style="2" bestFit="1" customWidth="1"/>
    <col min="1796" max="1796" width="14.28515625" style="2" customWidth="1"/>
    <col min="1797" max="1797" width="8.28515625" style="2" bestFit="1" customWidth="1"/>
    <col min="1798" max="1798" width="15.140625" style="2" customWidth="1"/>
    <col min="1799" max="1799" width="9.28515625" style="2" customWidth="1"/>
    <col min="1800" max="1800" width="8.5703125" style="2" customWidth="1"/>
    <col min="1801" max="1802" width="12.85546875" style="2" bestFit="1" customWidth="1"/>
    <col min="1803" max="1803" width="11.28515625" style="2" bestFit="1" customWidth="1"/>
    <col min="1804" max="1804" width="12.5703125" style="2" customWidth="1"/>
    <col min="1805" max="1805" width="12.140625" style="2" bestFit="1" customWidth="1"/>
    <col min="1806" max="1807" width="12.85546875" style="2" bestFit="1" customWidth="1"/>
    <col min="1808" max="1808" width="10.28515625" style="2" bestFit="1" customWidth="1"/>
    <col min="1809" max="2048" width="9.140625" style="2"/>
    <col min="2049" max="2049" width="36.7109375" style="2" customWidth="1"/>
    <col min="2050" max="2050" width="13" style="2" customWidth="1"/>
    <col min="2051" max="2051" width="8.28515625" style="2" bestFit="1" customWidth="1"/>
    <col min="2052" max="2052" width="14.28515625" style="2" customWidth="1"/>
    <col min="2053" max="2053" width="8.28515625" style="2" bestFit="1" customWidth="1"/>
    <col min="2054" max="2054" width="15.140625" style="2" customWidth="1"/>
    <col min="2055" max="2055" width="9.28515625" style="2" customWidth="1"/>
    <col min="2056" max="2056" width="8.5703125" style="2" customWidth="1"/>
    <col min="2057" max="2058" width="12.85546875" style="2" bestFit="1" customWidth="1"/>
    <col min="2059" max="2059" width="11.28515625" style="2" bestFit="1" customWidth="1"/>
    <col min="2060" max="2060" width="12.5703125" style="2" customWidth="1"/>
    <col min="2061" max="2061" width="12.140625" style="2" bestFit="1" customWidth="1"/>
    <col min="2062" max="2063" width="12.85546875" style="2" bestFit="1" customWidth="1"/>
    <col min="2064" max="2064" width="10.28515625" style="2" bestFit="1" customWidth="1"/>
    <col min="2065" max="2304" width="9.140625" style="2"/>
    <col min="2305" max="2305" width="36.7109375" style="2" customWidth="1"/>
    <col min="2306" max="2306" width="13" style="2" customWidth="1"/>
    <col min="2307" max="2307" width="8.28515625" style="2" bestFit="1" customWidth="1"/>
    <col min="2308" max="2308" width="14.28515625" style="2" customWidth="1"/>
    <col min="2309" max="2309" width="8.28515625" style="2" bestFit="1" customWidth="1"/>
    <col min="2310" max="2310" width="15.140625" style="2" customWidth="1"/>
    <col min="2311" max="2311" width="9.28515625" style="2" customWidth="1"/>
    <col min="2312" max="2312" width="8.5703125" style="2" customWidth="1"/>
    <col min="2313" max="2314" width="12.85546875" style="2" bestFit="1" customWidth="1"/>
    <col min="2315" max="2315" width="11.28515625" style="2" bestFit="1" customWidth="1"/>
    <col min="2316" max="2316" width="12.5703125" style="2" customWidth="1"/>
    <col min="2317" max="2317" width="12.140625" style="2" bestFit="1" customWidth="1"/>
    <col min="2318" max="2319" width="12.85546875" style="2" bestFit="1" customWidth="1"/>
    <col min="2320" max="2320" width="10.28515625" style="2" bestFit="1" customWidth="1"/>
    <col min="2321" max="2560" width="9.140625" style="2"/>
    <col min="2561" max="2561" width="36.7109375" style="2" customWidth="1"/>
    <col min="2562" max="2562" width="13" style="2" customWidth="1"/>
    <col min="2563" max="2563" width="8.28515625" style="2" bestFit="1" customWidth="1"/>
    <col min="2564" max="2564" width="14.28515625" style="2" customWidth="1"/>
    <col min="2565" max="2565" width="8.28515625" style="2" bestFit="1" customWidth="1"/>
    <col min="2566" max="2566" width="15.140625" style="2" customWidth="1"/>
    <col min="2567" max="2567" width="9.28515625" style="2" customWidth="1"/>
    <col min="2568" max="2568" width="8.5703125" style="2" customWidth="1"/>
    <col min="2569" max="2570" width="12.85546875" style="2" bestFit="1" customWidth="1"/>
    <col min="2571" max="2571" width="11.28515625" style="2" bestFit="1" customWidth="1"/>
    <col min="2572" max="2572" width="12.5703125" style="2" customWidth="1"/>
    <col min="2573" max="2573" width="12.140625" style="2" bestFit="1" customWidth="1"/>
    <col min="2574" max="2575" width="12.85546875" style="2" bestFit="1" customWidth="1"/>
    <col min="2576" max="2576" width="10.28515625" style="2" bestFit="1" customWidth="1"/>
    <col min="2577" max="2816" width="9.140625" style="2"/>
    <col min="2817" max="2817" width="36.7109375" style="2" customWidth="1"/>
    <col min="2818" max="2818" width="13" style="2" customWidth="1"/>
    <col min="2819" max="2819" width="8.28515625" style="2" bestFit="1" customWidth="1"/>
    <col min="2820" max="2820" width="14.28515625" style="2" customWidth="1"/>
    <col min="2821" max="2821" width="8.28515625" style="2" bestFit="1" customWidth="1"/>
    <col min="2822" max="2822" width="15.140625" style="2" customWidth="1"/>
    <col min="2823" max="2823" width="9.28515625" style="2" customWidth="1"/>
    <col min="2824" max="2824" width="8.5703125" style="2" customWidth="1"/>
    <col min="2825" max="2826" width="12.85546875" style="2" bestFit="1" customWidth="1"/>
    <col min="2827" max="2827" width="11.28515625" style="2" bestFit="1" customWidth="1"/>
    <col min="2828" max="2828" width="12.5703125" style="2" customWidth="1"/>
    <col min="2829" max="2829" width="12.140625" style="2" bestFit="1" customWidth="1"/>
    <col min="2830" max="2831" width="12.85546875" style="2" bestFit="1" customWidth="1"/>
    <col min="2832" max="2832" width="10.28515625" style="2" bestFit="1" customWidth="1"/>
    <col min="2833" max="3072" width="9.140625" style="2"/>
    <col min="3073" max="3073" width="36.7109375" style="2" customWidth="1"/>
    <col min="3074" max="3074" width="13" style="2" customWidth="1"/>
    <col min="3075" max="3075" width="8.28515625" style="2" bestFit="1" customWidth="1"/>
    <col min="3076" max="3076" width="14.28515625" style="2" customWidth="1"/>
    <col min="3077" max="3077" width="8.28515625" style="2" bestFit="1" customWidth="1"/>
    <col min="3078" max="3078" width="15.140625" style="2" customWidth="1"/>
    <col min="3079" max="3079" width="9.28515625" style="2" customWidth="1"/>
    <col min="3080" max="3080" width="8.5703125" style="2" customWidth="1"/>
    <col min="3081" max="3082" width="12.85546875" style="2" bestFit="1" customWidth="1"/>
    <col min="3083" max="3083" width="11.28515625" style="2" bestFit="1" customWidth="1"/>
    <col min="3084" max="3084" width="12.5703125" style="2" customWidth="1"/>
    <col min="3085" max="3085" width="12.140625" style="2" bestFit="1" customWidth="1"/>
    <col min="3086" max="3087" width="12.85546875" style="2" bestFit="1" customWidth="1"/>
    <col min="3088" max="3088" width="10.28515625" style="2" bestFit="1" customWidth="1"/>
    <col min="3089" max="3328" width="9.140625" style="2"/>
    <col min="3329" max="3329" width="36.7109375" style="2" customWidth="1"/>
    <col min="3330" max="3330" width="13" style="2" customWidth="1"/>
    <col min="3331" max="3331" width="8.28515625" style="2" bestFit="1" customWidth="1"/>
    <col min="3332" max="3332" width="14.28515625" style="2" customWidth="1"/>
    <col min="3333" max="3333" width="8.28515625" style="2" bestFit="1" customWidth="1"/>
    <col min="3334" max="3334" width="15.140625" style="2" customWidth="1"/>
    <col min="3335" max="3335" width="9.28515625" style="2" customWidth="1"/>
    <col min="3336" max="3336" width="8.5703125" style="2" customWidth="1"/>
    <col min="3337" max="3338" width="12.85546875" style="2" bestFit="1" customWidth="1"/>
    <col min="3339" max="3339" width="11.28515625" style="2" bestFit="1" customWidth="1"/>
    <col min="3340" max="3340" width="12.5703125" style="2" customWidth="1"/>
    <col min="3341" max="3341" width="12.140625" style="2" bestFit="1" customWidth="1"/>
    <col min="3342" max="3343" width="12.85546875" style="2" bestFit="1" customWidth="1"/>
    <col min="3344" max="3344" width="10.28515625" style="2" bestFit="1" customWidth="1"/>
    <col min="3345" max="3584" width="9.140625" style="2"/>
    <col min="3585" max="3585" width="36.7109375" style="2" customWidth="1"/>
    <col min="3586" max="3586" width="13" style="2" customWidth="1"/>
    <col min="3587" max="3587" width="8.28515625" style="2" bestFit="1" customWidth="1"/>
    <col min="3588" max="3588" width="14.28515625" style="2" customWidth="1"/>
    <col min="3589" max="3589" width="8.28515625" style="2" bestFit="1" customWidth="1"/>
    <col min="3590" max="3590" width="15.140625" style="2" customWidth="1"/>
    <col min="3591" max="3591" width="9.28515625" style="2" customWidth="1"/>
    <col min="3592" max="3592" width="8.5703125" style="2" customWidth="1"/>
    <col min="3593" max="3594" width="12.85546875" style="2" bestFit="1" customWidth="1"/>
    <col min="3595" max="3595" width="11.28515625" style="2" bestFit="1" customWidth="1"/>
    <col min="3596" max="3596" width="12.5703125" style="2" customWidth="1"/>
    <col min="3597" max="3597" width="12.140625" style="2" bestFit="1" customWidth="1"/>
    <col min="3598" max="3599" width="12.85546875" style="2" bestFit="1" customWidth="1"/>
    <col min="3600" max="3600" width="10.28515625" style="2" bestFit="1" customWidth="1"/>
    <col min="3601" max="3840" width="9.140625" style="2"/>
    <col min="3841" max="3841" width="36.7109375" style="2" customWidth="1"/>
    <col min="3842" max="3842" width="13" style="2" customWidth="1"/>
    <col min="3843" max="3843" width="8.28515625" style="2" bestFit="1" customWidth="1"/>
    <col min="3844" max="3844" width="14.28515625" style="2" customWidth="1"/>
    <col min="3845" max="3845" width="8.28515625" style="2" bestFit="1" customWidth="1"/>
    <col min="3846" max="3846" width="15.140625" style="2" customWidth="1"/>
    <col min="3847" max="3847" width="9.28515625" style="2" customWidth="1"/>
    <col min="3848" max="3848" width="8.5703125" style="2" customWidth="1"/>
    <col min="3849" max="3850" width="12.85546875" style="2" bestFit="1" customWidth="1"/>
    <col min="3851" max="3851" width="11.28515625" style="2" bestFit="1" customWidth="1"/>
    <col min="3852" max="3852" width="12.5703125" style="2" customWidth="1"/>
    <col min="3853" max="3853" width="12.140625" style="2" bestFit="1" customWidth="1"/>
    <col min="3854" max="3855" width="12.85546875" style="2" bestFit="1" customWidth="1"/>
    <col min="3856" max="3856" width="10.28515625" style="2" bestFit="1" customWidth="1"/>
    <col min="3857" max="4096" width="9.140625" style="2"/>
    <col min="4097" max="4097" width="36.7109375" style="2" customWidth="1"/>
    <col min="4098" max="4098" width="13" style="2" customWidth="1"/>
    <col min="4099" max="4099" width="8.28515625" style="2" bestFit="1" customWidth="1"/>
    <col min="4100" max="4100" width="14.28515625" style="2" customWidth="1"/>
    <col min="4101" max="4101" width="8.28515625" style="2" bestFit="1" customWidth="1"/>
    <col min="4102" max="4102" width="15.140625" style="2" customWidth="1"/>
    <col min="4103" max="4103" width="9.28515625" style="2" customWidth="1"/>
    <col min="4104" max="4104" width="8.5703125" style="2" customWidth="1"/>
    <col min="4105" max="4106" width="12.85546875" style="2" bestFit="1" customWidth="1"/>
    <col min="4107" max="4107" width="11.28515625" style="2" bestFit="1" customWidth="1"/>
    <col min="4108" max="4108" width="12.5703125" style="2" customWidth="1"/>
    <col min="4109" max="4109" width="12.140625" style="2" bestFit="1" customWidth="1"/>
    <col min="4110" max="4111" width="12.85546875" style="2" bestFit="1" customWidth="1"/>
    <col min="4112" max="4112" width="10.28515625" style="2" bestFit="1" customWidth="1"/>
    <col min="4113" max="4352" width="9.140625" style="2"/>
    <col min="4353" max="4353" width="36.7109375" style="2" customWidth="1"/>
    <col min="4354" max="4354" width="13" style="2" customWidth="1"/>
    <col min="4355" max="4355" width="8.28515625" style="2" bestFit="1" customWidth="1"/>
    <col min="4356" max="4356" width="14.28515625" style="2" customWidth="1"/>
    <col min="4357" max="4357" width="8.28515625" style="2" bestFit="1" customWidth="1"/>
    <col min="4358" max="4358" width="15.140625" style="2" customWidth="1"/>
    <col min="4359" max="4359" width="9.28515625" style="2" customWidth="1"/>
    <col min="4360" max="4360" width="8.5703125" style="2" customWidth="1"/>
    <col min="4361" max="4362" width="12.85546875" style="2" bestFit="1" customWidth="1"/>
    <col min="4363" max="4363" width="11.28515625" style="2" bestFit="1" customWidth="1"/>
    <col min="4364" max="4364" width="12.5703125" style="2" customWidth="1"/>
    <col min="4365" max="4365" width="12.140625" style="2" bestFit="1" customWidth="1"/>
    <col min="4366" max="4367" width="12.85546875" style="2" bestFit="1" customWidth="1"/>
    <col min="4368" max="4368" width="10.28515625" style="2" bestFit="1" customWidth="1"/>
    <col min="4369" max="4608" width="9.140625" style="2"/>
    <col min="4609" max="4609" width="36.7109375" style="2" customWidth="1"/>
    <col min="4610" max="4610" width="13" style="2" customWidth="1"/>
    <col min="4611" max="4611" width="8.28515625" style="2" bestFit="1" customWidth="1"/>
    <col min="4612" max="4612" width="14.28515625" style="2" customWidth="1"/>
    <col min="4613" max="4613" width="8.28515625" style="2" bestFit="1" customWidth="1"/>
    <col min="4614" max="4614" width="15.140625" style="2" customWidth="1"/>
    <col min="4615" max="4615" width="9.28515625" style="2" customWidth="1"/>
    <col min="4616" max="4616" width="8.5703125" style="2" customWidth="1"/>
    <col min="4617" max="4618" width="12.85546875" style="2" bestFit="1" customWidth="1"/>
    <col min="4619" max="4619" width="11.28515625" style="2" bestFit="1" customWidth="1"/>
    <col min="4620" max="4620" width="12.5703125" style="2" customWidth="1"/>
    <col min="4621" max="4621" width="12.140625" style="2" bestFit="1" customWidth="1"/>
    <col min="4622" max="4623" width="12.85546875" style="2" bestFit="1" customWidth="1"/>
    <col min="4624" max="4624" width="10.28515625" style="2" bestFit="1" customWidth="1"/>
    <col min="4625" max="4864" width="9.140625" style="2"/>
    <col min="4865" max="4865" width="36.7109375" style="2" customWidth="1"/>
    <col min="4866" max="4866" width="13" style="2" customWidth="1"/>
    <col min="4867" max="4867" width="8.28515625" style="2" bestFit="1" customWidth="1"/>
    <col min="4868" max="4868" width="14.28515625" style="2" customWidth="1"/>
    <col min="4869" max="4869" width="8.28515625" style="2" bestFit="1" customWidth="1"/>
    <col min="4870" max="4870" width="15.140625" style="2" customWidth="1"/>
    <col min="4871" max="4871" width="9.28515625" style="2" customWidth="1"/>
    <col min="4872" max="4872" width="8.5703125" style="2" customWidth="1"/>
    <col min="4873" max="4874" width="12.85546875" style="2" bestFit="1" customWidth="1"/>
    <col min="4875" max="4875" width="11.28515625" style="2" bestFit="1" customWidth="1"/>
    <col min="4876" max="4876" width="12.5703125" style="2" customWidth="1"/>
    <col min="4877" max="4877" width="12.140625" style="2" bestFit="1" customWidth="1"/>
    <col min="4878" max="4879" width="12.85546875" style="2" bestFit="1" customWidth="1"/>
    <col min="4880" max="4880" width="10.28515625" style="2" bestFit="1" customWidth="1"/>
    <col min="4881" max="5120" width="9.140625" style="2"/>
    <col min="5121" max="5121" width="36.7109375" style="2" customWidth="1"/>
    <col min="5122" max="5122" width="13" style="2" customWidth="1"/>
    <col min="5123" max="5123" width="8.28515625" style="2" bestFit="1" customWidth="1"/>
    <col min="5124" max="5124" width="14.28515625" style="2" customWidth="1"/>
    <col min="5125" max="5125" width="8.28515625" style="2" bestFit="1" customWidth="1"/>
    <col min="5126" max="5126" width="15.140625" style="2" customWidth="1"/>
    <col min="5127" max="5127" width="9.28515625" style="2" customWidth="1"/>
    <col min="5128" max="5128" width="8.5703125" style="2" customWidth="1"/>
    <col min="5129" max="5130" width="12.85546875" style="2" bestFit="1" customWidth="1"/>
    <col min="5131" max="5131" width="11.28515625" style="2" bestFit="1" customWidth="1"/>
    <col min="5132" max="5132" width="12.5703125" style="2" customWidth="1"/>
    <col min="5133" max="5133" width="12.140625" style="2" bestFit="1" customWidth="1"/>
    <col min="5134" max="5135" width="12.85546875" style="2" bestFit="1" customWidth="1"/>
    <col min="5136" max="5136" width="10.28515625" style="2" bestFit="1" customWidth="1"/>
    <col min="5137" max="5376" width="9.140625" style="2"/>
    <col min="5377" max="5377" width="36.7109375" style="2" customWidth="1"/>
    <col min="5378" max="5378" width="13" style="2" customWidth="1"/>
    <col min="5379" max="5379" width="8.28515625" style="2" bestFit="1" customWidth="1"/>
    <col min="5380" max="5380" width="14.28515625" style="2" customWidth="1"/>
    <col min="5381" max="5381" width="8.28515625" style="2" bestFit="1" customWidth="1"/>
    <col min="5382" max="5382" width="15.140625" style="2" customWidth="1"/>
    <col min="5383" max="5383" width="9.28515625" style="2" customWidth="1"/>
    <col min="5384" max="5384" width="8.5703125" style="2" customWidth="1"/>
    <col min="5385" max="5386" width="12.85546875" style="2" bestFit="1" customWidth="1"/>
    <col min="5387" max="5387" width="11.28515625" style="2" bestFit="1" customWidth="1"/>
    <col min="5388" max="5388" width="12.5703125" style="2" customWidth="1"/>
    <col min="5389" max="5389" width="12.140625" style="2" bestFit="1" customWidth="1"/>
    <col min="5390" max="5391" width="12.85546875" style="2" bestFit="1" customWidth="1"/>
    <col min="5392" max="5392" width="10.28515625" style="2" bestFit="1" customWidth="1"/>
    <col min="5393" max="5632" width="9.140625" style="2"/>
    <col min="5633" max="5633" width="36.7109375" style="2" customWidth="1"/>
    <col min="5634" max="5634" width="13" style="2" customWidth="1"/>
    <col min="5635" max="5635" width="8.28515625" style="2" bestFit="1" customWidth="1"/>
    <col min="5636" max="5636" width="14.28515625" style="2" customWidth="1"/>
    <col min="5637" max="5637" width="8.28515625" style="2" bestFit="1" customWidth="1"/>
    <col min="5638" max="5638" width="15.140625" style="2" customWidth="1"/>
    <col min="5639" max="5639" width="9.28515625" style="2" customWidth="1"/>
    <col min="5640" max="5640" width="8.5703125" style="2" customWidth="1"/>
    <col min="5641" max="5642" width="12.85546875" style="2" bestFit="1" customWidth="1"/>
    <col min="5643" max="5643" width="11.28515625" style="2" bestFit="1" customWidth="1"/>
    <col min="5644" max="5644" width="12.5703125" style="2" customWidth="1"/>
    <col min="5645" max="5645" width="12.140625" style="2" bestFit="1" customWidth="1"/>
    <col min="5646" max="5647" width="12.85546875" style="2" bestFit="1" customWidth="1"/>
    <col min="5648" max="5648" width="10.28515625" style="2" bestFit="1" customWidth="1"/>
    <col min="5649" max="5888" width="9.140625" style="2"/>
    <col min="5889" max="5889" width="36.7109375" style="2" customWidth="1"/>
    <col min="5890" max="5890" width="13" style="2" customWidth="1"/>
    <col min="5891" max="5891" width="8.28515625" style="2" bestFit="1" customWidth="1"/>
    <col min="5892" max="5892" width="14.28515625" style="2" customWidth="1"/>
    <col min="5893" max="5893" width="8.28515625" style="2" bestFit="1" customWidth="1"/>
    <col min="5894" max="5894" width="15.140625" style="2" customWidth="1"/>
    <col min="5895" max="5895" width="9.28515625" style="2" customWidth="1"/>
    <col min="5896" max="5896" width="8.5703125" style="2" customWidth="1"/>
    <col min="5897" max="5898" width="12.85546875" style="2" bestFit="1" customWidth="1"/>
    <col min="5899" max="5899" width="11.28515625" style="2" bestFit="1" customWidth="1"/>
    <col min="5900" max="5900" width="12.5703125" style="2" customWidth="1"/>
    <col min="5901" max="5901" width="12.140625" style="2" bestFit="1" customWidth="1"/>
    <col min="5902" max="5903" width="12.85546875" style="2" bestFit="1" customWidth="1"/>
    <col min="5904" max="5904" width="10.28515625" style="2" bestFit="1" customWidth="1"/>
    <col min="5905" max="6144" width="9.140625" style="2"/>
    <col min="6145" max="6145" width="36.7109375" style="2" customWidth="1"/>
    <col min="6146" max="6146" width="13" style="2" customWidth="1"/>
    <col min="6147" max="6147" width="8.28515625" style="2" bestFit="1" customWidth="1"/>
    <col min="6148" max="6148" width="14.28515625" style="2" customWidth="1"/>
    <col min="6149" max="6149" width="8.28515625" style="2" bestFit="1" customWidth="1"/>
    <col min="6150" max="6150" width="15.140625" style="2" customWidth="1"/>
    <col min="6151" max="6151" width="9.28515625" style="2" customWidth="1"/>
    <col min="6152" max="6152" width="8.5703125" style="2" customWidth="1"/>
    <col min="6153" max="6154" width="12.85546875" style="2" bestFit="1" customWidth="1"/>
    <col min="6155" max="6155" width="11.28515625" style="2" bestFit="1" customWidth="1"/>
    <col min="6156" max="6156" width="12.5703125" style="2" customWidth="1"/>
    <col min="6157" max="6157" width="12.140625" style="2" bestFit="1" customWidth="1"/>
    <col min="6158" max="6159" width="12.85546875" style="2" bestFit="1" customWidth="1"/>
    <col min="6160" max="6160" width="10.28515625" style="2" bestFit="1" customWidth="1"/>
    <col min="6161" max="6400" width="9.140625" style="2"/>
    <col min="6401" max="6401" width="36.7109375" style="2" customWidth="1"/>
    <col min="6402" max="6402" width="13" style="2" customWidth="1"/>
    <col min="6403" max="6403" width="8.28515625" style="2" bestFit="1" customWidth="1"/>
    <col min="6404" max="6404" width="14.28515625" style="2" customWidth="1"/>
    <col min="6405" max="6405" width="8.28515625" style="2" bestFit="1" customWidth="1"/>
    <col min="6406" max="6406" width="15.140625" style="2" customWidth="1"/>
    <col min="6407" max="6407" width="9.28515625" style="2" customWidth="1"/>
    <col min="6408" max="6408" width="8.5703125" style="2" customWidth="1"/>
    <col min="6409" max="6410" width="12.85546875" style="2" bestFit="1" customWidth="1"/>
    <col min="6411" max="6411" width="11.28515625" style="2" bestFit="1" customWidth="1"/>
    <col min="6412" max="6412" width="12.5703125" style="2" customWidth="1"/>
    <col min="6413" max="6413" width="12.140625" style="2" bestFit="1" customWidth="1"/>
    <col min="6414" max="6415" width="12.85546875" style="2" bestFit="1" customWidth="1"/>
    <col min="6416" max="6416" width="10.28515625" style="2" bestFit="1" customWidth="1"/>
    <col min="6417" max="6656" width="9.140625" style="2"/>
    <col min="6657" max="6657" width="36.7109375" style="2" customWidth="1"/>
    <col min="6658" max="6658" width="13" style="2" customWidth="1"/>
    <col min="6659" max="6659" width="8.28515625" style="2" bestFit="1" customWidth="1"/>
    <col min="6660" max="6660" width="14.28515625" style="2" customWidth="1"/>
    <col min="6661" max="6661" width="8.28515625" style="2" bestFit="1" customWidth="1"/>
    <col min="6662" max="6662" width="15.140625" style="2" customWidth="1"/>
    <col min="6663" max="6663" width="9.28515625" style="2" customWidth="1"/>
    <col min="6664" max="6664" width="8.5703125" style="2" customWidth="1"/>
    <col min="6665" max="6666" width="12.85546875" style="2" bestFit="1" customWidth="1"/>
    <col min="6667" max="6667" width="11.28515625" style="2" bestFit="1" customWidth="1"/>
    <col min="6668" max="6668" width="12.5703125" style="2" customWidth="1"/>
    <col min="6669" max="6669" width="12.140625" style="2" bestFit="1" customWidth="1"/>
    <col min="6670" max="6671" width="12.85546875" style="2" bestFit="1" customWidth="1"/>
    <col min="6672" max="6672" width="10.28515625" style="2" bestFit="1" customWidth="1"/>
    <col min="6673" max="6912" width="9.140625" style="2"/>
    <col min="6913" max="6913" width="36.7109375" style="2" customWidth="1"/>
    <col min="6914" max="6914" width="13" style="2" customWidth="1"/>
    <col min="6915" max="6915" width="8.28515625" style="2" bestFit="1" customWidth="1"/>
    <col min="6916" max="6916" width="14.28515625" style="2" customWidth="1"/>
    <col min="6917" max="6917" width="8.28515625" style="2" bestFit="1" customWidth="1"/>
    <col min="6918" max="6918" width="15.140625" style="2" customWidth="1"/>
    <col min="6919" max="6919" width="9.28515625" style="2" customWidth="1"/>
    <col min="6920" max="6920" width="8.5703125" style="2" customWidth="1"/>
    <col min="6921" max="6922" width="12.85546875" style="2" bestFit="1" customWidth="1"/>
    <col min="6923" max="6923" width="11.28515625" style="2" bestFit="1" customWidth="1"/>
    <col min="6924" max="6924" width="12.5703125" style="2" customWidth="1"/>
    <col min="6925" max="6925" width="12.140625" style="2" bestFit="1" customWidth="1"/>
    <col min="6926" max="6927" width="12.85546875" style="2" bestFit="1" customWidth="1"/>
    <col min="6928" max="6928" width="10.28515625" style="2" bestFit="1" customWidth="1"/>
    <col min="6929" max="7168" width="9.140625" style="2"/>
    <col min="7169" max="7169" width="36.7109375" style="2" customWidth="1"/>
    <col min="7170" max="7170" width="13" style="2" customWidth="1"/>
    <col min="7171" max="7171" width="8.28515625" style="2" bestFit="1" customWidth="1"/>
    <col min="7172" max="7172" width="14.28515625" style="2" customWidth="1"/>
    <col min="7173" max="7173" width="8.28515625" style="2" bestFit="1" customWidth="1"/>
    <col min="7174" max="7174" width="15.140625" style="2" customWidth="1"/>
    <col min="7175" max="7175" width="9.28515625" style="2" customWidth="1"/>
    <col min="7176" max="7176" width="8.5703125" style="2" customWidth="1"/>
    <col min="7177" max="7178" width="12.85546875" style="2" bestFit="1" customWidth="1"/>
    <col min="7179" max="7179" width="11.28515625" style="2" bestFit="1" customWidth="1"/>
    <col min="7180" max="7180" width="12.5703125" style="2" customWidth="1"/>
    <col min="7181" max="7181" width="12.140625" style="2" bestFit="1" customWidth="1"/>
    <col min="7182" max="7183" width="12.85546875" style="2" bestFit="1" customWidth="1"/>
    <col min="7184" max="7184" width="10.28515625" style="2" bestFit="1" customWidth="1"/>
    <col min="7185" max="7424" width="9.140625" style="2"/>
    <col min="7425" max="7425" width="36.7109375" style="2" customWidth="1"/>
    <col min="7426" max="7426" width="13" style="2" customWidth="1"/>
    <col min="7427" max="7427" width="8.28515625" style="2" bestFit="1" customWidth="1"/>
    <col min="7428" max="7428" width="14.28515625" style="2" customWidth="1"/>
    <col min="7429" max="7429" width="8.28515625" style="2" bestFit="1" customWidth="1"/>
    <col min="7430" max="7430" width="15.140625" style="2" customWidth="1"/>
    <col min="7431" max="7431" width="9.28515625" style="2" customWidth="1"/>
    <col min="7432" max="7432" width="8.5703125" style="2" customWidth="1"/>
    <col min="7433" max="7434" width="12.85546875" style="2" bestFit="1" customWidth="1"/>
    <col min="7435" max="7435" width="11.28515625" style="2" bestFit="1" customWidth="1"/>
    <col min="7436" max="7436" width="12.5703125" style="2" customWidth="1"/>
    <col min="7437" max="7437" width="12.140625" style="2" bestFit="1" customWidth="1"/>
    <col min="7438" max="7439" width="12.85546875" style="2" bestFit="1" customWidth="1"/>
    <col min="7440" max="7440" width="10.28515625" style="2" bestFit="1" customWidth="1"/>
    <col min="7441" max="7680" width="9.140625" style="2"/>
    <col min="7681" max="7681" width="36.7109375" style="2" customWidth="1"/>
    <col min="7682" max="7682" width="13" style="2" customWidth="1"/>
    <col min="7683" max="7683" width="8.28515625" style="2" bestFit="1" customWidth="1"/>
    <col min="7684" max="7684" width="14.28515625" style="2" customWidth="1"/>
    <col min="7685" max="7685" width="8.28515625" style="2" bestFit="1" customWidth="1"/>
    <col min="7686" max="7686" width="15.140625" style="2" customWidth="1"/>
    <col min="7687" max="7687" width="9.28515625" style="2" customWidth="1"/>
    <col min="7688" max="7688" width="8.5703125" style="2" customWidth="1"/>
    <col min="7689" max="7690" width="12.85546875" style="2" bestFit="1" customWidth="1"/>
    <col min="7691" max="7691" width="11.28515625" style="2" bestFit="1" customWidth="1"/>
    <col min="7692" max="7692" width="12.5703125" style="2" customWidth="1"/>
    <col min="7693" max="7693" width="12.140625" style="2" bestFit="1" customWidth="1"/>
    <col min="7694" max="7695" width="12.85546875" style="2" bestFit="1" customWidth="1"/>
    <col min="7696" max="7696" width="10.28515625" style="2" bestFit="1" customWidth="1"/>
    <col min="7697" max="7936" width="9.140625" style="2"/>
    <col min="7937" max="7937" width="36.7109375" style="2" customWidth="1"/>
    <col min="7938" max="7938" width="13" style="2" customWidth="1"/>
    <col min="7939" max="7939" width="8.28515625" style="2" bestFit="1" customWidth="1"/>
    <col min="7940" max="7940" width="14.28515625" style="2" customWidth="1"/>
    <col min="7941" max="7941" width="8.28515625" style="2" bestFit="1" customWidth="1"/>
    <col min="7942" max="7942" width="15.140625" style="2" customWidth="1"/>
    <col min="7943" max="7943" width="9.28515625" style="2" customWidth="1"/>
    <col min="7944" max="7944" width="8.5703125" style="2" customWidth="1"/>
    <col min="7945" max="7946" width="12.85546875" style="2" bestFit="1" customWidth="1"/>
    <col min="7947" max="7947" width="11.28515625" style="2" bestFit="1" customWidth="1"/>
    <col min="7948" max="7948" width="12.5703125" style="2" customWidth="1"/>
    <col min="7949" max="7949" width="12.140625" style="2" bestFit="1" customWidth="1"/>
    <col min="7950" max="7951" width="12.85546875" style="2" bestFit="1" customWidth="1"/>
    <col min="7952" max="7952" width="10.28515625" style="2" bestFit="1" customWidth="1"/>
    <col min="7953" max="8192" width="9.140625" style="2"/>
    <col min="8193" max="8193" width="36.7109375" style="2" customWidth="1"/>
    <col min="8194" max="8194" width="13" style="2" customWidth="1"/>
    <col min="8195" max="8195" width="8.28515625" style="2" bestFit="1" customWidth="1"/>
    <col min="8196" max="8196" width="14.28515625" style="2" customWidth="1"/>
    <col min="8197" max="8197" width="8.28515625" style="2" bestFit="1" customWidth="1"/>
    <col min="8198" max="8198" width="15.140625" style="2" customWidth="1"/>
    <col min="8199" max="8199" width="9.28515625" style="2" customWidth="1"/>
    <col min="8200" max="8200" width="8.5703125" style="2" customWidth="1"/>
    <col min="8201" max="8202" width="12.85546875" style="2" bestFit="1" customWidth="1"/>
    <col min="8203" max="8203" width="11.28515625" style="2" bestFit="1" customWidth="1"/>
    <col min="8204" max="8204" width="12.5703125" style="2" customWidth="1"/>
    <col min="8205" max="8205" width="12.140625" style="2" bestFit="1" customWidth="1"/>
    <col min="8206" max="8207" width="12.85546875" style="2" bestFit="1" customWidth="1"/>
    <col min="8208" max="8208" width="10.28515625" style="2" bestFit="1" customWidth="1"/>
    <col min="8209" max="8448" width="9.140625" style="2"/>
    <col min="8449" max="8449" width="36.7109375" style="2" customWidth="1"/>
    <col min="8450" max="8450" width="13" style="2" customWidth="1"/>
    <col min="8451" max="8451" width="8.28515625" style="2" bestFit="1" customWidth="1"/>
    <col min="8452" max="8452" width="14.28515625" style="2" customWidth="1"/>
    <col min="8453" max="8453" width="8.28515625" style="2" bestFit="1" customWidth="1"/>
    <col min="8454" max="8454" width="15.140625" style="2" customWidth="1"/>
    <col min="8455" max="8455" width="9.28515625" style="2" customWidth="1"/>
    <col min="8456" max="8456" width="8.5703125" style="2" customWidth="1"/>
    <col min="8457" max="8458" width="12.85546875" style="2" bestFit="1" customWidth="1"/>
    <col min="8459" max="8459" width="11.28515625" style="2" bestFit="1" customWidth="1"/>
    <col min="8460" max="8460" width="12.5703125" style="2" customWidth="1"/>
    <col min="8461" max="8461" width="12.140625" style="2" bestFit="1" customWidth="1"/>
    <col min="8462" max="8463" width="12.85546875" style="2" bestFit="1" customWidth="1"/>
    <col min="8464" max="8464" width="10.28515625" style="2" bestFit="1" customWidth="1"/>
    <col min="8465" max="8704" width="9.140625" style="2"/>
    <col min="8705" max="8705" width="36.7109375" style="2" customWidth="1"/>
    <col min="8706" max="8706" width="13" style="2" customWidth="1"/>
    <col min="8707" max="8707" width="8.28515625" style="2" bestFit="1" customWidth="1"/>
    <col min="8708" max="8708" width="14.28515625" style="2" customWidth="1"/>
    <col min="8709" max="8709" width="8.28515625" style="2" bestFit="1" customWidth="1"/>
    <col min="8710" max="8710" width="15.140625" style="2" customWidth="1"/>
    <col min="8711" max="8711" width="9.28515625" style="2" customWidth="1"/>
    <col min="8712" max="8712" width="8.5703125" style="2" customWidth="1"/>
    <col min="8713" max="8714" width="12.85546875" style="2" bestFit="1" customWidth="1"/>
    <col min="8715" max="8715" width="11.28515625" style="2" bestFit="1" customWidth="1"/>
    <col min="8716" max="8716" width="12.5703125" style="2" customWidth="1"/>
    <col min="8717" max="8717" width="12.140625" style="2" bestFit="1" customWidth="1"/>
    <col min="8718" max="8719" width="12.85546875" style="2" bestFit="1" customWidth="1"/>
    <col min="8720" max="8720" width="10.28515625" style="2" bestFit="1" customWidth="1"/>
    <col min="8721" max="8960" width="9.140625" style="2"/>
    <col min="8961" max="8961" width="36.7109375" style="2" customWidth="1"/>
    <col min="8962" max="8962" width="13" style="2" customWidth="1"/>
    <col min="8963" max="8963" width="8.28515625" style="2" bestFit="1" customWidth="1"/>
    <col min="8964" max="8964" width="14.28515625" style="2" customWidth="1"/>
    <col min="8965" max="8965" width="8.28515625" style="2" bestFit="1" customWidth="1"/>
    <col min="8966" max="8966" width="15.140625" style="2" customWidth="1"/>
    <col min="8967" max="8967" width="9.28515625" style="2" customWidth="1"/>
    <col min="8968" max="8968" width="8.5703125" style="2" customWidth="1"/>
    <col min="8969" max="8970" width="12.85546875" style="2" bestFit="1" customWidth="1"/>
    <col min="8971" max="8971" width="11.28515625" style="2" bestFit="1" customWidth="1"/>
    <col min="8972" max="8972" width="12.5703125" style="2" customWidth="1"/>
    <col min="8973" max="8973" width="12.140625" style="2" bestFit="1" customWidth="1"/>
    <col min="8974" max="8975" width="12.85546875" style="2" bestFit="1" customWidth="1"/>
    <col min="8976" max="8976" width="10.28515625" style="2" bestFit="1" customWidth="1"/>
    <col min="8977" max="9216" width="9.140625" style="2"/>
    <col min="9217" max="9217" width="36.7109375" style="2" customWidth="1"/>
    <col min="9218" max="9218" width="13" style="2" customWidth="1"/>
    <col min="9219" max="9219" width="8.28515625" style="2" bestFit="1" customWidth="1"/>
    <col min="9220" max="9220" width="14.28515625" style="2" customWidth="1"/>
    <col min="9221" max="9221" width="8.28515625" style="2" bestFit="1" customWidth="1"/>
    <col min="9222" max="9222" width="15.140625" style="2" customWidth="1"/>
    <col min="9223" max="9223" width="9.28515625" style="2" customWidth="1"/>
    <col min="9224" max="9224" width="8.5703125" style="2" customWidth="1"/>
    <col min="9225" max="9226" width="12.85546875" style="2" bestFit="1" customWidth="1"/>
    <col min="9227" max="9227" width="11.28515625" style="2" bestFit="1" customWidth="1"/>
    <col min="9228" max="9228" width="12.5703125" style="2" customWidth="1"/>
    <col min="9229" max="9229" width="12.140625" style="2" bestFit="1" customWidth="1"/>
    <col min="9230" max="9231" width="12.85546875" style="2" bestFit="1" customWidth="1"/>
    <col min="9232" max="9232" width="10.28515625" style="2" bestFit="1" customWidth="1"/>
    <col min="9233" max="9472" width="9.140625" style="2"/>
    <col min="9473" max="9473" width="36.7109375" style="2" customWidth="1"/>
    <col min="9474" max="9474" width="13" style="2" customWidth="1"/>
    <col min="9475" max="9475" width="8.28515625" style="2" bestFit="1" customWidth="1"/>
    <col min="9476" max="9476" width="14.28515625" style="2" customWidth="1"/>
    <col min="9477" max="9477" width="8.28515625" style="2" bestFit="1" customWidth="1"/>
    <col min="9478" max="9478" width="15.140625" style="2" customWidth="1"/>
    <col min="9479" max="9479" width="9.28515625" style="2" customWidth="1"/>
    <col min="9480" max="9480" width="8.5703125" style="2" customWidth="1"/>
    <col min="9481" max="9482" width="12.85546875" style="2" bestFit="1" customWidth="1"/>
    <col min="9483" max="9483" width="11.28515625" style="2" bestFit="1" customWidth="1"/>
    <col min="9484" max="9484" width="12.5703125" style="2" customWidth="1"/>
    <col min="9485" max="9485" width="12.140625" style="2" bestFit="1" customWidth="1"/>
    <col min="9486" max="9487" width="12.85546875" style="2" bestFit="1" customWidth="1"/>
    <col min="9488" max="9488" width="10.28515625" style="2" bestFit="1" customWidth="1"/>
    <col min="9489" max="9728" width="9.140625" style="2"/>
    <col min="9729" max="9729" width="36.7109375" style="2" customWidth="1"/>
    <col min="9730" max="9730" width="13" style="2" customWidth="1"/>
    <col min="9731" max="9731" width="8.28515625" style="2" bestFit="1" customWidth="1"/>
    <col min="9732" max="9732" width="14.28515625" style="2" customWidth="1"/>
    <col min="9733" max="9733" width="8.28515625" style="2" bestFit="1" customWidth="1"/>
    <col min="9734" max="9734" width="15.140625" style="2" customWidth="1"/>
    <col min="9735" max="9735" width="9.28515625" style="2" customWidth="1"/>
    <col min="9736" max="9736" width="8.5703125" style="2" customWidth="1"/>
    <col min="9737" max="9738" width="12.85546875" style="2" bestFit="1" customWidth="1"/>
    <col min="9739" max="9739" width="11.28515625" style="2" bestFit="1" customWidth="1"/>
    <col min="9740" max="9740" width="12.5703125" style="2" customWidth="1"/>
    <col min="9741" max="9741" width="12.140625" style="2" bestFit="1" customWidth="1"/>
    <col min="9742" max="9743" width="12.85546875" style="2" bestFit="1" customWidth="1"/>
    <col min="9744" max="9744" width="10.28515625" style="2" bestFit="1" customWidth="1"/>
    <col min="9745" max="9984" width="9.140625" style="2"/>
    <col min="9985" max="9985" width="36.7109375" style="2" customWidth="1"/>
    <col min="9986" max="9986" width="13" style="2" customWidth="1"/>
    <col min="9987" max="9987" width="8.28515625" style="2" bestFit="1" customWidth="1"/>
    <col min="9988" max="9988" width="14.28515625" style="2" customWidth="1"/>
    <col min="9989" max="9989" width="8.28515625" style="2" bestFit="1" customWidth="1"/>
    <col min="9990" max="9990" width="15.140625" style="2" customWidth="1"/>
    <col min="9991" max="9991" width="9.28515625" style="2" customWidth="1"/>
    <col min="9992" max="9992" width="8.5703125" style="2" customWidth="1"/>
    <col min="9993" max="9994" width="12.85546875" style="2" bestFit="1" customWidth="1"/>
    <col min="9995" max="9995" width="11.28515625" style="2" bestFit="1" customWidth="1"/>
    <col min="9996" max="9996" width="12.5703125" style="2" customWidth="1"/>
    <col min="9997" max="9997" width="12.140625" style="2" bestFit="1" customWidth="1"/>
    <col min="9998" max="9999" width="12.85546875" style="2" bestFit="1" customWidth="1"/>
    <col min="10000" max="10000" width="10.28515625" style="2" bestFit="1" customWidth="1"/>
    <col min="10001" max="10240" width="9.140625" style="2"/>
    <col min="10241" max="10241" width="36.7109375" style="2" customWidth="1"/>
    <col min="10242" max="10242" width="13" style="2" customWidth="1"/>
    <col min="10243" max="10243" width="8.28515625" style="2" bestFit="1" customWidth="1"/>
    <col min="10244" max="10244" width="14.28515625" style="2" customWidth="1"/>
    <col min="10245" max="10245" width="8.28515625" style="2" bestFit="1" customWidth="1"/>
    <col min="10246" max="10246" width="15.140625" style="2" customWidth="1"/>
    <col min="10247" max="10247" width="9.28515625" style="2" customWidth="1"/>
    <col min="10248" max="10248" width="8.5703125" style="2" customWidth="1"/>
    <col min="10249" max="10250" width="12.85546875" style="2" bestFit="1" customWidth="1"/>
    <col min="10251" max="10251" width="11.28515625" style="2" bestFit="1" customWidth="1"/>
    <col min="10252" max="10252" width="12.5703125" style="2" customWidth="1"/>
    <col min="10253" max="10253" width="12.140625" style="2" bestFit="1" customWidth="1"/>
    <col min="10254" max="10255" width="12.85546875" style="2" bestFit="1" customWidth="1"/>
    <col min="10256" max="10256" width="10.28515625" style="2" bestFit="1" customWidth="1"/>
    <col min="10257" max="10496" width="9.140625" style="2"/>
    <col min="10497" max="10497" width="36.7109375" style="2" customWidth="1"/>
    <col min="10498" max="10498" width="13" style="2" customWidth="1"/>
    <col min="10499" max="10499" width="8.28515625" style="2" bestFit="1" customWidth="1"/>
    <col min="10500" max="10500" width="14.28515625" style="2" customWidth="1"/>
    <col min="10501" max="10501" width="8.28515625" style="2" bestFit="1" customWidth="1"/>
    <col min="10502" max="10502" width="15.140625" style="2" customWidth="1"/>
    <col min="10503" max="10503" width="9.28515625" style="2" customWidth="1"/>
    <col min="10504" max="10504" width="8.5703125" style="2" customWidth="1"/>
    <col min="10505" max="10506" width="12.85546875" style="2" bestFit="1" customWidth="1"/>
    <col min="10507" max="10507" width="11.28515625" style="2" bestFit="1" customWidth="1"/>
    <col min="10508" max="10508" width="12.5703125" style="2" customWidth="1"/>
    <col min="10509" max="10509" width="12.140625" style="2" bestFit="1" customWidth="1"/>
    <col min="10510" max="10511" width="12.85546875" style="2" bestFit="1" customWidth="1"/>
    <col min="10512" max="10512" width="10.28515625" style="2" bestFit="1" customWidth="1"/>
    <col min="10513" max="10752" width="9.140625" style="2"/>
    <col min="10753" max="10753" width="36.7109375" style="2" customWidth="1"/>
    <col min="10754" max="10754" width="13" style="2" customWidth="1"/>
    <col min="10755" max="10755" width="8.28515625" style="2" bestFit="1" customWidth="1"/>
    <col min="10756" max="10756" width="14.28515625" style="2" customWidth="1"/>
    <col min="10757" max="10757" width="8.28515625" style="2" bestFit="1" customWidth="1"/>
    <col min="10758" max="10758" width="15.140625" style="2" customWidth="1"/>
    <col min="10759" max="10759" width="9.28515625" style="2" customWidth="1"/>
    <col min="10760" max="10760" width="8.5703125" style="2" customWidth="1"/>
    <col min="10761" max="10762" width="12.85546875" style="2" bestFit="1" customWidth="1"/>
    <col min="10763" max="10763" width="11.28515625" style="2" bestFit="1" customWidth="1"/>
    <col min="10764" max="10764" width="12.5703125" style="2" customWidth="1"/>
    <col min="10765" max="10765" width="12.140625" style="2" bestFit="1" customWidth="1"/>
    <col min="10766" max="10767" width="12.85546875" style="2" bestFit="1" customWidth="1"/>
    <col min="10768" max="10768" width="10.28515625" style="2" bestFit="1" customWidth="1"/>
    <col min="10769" max="11008" width="9.140625" style="2"/>
    <col min="11009" max="11009" width="36.7109375" style="2" customWidth="1"/>
    <col min="11010" max="11010" width="13" style="2" customWidth="1"/>
    <col min="11011" max="11011" width="8.28515625" style="2" bestFit="1" customWidth="1"/>
    <col min="11012" max="11012" width="14.28515625" style="2" customWidth="1"/>
    <col min="11013" max="11013" width="8.28515625" style="2" bestFit="1" customWidth="1"/>
    <col min="11014" max="11014" width="15.140625" style="2" customWidth="1"/>
    <col min="11015" max="11015" width="9.28515625" style="2" customWidth="1"/>
    <col min="11016" max="11016" width="8.5703125" style="2" customWidth="1"/>
    <col min="11017" max="11018" width="12.85546875" style="2" bestFit="1" customWidth="1"/>
    <col min="11019" max="11019" width="11.28515625" style="2" bestFit="1" customWidth="1"/>
    <col min="11020" max="11020" width="12.5703125" style="2" customWidth="1"/>
    <col min="11021" max="11021" width="12.140625" style="2" bestFit="1" customWidth="1"/>
    <col min="11022" max="11023" width="12.85546875" style="2" bestFit="1" customWidth="1"/>
    <col min="11024" max="11024" width="10.28515625" style="2" bestFit="1" customWidth="1"/>
    <col min="11025" max="11264" width="9.140625" style="2"/>
    <col min="11265" max="11265" width="36.7109375" style="2" customWidth="1"/>
    <col min="11266" max="11266" width="13" style="2" customWidth="1"/>
    <col min="11267" max="11267" width="8.28515625" style="2" bestFit="1" customWidth="1"/>
    <col min="11268" max="11268" width="14.28515625" style="2" customWidth="1"/>
    <col min="11269" max="11269" width="8.28515625" style="2" bestFit="1" customWidth="1"/>
    <col min="11270" max="11270" width="15.140625" style="2" customWidth="1"/>
    <col min="11271" max="11271" width="9.28515625" style="2" customWidth="1"/>
    <col min="11272" max="11272" width="8.5703125" style="2" customWidth="1"/>
    <col min="11273" max="11274" width="12.85546875" style="2" bestFit="1" customWidth="1"/>
    <col min="11275" max="11275" width="11.28515625" style="2" bestFit="1" customWidth="1"/>
    <col min="11276" max="11276" width="12.5703125" style="2" customWidth="1"/>
    <col min="11277" max="11277" width="12.140625" style="2" bestFit="1" customWidth="1"/>
    <col min="11278" max="11279" width="12.85546875" style="2" bestFit="1" customWidth="1"/>
    <col min="11280" max="11280" width="10.28515625" style="2" bestFit="1" customWidth="1"/>
    <col min="11281" max="11520" width="9.140625" style="2"/>
    <col min="11521" max="11521" width="36.7109375" style="2" customWidth="1"/>
    <col min="11522" max="11522" width="13" style="2" customWidth="1"/>
    <col min="11523" max="11523" width="8.28515625" style="2" bestFit="1" customWidth="1"/>
    <col min="11524" max="11524" width="14.28515625" style="2" customWidth="1"/>
    <col min="11525" max="11525" width="8.28515625" style="2" bestFit="1" customWidth="1"/>
    <col min="11526" max="11526" width="15.140625" style="2" customWidth="1"/>
    <col min="11527" max="11527" width="9.28515625" style="2" customWidth="1"/>
    <col min="11528" max="11528" width="8.5703125" style="2" customWidth="1"/>
    <col min="11529" max="11530" width="12.85546875" style="2" bestFit="1" customWidth="1"/>
    <col min="11531" max="11531" width="11.28515625" style="2" bestFit="1" customWidth="1"/>
    <col min="11532" max="11532" width="12.5703125" style="2" customWidth="1"/>
    <col min="11533" max="11533" width="12.140625" style="2" bestFit="1" customWidth="1"/>
    <col min="11534" max="11535" width="12.85546875" style="2" bestFit="1" customWidth="1"/>
    <col min="11536" max="11536" width="10.28515625" style="2" bestFit="1" customWidth="1"/>
    <col min="11537" max="11776" width="9.140625" style="2"/>
    <col min="11777" max="11777" width="36.7109375" style="2" customWidth="1"/>
    <col min="11778" max="11778" width="13" style="2" customWidth="1"/>
    <col min="11779" max="11779" width="8.28515625" style="2" bestFit="1" customWidth="1"/>
    <col min="11780" max="11780" width="14.28515625" style="2" customWidth="1"/>
    <col min="11781" max="11781" width="8.28515625" style="2" bestFit="1" customWidth="1"/>
    <col min="11782" max="11782" width="15.140625" style="2" customWidth="1"/>
    <col min="11783" max="11783" width="9.28515625" style="2" customWidth="1"/>
    <col min="11784" max="11784" width="8.5703125" style="2" customWidth="1"/>
    <col min="11785" max="11786" width="12.85546875" style="2" bestFit="1" customWidth="1"/>
    <col min="11787" max="11787" width="11.28515625" style="2" bestFit="1" customWidth="1"/>
    <col min="11788" max="11788" width="12.5703125" style="2" customWidth="1"/>
    <col min="11789" max="11789" width="12.140625" style="2" bestFit="1" customWidth="1"/>
    <col min="11790" max="11791" width="12.85546875" style="2" bestFit="1" customWidth="1"/>
    <col min="11792" max="11792" width="10.28515625" style="2" bestFit="1" customWidth="1"/>
    <col min="11793" max="12032" width="9.140625" style="2"/>
    <col min="12033" max="12033" width="36.7109375" style="2" customWidth="1"/>
    <col min="12034" max="12034" width="13" style="2" customWidth="1"/>
    <col min="12035" max="12035" width="8.28515625" style="2" bestFit="1" customWidth="1"/>
    <col min="12036" max="12036" width="14.28515625" style="2" customWidth="1"/>
    <col min="12037" max="12037" width="8.28515625" style="2" bestFit="1" customWidth="1"/>
    <col min="12038" max="12038" width="15.140625" style="2" customWidth="1"/>
    <col min="12039" max="12039" width="9.28515625" style="2" customWidth="1"/>
    <col min="12040" max="12040" width="8.5703125" style="2" customWidth="1"/>
    <col min="12041" max="12042" width="12.85546875" style="2" bestFit="1" customWidth="1"/>
    <col min="12043" max="12043" width="11.28515625" style="2" bestFit="1" customWidth="1"/>
    <col min="12044" max="12044" width="12.5703125" style="2" customWidth="1"/>
    <col min="12045" max="12045" width="12.140625" style="2" bestFit="1" customWidth="1"/>
    <col min="12046" max="12047" width="12.85546875" style="2" bestFit="1" customWidth="1"/>
    <col min="12048" max="12048" width="10.28515625" style="2" bestFit="1" customWidth="1"/>
    <col min="12049" max="12288" width="9.140625" style="2"/>
    <col min="12289" max="12289" width="36.7109375" style="2" customWidth="1"/>
    <col min="12290" max="12290" width="13" style="2" customWidth="1"/>
    <col min="12291" max="12291" width="8.28515625" style="2" bestFit="1" customWidth="1"/>
    <col min="12292" max="12292" width="14.28515625" style="2" customWidth="1"/>
    <col min="12293" max="12293" width="8.28515625" style="2" bestFit="1" customWidth="1"/>
    <col min="12294" max="12294" width="15.140625" style="2" customWidth="1"/>
    <col min="12295" max="12295" width="9.28515625" style="2" customWidth="1"/>
    <col min="12296" max="12296" width="8.5703125" style="2" customWidth="1"/>
    <col min="12297" max="12298" width="12.85546875" style="2" bestFit="1" customWidth="1"/>
    <col min="12299" max="12299" width="11.28515625" style="2" bestFit="1" customWidth="1"/>
    <col min="12300" max="12300" width="12.5703125" style="2" customWidth="1"/>
    <col min="12301" max="12301" width="12.140625" style="2" bestFit="1" customWidth="1"/>
    <col min="12302" max="12303" width="12.85546875" style="2" bestFit="1" customWidth="1"/>
    <col min="12304" max="12304" width="10.28515625" style="2" bestFit="1" customWidth="1"/>
    <col min="12305" max="12544" width="9.140625" style="2"/>
    <col min="12545" max="12545" width="36.7109375" style="2" customWidth="1"/>
    <col min="12546" max="12546" width="13" style="2" customWidth="1"/>
    <col min="12547" max="12547" width="8.28515625" style="2" bestFit="1" customWidth="1"/>
    <col min="12548" max="12548" width="14.28515625" style="2" customWidth="1"/>
    <col min="12549" max="12549" width="8.28515625" style="2" bestFit="1" customWidth="1"/>
    <col min="12550" max="12550" width="15.140625" style="2" customWidth="1"/>
    <col min="12551" max="12551" width="9.28515625" style="2" customWidth="1"/>
    <col min="12552" max="12552" width="8.5703125" style="2" customWidth="1"/>
    <col min="12553" max="12554" width="12.85546875" style="2" bestFit="1" customWidth="1"/>
    <col min="12555" max="12555" width="11.28515625" style="2" bestFit="1" customWidth="1"/>
    <col min="12556" max="12556" width="12.5703125" style="2" customWidth="1"/>
    <col min="12557" max="12557" width="12.140625" style="2" bestFit="1" customWidth="1"/>
    <col min="12558" max="12559" width="12.85546875" style="2" bestFit="1" customWidth="1"/>
    <col min="12560" max="12560" width="10.28515625" style="2" bestFit="1" customWidth="1"/>
    <col min="12561" max="12800" width="9.140625" style="2"/>
    <col min="12801" max="12801" width="36.7109375" style="2" customWidth="1"/>
    <col min="12802" max="12802" width="13" style="2" customWidth="1"/>
    <col min="12803" max="12803" width="8.28515625" style="2" bestFit="1" customWidth="1"/>
    <col min="12804" max="12804" width="14.28515625" style="2" customWidth="1"/>
    <col min="12805" max="12805" width="8.28515625" style="2" bestFit="1" customWidth="1"/>
    <col min="12806" max="12806" width="15.140625" style="2" customWidth="1"/>
    <col min="12807" max="12807" width="9.28515625" style="2" customWidth="1"/>
    <col min="12808" max="12808" width="8.5703125" style="2" customWidth="1"/>
    <col min="12809" max="12810" width="12.85546875" style="2" bestFit="1" customWidth="1"/>
    <col min="12811" max="12811" width="11.28515625" style="2" bestFit="1" customWidth="1"/>
    <col min="12812" max="12812" width="12.5703125" style="2" customWidth="1"/>
    <col min="12813" max="12813" width="12.140625" style="2" bestFit="1" customWidth="1"/>
    <col min="12814" max="12815" width="12.85546875" style="2" bestFit="1" customWidth="1"/>
    <col min="12816" max="12816" width="10.28515625" style="2" bestFit="1" customWidth="1"/>
    <col min="12817" max="13056" width="9.140625" style="2"/>
    <col min="13057" max="13057" width="36.7109375" style="2" customWidth="1"/>
    <col min="13058" max="13058" width="13" style="2" customWidth="1"/>
    <col min="13059" max="13059" width="8.28515625" style="2" bestFit="1" customWidth="1"/>
    <col min="13060" max="13060" width="14.28515625" style="2" customWidth="1"/>
    <col min="13061" max="13061" width="8.28515625" style="2" bestFit="1" customWidth="1"/>
    <col min="13062" max="13062" width="15.140625" style="2" customWidth="1"/>
    <col min="13063" max="13063" width="9.28515625" style="2" customWidth="1"/>
    <col min="13064" max="13064" width="8.5703125" style="2" customWidth="1"/>
    <col min="13065" max="13066" width="12.85546875" style="2" bestFit="1" customWidth="1"/>
    <col min="13067" max="13067" width="11.28515625" style="2" bestFit="1" customWidth="1"/>
    <col min="13068" max="13068" width="12.5703125" style="2" customWidth="1"/>
    <col min="13069" max="13069" width="12.140625" style="2" bestFit="1" customWidth="1"/>
    <col min="13070" max="13071" width="12.85546875" style="2" bestFit="1" customWidth="1"/>
    <col min="13072" max="13072" width="10.28515625" style="2" bestFit="1" customWidth="1"/>
    <col min="13073" max="13312" width="9.140625" style="2"/>
    <col min="13313" max="13313" width="36.7109375" style="2" customWidth="1"/>
    <col min="13314" max="13314" width="13" style="2" customWidth="1"/>
    <col min="13315" max="13315" width="8.28515625" style="2" bestFit="1" customWidth="1"/>
    <col min="13316" max="13316" width="14.28515625" style="2" customWidth="1"/>
    <col min="13317" max="13317" width="8.28515625" style="2" bestFit="1" customWidth="1"/>
    <col min="13318" max="13318" width="15.140625" style="2" customWidth="1"/>
    <col min="13319" max="13319" width="9.28515625" style="2" customWidth="1"/>
    <col min="13320" max="13320" width="8.5703125" style="2" customWidth="1"/>
    <col min="13321" max="13322" width="12.85546875" style="2" bestFit="1" customWidth="1"/>
    <col min="13323" max="13323" width="11.28515625" style="2" bestFit="1" customWidth="1"/>
    <col min="13324" max="13324" width="12.5703125" style="2" customWidth="1"/>
    <col min="13325" max="13325" width="12.140625" style="2" bestFit="1" customWidth="1"/>
    <col min="13326" max="13327" width="12.85546875" style="2" bestFit="1" customWidth="1"/>
    <col min="13328" max="13328" width="10.28515625" style="2" bestFit="1" customWidth="1"/>
    <col min="13329" max="13568" width="9.140625" style="2"/>
    <col min="13569" max="13569" width="36.7109375" style="2" customWidth="1"/>
    <col min="13570" max="13570" width="13" style="2" customWidth="1"/>
    <col min="13571" max="13571" width="8.28515625" style="2" bestFit="1" customWidth="1"/>
    <col min="13572" max="13572" width="14.28515625" style="2" customWidth="1"/>
    <col min="13573" max="13573" width="8.28515625" style="2" bestFit="1" customWidth="1"/>
    <col min="13574" max="13574" width="15.140625" style="2" customWidth="1"/>
    <col min="13575" max="13575" width="9.28515625" style="2" customWidth="1"/>
    <col min="13576" max="13576" width="8.5703125" style="2" customWidth="1"/>
    <col min="13577" max="13578" width="12.85546875" style="2" bestFit="1" customWidth="1"/>
    <col min="13579" max="13579" width="11.28515625" style="2" bestFit="1" customWidth="1"/>
    <col min="13580" max="13580" width="12.5703125" style="2" customWidth="1"/>
    <col min="13581" max="13581" width="12.140625" style="2" bestFit="1" customWidth="1"/>
    <col min="13582" max="13583" width="12.85546875" style="2" bestFit="1" customWidth="1"/>
    <col min="13584" max="13584" width="10.28515625" style="2" bestFit="1" customWidth="1"/>
    <col min="13585" max="13824" width="9.140625" style="2"/>
    <col min="13825" max="13825" width="36.7109375" style="2" customWidth="1"/>
    <col min="13826" max="13826" width="13" style="2" customWidth="1"/>
    <col min="13827" max="13827" width="8.28515625" style="2" bestFit="1" customWidth="1"/>
    <col min="13828" max="13828" width="14.28515625" style="2" customWidth="1"/>
    <col min="13829" max="13829" width="8.28515625" style="2" bestFit="1" customWidth="1"/>
    <col min="13830" max="13830" width="15.140625" style="2" customWidth="1"/>
    <col min="13831" max="13831" width="9.28515625" style="2" customWidth="1"/>
    <col min="13832" max="13832" width="8.5703125" style="2" customWidth="1"/>
    <col min="13833" max="13834" width="12.85546875" style="2" bestFit="1" customWidth="1"/>
    <col min="13835" max="13835" width="11.28515625" style="2" bestFit="1" customWidth="1"/>
    <col min="13836" max="13836" width="12.5703125" style="2" customWidth="1"/>
    <col min="13837" max="13837" width="12.140625" style="2" bestFit="1" customWidth="1"/>
    <col min="13838" max="13839" width="12.85546875" style="2" bestFit="1" customWidth="1"/>
    <col min="13840" max="13840" width="10.28515625" style="2" bestFit="1" customWidth="1"/>
    <col min="13841" max="14080" width="9.140625" style="2"/>
    <col min="14081" max="14081" width="36.7109375" style="2" customWidth="1"/>
    <col min="14082" max="14082" width="13" style="2" customWidth="1"/>
    <col min="14083" max="14083" width="8.28515625" style="2" bestFit="1" customWidth="1"/>
    <col min="14084" max="14084" width="14.28515625" style="2" customWidth="1"/>
    <col min="14085" max="14085" width="8.28515625" style="2" bestFit="1" customWidth="1"/>
    <col min="14086" max="14086" width="15.140625" style="2" customWidth="1"/>
    <col min="14087" max="14087" width="9.28515625" style="2" customWidth="1"/>
    <col min="14088" max="14088" width="8.5703125" style="2" customWidth="1"/>
    <col min="14089" max="14090" width="12.85546875" style="2" bestFit="1" customWidth="1"/>
    <col min="14091" max="14091" width="11.28515625" style="2" bestFit="1" customWidth="1"/>
    <col min="14092" max="14092" width="12.5703125" style="2" customWidth="1"/>
    <col min="14093" max="14093" width="12.140625" style="2" bestFit="1" customWidth="1"/>
    <col min="14094" max="14095" width="12.85546875" style="2" bestFit="1" customWidth="1"/>
    <col min="14096" max="14096" width="10.28515625" style="2" bestFit="1" customWidth="1"/>
    <col min="14097" max="14336" width="9.140625" style="2"/>
    <col min="14337" max="14337" width="36.7109375" style="2" customWidth="1"/>
    <col min="14338" max="14338" width="13" style="2" customWidth="1"/>
    <col min="14339" max="14339" width="8.28515625" style="2" bestFit="1" customWidth="1"/>
    <col min="14340" max="14340" width="14.28515625" style="2" customWidth="1"/>
    <col min="14341" max="14341" width="8.28515625" style="2" bestFit="1" customWidth="1"/>
    <col min="14342" max="14342" width="15.140625" style="2" customWidth="1"/>
    <col min="14343" max="14343" width="9.28515625" style="2" customWidth="1"/>
    <col min="14344" max="14344" width="8.5703125" style="2" customWidth="1"/>
    <col min="14345" max="14346" width="12.85546875" style="2" bestFit="1" customWidth="1"/>
    <col min="14347" max="14347" width="11.28515625" style="2" bestFit="1" customWidth="1"/>
    <col min="14348" max="14348" width="12.5703125" style="2" customWidth="1"/>
    <col min="14349" max="14349" width="12.140625" style="2" bestFit="1" customWidth="1"/>
    <col min="14350" max="14351" width="12.85546875" style="2" bestFit="1" customWidth="1"/>
    <col min="14352" max="14352" width="10.28515625" style="2" bestFit="1" customWidth="1"/>
    <col min="14353" max="14592" width="9.140625" style="2"/>
    <col min="14593" max="14593" width="36.7109375" style="2" customWidth="1"/>
    <col min="14594" max="14594" width="13" style="2" customWidth="1"/>
    <col min="14595" max="14595" width="8.28515625" style="2" bestFit="1" customWidth="1"/>
    <col min="14596" max="14596" width="14.28515625" style="2" customWidth="1"/>
    <col min="14597" max="14597" width="8.28515625" style="2" bestFit="1" customWidth="1"/>
    <col min="14598" max="14598" width="15.140625" style="2" customWidth="1"/>
    <col min="14599" max="14599" width="9.28515625" style="2" customWidth="1"/>
    <col min="14600" max="14600" width="8.5703125" style="2" customWidth="1"/>
    <col min="14601" max="14602" width="12.85546875" style="2" bestFit="1" customWidth="1"/>
    <col min="14603" max="14603" width="11.28515625" style="2" bestFit="1" customWidth="1"/>
    <col min="14604" max="14604" width="12.5703125" style="2" customWidth="1"/>
    <col min="14605" max="14605" width="12.140625" style="2" bestFit="1" customWidth="1"/>
    <col min="14606" max="14607" width="12.85546875" style="2" bestFit="1" customWidth="1"/>
    <col min="14608" max="14608" width="10.28515625" style="2" bestFit="1" customWidth="1"/>
    <col min="14609" max="14848" width="9.140625" style="2"/>
    <col min="14849" max="14849" width="36.7109375" style="2" customWidth="1"/>
    <col min="14850" max="14850" width="13" style="2" customWidth="1"/>
    <col min="14851" max="14851" width="8.28515625" style="2" bestFit="1" customWidth="1"/>
    <col min="14852" max="14852" width="14.28515625" style="2" customWidth="1"/>
    <col min="14853" max="14853" width="8.28515625" style="2" bestFit="1" customWidth="1"/>
    <col min="14854" max="14854" width="15.140625" style="2" customWidth="1"/>
    <col min="14855" max="14855" width="9.28515625" style="2" customWidth="1"/>
    <col min="14856" max="14856" width="8.5703125" style="2" customWidth="1"/>
    <col min="14857" max="14858" width="12.85546875" style="2" bestFit="1" customWidth="1"/>
    <col min="14859" max="14859" width="11.28515625" style="2" bestFit="1" customWidth="1"/>
    <col min="14860" max="14860" width="12.5703125" style="2" customWidth="1"/>
    <col min="14861" max="14861" width="12.140625" style="2" bestFit="1" customWidth="1"/>
    <col min="14862" max="14863" width="12.85546875" style="2" bestFit="1" customWidth="1"/>
    <col min="14864" max="14864" width="10.28515625" style="2" bestFit="1" customWidth="1"/>
    <col min="14865" max="15104" width="9.140625" style="2"/>
    <col min="15105" max="15105" width="36.7109375" style="2" customWidth="1"/>
    <col min="15106" max="15106" width="13" style="2" customWidth="1"/>
    <col min="15107" max="15107" width="8.28515625" style="2" bestFit="1" customWidth="1"/>
    <col min="15108" max="15108" width="14.28515625" style="2" customWidth="1"/>
    <col min="15109" max="15109" width="8.28515625" style="2" bestFit="1" customWidth="1"/>
    <col min="15110" max="15110" width="15.140625" style="2" customWidth="1"/>
    <col min="15111" max="15111" width="9.28515625" style="2" customWidth="1"/>
    <col min="15112" max="15112" width="8.5703125" style="2" customWidth="1"/>
    <col min="15113" max="15114" width="12.85546875" style="2" bestFit="1" customWidth="1"/>
    <col min="15115" max="15115" width="11.28515625" style="2" bestFit="1" customWidth="1"/>
    <col min="15116" max="15116" width="12.5703125" style="2" customWidth="1"/>
    <col min="15117" max="15117" width="12.140625" style="2" bestFit="1" customWidth="1"/>
    <col min="15118" max="15119" width="12.85546875" style="2" bestFit="1" customWidth="1"/>
    <col min="15120" max="15120" width="10.28515625" style="2" bestFit="1" customWidth="1"/>
    <col min="15121" max="15360" width="9.140625" style="2"/>
    <col min="15361" max="15361" width="36.7109375" style="2" customWidth="1"/>
    <col min="15362" max="15362" width="13" style="2" customWidth="1"/>
    <col min="15363" max="15363" width="8.28515625" style="2" bestFit="1" customWidth="1"/>
    <col min="15364" max="15364" width="14.28515625" style="2" customWidth="1"/>
    <col min="15365" max="15365" width="8.28515625" style="2" bestFit="1" customWidth="1"/>
    <col min="15366" max="15366" width="15.140625" style="2" customWidth="1"/>
    <col min="15367" max="15367" width="9.28515625" style="2" customWidth="1"/>
    <col min="15368" max="15368" width="8.5703125" style="2" customWidth="1"/>
    <col min="15369" max="15370" width="12.85546875" style="2" bestFit="1" customWidth="1"/>
    <col min="15371" max="15371" width="11.28515625" style="2" bestFit="1" customWidth="1"/>
    <col min="15372" max="15372" width="12.5703125" style="2" customWidth="1"/>
    <col min="15373" max="15373" width="12.140625" style="2" bestFit="1" customWidth="1"/>
    <col min="15374" max="15375" width="12.85546875" style="2" bestFit="1" customWidth="1"/>
    <col min="15376" max="15376" width="10.28515625" style="2" bestFit="1" customWidth="1"/>
    <col min="15377" max="15616" width="9.140625" style="2"/>
    <col min="15617" max="15617" width="36.7109375" style="2" customWidth="1"/>
    <col min="15618" max="15618" width="13" style="2" customWidth="1"/>
    <col min="15619" max="15619" width="8.28515625" style="2" bestFit="1" customWidth="1"/>
    <col min="15620" max="15620" width="14.28515625" style="2" customWidth="1"/>
    <col min="15621" max="15621" width="8.28515625" style="2" bestFit="1" customWidth="1"/>
    <col min="15622" max="15622" width="15.140625" style="2" customWidth="1"/>
    <col min="15623" max="15623" width="9.28515625" style="2" customWidth="1"/>
    <col min="15624" max="15624" width="8.5703125" style="2" customWidth="1"/>
    <col min="15625" max="15626" width="12.85546875" style="2" bestFit="1" customWidth="1"/>
    <col min="15627" max="15627" width="11.28515625" style="2" bestFit="1" customWidth="1"/>
    <col min="15628" max="15628" width="12.5703125" style="2" customWidth="1"/>
    <col min="15629" max="15629" width="12.140625" style="2" bestFit="1" customWidth="1"/>
    <col min="15630" max="15631" width="12.85546875" style="2" bestFit="1" customWidth="1"/>
    <col min="15632" max="15632" width="10.28515625" style="2" bestFit="1" customWidth="1"/>
    <col min="15633" max="15872" width="9.140625" style="2"/>
    <col min="15873" max="15873" width="36.7109375" style="2" customWidth="1"/>
    <col min="15874" max="15874" width="13" style="2" customWidth="1"/>
    <col min="15875" max="15875" width="8.28515625" style="2" bestFit="1" customWidth="1"/>
    <col min="15876" max="15876" width="14.28515625" style="2" customWidth="1"/>
    <col min="15877" max="15877" width="8.28515625" style="2" bestFit="1" customWidth="1"/>
    <col min="15878" max="15878" width="15.140625" style="2" customWidth="1"/>
    <col min="15879" max="15879" width="9.28515625" style="2" customWidth="1"/>
    <col min="15880" max="15880" width="8.5703125" style="2" customWidth="1"/>
    <col min="15881" max="15882" width="12.85546875" style="2" bestFit="1" customWidth="1"/>
    <col min="15883" max="15883" width="11.28515625" style="2" bestFit="1" customWidth="1"/>
    <col min="15884" max="15884" width="12.5703125" style="2" customWidth="1"/>
    <col min="15885" max="15885" width="12.140625" style="2" bestFit="1" customWidth="1"/>
    <col min="15886" max="15887" width="12.85546875" style="2" bestFit="1" customWidth="1"/>
    <col min="15888" max="15888" width="10.28515625" style="2" bestFit="1" customWidth="1"/>
    <col min="15889" max="16128" width="9.140625" style="2"/>
    <col min="16129" max="16129" width="36.7109375" style="2" customWidth="1"/>
    <col min="16130" max="16130" width="13" style="2" customWidth="1"/>
    <col min="16131" max="16131" width="8.28515625" style="2" bestFit="1" customWidth="1"/>
    <col min="16132" max="16132" width="14.28515625" style="2" customWidth="1"/>
    <col min="16133" max="16133" width="8.28515625" style="2" bestFit="1" customWidth="1"/>
    <col min="16134" max="16134" width="15.140625" style="2" customWidth="1"/>
    <col min="16135" max="16135" width="9.28515625" style="2" customWidth="1"/>
    <col min="16136" max="16136" width="8.5703125" style="2" customWidth="1"/>
    <col min="16137" max="16138" width="12.85546875" style="2" bestFit="1" customWidth="1"/>
    <col min="16139" max="16139" width="11.28515625" style="2" bestFit="1" customWidth="1"/>
    <col min="16140" max="16140" width="12.5703125" style="2" customWidth="1"/>
    <col min="16141" max="16141" width="12.140625" style="2" bestFit="1" customWidth="1"/>
    <col min="16142" max="16143" width="12.85546875" style="2" bestFit="1" customWidth="1"/>
    <col min="16144" max="16144" width="10.28515625" style="2" bestFit="1" customWidth="1"/>
    <col min="16145" max="16384" width="9.140625" style="2"/>
  </cols>
  <sheetData>
    <row r="1" spans="1:16" ht="15.75" x14ac:dyDescent="0.25">
      <c r="A1" s="1" t="s">
        <v>6</v>
      </c>
    </row>
    <row r="2" spans="1:16" ht="15.75" x14ac:dyDescent="0.25">
      <c r="A2" s="1" t="s">
        <v>7</v>
      </c>
      <c r="D2" s="4"/>
      <c r="E2" s="5"/>
    </row>
    <row r="3" spans="1:16" ht="15.75" x14ac:dyDescent="0.25">
      <c r="A3" s="6">
        <v>2020</v>
      </c>
      <c r="D3" s="4"/>
      <c r="E3" s="2" t="s">
        <v>8</v>
      </c>
    </row>
    <row r="4" spans="1:16" ht="63.75" x14ac:dyDescent="0.2">
      <c r="A4" s="7" t="s">
        <v>9</v>
      </c>
      <c r="B4" s="101" t="s">
        <v>10</v>
      </c>
      <c r="C4" s="8" t="s">
        <v>11</v>
      </c>
      <c r="D4" s="101" t="s">
        <v>12</v>
      </c>
      <c r="E4" s="8" t="s">
        <v>11</v>
      </c>
      <c r="F4" s="101" t="s">
        <v>107</v>
      </c>
      <c r="G4" s="8" t="s">
        <v>11</v>
      </c>
      <c r="H4" s="8" t="s">
        <v>13</v>
      </c>
      <c r="I4" s="9" t="s">
        <v>14</v>
      </c>
      <c r="J4" s="10" t="s">
        <v>15</v>
      </c>
      <c r="K4" s="9" t="s">
        <v>2</v>
      </c>
      <c r="L4" s="9" t="s">
        <v>16</v>
      </c>
      <c r="M4" s="9" t="s">
        <v>17</v>
      </c>
      <c r="N4" s="11">
        <v>4264000</v>
      </c>
      <c r="O4" s="11">
        <v>9302000</v>
      </c>
      <c r="P4" s="11">
        <v>4261000</v>
      </c>
    </row>
    <row r="5" spans="1:16" x14ac:dyDescent="0.2">
      <c r="A5" s="12" t="s">
        <v>18</v>
      </c>
      <c r="B5" s="102">
        <v>0</v>
      </c>
      <c r="C5" s="13">
        <f t="shared" ref="C5:C16" si="0">+B5/$B$17</f>
        <v>0</v>
      </c>
      <c r="D5" s="104">
        <v>0</v>
      </c>
      <c r="E5" s="14">
        <f t="shared" ref="E5:E16" si="1">+D5/$D$17</f>
        <v>0</v>
      </c>
      <c r="F5" s="104">
        <v>1310</v>
      </c>
      <c r="G5" s="15">
        <f t="shared" ref="G5:G16" si="2">F5/$F$17</f>
        <v>5.5276593949111774E-2</v>
      </c>
      <c r="H5" s="15">
        <f t="shared" ref="H5:H16" si="3">+(C5+E5+G5)/3</f>
        <v>1.8425531316370591E-2</v>
      </c>
      <c r="I5" s="3">
        <f t="shared" ref="I5:M16" si="4">+I$17*$H5</f>
        <v>49784.882765798837</v>
      </c>
      <c r="J5" s="16">
        <f>+J$17*$H5</f>
        <v>44170.199586480441</v>
      </c>
      <c r="K5" s="3">
        <f t="shared" si="4"/>
        <v>4417.0236437543072</v>
      </c>
      <c r="L5" s="3">
        <f t="shared" si="4"/>
        <v>276.38296974555885</v>
      </c>
      <c r="M5" s="3">
        <f t="shared" si="4"/>
        <v>921.27656581852955</v>
      </c>
      <c r="N5" s="17">
        <f t="shared" ref="N5:N16" si="5">+J5*0.13+K5*0.26</f>
        <v>6890.5520936185776</v>
      </c>
      <c r="O5" s="17">
        <f>+I5-N5-M5</f>
        <v>41973.054106361727</v>
      </c>
      <c r="P5" s="17">
        <f t="shared" ref="P5:P17" si="6">M5</f>
        <v>921.27656581852955</v>
      </c>
    </row>
    <row r="6" spans="1:16" x14ac:dyDescent="0.2">
      <c r="A6" s="12" t="s">
        <v>19</v>
      </c>
      <c r="B6" s="102">
        <v>835000</v>
      </c>
      <c r="C6" s="13">
        <f t="shared" si="0"/>
        <v>0.15457238059977785</v>
      </c>
      <c r="D6" s="104">
        <v>1071141</v>
      </c>
      <c r="E6" s="14">
        <f t="shared" si="1"/>
        <v>6.6892409760060223E-2</v>
      </c>
      <c r="F6" s="104"/>
      <c r="G6" s="15">
        <f t="shared" si="2"/>
        <v>0</v>
      </c>
      <c r="H6" s="15">
        <f t="shared" si="3"/>
        <v>7.3821596786612695E-2</v>
      </c>
      <c r="I6" s="3">
        <f t="shared" si="4"/>
        <v>199462.33725918495</v>
      </c>
      <c r="J6" s="16">
        <f t="shared" si="4"/>
        <v>176967.19882157797</v>
      </c>
      <c r="K6" s="3">
        <f t="shared" si="4"/>
        <v>17696.734646477154</v>
      </c>
      <c r="L6" s="3">
        <f t="shared" si="4"/>
        <v>1107.3239517991904</v>
      </c>
      <c r="M6" s="3">
        <f t="shared" si="4"/>
        <v>3691.079839330635</v>
      </c>
      <c r="N6" s="17">
        <f t="shared" si="5"/>
        <v>27606.886854889195</v>
      </c>
      <c r="O6" s="17">
        <f t="shared" ref="O6:O16" si="7">+I6-N6-M6</f>
        <v>168164.37056496512</v>
      </c>
      <c r="P6" s="17">
        <f t="shared" si="6"/>
        <v>3691.079839330635</v>
      </c>
    </row>
    <row r="7" spans="1:16" x14ac:dyDescent="0.2">
      <c r="A7" s="12" t="s">
        <v>20</v>
      </c>
      <c r="B7" s="102">
        <v>195000</v>
      </c>
      <c r="C7" s="13">
        <f t="shared" si="0"/>
        <v>3.6097741577193629E-2</v>
      </c>
      <c r="D7" s="104">
        <v>251255</v>
      </c>
      <c r="E7" s="14">
        <f t="shared" si="1"/>
        <v>1.5690793662331972E-2</v>
      </c>
      <c r="F7" s="104">
        <v>0</v>
      </c>
      <c r="G7" s="15">
        <f t="shared" si="2"/>
        <v>0</v>
      </c>
      <c r="H7" s="15">
        <f t="shared" si="3"/>
        <v>1.7262845079841868E-2</v>
      </c>
      <c r="I7" s="3">
        <f t="shared" si="4"/>
        <v>46643.361526323817</v>
      </c>
      <c r="J7" s="16">
        <f t="shared" si="4"/>
        <v>41382.975585059161</v>
      </c>
      <c r="K7" s="3">
        <f t="shared" si="4"/>
        <v>4138.3010110749319</v>
      </c>
      <c r="L7" s="3">
        <f t="shared" si="4"/>
        <v>258.94267619762803</v>
      </c>
      <c r="M7" s="3">
        <f t="shared" si="4"/>
        <v>863.1422539920934</v>
      </c>
      <c r="N7" s="17">
        <f t="shared" si="5"/>
        <v>6455.7450889371739</v>
      </c>
      <c r="O7" s="17">
        <f t="shared" si="7"/>
        <v>39324.474183394545</v>
      </c>
      <c r="P7" s="17">
        <f t="shared" si="6"/>
        <v>863.1422539920934</v>
      </c>
    </row>
    <row r="8" spans="1:16" x14ac:dyDescent="0.2">
      <c r="A8" s="12" t="s">
        <v>21</v>
      </c>
      <c r="B8" s="102">
        <v>958000</v>
      </c>
      <c r="C8" s="13">
        <f t="shared" si="0"/>
        <v>0.17734172528693076</v>
      </c>
      <c r="D8" s="102">
        <v>3011126</v>
      </c>
      <c r="E8" s="14">
        <f t="shared" si="1"/>
        <v>0.1880438469176057</v>
      </c>
      <c r="F8" s="104">
        <v>6629</v>
      </c>
      <c r="G8" s="15">
        <f t="shared" si="2"/>
        <v>0.27971644373180304</v>
      </c>
      <c r="H8" s="15">
        <f t="shared" si="3"/>
        <v>0.21503400531211317</v>
      </c>
      <c r="I8" s="3">
        <f t="shared" si="4"/>
        <v>581011.34568706946</v>
      </c>
      <c r="J8" s="16">
        <f t="shared" si="4"/>
        <v>515485.53848634643</v>
      </c>
      <c r="K8" s="3">
        <f t="shared" si="4"/>
        <v>51548.596855435702</v>
      </c>
      <c r="L8" s="3">
        <f t="shared" si="4"/>
        <v>3225.5100796816973</v>
      </c>
      <c r="M8" s="3">
        <f t="shared" si="4"/>
        <v>10751.700265605659</v>
      </c>
      <c r="N8" s="17">
        <f t="shared" si="5"/>
        <v>80415.755185638322</v>
      </c>
      <c r="O8" s="17">
        <f t="shared" si="7"/>
        <v>489843.8902358255</v>
      </c>
      <c r="P8" s="17">
        <f t="shared" si="6"/>
        <v>10751.700265605659</v>
      </c>
    </row>
    <row r="9" spans="1:16" x14ac:dyDescent="0.2">
      <c r="A9" s="12" t="s">
        <v>22</v>
      </c>
      <c r="B9" s="102">
        <v>594000</v>
      </c>
      <c r="C9" s="13">
        <f t="shared" si="0"/>
        <v>0.10995927434283599</v>
      </c>
      <c r="D9" s="102">
        <v>2284143</v>
      </c>
      <c r="E9" s="14">
        <f t="shared" si="1"/>
        <v>0.1426439931872398</v>
      </c>
      <c r="F9" s="104">
        <v>3624</v>
      </c>
      <c r="G9" s="15">
        <f t="shared" si="2"/>
        <v>0.15291784463479471</v>
      </c>
      <c r="H9" s="15">
        <f t="shared" si="3"/>
        <v>0.13517370405495685</v>
      </c>
      <c r="I9" s="3">
        <f t="shared" si="4"/>
        <v>365232.72484499472</v>
      </c>
      <c r="J9" s="16">
        <f t="shared" si="4"/>
        <v>324042.1882242561</v>
      </c>
      <c r="K9" s="3">
        <f t="shared" si="4"/>
        <v>32404.245857166421</v>
      </c>
      <c r="L9" s="3">
        <f t="shared" si="4"/>
        <v>2027.6055608243528</v>
      </c>
      <c r="M9" s="3">
        <f t="shared" si="4"/>
        <v>6758.6852027478426</v>
      </c>
      <c r="N9" s="17">
        <f t="shared" si="5"/>
        <v>50550.588392016565</v>
      </c>
      <c r="O9" s="17">
        <f t="shared" si="7"/>
        <v>307923.45125023031</v>
      </c>
      <c r="P9" s="17">
        <f t="shared" si="6"/>
        <v>6758.6852027478426</v>
      </c>
    </row>
    <row r="10" spans="1:16" x14ac:dyDescent="0.2">
      <c r="A10" s="58" t="s">
        <v>23</v>
      </c>
      <c r="B10" s="82">
        <v>167000</v>
      </c>
      <c r="C10" s="83">
        <f t="shared" si="0"/>
        <v>3.0914476119955573E-2</v>
      </c>
      <c r="D10" s="82">
        <v>652137</v>
      </c>
      <c r="E10" s="57">
        <f>+D10/$D$17</f>
        <v>4.072574518545774E-2</v>
      </c>
      <c r="F10" s="84">
        <v>1060</v>
      </c>
      <c r="G10" s="57">
        <f>F10/$F$17</f>
        <v>4.472762563821258E-2</v>
      </c>
      <c r="H10" s="57">
        <f>+(C10+E10+G10)/3</f>
        <v>3.8789282314541963E-2</v>
      </c>
      <c r="I10" s="85">
        <f t="shared" si="4"/>
        <v>104806.74013905897</v>
      </c>
      <c r="J10" s="86">
        <f>+J$17*$H10</f>
        <v>92986.753664324802</v>
      </c>
      <c r="K10" s="85">
        <f>+K$17*$H10</f>
        <v>9298.6831242889439</v>
      </c>
      <c r="L10" s="85">
        <f t="shared" si="4"/>
        <v>581.83923471812943</v>
      </c>
      <c r="M10" s="85">
        <f t="shared" si="4"/>
        <v>1939.4641157270983</v>
      </c>
      <c r="N10" s="85">
        <f>+J10*0.13+K10*0.26</f>
        <v>14505.935588677348</v>
      </c>
      <c r="O10" s="85">
        <f t="shared" si="7"/>
        <v>88361.340434654514</v>
      </c>
      <c r="P10" s="85">
        <f t="shared" si="6"/>
        <v>1939.4641157270983</v>
      </c>
    </row>
    <row r="11" spans="1:16" x14ac:dyDescent="0.2">
      <c r="A11" s="12" t="s">
        <v>24</v>
      </c>
      <c r="B11" s="102">
        <v>48000</v>
      </c>
      <c r="C11" s="13">
        <f t="shared" si="0"/>
        <v>8.8855979266938175E-3</v>
      </c>
      <c r="D11" s="102">
        <v>166299</v>
      </c>
      <c r="E11" s="14">
        <f t="shared" si="1"/>
        <v>1.0385318880229824E-2</v>
      </c>
      <c r="F11" s="104"/>
      <c r="G11" s="15">
        <f t="shared" si="2"/>
        <v>0</v>
      </c>
      <c r="H11" s="15">
        <f t="shared" si="3"/>
        <v>6.4236389356412136E-3</v>
      </c>
      <c r="I11" s="3">
        <f t="shared" si="4"/>
        <v>17356.357645794713</v>
      </c>
      <c r="J11" s="16">
        <f t="shared" si="4"/>
        <v>15398.927118409316</v>
      </c>
      <c r="K11" s="3">
        <f t="shared" si="4"/>
        <v>1539.8939965687186</v>
      </c>
      <c r="L11" s="3">
        <f t="shared" si="4"/>
        <v>96.354584034618199</v>
      </c>
      <c r="M11" s="3">
        <f t="shared" si="4"/>
        <v>321.18194678206066</v>
      </c>
      <c r="N11" s="17">
        <f t="shared" si="5"/>
        <v>2402.2329645010782</v>
      </c>
      <c r="O11" s="17">
        <f t="shared" si="7"/>
        <v>14632.942734511575</v>
      </c>
      <c r="P11" s="17">
        <f t="shared" si="6"/>
        <v>321.18194678206066</v>
      </c>
    </row>
    <row r="12" spans="1:16" x14ac:dyDescent="0.2">
      <c r="A12" s="12" t="s">
        <v>25</v>
      </c>
      <c r="B12" s="102">
        <v>1477000</v>
      </c>
      <c r="C12" s="13">
        <f t="shared" si="0"/>
        <v>0.27341725286930768</v>
      </c>
      <c r="D12" s="102">
        <v>3042297</v>
      </c>
      <c r="E12" s="14">
        <f t="shared" si="1"/>
        <v>0.18999046580777126</v>
      </c>
      <c r="F12" s="104"/>
      <c r="G12" s="15">
        <f t="shared" si="2"/>
        <v>0</v>
      </c>
      <c r="H12" s="15">
        <f t="shared" si="3"/>
        <v>0.15446923955902633</v>
      </c>
      <c r="I12" s="3">
        <f t="shared" si="4"/>
        <v>417368.31629575079</v>
      </c>
      <c r="J12" s="16">
        <f t="shared" si="4"/>
        <v>370297.98620960559</v>
      </c>
      <c r="K12" s="3">
        <f t="shared" si="4"/>
        <v>37029.829514808473</v>
      </c>
      <c r="L12" s="3">
        <f t="shared" si="4"/>
        <v>2317.038593385395</v>
      </c>
      <c r="M12" s="3">
        <f t="shared" si="4"/>
        <v>7723.4619779513168</v>
      </c>
      <c r="N12" s="17">
        <f t="shared" si="5"/>
        <v>57766.493881098933</v>
      </c>
      <c r="O12" s="17">
        <f t="shared" si="7"/>
        <v>351878.36043670052</v>
      </c>
      <c r="P12" s="17">
        <f t="shared" si="6"/>
        <v>7723.4619779513168</v>
      </c>
    </row>
    <row r="13" spans="1:16" x14ac:dyDescent="0.2">
      <c r="A13" s="12" t="s">
        <v>26</v>
      </c>
      <c r="B13" s="102">
        <v>0</v>
      </c>
      <c r="C13" s="13">
        <f t="shared" si="0"/>
        <v>0</v>
      </c>
      <c r="D13" s="102">
        <v>1771400</v>
      </c>
      <c r="E13" s="14">
        <f t="shared" si="1"/>
        <v>0.11062335831507773</v>
      </c>
      <c r="F13" s="104">
        <v>1294</v>
      </c>
      <c r="G13" s="15">
        <f t="shared" si="2"/>
        <v>5.4601459977214231E-2</v>
      </c>
      <c r="H13" s="15">
        <f t="shared" si="3"/>
        <v>5.507493943076399E-2</v>
      </c>
      <c r="I13" s="3">
        <f t="shared" si="4"/>
        <v>148809.78766989219</v>
      </c>
      <c r="J13" s="16">
        <f t="shared" si="4"/>
        <v>132027.1869017315</v>
      </c>
      <c r="K13" s="3">
        <f t="shared" si="4"/>
        <v>13202.729705161037</v>
      </c>
      <c r="L13" s="3">
        <f t="shared" si="4"/>
        <v>826.1240914614599</v>
      </c>
      <c r="M13" s="3">
        <f t="shared" si="4"/>
        <v>2753.7469715381994</v>
      </c>
      <c r="N13" s="17">
        <f t="shared" si="5"/>
        <v>20596.244020566963</v>
      </c>
      <c r="O13" s="17">
        <f t="shared" si="7"/>
        <v>125459.79667778703</v>
      </c>
      <c r="P13" s="17">
        <f t="shared" si="6"/>
        <v>2753.7469715381994</v>
      </c>
    </row>
    <row r="14" spans="1:16" x14ac:dyDescent="0.2">
      <c r="A14" s="12" t="s">
        <v>27</v>
      </c>
      <c r="B14" s="102">
        <v>551000</v>
      </c>
      <c r="C14" s="13">
        <f t="shared" si="0"/>
        <v>0.10199925953350611</v>
      </c>
      <c r="D14" s="102">
        <v>1576817</v>
      </c>
      <c r="E14" s="14">
        <f t="shared" si="1"/>
        <v>9.8471712762959199E-2</v>
      </c>
      <c r="F14" s="104">
        <v>3833</v>
      </c>
      <c r="G14" s="15">
        <f t="shared" si="2"/>
        <v>0.16173678214270645</v>
      </c>
      <c r="H14" s="15">
        <f t="shared" si="3"/>
        <v>0.12073591814639058</v>
      </c>
      <c r="I14" s="3">
        <f t="shared" si="4"/>
        <v>326222.53477155819</v>
      </c>
      <c r="J14" s="16">
        <f t="shared" si="4"/>
        <v>289431.52358623559</v>
      </c>
      <c r="K14" s="3">
        <f t="shared" si="4"/>
        <v>28943.176505807187</v>
      </c>
      <c r="L14" s="3">
        <f t="shared" si="4"/>
        <v>1811.0387721958587</v>
      </c>
      <c r="M14" s="3">
        <f t="shared" si="4"/>
        <v>6036.7959073195289</v>
      </c>
      <c r="N14" s="17">
        <f t="shared" si="5"/>
        <v>45151.323957720502</v>
      </c>
      <c r="O14" s="17">
        <f t="shared" si="7"/>
        <v>275034.41490651818</v>
      </c>
      <c r="P14" s="17">
        <f t="shared" si="6"/>
        <v>6036.7959073195289</v>
      </c>
    </row>
    <row r="15" spans="1:16" x14ac:dyDescent="0.2">
      <c r="A15" s="12" t="s">
        <v>28</v>
      </c>
      <c r="B15" s="102">
        <v>535000</v>
      </c>
      <c r="C15" s="13">
        <f t="shared" si="0"/>
        <v>9.90373935579415E-2</v>
      </c>
      <c r="D15" s="102">
        <v>1856183</v>
      </c>
      <c r="E15" s="14">
        <f t="shared" si="1"/>
        <v>0.11591802930301226</v>
      </c>
      <c r="F15" s="104">
        <v>5169</v>
      </c>
      <c r="G15" s="15">
        <f t="shared" si="2"/>
        <v>0.21811046879615173</v>
      </c>
      <c r="H15" s="15">
        <f t="shared" si="3"/>
        <v>0.14435529721903517</v>
      </c>
      <c r="I15" s="3">
        <f t="shared" si="4"/>
        <v>390040.93967626931</v>
      </c>
      <c r="J15" s="16">
        <f t="shared" si="4"/>
        <v>346052.56044179323</v>
      </c>
      <c r="K15" s="3">
        <f t="shared" si="4"/>
        <v>34605.284915238772</v>
      </c>
      <c r="L15" s="3">
        <f t="shared" si="4"/>
        <v>2165.3294582855274</v>
      </c>
      <c r="M15" s="3">
        <f t="shared" si="4"/>
        <v>7217.7648609517582</v>
      </c>
      <c r="N15" s="17">
        <f t="shared" si="5"/>
        <v>53984.206935395203</v>
      </c>
      <c r="O15" s="17">
        <f t="shared" si="7"/>
        <v>328838.96787992236</v>
      </c>
      <c r="P15" s="17">
        <f t="shared" si="6"/>
        <v>7217.7648609517582</v>
      </c>
    </row>
    <row r="16" spans="1:16" x14ac:dyDescent="0.2">
      <c r="A16" s="12" t="s">
        <v>29</v>
      </c>
      <c r="B16" s="102">
        <v>42000</v>
      </c>
      <c r="C16" s="13">
        <f t="shared" si="0"/>
        <v>7.7748981858570898E-3</v>
      </c>
      <c r="D16" s="102">
        <v>330095</v>
      </c>
      <c r="E16" s="14">
        <f t="shared" si="1"/>
        <v>2.0614326218254254E-2</v>
      </c>
      <c r="F16" s="104">
        <v>780</v>
      </c>
      <c r="G16" s="15">
        <f t="shared" si="2"/>
        <v>3.2912781130005488E-2</v>
      </c>
      <c r="H16" s="15">
        <f t="shared" si="3"/>
        <v>2.0434001844705608E-2</v>
      </c>
      <c r="I16" s="3">
        <f t="shared" si="4"/>
        <v>55211.671718304162</v>
      </c>
      <c r="J16" s="16">
        <f>+J$17*$H16</f>
        <v>48984.961374179933</v>
      </c>
      <c r="K16" s="3">
        <f t="shared" si="4"/>
        <v>4898.5002242183627</v>
      </c>
      <c r="L16" s="3">
        <f t="shared" si="4"/>
        <v>306.51002767058412</v>
      </c>
      <c r="M16" s="3">
        <f t="shared" si="4"/>
        <v>1021.7000922352804</v>
      </c>
      <c r="N16" s="17">
        <f t="shared" si="5"/>
        <v>7641.6550369401666</v>
      </c>
      <c r="O16" s="17">
        <f t="shared" si="7"/>
        <v>46548.316589128714</v>
      </c>
      <c r="P16" s="17">
        <f t="shared" si="6"/>
        <v>1021.7000922352804</v>
      </c>
    </row>
    <row r="17" spans="1:16" x14ac:dyDescent="0.2">
      <c r="A17" s="7" t="s">
        <v>30</v>
      </c>
      <c r="B17" s="103">
        <f>SUM(B5:B16)</f>
        <v>5402000</v>
      </c>
      <c r="C17" s="18">
        <f t="shared" ref="C17:H17" si="8">SUM(C5:C16)</f>
        <v>1.0000000000000002</v>
      </c>
      <c r="D17" s="105">
        <f>SUM(D5:D16)</f>
        <v>16012893</v>
      </c>
      <c r="E17" s="18">
        <f t="shared" si="8"/>
        <v>0.99999999999999989</v>
      </c>
      <c r="F17" s="106">
        <f>SUM(F5:F16)</f>
        <v>23699</v>
      </c>
      <c r="G17" s="19">
        <f t="shared" si="8"/>
        <v>1</v>
      </c>
      <c r="H17" s="19">
        <f t="shared" si="8"/>
        <v>1.0000000000000002</v>
      </c>
      <c r="I17" s="20">
        <f>SUM(J17:M17)</f>
        <v>2701951</v>
      </c>
      <c r="J17" s="21">
        <v>2397228</v>
      </c>
      <c r="K17" s="22">
        <v>239723</v>
      </c>
      <c r="L17" s="22">
        <v>15000</v>
      </c>
      <c r="M17" s="22">
        <v>50000</v>
      </c>
      <c r="N17" s="23">
        <f>SUM(N5:N16)</f>
        <v>373967.62</v>
      </c>
      <c r="O17" s="23">
        <f>SUM(O5:O16)</f>
        <v>2277983.3800000004</v>
      </c>
      <c r="P17" s="23">
        <f t="shared" si="6"/>
        <v>50000</v>
      </c>
    </row>
    <row r="19" spans="1:16" x14ac:dyDescent="0.2">
      <c r="A19" s="24" t="s">
        <v>31</v>
      </c>
    </row>
    <row r="20" spans="1:16" x14ac:dyDescent="0.2">
      <c r="A20" s="24" t="s">
        <v>32</v>
      </c>
    </row>
    <row r="21" spans="1:16" x14ac:dyDescent="0.2">
      <c r="A21" s="2" t="s">
        <v>33</v>
      </c>
    </row>
    <row r="23" spans="1:16" x14ac:dyDescent="0.2">
      <c r="A23" s="2" t="s">
        <v>34</v>
      </c>
      <c r="B23" s="25"/>
      <c r="C23" s="25"/>
      <c r="D23" s="26"/>
      <c r="E23" s="27"/>
      <c r="F23" s="28"/>
      <c r="G23" s="28"/>
      <c r="H23" s="15"/>
      <c r="I23" s="29"/>
      <c r="J23" s="29"/>
      <c r="K23" s="29"/>
      <c r="L23" s="29"/>
      <c r="M23" s="29"/>
      <c r="N23" s="29"/>
      <c r="O23" s="29"/>
    </row>
    <row r="24" spans="1:16" x14ac:dyDescent="0.2">
      <c r="B24" s="5"/>
      <c r="C24" s="15"/>
      <c r="D24" s="5"/>
      <c r="E24" s="15"/>
      <c r="F24" s="30"/>
      <c r="G24" s="15"/>
      <c r="H24" s="15"/>
    </row>
    <row r="25" spans="1:16" ht="13.5" thickBot="1" x14ac:dyDescent="0.25">
      <c r="N25" s="2"/>
      <c r="O25" s="2"/>
    </row>
    <row r="26" spans="1:16" ht="13.5" thickBot="1" x14ac:dyDescent="0.25">
      <c r="A26" s="31" t="s">
        <v>35</v>
      </c>
      <c r="B26" s="32"/>
      <c r="C26" s="32"/>
      <c r="D26" s="32"/>
      <c r="E26" s="32"/>
      <c r="F26" s="32"/>
      <c r="G26" s="32"/>
      <c r="H26" s="32"/>
      <c r="I26" s="32"/>
      <c r="J26" s="32"/>
      <c r="K26" s="33"/>
      <c r="N26" s="2"/>
      <c r="O26" s="2"/>
    </row>
    <row r="27" spans="1:16" ht="23.25" thickBot="1" x14ac:dyDescent="0.25">
      <c r="A27" s="34" t="s">
        <v>9</v>
      </c>
      <c r="B27" s="35" t="s">
        <v>36</v>
      </c>
      <c r="C27" s="36" t="s">
        <v>37</v>
      </c>
      <c r="D27" s="36" t="s">
        <v>38</v>
      </c>
      <c r="E27" s="36" t="s">
        <v>39</v>
      </c>
      <c r="F27" s="36" t="s">
        <v>40</v>
      </c>
      <c r="G27" s="36" t="s">
        <v>41</v>
      </c>
      <c r="H27" s="36" t="s">
        <v>42</v>
      </c>
      <c r="I27" s="36" t="s">
        <v>43</v>
      </c>
      <c r="J27" s="37" t="s">
        <v>44</v>
      </c>
      <c r="K27" s="38" t="s">
        <v>45</v>
      </c>
      <c r="L27" s="2"/>
      <c r="M27" s="2"/>
      <c r="N27" s="2"/>
      <c r="O27" s="2"/>
    </row>
    <row r="28" spans="1:16" x14ac:dyDescent="0.2">
      <c r="A28" s="39" t="s">
        <v>18</v>
      </c>
      <c r="B28" s="40" t="s">
        <v>46</v>
      </c>
      <c r="C28" s="41">
        <v>153</v>
      </c>
      <c r="D28" s="41">
        <v>12378</v>
      </c>
      <c r="E28" s="42" t="s">
        <v>47</v>
      </c>
      <c r="F28" s="41" t="s">
        <v>48</v>
      </c>
      <c r="G28" s="41">
        <v>153</v>
      </c>
      <c r="H28" s="41">
        <v>4264000</v>
      </c>
      <c r="I28" s="41">
        <v>953</v>
      </c>
      <c r="J28" s="43">
        <v>289</v>
      </c>
      <c r="K28" s="107">
        <f>N5</f>
        <v>6890.5520936185776</v>
      </c>
      <c r="L28" s="2"/>
      <c r="M28" s="2"/>
      <c r="N28" s="2"/>
      <c r="O28" s="2"/>
    </row>
    <row r="29" spans="1:16" x14ac:dyDescent="0.2">
      <c r="A29" s="44" t="s">
        <v>18</v>
      </c>
      <c r="B29" s="45" t="s">
        <v>49</v>
      </c>
      <c r="C29" s="46">
        <v>153</v>
      </c>
      <c r="D29" s="46">
        <v>12378</v>
      </c>
      <c r="E29" s="47" t="s">
        <v>47</v>
      </c>
      <c r="F29" s="46" t="s">
        <v>48</v>
      </c>
      <c r="G29" s="46">
        <v>153</v>
      </c>
      <c r="H29" s="46">
        <v>9302000</v>
      </c>
      <c r="I29" s="46">
        <v>953</v>
      </c>
      <c r="J29" s="48">
        <v>292</v>
      </c>
      <c r="K29" s="108">
        <f>O5</f>
        <v>41973.054106361727</v>
      </c>
      <c r="L29" s="2"/>
      <c r="M29" s="2"/>
      <c r="N29" s="2"/>
      <c r="O29" s="2"/>
    </row>
    <row r="30" spans="1:16" x14ac:dyDescent="0.2">
      <c r="A30" s="44" t="s">
        <v>18</v>
      </c>
      <c r="B30" s="45" t="s">
        <v>50</v>
      </c>
      <c r="C30" s="46">
        <v>153</v>
      </c>
      <c r="D30" s="46">
        <v>12378</v>
      </c>
      <c r="E30" s="47" t="s">
        <v>51</v>
      </c>
      <c r="F30" s="46" t="s">
        <v>48</v>
      </c>
      <c r="G30" s="46">
        <v>153</v>
      </c>
      <c r="H30" s="46" t="s">
        <v>52</v>
      </c>
      <c r="I30" s="46" t="s">
        <v>53</v>
      </c>
      <c r="J30" s="43" t="s">
        <v>54</v>
      </c>
      <c r="K30" s="108">
        <f>P5</f>
        <v>921.27656581852955</v>
      </c>
      <c r="L30" s="2"/>
      <c r="M30" s="2"/>
      <c r="N30" s="2"/>
      <c r="O30" s="2"/>
    </row>
    <row r="31" spans="1:16" x14ac:dyDescent="0.2">
      <c r="A31" s="44" t="s">
        <v>19</v>
      </c>
      <c r="B31" s="40" t="s">
        <v>46</v>
      </c>
      <c r="C31" s="46">
        <v>211</v>
      </c>
      <c r="D31" s="46">
        <v>11404</v>
      </c>
      <c r="E31" s="47" t="s">
        <v>47</v>
      </c>
      <c r="F31" s="49" t="s">
        <v>55</v>
      </c>
      <c r="G31" s="49" t="s">
        <v>56</v>
      </c>
      <c r="H31" s="46">
        <v>4264000</v>
      </c>
      <c r="I31" s="46">
        <v>953</v>
      </c>
      <c r="J31" s="43">
        <v>289</v>
      </c>
      <c r="K31" s="108">
        <f>N6</f>
        <v>27606.886854889195</v>
      </c>
      <c r="L31" s="2"/>
      <c r="M31" s="2"/>
      <c r="N31" s="2"/>
      <c r="O31" s="2"/>
    </row>
    <row r="32" spans="1:16" x14ac:dyDescent="0.2">
      <c r="A32" s="44" t="s">
        <v>19</v>
      </c>
      <c r="B32" s="45" t="s">
        <v>49</v>
      </c>
      <c r="C32" s="46">
        <v>211</v>
      </c>
      <c r="D32" s="46">
        <v>11404</v>
      </c>
      <c r="E32" s="47" t="s">
        <v>47</v>
      </c>
      <c r="F32" s="49" t="s">
        <v>55</v>
      </c>
      <c r="G32" s="49" t="s">
        <v>56</v>
      </c>
      <c r="H32" s="46">
        <v>9302000</v>
      </c>
      <c r="I32" s="46">
        <v>953</v>
      </c>
      <c r="J32" s="48">
        <v>292</v>
      </c>
      <c r="K32" s="109">
        <f>O6</f>
        <v>168164.37056496512</v>
      </c>
      <c r="L32" s="2"/>
      <c r="M32" s="2"/>
      <c r="N32" s="2"/>
      <c r="O32" s="2"/>
    </row>
    <row r="33" spans="1:15" x14ac:dyDescent="0.2">
      <c r="A33" s="44" t="s">
        <v>19</v>
      </c>
      <c r="B33" s="45" t="s">
        <v>50</v>
      </c>
      <c r="C33" s="46">
        <v>211</v>
      </c>
      <c r="D33" s="46">
        <v>11404</v>
      </c>
      <c r="E33" s="47" t="s">
        <v>51</v>
      </c>
      <c r="F33" s="49" t="s">
        <v>57</v>
      </c>
      <c r="G33" s="49" t="s">
        <v>56</v>
      </c>
      <c r="H33" s="46" t="s">
        <v>52</v>
      </c>
      <c r="I33" s="46" t="s">
        <v>53</v>
      </c>
      <c r="J33" s="43" t="s">
        <v>54</v>
      </c>
      <c r="K33" s="108">
        <f>P6</f>
        <v>3691.079839330635</v>
      </c>
      <c r="L33" s="2"/>
      <c r="M33" s="2"/>
      <c r="N33" s="2"/>
      <c r="O33" s="2"/>
    </row>
    <row r="34" spans="1:15" x14ac:dyDescent="0.2">
      <c r="A34" s="44" t="s">
        <v>20</v>
      </c>
      <c r="B34" s="40" t="s">
        <v>46</v>
      </c>
      <c r="C34" s="46">
        <v>119</v>
      </c>
      <c r="D34" s="46">
        <v>11404</v>
      </c>
      <c r="E34" s="47" t="s">
        <v>47</v>
      </c>
      <c r="F34" s="49" t="s">
        <v>58</v>
      </c>
      <c r="G34" s="49" t="s">
        <v>59</v>
      </c>
      <c r="H34" s="46">
        <v>4264000</v>
      </c>
      <c r="I34" s="46">
        <v>953</v>
      </c>
      <c r="J34" s="43">
        <v>289</v>
      </c>
      <c r="K34" s="108">
        <f>N7</f>
        <v>6455.7450889371739</v>
      </c>
      <c r="L34" s="2"/>
      <c r="M34" s="2"/>
      <c r="N34" s="2"/>
      <c r="O34" s="2"/>
    </row>
    <row r="35" spans="1:15" x14ac:dyDescent="0.2">
      <c r="A35" s="44" t="s">
        <v>20</v>
      </c>
      <c r="B35" s="45" t="s">
        <v>49</v>
      </c>
      <c r="C35" s="46">
        <v>119</v>
      </c>
      <c r="D35" s="46">
        <v>11404</v>
      </c>
      <c r="E35" s="47" t="s">
        <v>47</v>
      </c>
      <c r="F35" s="49" t="s">
        <v>58</v>
      </c>
      <c r="G35" s="49" t="s">
        <v>59</v>
      </c>
      <c r="H35" s="46">
        <v>9302000</v>
      </c>
      <c r="I35" s="46">
        <v>953</v>
      </c>
      <c r="J35" s="48">
        <v>292</v>
      </c>
      <c r="K35" s="108">
        <f>O7</f>
        <v>39324.474183394545</v>
      </c>
      <c r="L35" s="2"/>
      <c r="M35" s="2"/>
      <c r="N35" s="2"/>
      <c r="O35" s="2"/>
    </row>
    <row r="36" spans="1:15" x14ac:dyDescent="0.2">
      <c r="A36" s="44" t="s">
        <v>20</v>
      </c>
      <c r="B36" s="45" t="s">
        <v>50</v>
      </c>
      <c r="C36" s="46">
        <v>119</v>
      </c>
      <c r="D36" s="46">
        <v>11404</v>
      </c>
      <c r="E36" s="47" t="s">
        <v>51</v>
      </c>
      <c r="F36" s="49" t="s">
        <v>58</v>
      </c>
      <c r="G36" s="49" t="s">
        <v>59</v>
      </c>
      <c r="H36" s="46" t="s">
        <v>52</v>
      </c>
      <c r="I36" s="46" t="s">
        <v>53</v>
      </c>
      <c r="J36" s="43" t="s">
        <v>54</v>
      </c>
      <c r="K36" s="108">
        <f>P7</f>
        <v>863.1422539920934</v>
      </c>
      <c r="L36" s="2"/>
      <c r="M36" s="2"/>
      <c r="N36" s="2"/>
      <c r="O36" s="2"/>
    </row>
    <row r="37" spans="1:15" x14ac:dyDescent="0.2">
      <c r="A37" s="44" t="s">
        <v>21</v>
      </c>
      <c r="B37" s="40" t="s">
        <v>46</v>
      </c>
      <c r="C37" s="46">
        <v>140</v>
      </c>
      <c r="D37" s="46">
        <v>12358</v>
      </c>
      <c r="E37" s="47" t="s">
        <v>47</v>
      </c>
      <c r="F37" s="46" t="s">
        <v>60</v>
      </c>
      <c r="G37" s="46">
        <v>1082</v>
      </c>
      <c r="H37" s="46">
        <v>4264000</v>
      </c>
      <c r="I37" s="46">
        <v>953</v>
      </c>
      <c r="J37" s="43">
        <v>289</v>
      </c>
      <c r="K37" s="108">
        <f>N8</f>
        <v>80415.755185638322</v>
      </c>
      <c r="L37" s="2"/>
      <c r="M37" s="2"/>
      <c r="N37" s="2"/>
      <c r="O37" s="2"/>
    </row>
    <row r="38" spans="1:15" x14ac:dyDescent="0.2">
      <c r="A38" s="44" t="s">
        <v>21</v>
      </c>
      <c r="B38" s="45" t="s">
        <v>49</v>
      </c>
      <c r="C38" s="46">
        <v>140</v>
      </c>
      <c r="D38" s="46">
        <v>12358</v>
      </c>
      <c r="E38" s="47" t="s">
        <v>47</v>
      </c>
      <c r="F38" s="46" t="s">
        <v>60</v>
      </c>
      <c r="G38" s="46">
        <v>1082</v>
      </c>
      <c r="H38" s="46">
        <v>9302000</v>
      </c>
      <c r="I38" s="46">
        <v>953</v>
      </c>
      <c r="J38" s="48">
        <v>292</v>
      </c>
      <c r="K38" s="108">
        <f>O8</f>
        <v>489843.8902358255</v>
      </c>
      <c r="L38" s="2"/>
      <c r="M38" s="2"/>
      <c r="N38" s="2"/>
      <c r="O38" s="2"/>
    </row>
    <row r="39" spans="1:15" x14ac:dyDescent="0.2">
      <c r="A39" s="44" t="s">
        <v>21</v>
      </c>
      <c r="B39" s="45" t="s">
        <v>50</v>
      </c>
      <c r="C39" s="46">
        <v>140</v>
      </c>
      <c r="D39" s="46">
        <v>12358</v>
      </c>
      <c r="E39" s="47" t="s">
        <v>51</v>
      </c>
      <c r="F39" s="46" t="s">
        <v>60</v>
      </c>
      <c r="G39" s="46">
        <v>1082</v>
      </c>
      <c r="H39" s="46" t="s">
        <v>52</v>
      </c>
      <c r="I39" s="46" t="s">
        <v>53</v>
      </c>
      <c r="J39" s="43" t="s">
        <v>54</v>
      </c>
      <c r="K39" s="108">
        <f>P8</f>
        <v>10751.700265605659</v>
      </c>
      <c r="L39" s="2"/>
      <c r="M39" s="2"/>
      <c r="N39" s="2"/>
      <c r="O39" s="2"/>
    </row>
    <row r="40" spans="1:15" x14ac:dyDescent="0.2">
      <c r="A40" s="44" t="s">
        <v>22</v>
      </c>
      <c r="B40" s="40" t="s">
        <v>46</v>
      </c>
      <c r="C40" s="46">
        <v>170</v>
      </c>
      <c r="D40" s="46">
        <v>12378</v>
      </c>
      <c r="E40" s="47" t="s">
        <v>47</v>
      </c>
      <c r="F40" s="46" t="s">
        <v>61</v>
      </c>
      <c r="G40" s="46">
        <v>1186</v>
      </c>
      <c r="H40" s="46">
        <v>4264000</v>
      </c>
      <c r="I40" s="46">
        <v>953</v>
      </c>
      <c r="J40" s="43">
        <v>289</v>
      </c>
      <c r="K40" s="108">
        <f>N9</f>
        <v>50550.588392016565</v>
      </c>
      <c r="L40" s="2"/>
      <c r="M40" s="2"/>
      <c r="N40" s="2"/>
      <c r="O40" s="2"/>
    </row>
    <row r="41" spans="1:15" x14ac:dyDescent="0.2">
      <c r="A41" s="44" t="s">
        <v>22</v>
      </c>
      <c r="B41" s="45" t="s">
        <v>49</v>
      </c>
      <c r="C41" s="46">
        <v>170</v>
      </c>
      <c r="D41" s="46">
        <v>12378</v>
      </c>
      <c r="E41" s="47" t="s">
        <v>47</v>
      </c>
      <c r="F41" s="46" t="s">
        <v>61</v>
      </c>
      <c r="G41" s="46">
        <v>1186</v>
      </c>
      <c r="H41" s="46">
        <v>9302000</v>
      </c>
      <c r="I41" s="46">
        <v>953</v>
      </c>
      <c r="J41" s="48">
        <v>292</v>
      </c>
      <c r="K41" s="108">
        <f>O9</f>
        <v>307923.45125023031</v>
      </c>
      <c r="L41" s="2"/>
      <c r="M41" s="2"/>
      <c r="N41" s="2"/>
      <c r="O41" s="2"/>
    </row>
    <row r="42" spans="1:15" x14ac:dyDescent="0.2">
      <c r="A42" s="44" t="s">
        <v>22</v>
      </c>
      <c r="B42" s="45" t="s">
        <v>50</v>
      </c>
      <c r="C42" s="46">
        <v>170</v>
      </c>
      <c r="D42" s="46">
        <v>12378</v>
      </c>
      <c r="E42" s="47" t="s">
        <v>51</v>
      </c>
      <c r="F42" s="46" t="s">
        <v>61</v>
      </c>
      <c r="G42" s="46">
        <v>1186</v>
      </c>
      <c r="H42" s="46" t="s">
        <v>52</v>
      </c>
      <c r="I42" s="46" t="s">
        <v>53</v>
      </c>
      <c r="J42" s="43" t="s">
        <v>54</v>
      </c>
      <c r="K42" s="108">
        <f>P9</f>
        <v>6758.6852027478426</v>
      </c>
      <c r="L42" s="2"/>
      <c r="M42" s="2"/>
      <c r="N42" s="2"/>
      <c r="O42" s="2"/>
    </row>
    <row r="43" spans="1:15" x14ac:dyDescent="0.2">
      <c r="A43" s="87" t="s">
        <v>23</v>
      </c>
      <c r="B43" s="88" t="s">
        <v>46</v>
      </c>
      <c r="C43" s="89">
        <v>110</v>
      </c>
      <c r="D43" s="89">
        <v>11439</v>
      </c>
      <c r="E43" s="90" t="s">
        <v>47</v>
      </c>
      <c r="F43" s="89" t="s">
        <v>62</v>
      </c>
      <c r="G43" s="89">
        <v>1241</v>
      </c>
      <c r="H43" s="89">
        <v>4264000</v>
      </c>
      <c r="I43" s="89">
        <v>953</v>
      </c>
      <c r="J43" s="91">
        <v>289</v>
      </c>
      <c r="K43" s="92">
        <f>N10</f>
        <v>14505.935588677348</v>
      </c>
      <c r="L43" s="2"/>
      <c r="M43" s="2"/>
      <c r="N43" s="2"/>
      <c r="O43" s="2"/>
    </row>
    <row r="44" spans="1:15" x14ac:dyDescent="0.2">
      <c r="A44" s="87" t="s">
        <v>23</v>
      </c>
      <c r="B44" s="93" t="s">
        <v>49</v>
      </c>
      <c r="C44" s="89">
        <v>110</v>
      </c>
      <c r="D44" s="89">
        <v>11439</v>
      </c>
      <c r="E44" s="90" t="s">
        <v>47</v>
      </c>
      <c r="F44" s="89" t="s">
        <v>62</v>
      </c>
      <c r="G44" s="89">
        <v>1241</v>
      </c>
      <c r="H44" s="89">
        <v>9302000</v>
      </c>
      <c r="I44" s="89">
        <v>953</v>
      </c>
      <c r="J44" s="94">
        <v>292</v>
      </c>
      <c r="K44" s="92">
        <f>O10</f>
        <v>88361.340434654514</v>
      </c>
      <c r="L44" s="2"/>
      <c r="M44" s="2"/>
      <c r="N44" s="2"/>
      <c r="O44" s="2"/>
    </row>
    <row r="45" spans="1:15" x14ac:dyDescent="0.2">
      <c r="A45" s="87" t="s">
        <v>23</v>
      </c>
      <c r="B45" s="93" t="s">
        <v>50</v>
      </c>
      <c r="C45" s="89">
        <v>110</v>
      </c>
      <c r="D45" s="89">
        <v>11439</v>
      </c>
      <c r="E45" s="90" t="s">
        <v>51</v>
      </c>
      <c r="F45" s="89" t="s">
        <v>62</v>
      </c>
      <c r="G45" s="89">
        <v>1241</v>
      </c>
      <c r="H45" s="89" t="s">
        <v>52</v>
      </c>
      <c r="I45" s="89" t="s">
        <v>53</v>
      </c>
      <c r="J45" s="91" t="s">
        <v>54</v>
      </c>
      <c r="K45" s="92">
        <f>P10</f>
        <v>1939.4641157270983</v>
      </c>
      <c r="L45" s="2"/>
      <c r="M45" s="2"/>
      <c r="N45" s="2"/>
      <c r="O45" s="2"/>
    </row>
    <row r="46" spans="1:15" x14ac:dyDescent="0.2">
      <c r="A46" s="44" t="s">
        <v>24</v>
      </c>
      <c r="B46" s="40" t="s">
        <v>46</v>
      </c>
      <c r="C46" s="46">
        <v>230</v>
      </c>
      <c r="D46" s="46">
        <v>12358</v>
      </c>
      <c r="E46" s="47" t="s">
        <v>47</v>
      </c>
      <c r="F46" s="46" t="s">
        <v>63</v>
      </c>
      <c r="G46" s="46">
        <v>1239</v>
      </c>
      <c r="H46" s="46">
        <v>4264000</v>
      </c>
      <c r="I46" s="46">
        <v>953</v>
      </c>
      <c r="J46" s="43">
        <v>289</v>
      </c>
      <c r="K46" s="108">
        <f>N11</f>
        <v>2402.2329645010782</v>
      </c>
      <c r="L46" s="2"/>
      <c r="M46" s="2"/>
      <c r="N46" s="2"/>
      <c r="O46" s="2"/>
    </row>
    <row r="47" spans="1:15" x14ac:dyDescent="0.2">
      <c r="A47" s="44" t="s">
        <v>24</v>
      </c>
      <c r="B47" s="45" t="s">
        <v>49</v>
      </c>
      <c r="C47" s="46">
        <v>230</v>
      </c>
      <c r="D47" s="46">
        <v>12358</v>
      </c>
      <c r="E47" s="47" t="s">
        <v>47</v>
      </c>
      <c r="F47" s="46" t="s">
        <v>63</v>
      </c>
      <c r="G47" s="46">
        <v>1239</v>
      </c>
      <c r="H47" s="46">
        <v>9302000</v>
      </c>
      <c r="I47" s="46">
        <v>953</v>
      </c>
      <c r="J47" s="48">
        <v>292</v>
      </c>
      <c r="K47" s="108">
        <f>O11</f>
        <v>14632.942734511575</v>
      </c>
      <c r="L47" s="2"/>
      <c r="M47" s="2"/>
      <c r="N47" s="2"/>
      <c r="O47" s="2"/>
    </row>
    <row r="48" spans="1:15" x14ac:dyDescent="0.2">
      <c r="A48" s="44" t="s">
        <v>24</v>
      </c>
      <c r="B48" s="45" t="s">
        <v>50</v>
      </c>
      <c r="C48" s="46">
        <v>230</v>
      </c>
      <c r="D48" s="46">
        <v>12358</v>
      </c>
      <c r="E48" s="47" t="s">
        <v>51</v>
      </c>
      <c r="F48" s="46" t="s">
        <v>63</v>
      </c>
      <c r="G48" s="46">
        <v>1239</v>
      </c>
      <c r="H48" s="46" t="s">
        <v>52</v>
      </c>
      <c r="I48" s="46" t="s">
        <v>53</v>
      </c>
      <c r="J48" s="43" t="s">
        <v>54</v>
      </c>
      <c r="K48" s="108">
        <f>P11</f>
        <v>321.18194678206066</v>
      </c>
      <c r="L48" s="2"/>
      <c r="M48" s="2"/>
      <c r="N48" s="2"/>
      <c r="O48" s="2"/>
    </row>
    <row r="49" spans="1:15" x14ac:dyDescent="0.2">
      <c r="A49" s="44" t="s">
        <v>25</v>
      </c>
      <c r="B49" s="40" t="s">
        <v>46</v>
      </c>
      <c r="C49" s="46">
        <v>250</v>
      </c>
      <c r="D49" s="46">
        <v>12377</v>
      </c>
      <c r="E49" s="47" t="s">
        <v>47</v>
      </c>
      <c r="F49" s="46" t="s">
        <v>64</v>
      </c>
      <c r="G49" s="46">
        <v>1354</v>
      </c>
      <c r="H49" s="46">
        <v>4264000</v>
      </c>
      <c r="I49" s="46">
        <v>953</v>
      </c>
      <c r="J49" s="43">
        <v>289</v>
      </c>
      <c r="K49" s="108">
        <f>N12</f>
        <v>57766.493881098933</v>
      </c>
      <c r="L49" s="2"/>
      <c r="M49" s="2"/>
      <c r="N49" s="2"/>
      <c r="O49" s="2"/>
    </row>
    <row r="50" spans="1:15" x14ac:dyDescent="0.2">
      <c r="A50" s="44" t="s">
        <v>25</v>
      </c>
      <c r="B50" s="45" t="s">
        <v>49</v>
      </c>
      <c r="C50" s="46">
        <v>250</v>
      </c>
      <c r="D50" s="46">
        <v>12377</v>
      </c>
      <c r="E50" s="47" t="s">
        <v>47</v>
      </c>
      <c r="F50" s="46" t="s">
        <v>64</v>
      </c>
      <c r="G50" s="46">
        <v>1354</v>
      </c>
      <c r="H50" s="46">
        <v>9302000</v>
      </c>
      <c r="I50" s="46">
        <v>953</v>
      </c>
      <c r="J50" s="48">
        <v>292</v>
      </c>
      <c r="K50" s="108">
        <f>O12</f>
        <v>351878.36043670052</v>
      </c>
      <c r="L50" s="2"/>
      <c r="M50" s="2"/>
      <c r="N50" s="2"/>
      <c r="O50" s="2"/>
    </row>
    <row r="51" spans="1:15" x14ac:dyDescent="0.2">
      <c r="A51" s="44" t="s">
        <v>25</v>
      </c>
      <c r="B51" s="45" t="s">
        <v>50</v>
      </c>
      <c r="C51" s="46">
        <v>250</v>
      </c>
      <c r="D51" s="46">
        <v>12377</v>
      </c>
      <c r="E51" s="47" t="s">
        <v>51</v>
      </c>
      <c r="F51" s="46" t="s">
        <v>64</v>
      </c>
      <c r="G51" s="46">
        <v>1354</v>
      </c>
      <c r="H51" s="46" t="s">
        <v>52</v>
      </c>
      <c r="I51" s="46" t="s">
        <v>53</v>
      </c>
      <c r="J51" s="43" t="s">
        <v>54</v>
      </c>
      <c r="K51" s="108">
        <f>P12</f>
        <v>7723.4619779513168</v>
      </c>
      <c r="L51" s="2"/>
      <c r="M51" s="2"/>
      <c r="N51" s="2"/>
      <c r="O51" s="2"/>
    </row>
    <row r="52" spans="1:15" x14ac:dyDescent="0.2">
      <c r="A52" s="44" t="s">
        <v>26</v>
      </c>
      <c r="B52" s="40" t="s">
        <v>46</v>
      </c>
      <c r="C52" s="46" t="s">
        <v>65</v>
      </c>
      <c r="D52" s="46" t="s">
        <v>66</v>
      </c>
      <c r="E52" s="47" t="s">
        <v>47</v>
      </c>
      <c r="F52" s="46" t="s">
        <v>64</v>
      </c>
      <c r="G52" s="46">
        <v>1354</v>
      </c>
      <c r="H52" s="46">
        <v>4264000</v>
      </c>
      <c r="I52" s="46">
        <v>953</v>
      </c>
      <c r="J52" s="43">
        <v>289</v>
      </c>
      <c r="K52" s="108">
        <f>N13</f>
        <v>20596.244020566963</v>
      </c>
      <c r="L52" s="2"/>
      <c r="M52" s="2"/>
      <c r="N52" s="2"/>
      <c r="O52" s="2"/>
    </row>
    <row r="53" spans="1:15" x14ac:dyDescent="0.2">
      <c r="A53" s="44" t="s">
        <v>26</v>
      </c>
      <c r="B53" s="45" t="s">
        <v>49</v>
      </c>
      <c r="C53" s="46" t="s">
        <v>65</v>
      </c>
      <c r="D53" s="46" t="s">
        <v>66</v>
      </c>
      <c r="E53" s="47" t="s">
        <v>47</v>
      </c>
      <c r="F53" s="46" t="s">
        <v>64</v>
      </c>
      <c r="G53" s="46">
        <v>1354</v>
      </c>
      <c r="H53" s="46">
        <v>9302000</v>
      </c>
      <c r="I53" s="46">
        <v>953</v>
      </c>
      <c r="J53" s="48">
        <v>292</v>
      </c>
      <c r="K53" s="108">
        <f>O13</f>
        <v>125459.79667778703</v>
      </c>
      <c r="L53" s="2"/>
      <c r="M53" s="2"/>
      <c r="N53" s="2"/>
      <c r="O53" s="2"/>
    </row>
    <row r="54" spans="1:15" x14ac:dyDescent="0.2">
      <c r="A54" s="44" t="s">
        <v>26</v>
      </c>
      <c r="B54" s="45" t="s">
        <v>50</v>
      </c>
      <c r="C54" s="46" t="s">
        <v>65</v>
      </c>
      <c r="D54" s="46" t="s">
        <v>66</v>
      </c>
      <c r="E54" s="47" t="s">
        <v>51</v>
      </c>
      <c r="F54" s="46" t="s">
        <v>64</v>
      </c>
      <c r="G54" s="46">
        <v>1354</v>
      </c>
      <c r="H54" s="46" t="s">
        <v>52</v>
      </c>
      <c r="I54" s="46" t="s">
        <v>53</v>
      </c>
      <c r="J54" s="43" t="s">
        <v>54</v>
      </c>
      <c r="K54" s="108">
        <f>P13</f>
        <v>2753.7469715381994</v>
      </c>
      <c r="L54" s="2"/>
      <c r="M54" s="2"/>
      <c r="N54" s="2"/>
      <c r="O54" s="2"/>
    </row>
    <row r="55" spans="1:15" x14ac:dyDescent="0.2">
      <c r="A55" s="44" t="s">
        <v>27</v>
      </c>
      <c r="B55" s="40" t="s">
        <v>46</v>
      </c>
      <c r="C55" s="46">
        <v>167</v>
      </c>
      <c r="D55" s="46">
        <v>10188</v>
      </c>
      <c r="E55" s="47" t="s">
        <v>47</v>
      </c>
      <c r="F55" s="46" t="s">
        <v>67</v>
      </c>
      <c r="G55" s="46">
        <v>1059</v>
      </c>
      <c r="H55" s="46">
        <v>4264000</v>
      </c>
      <c r="I55" s="46">
        <v>953</v>
      </c>
      <c r="J55" s="43">
        <v>289</v>
      </c>
      <c r="K55" s="108">
        <f>N14</f>
        <v>45151.323957720502</v>
      </c>
      <c r="L55" s="2"/>
      <c r="M55" s="2"/>
      <c r="N55" s="2"/>
      <c r="O55" s="2"/>
    </row>
    <row r="56" spans="1:15" x14ac:dyDescent="0.2">
      <c r="A56" s="44" t="s">
        <v>27</v>
      </c>
      <c r="B56" s="45" t="s">
        <v>49</v>
      </c>
      <c r="C56" s="46">
        <v>167</v>
      </c>
      <c r="D56" s="46">
        <v>10188</v>
      </c>
      <c r="E56" s="47" t="s">
        <v>47</v>
      </c>
      <c r="F56" s="46" t="s">
        <v>67</v>
      </c>
      <c r="G56" s="46">
        <v>1059</v>
      </c>
      <c r="H56" s="46">
        <v>9302000</v>
      </c>
      <c r="I56" s="46">
        <v>953</v>
      </c>
      <c r="J56" s="48">
        <v>292</v>
      </c>
      <c r="K56" s="108">
        <f>O14</f>
        <v>275034.41490651818</v>
      </c>
      <c r="L56" s="2"/>
      <c r="M56" s="2"/>
      <c r="N56" s="2"/>
      <c r="O56" s="2"/>
    </row>
    <row r="57" spans="1:15" x14ac:dyDescent="0.2">
      <c r="A57" s="44" t="s">
        <v>27</v>
      </c>
      <c r="B57" s="45" t="s">
        <v>50</v>
      </c>
      <c r="C57" s="46">
        <v>167</v>
      </c>
      <c r="D57" s="46">
        <v>10188</v>
      </c>
      <c r="E57" s="47" t="s">
        <v>51</v>
      </c>
      <c r="F57" s="46" t="s">
        <v>67</v>
      </c>
      <c r="G57" s="46">
        <v>1059</v>
      </c>
      <c r="H57" s="46" t="s">
        <v>52</v>
      </c>
      <c r="I57" s="46" t="s">
        <v>53</v>
      </c>
      <c r="J57" s="43" t="s">
        <v>54</v>
      </c>
      <c r="K57" s="108">
        <f>P14</f>
        <v>6036.7959073195289</v>
      </c>
      <c r="L57" s="2"/>
      <c r="M57" s="2"/>
      <c r="N57" s="2"/>
      <c r="O57" s="2"/>
    </row>
    <row r="58" spans="1:15" x14ac:dyDescent="0.2">
      <c r="A58" s="44" t="s">
        <v>28</v>
      </c>
      <c r="B58" s="40" t="s">
        <v>46</v>
      </c>
      <c r="C58" s="46">
        <v>159</v>
      </c>
      <c r="D58" s="46">
        <v>12415</v>
      </c>
      <c r="E58" s="47" t="s">
        <v>47</v>
      </c>
      <c r="F58" s="46" t="s">
        <v>68</v>
      </c>
      <c r="G58" s="46">
        <v>1445</v>
      </c>
      <c r="H58" s="46">
        <v>4264000</v>
      </c>
      <c r="I58" s="46">
        <v>953</v>
      </c>
      <c r="J58" s="43">
        <v>289</v>
      </c>
      <c r="K58" s="108">
        <f>N15</f>
        <v>53984.206935395203</v>
      </c>
      <c r="L58" s="2"/>
      <c r="M58" s="2"/>
      <c r="N58" s="2"/>
      <c r="O58" s="2"/>
    </row>
    <row r="59" spans="1:15" x14ac:dyDescent="0.2">
      <c r="A59" s="44" t="s">
        <v>28</v>
      </c>
      <c r="B59" s="45" t="s">
        <v>49</v>
      </c>
      <c r="C59" s="46">
        <v>159</v>
      </c>
      <c r="D59" s="46">
        <v>12415</v>
      </c>
      <c r="E59" s="47" t="s">
        <v>47</v>
      </c>
      <c r="F59" s="46" t="s">
        <v>68</v>
      </c>
      <c r="G59" s="46">
        <v>1445</v>
      </c>
      <c r="H59" s="46">
        <v>9302000</v>
      </c>
      <c r="I59" s="46">
        <v>953</v>
      </c>
      <c r="J59" s="48">
        <v>292</v>
      </c>
      <c r="K59" s="108">
        <f>O15</f>
        <v>328838.96787992236</v>
      </c>
      <c r="L59" s="2"/>
      <c r="M59" s="2"/>
      <c r="N59" s="2"/>
      <c r="O59" s="2"/>
    </row>
    <row r="60" spans="1:15" x14ac:dyDescent="0.2">
      <c r="A60" s="44" t="s">
        <v>28</v>
      </c>
      <c r="B60" s="45" t="s">
        <v>50</v>
      </c>
      <c r="C60" s="46">
        <v>159</v>
      </c>
      <c r="D60" s="46">
        <v>12415</v>
      </c>
      <c r="E60" s="47" t="s">
        <v>51</v>
      </c>
      <c r="F60" s="46" t="s">
        <v>68</v>
      </c>
      <c r="G60" s="46">
        <v>1445</v>
      </c>
      <c r="H60" s="46" t="s">
        <v>52</v>
      </c>
      <c r="I60" s="46" t="s">
        <v>53</v>
      </c>
      <c r="J60" s="43" t="s">
        <v>54</v>
      </c>
      <c r="K60" s="108">
        <f>P15</f>
        <v>7217.7648609517582</v>
      </c>
      <c r="L60" s="2"/>
      <c r="M60" s="2"/>
      <c r="N60" s="2"/>
      <c r="O60" s="2"/>
    </row>
    <row r="61" spans="1:15" x14ac:dyDescent="0.2">
      <c r="A61" s="44" t="s">
        <v>29</v>
      </c>
      <c r="B61" s="40" t="s">
        <v>46</v>
      </c>
      <c r="C61" s="49" t="s">
        <v>69</v>
      </c>
      <c r="D61" s="49">
        <v>12358</v>
      </c>
      <c r="E61" s="50" t="s">
        <v>47</v>
      </c>
      <c r="F61" s="49" t="s">
        <v>70</v>
      </c>
      <c r="G61" s="49" t="s">
        <v>71</v>
      </c>
      <c r="H61" s="46">
        <v>4264000</v>
      </c>
      <c r="I61" s="46">
        <v>953</v>
      </c>
      <c r="J61" s="43">
        <v>289</v>
      </c>
      <c r="K61" s="108">
        <f>N16</f>
        <v>7641.6550369401666</v>
      </c>
      <c r="L61" s="2"/>
      <c r="M61" s="2"/>
      <c r="N61" s="2"/>
      <c r="O61" s="2"/>
    </row>
    <row r="62" spans="1:15" x14ac:dyDescent="0.2">
      <c r="A62" s="44" t="s">
        <v>29</v>
      </c>
      <c r="B62" s="45" t="s">
        <v>49</v>
      </c>
      <c r="C62" s="49" t="s">
        <v>69</v>
      </c>
      <c r="D62" s="49">
        <v>12358</v>
      </c>
      <c r="E62" s="50" t="s">
        <v>47</v>
      </c>
      <c r="F62" s="49" t="s">
        <v>70</v>
      </c>
      <c r="G62" s="49" t="s">
        <v>71</v>
      </c>
      <c r="H62" s="46">
        <v>9302000</v>
      </c>
      <c r="I62" s="46">
        <v>953</v>
      </c>
      <c r="J62" s="48">
        <v>292</v>
      </c>
      <c r="K62" s="108">
        <f>O16</f>
        <v>46548.316589128714</v>
      </c>
      <c r="L62" s="2"/>
      <c r="M62" s="2"/>
      <c r="N62" s="2"/>
      <c r="O62" s="2"/>
    </row>
    <row r="63" spans="1:15" x14ac:dyDescent="0.2">
      <c r="A63" s="44" t="s">
        <v>29</v>
      </c>
      <c r="B63" s="45" t="s">
        <v>50</v>
      </c>
      <c r="C63" s="49" t="s">
        <v>69</v>
      </c>
      <c r="D63" s="49">
        <v>12358</v>
      </c>
      <c r="E63" s="47" t="s">
        <v>51</v>
      </c>
      <c r="F63" s="49" t="s">
        <v>70</v>
      </c>
      <c r="G63" s="49" t="s">
        <v>71</v>
      </c>
      <c r="H63" s="46" t="s">
        <v>52</v>
      </c>
      <c r="I63" s="46" t="s">
        <v>53</v>
      </c>
      <c r="J63" s="48" t="s">
        <v>54</v>
      </c>
      <c r="K63" s="108">
        <f>P16</f>
        <v>1021.7000922352804</v>
      </c>
      <c r="L63" s="2"/>
      <c r="M63" s="2"/>
      <c r="N63" s="2"/>
      <c r="O63" s="2"/>
    </row>
    <row r="64" spans="1:15" ht="13.5" thickBot="1" x14ac:dyDescent="0.25">
      <c r="A64" s="51" t="s">
        <v>72</v>
      </c>
      <c r="B64" s="52"/>
      <c r="C64" s="53"/>
      <c r="D64" s="53"/>
      <c r="E64" s="54"/>
      <c r="F64" s="53"/>
      <c r="G64" s="53"/>
      <c r="H64" s="55"/>
      <c r="I64" s="55"/>
      <c r="J64" s="56"/>
      <c r="K64" s="110">
        <f>SUM(K28:K63)</f>
        <v>2701951.0000000005</v>
      </c>
      <c r="L64" s="2"/>
      <c r="M64" s="2"/>
      <c r="N64" s="2"/>
      <c r="O64" s="2"/>
    </row>
    <row r="65" spans="11:15" x14ac:dyDescent="0.2">
      <c r="K65" s="2"/>
      <c r="L65" s="2"/>
      <c r="M65" s="2"/>
      <c r="N65" s="2"/>
      <c r="O65" s="2"/>
    </row>
    <row r="66" spans="11:15" x14ac:dyDescent="0.2">
      <c r="K66" s="2"/>
      <c r="L66" s="2"/>
      <c r="M66" s="2"/>
      <c r="N66" s="2"/>
      <c r="O66" s="2"/>
    </row>
    <row r="67" spans="11:15" x14ac:dyDescent="0.2">
      <c r="M67" s="2"/>
      <c r="N67" s="2"/>
      <c r="O67" s="2"/>
    </row>
    <row r="68" spans="11:15" x14ac:dyDescent="0.2">
      <c r="M68" s="2"/>
      <c r="N68" s="2"/>
      <c r="O68" s="2"/>
    </row>
    <row r="69" spans="11:15" x14ac:dyDescent="0.2">
      <c r="M69" s="2"/>
      <c r="N69" s="2"/>
      <c r="O69" s="2"/>
    </row>
  </sheetData>
  <conditionalFormatting sqref="D28:D51 D55:D64">
    <cfRule type="cellIs" dxfId="1" priority="2" stopIfTrue="1" operator="equal">
      <formula>"No"</formula>
    </cfRule>
  </conditionalFormatting>
  <conditionalFormatting sqref="D52:D54">
    <cfRule type="cellIs" dxfId="0" priority="1" stopIfTrue="1" operator="equal">
      <formula>"No"</formula>
    </cfRule>
  </conditionalFormatting>
  <pageMargins left="0.75" right="0.75" top="1" bottom="1" header="0.5" footer="0.5"/>
  <pageSetup paperSize="5"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sisl xmlns:xsi="http://www.w3.org/2001/XMLSchema-instance" xmlns:xsd="http://www.w3.org/2001/XMLSchema" xmlns="http://www.boldonjames.com/2008/01/sie/internal/label" sislVersion="0" policy="e9c0b8d7-bdb4-4fd3-b62a-f50327aaefce" origin="defaultValue">
  <element uid="936e22d5-45a7-4cb7-95ab-1aa8c7c88789" value=""/>
</sisl>
</file>

<file path=customXml/itemProps1.xml><?xml version="1.0" encoding="utf-8"?>
<ds:datastoreItem xmlns:ds="http://schemas.openxmlformats.org/officeDocument/2006/customXml" ds:itemID="{7FC81509-3F43-4820-8BA6-0219BA73730B}">
  <ds:schemaRefs>
    <ds:schemaRef ds:uri="http://schemas.microsoft.com/PowerBIAddIn"/>
  </ds:schemaRefs>
</ds:datastoreItem>
</file>

<file path=customXml/itemProps2.xml><?xml version="1.0" encoding="utf-8"?>
<ds:datastoreItem xmlns:ds="http://schemas.openxmlformats.org/officeDocument/2006/customXml" ds:itemID="{34C74288-02AF-4DAD-AFB4-D5FD7CB1FF8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EEI Invoice Allocation</vt:lpstr>
      <vt:lpstr>'EEI Invoice Allocation'!Print_Area</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s213167</dc:creator>
  <cp:keywords/>
  <cp:lastModifiedBy>s007506</cp:lastModifiedBy>
  <dcterms:created xsi:type="dcterms:W3CDTF">2020-12-04T18:01:38Z</dcterms:created>
  <dcterms:modified xsi:type="dcterms:W3CDTF">2020-12-09T20:03:14Z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a65bb459-d08e-4837-83da-7169bd404f67</vt:lpwstr>
  </property>
  <property fmtid="{D5CDD505-2E9C-101B-9397-08002B2CF9AE}" pid="3" name="bjDocumentLabelXML">
    <vt:lpwstr>&lt;?xml version="1.0" encoding="us-ascii"?&gt;&lt;sisl xmlns:xsi="http://www.w3.org/2001/XMLSchema-instance" xmlns:xsd="http://www.w3.org/2001/XMLSchema" sislVersion="0" policy="e9c0b8d7-bdb4-4fd3-b62a-f50327aaefce" origin="defaultValue" xmlns="http://www.boldonj</vt:lpwstr>
  </property>
  <property fmtid="{D5CDD505-2E9C-101B-9397-08002B2CF9AE}" pid="4" name="bjDocumentLabelXML-0">
    <vt:lpwstr>ames.com/2008/01/sie/internal/label"&gt;&lt;element uid="936e22d5-45a7-4cb7-95ab-1aa8c7c88789" value="" /&gt;&lt;/sisl&gt;</vt:lpwstr>
  </property>
  <property fmtid="{D5CDD505-2E9C-101B-9397-08002B2CF9AE}" pid="5" name="bjDocumentSecurityLabel">
    <vt:lpwstr>Uncategorized</vt:lpwstr>
  </property>
  <property fmtid="{D5CDD505-2E9C-101B-9397-08002B2CF9AE}" pid="6" name="bjSaver">
    <vt:lpwstr>mHnpUGvhrYAwVF9YqH5Whw/DnKUHosNP</vt:lpwstr>
  </property>
</Properties>
</file>