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30" windowHeight="17640" activeTab="0"/>
  </bookViews>
  <sheets>
    <sheet name="96D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<sst xmlns="http://schemas.openxmlformats.org/spreadsheetml/2006/main" count="28" uniqueCount="28">
  <si>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Affiliate Expense</t>
  </si>
  <si>
    <t>NITS Revenue Requirements-OPCOs</t>
  </si>
  <si>
    <t>OPCO ROE Refund</t>
  </si>
  <si>
    <t>NITS Revenue Requirements- Transcos</t>
  </si>
  <si>
    <t>Transcos ROE Refund</t>
  </si>
  <si>
    <t>Total NITS Revenue Requirements</t>
  </si>
  <si>
    <t>Net of Schedule 12 Expense (RTEP) ($/Year)</t>
  </si>
  <si>
    <t>Total NITS (OPCOS and TRANSCOS) and NET RTEP Revenue Requirement</t>
  </si>
  <si>
    <t>Affiliate Load Percentage</t>
  </si>
  <si>
    <t>12 CP Percent</t>
  </si>
  <si>
    <t>AEP LSE w/CRES</t>
  </si>
  <si>
    <t>PJM LSE AP w/out KGP</t>
  </si>
  <si>
    <t>PJM LSE OP with CRES</t>
  </si>
  <si>
    <t>PJM LSE IM with CRES</t>
  </si>
  <si>
    <t>PJM LSE KP</t>
  </si>
  <si>
    <t>PJM EDC/LSE WPC</t>
  </si>
  <si>
    <t>AP KGP MLR/TranSys</t>
  </si>
  <si>
    <t>Operating Company Sum</t>
  </si>
  <si>
    <t>AP - 12CP</t>
  </si>
  <si>
    <t>OP - 12CP</t>
  </si>
  <si>
    <t>IM - 12CP</t>
  </si>
  <si>
    <t>KP - 12CP</t>
  </si>
  <si>
    <t>WPC - 12CP</t>
  </si>
  <si>
    <t>KGP - 12CP</t>
  </si>
  <si>
    <t>1CP</t>
  </si>
  <si>
    <t xml:space="preserve">Calculated </t>
  </si>
  <si>
    <t xml:space="preserve">NITS Revenue Requirements ($/Year) </t>
  </si>
  <si>
    <t xml:space="preserve">12 CP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</si>
</sst>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%"/>
    <numFmt numFmtId="169" formatCode="0.0000%"/>
    <numFmt numFmtId="170" formatCode="_(* #,##0.0_);_(* \(#,##0.0\);_(* &quot;-&quot;??_);_(@_)"/>
    <numFmt numFmtId="171" formatCode="_(&quot;$&quot;* #,##0.000_);_(&quot;$&quot;* \(#,##0.000\);_(&quot;$&quot;* &quot;-&quot;??_);_(@_)"/>
    <numFmt numFmtId="172" formatCode="_(&quot;$&quot;* #,##0.000_);_(&quot;$&quot;* \(#,##0.000\);_(&quot;$&quot;* &quot;-&quot;???_);_(@_)"/>
    <numFmt numFmtId="173" formatCode="_(&quot;$&quot;* #,##0.0000_);_(&quot;$&quot;* \(#,##0.0000\);_(&quot;$&quot;* &quot;-&quot;????_);_(@_)"/>
    <numFmt numFmtId="174" formatCode="0.0"/>
  </numFmts>
  <fonts count="44">
    <font>
      <sz val="10"/>
      <name val="Arial Unicode MS"/>
      <family val="0"/>
    </font>
    <font>
      <b/>
      <sz val="10"/>
      <name val="Arial Unicode MS"/>
      <family val="0"/>
    </font>
    <font>
      <b/>
      <sz val="10"/>
      <name val="Arial Unicode MS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16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3" fillId="0" borderId="10" xfId="55" applyBorder="1">
      <alignment/>
      <protection/>
    </xf>
    <xf numFmtId="0" fontId="3" fillId="0" borderId="11" xfId="55" applyBorder="1">
      <alignment/>
      <protection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165" fontId="0" fillId="0" borderId="0" xfId="58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35" borderId="12" xfId="55" applyFont="1" applyFill="1" applyBorder="1" applyAlignment="1">
      <alignment horizontal="left" wrapText="1"/>
      <protection/>
    </xf>
    <xf numFmtId="0" fontId="0" fillId="36" borderId="0" xfId="0" applyFill="1" applyAlignment="1">
      <alignment/>
    </xf>
    <xf numFmtId="0" fontId="3" fillId="35" borderId="12" xfId="55" applyFill="1" applyBorder="1" applyAlignment="1">
      <alignment wrapText="1"/>
      <protection/>
    </xf>
    <xf numFmtId="0" fontId="3" fillId="13" borderId="13" xfId="55" applyFill="1" applyBorder="1">
      <alignment/>
      <protection/>
    </xf>
    <xf numFmtId="168" fontId="3" fillId="13" borderId="14" xfId="55" applyNumberFormat="1" applyFill="1" applyBorder="1">
      <alignment/>
      <protection/>
    </xf>
    <xf numFmtId="168" fontId="0" fillId="13" borderId="0" xfId="58" applyNumberFormat="1" applyFont="1" applyFill="1" applyAlignment="1">
      <alignment/>
    </xf>
    <xf numFmtId="168" fontId="0" fillId="13" borderId="0" xfId="58" applyNumberFormat="1" applyFont="1" applyFill="1" applyAlignment="1">
      <alignment/>
    </xf>
    <xf numFmtId="0" fontId="3" fillId="13" borderId="12" xfId="55" applyFill="1" applyBorder="1">
      <alignment/>
      <protection/>
    </xf>
    <xf numFmtId="168" fontId="3" fillId="13" borderId="12" xfId="55" applyNumberFormat="1" applyFill="1" applyBorder="1">
      <alignment/>
      <protection/>
    </xf>
    <xf numFmtId="10" fontId="0" fillId="13" borderId="15" xfId="58" applyNumberFormat="1" applyFont="1" applyFill="1" applyBorder="1" applyAlignment="1">
      <alignment/>
    </xf>
    <xf numFmtId="0" fontId="4" fillId="36" borderId="0" xfId="55" applyFont="1" applyFill="1" applyBorder="1">
      <alignment/>
      <protection/>
    </xf>
    <xf numFmtId="0" fontId="22" fillId="36" borderId="0" xfId="0" applyFont="1" applyFill="1" applyAlignment="1">
      <alignment/>
    </xf>
    <xf numFmtId="167" fontId="0" fillId="36" borderId="0" xfId="0" applyNumberFormat="1" applyFill="1" applyAlignment="1">
      <alignment/>
    </xf>
    <xf numFmtId="167" fontId="0" fillId="0" borderId="0" xfId="44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4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1" fillId="36" borderId="0" xfId="0" applyFont="1" applyFill="1" applyAlignment="1">
      <alignment/>
    </xf>
    <xf numFmtId="167" fontId="0" fillId="36" borderId="0" xfId="44" applyNumberFormat="1" applyFont="1" applyFill="1" applyAlignment="1">
      <alignment/>
    </xf>
    <xf numFmtId="167" fontId="0" fillId="36" borderId="0" xfId="44" applyNumberFormat="1" applyFont="1" applyFill="1" applyBorder="1" applyAlignment="1">
      <alignment/>
    </xf>
    <xf numFmtId="167" fontId="1" fillId="36" borderId="0" xfId="0" applyNumberFormat="1" applyFont="1" applyFill="1" applyAlignment="1">
      <alignment/>
    </xf>
    <xf numFmtId="0" fontId="43" fillId="36" borderId="0" xfId="0" applyFont="1" applyFill="1" applyAlignment="1">
      <alignment/>
    </xf>
    <xf numFmtId="44" fontId="0" fillId="36" borderId="0" xfId="0" applyNumberFormat="1" applyFill="1" applyAlignment="1">
      <alignment/>
    </xf>
    <xf numFmtId="169" fontId="0" fillId="36" borderId="0" xfId="58" applyNumberFormat="1" applyFont="1" applyFill="1" applyAlignment="1">
      <alignment/>
    </xf>
    <xf numFmtId="169" fontId="0" fillId="36" borderId="0" xfId="58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1"/>
  <sheetViews>
    <sheetView tabSelected="1" zoomScalePageLayoutView="0" workbookViewId="0" topLeftCell="A1">
      <selection activeCell="E39" sqref="E39"/>
    </sheetView>
  </sheetViews>
  <sheetFormatPr defaultColWidth="9.140625" defaultRowHeight="15"/>
  <cols>
    <col min="1" max="1" width="34.140625" style="0" customWidth="1"/>
    <col min="2" max="4" width="14.8515625" style="0" bestFit="1" customWidth="1"/>
    <col min="5" max="7" width="17.57421875" style="0" bestFit="1" customWidth="1"/>
    <col min="8" max="8" width="11.7109375" style="0" customWidth="1"/>
    <col min="10" max="44" width="8.7109375" style="5" customWidth="1"/>
  </cols>
  <sheetData>
    <row r="1" spans="1:9" ht="12.75">
      <c r="A1" s="5"/>
      <c r="B1" s="29"/>
      <c r="C1" s="29"/>
      <c r="D1" s="29"/>
      <c r="E1" s="27"/>
      <c r="F1" s="27"/>
      <c r="G1" s="27"/>
      <c r="H1" s="29"/>
      <c r="I1" s="5"/>
    </row>
    <row r="2" spans="1:9" ht="12.75">
      <c r="A2" s="5"/>
      <c r="B2" s="29"/>
      <c r="C2" s="29"/>
      <c r="D2" s="29"/>
      <c r="E2" s="27"/>
      <c r="F2" s="27"/>
      <c r="G2" s="27"/>
      <c r="H2" s="5"/>
      <c r="I2" s="5"/>
    </row>
    <row r="3" spans="1:9" ht="15.75">
      <c r="A3" s="5"/>
      <c r="B3" s="30">
        <v>2014</v>
      </c>
      <c r="C3" s="30">
        <v>2015</v>
      </c>
      <c r="D3" s="30">
        <v>2016</v>
      </c>
      <c r="E3" s="30">
        <v>2017</v>
      </c>
      <c r="F3" s="30">
        <v>2018</v>
      </c>
      <c r="G3" s="30">
        <v>2019</v>
      </c>
      <c r="H3" s="5"/>
      <c r="I3" s="31"/>
    </row>
    <row r="4" spans="1:9" ht="12.75">
      <c r="A4" s="33" t="s">
        <v>26</v>
      </c>
      <c r="B4" s="15"/>
      <c r="C4" s="15"/>
      <c r="D4" s="15"/>
      <c r="E4" s="15"/>
      <c r="F4" s="15"/>
      <c r="G4" s="15"/>
      <c r="H4" s="5"/>
      <c r="I4" s="5"/>
    </row>
    <row r="5" spans="1:9" ht="12.75">
      <c r="A5" s="15" t="s">
        <v>1</v>
      </c>
      <c r="B5" s="34">
        <f>676950019.378203*(181/365)+697120761.160181*(184/365)</f>
        <v>687118283.72857</v>
      </c>
      <c r="C5" s="34">
        <f>697120761.160181*(181/365)+783836136.762497*(184/365)</f>
        <v>740834813.5186088</v>
      </c>
      <c r="D5" s="34">
        <f>783836136.762497*(182/366)+765976583.82415*(184/366)</f>
        <v>774857563.7005957</v>
      </c>
      <c r="E5" s="34">
        <v>817362161.6729288</v>
      </c>
      <c r="F5" s="35">
        <f>758009365.063754-4028356</f>
        <v>753981009.063754</v>
      </c>
      <c r="G5" s="35">
        <f>790189172-4028356</f>
        <v>786160816</v>
      </c>
      <c r="H5" s="5"/>
      <c r="I5" s="5"/>
    </row>
    <row r="6" spans="1:9" ht="12.75">
      <c r="A6" s="15" t="s">
        <v>2</v>
      </c>
      <c r="B6" s="15"/>
      <c r="C6" s="34"/>
      <c r="D6" s="34"/>
      <c r="E6" s="34"/>
      <c r="F6" s="34">
        <v>-30004805.68719453</v>
      </c>
      <c r="G6" s="34"/>
      <c r="H6" s="5"/>
      <c r="I6" s="5"/>
    </row>
    <row r="7" spans="1:9" ht="12.75">
      <c r="A7" s="15" t="s">
        <v>3</v>
      </c>
      <c r="B7" s="34">
        <f>69746794.3958981*(181/365)+161821872.32393*(184/365)</f>
        <v>116162724.09112515</v>
      </c>
      <c r="C7" s="34">
        <f>161821872.32393*(181/365)+227577878.316869*(184/365)</f>
        <v>194970105.48201433</v>
      </c>
      <c r="D7" s="34">
        <f>227577878.316869*(182/366)+360132800.214847*(184/366)</f>
        <v>294217511.18361205</v>
      </c>
      <c r="E7" s="34">
        <v>463558512.7649001</v>
      </c>
      <c r="F7" s="34">
        <v>537651366.8792506</v>
      </c>
      <c r="G7" s="35">
        <f>708843770.15665-421122</f>
        <v>708422648.15665</v>
      </c>
      <c r="H7" s="5"/>
      <c r="I7" s="5"/>
    </row>
    <row r="8" spans="1:9" ht="12.75">
      <c r="A8" s="15" t="s">
        <v>4</v>
      </c>
      <c r="B8" s="15"/>
      <c r="C8" s="34"/>
      <c r="D8" s="34"/>
      <c r="E8" s="34"/>
      <c r="F8" s="34">
        <v>-20180194.31280546</v>
      </c>
      <c r="G8" s="34"/>
      <c r="H8" s="5"/>
      <c r="I8" s="5"/>
    </row>
    <row r="9" spans="1:44" s="2" customFormat="1" ht="12.75">
      <c r="A9" s="33" t="s">
        <v>5</v>
      </c>
      <c r="B9" s="36">
        <f aca="true" t="shared" si="0" ref="B9:G9">SUM(B5:B8)</f>
        <v>803281007.8196951</v>
      </c>
      <c r="C9" s="36">
        <f t="shared" si="0"/>
        <v>935804919.0006231</v>
      </c>
      <c r="D9" s="36">
        <f t="shared" si="0"/>
        <v>1069075074.8842077</v>
      </c>
      <c r="E9" s="36">
        <f t="shared" si="0"/>
        <v>1280920674.437829</v>
      </c>
      <c r="F9" s="36">
        <f t="shared" si="0"/>
        <v>1241447375.9430046</v>
      </c>
      <c r="G9" s="36">
        <f t="shared" si="0"/>
        <v>1494583464.15665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</row>
    <row r="10" spans="1:9" ht="12.75">
      <c r="A10" s="5"/>
      <c r="B10" s="5"/>
      <c r="C10" s="5"/>
      <c r="D10" s="5"/>
      <c r="E10" s="5"/>
      <c r="F10" s="5"/>
      <c r="G10" s="5"/>
      <c r="H10" s="5"/>
      <c r="I10" s="5"/>
    </row>
    <row r="11" spans="1:9" ht="12.75">
      <c r="A11" s="15" t="s">
        <v>6</v>
      </c>
      <c r="B11" s="26">
        <v>72323917.46</v>
      </c>
      <c r="C11" s="26">
        <v>133912814.26</v>
      </c>
      <c r="D11" s="26">
        <v>187504817.85544</v>
      </c>
      <c r="E11" s="26">
        <v>208275531.15511662</v>
      </c>
      <c r="F11" s="26">
        <v>107092406.17286107</v>
      </c>
      <c r="G11" s="26">
        <v>61334986.39310272</v>
      </c>
      <c r="H11" s="5"/>
      <c r="I11" s="5"/>
    </row>
    <row r="12" spans="1:9" ht="20.25" customHeight="1">
      <c r="A12" s="33" t="s">
        <v>7</v>
      </c>
      <c r="B12" s="36">
        <f aca="true" t="shared" si="1" ref="B12:G12">SUM(B9:B11)</f>
        <v>875604925.2796952</v>
      </c>
      <c r="C12" s="36">
        <f t="shared" si="1"/>
        <v>1069717733.2606231</v>
      </c>
      <c r="D12" s="36">
        <f t="shared" si="1"/>
        <v>1256579892.7396476</v>
      </c>
      <c r="E12" s="36">
        <f t="shared" si="1"/>
        <v>1489196205.5929456</v>
      </c>
      <c r="F12" s="36">
        <f t="shared" si="1"/>
        <v>1348539782.1158657</v>
      </c>
      <c r="G12" s="36">
        <f t="shared" si="1"/>
        <v>1555918450.5497527</v>
      </c>
      <c r="H12" s="5"/>
      <c r="I12" s="5"/>
    </row>
    <row r="13" spans="1:9" ht="12.75">
      <c r="A13" s="5"/>
      <c r="B13" s="28"/>
      <c r="C13" s="28"/>
      <c r="D13" s="28"/>
      <c r="E13" s="28"/>
      <c r="F13" s="28"/>
      <c r="G13" s="28"/>
      <c r="H13" s="5"/>
      <c r="I13" s="5"/>
    </row>
    <row r="14" spans="1:9" ht="12.75">
      <c r="A14" s="5"/>
      <c r="B14" s="32"/>
      <c r="C14" s="32"/>
      <c r="D14" s="32"/>
      <c r="E14" s="32"/>
      <c r="F14" s="32"/>
      <c r="G14" s="32"/>
      <c r="H14" s="5"/>
      <c r="I14" s="5"/>
    </row>
    <row r="15" spans="1:8" ht="15">
      <c r="A15" s="37" t="s">
        <v>8</v>
      </c>
      <c r="B15" s="15"/>
      <c r="C15" s="38"/>
      <c r="D15" s="38"/>
      <c r="E15" s="38"/>
      <c r="F15" s="38"/>
      <c r="G15" s="38"/>
      <c r="H15" s="6"/>
    </row>
    <row r="16" spans="1:8" ht="12.75">
      <c r="A16" s="15" t="s">
        <v>24</v>
      </c>
      <c r="B16" s="39">
        <v>0.8505403500785685</v>
      </c>
      <c r="C16" s="39">
        <v>0.8516721907891234</v>
      </c>
      <c r="D16" s="40">
        <v>0.8589975369159275</v>
      </c>
      <c r="E16" s="40">
        <v>0.8511681504914197</v>
      </c>
      <c r="F16" s="40">
        <v>0.8486132155659853</v>
      </c>
      <c r="G16" s="40">
        <v>0.8573596024451383</v>
      </c>
      <c r="H16" s="6"/>
    </row>
    <row r="17" spans="1:8" ht="12.75">
      <c r="A17" s="15"/>
      <c r="B17" s="15"/>
      <c r="C17" s="15"/>
      <c r="D17" s="15"/>
      <c r="E17" s="15"/>
      <c r="F17" s="15"/>
      <c r="G17" s="15"/>
      <c r="H17" s="6"/>
    </row>
    <row r="18" spans="1:8" ht="12.75">
      <c r="A18" s="15" t="s">
        <v>0</v>
      </c>
      <c r="B18" s="26">
        <f aca="true" t="shared" si="2" ref="B18:G18">B12*B16</f>
        <v>744737319.6779108</v>
      </c>
      <c r="C18" s="26">
        <f t="shared" si="2"/>
        <v>911048845.41205</v>
      </c>
      <c r="D18" s="26">
        <f t="shared" si="2"/>
        <v>1079399032.8014376</v>
      </c>
      <c r="E18" s="26">
        <f t="shared" si="2"/>
        <v>1267556380.0333874</v>
      </c>
      <c r="F18" s="26">
        <f t="shared" si="2"/>
        <v>1144388680.819998</v>
      </c>
      <c r="G18" s="26">
        <f t="shared" si="2"/>
        <v>1333981624.2003915</v>
      </c>
      <c r="H18" s="6"/>
    </row>
    <row r="20" spans="1:2" ht="12.75">
      <c r="A20" s="14" t="s">
        <v>27</v>
      </c>
      <c r="B20" s="16" t="s">
        <v>9</v>
      </c>
    </row>
    <row r="21" spans="1:7" ht="12.75">
      <c r="A21" s="7" t="s">
        <v>10</v>
      </c>
      <c r="B21" s="8"/>
      <c r="D21" s="1"/>
      <c r="E21" s="1"/>
      <c r="F21" s="1"/>
      <c r="G21" s="1"/>
    </row>
    <row r="22" spans="1:7" ht="12.75">
      <c r="A22" s="17" t="s">
        <v>11</v>
      </c>
      <c r="B22" s="18">
        <v>0.3026763439928754</v>
      </c>
      <c r="C22" s="19">
        <v>0.3054630630903242</v>
      </c>
      <c r="D22" s="19">
        <v>0.3092175191250154</v>
      </c>
      <c r="E22" s="19">
        <v>0.2971165506963511</v>
      </c>
      <c r="F22" s="19">
        <v>0.2972768666578538</v>
      </c>
      <c r="G22" s="19">
        <v>0.2905785281736461</v>
      </c>
    </row>
    <row r="23" spans="1:7" ht="12.75">
      <c r="A23" s="17" t="s">
        <v>12</v>
      </c>
      <c r="B23" s="18">
        <v>0.422032667282365</v>
      </c>
      <c r="C23" s="19">
        <v>0.4154078340635051</v>
      </c>
      <c r="D23" s="19">
        <v>0.4101844155455711</v>
      </c>
      <c r="E23" s="19">
        <v>0.419359828393676</v>
      </c>
      <c r="F23" s="19">
        <v>0.4205496606652398</v>
      </c>
      <c r="G23" s="19">
        <v>0.42447309802917144</v>
      </c>
    </row>
    <row r="24" spans="1:7" ht="12.75">
      <c r="A24" s="17" t="s">
        <v>13</v>
      </c>
      <c r="B24" s="18">
        <v>0.17150477674489606</v>
      </c>
      <c r="C24" s="19">
        <v>0.17157280509769784</v>
      </c>
      <c r="D24" s="19">
        <v>0.16865142997282304</v>
      </c>
      <c r="E24" s="19">
        <v>0.17585937110140862</v>
      </c>
      <c r="F24" s="19">
        <v>0.17619041282739747</v>
      </c>
      <c r="G24" s="19">
        <v>0.1757460467179498</v>
      </c>
    </row>
    <row r="25" spans="1:7" ht="12.75">
      <c r="A25" s="17" t="s">
        <v>14</v>
      </c>
      <c r="B25" s="18">
        <v>0.06479118547615804</v>
      </c>
      <c r="C25" s="19">
        <v>0.06453833297984535</v>
      </c>
      <c r="D25" s="20">
        <v>0.0653181361539434</v>
      </c>
      <c r="E25" s="20">
        <v>0.05871967050269132</v>
      </c>
      <c r="F25" s="20">
        <v>0.05657473378940792</v>
      </c>
      <c r="G25" s="20">
        <v>0.05746355474821386</v>
      </c>
    </row>
    <row r="26" spans="1:7" ht="12.75">
      <c r="A26" s="17" t="s">
        <v>15</v>
      </c>
      <c r="B26" s="18">
        <v>0.020500433315896918</v>
      </c>
      <c r="C26" s="19">
        <v>0.02395884798769076</v>
      </c>
      <c r="D26" s="19">
        <v>0.026324349376432105</v>
      </c>
      <c r="E26" s="19">
        <v>0.02983444064985622</v>
      </c>
      <c r="F26" s="19">
        <v>0.03034762239401732</v>
      </c>
      <c r="G26" s="19">
        <v>0.0329628816856511</v>
      </c>
    </row>
    <row r="27" spans="1:7" ht="12.75">
      <c r="A27" s="17" t="s">
        <v>16</v>
      </c>
      <c r="B27" s="18">
        <v>0.0184945931878088</v>
      </c>
      <c r="C27" s="19">
        <v>0.0190591167809365</v>
      </c>
      <c r="D27" s="19">
        <v>0.02030414982621471</v>
      </c>
      <c r="E27" s="19">
        <v>0.019110138656016615</v>
      </c>
      <c r="F27" s="19">
        <v>0.019060703666083697</v>
      </c>
      <c r="G27" s="19">
        <v>0.018775890645367613</v>
      </c>
    </row>
    <row r="28" spans="1:7" ht="12.75">
      <c r="A28" s="21" t="s">
        <v>17</v>
      </c>
      <c r="B28" s="22">
        <v>1.0000000000000002</v>
      </c>
      <c r="C28" s="23">
        <v>0.9999999999999999</v>
      </c>
      <c r="D28" s="23">
        <v>0.9999999999999998</v>
      </c>
      <c r="E28" s="23">
        <v>0.9999999999999999</v>
      </c>
      <c r="F28" s="23">
        <v>1</v>
      </c>
      <c r="G28" s="23">
        <v>0.9999999999999999</v>
      </c>
    </row>
    <row r="30" spans="1:9" ht="15">
      <c r="A30" s="24" t="s">
        <v>25</v>
      </c>
      <c r="B30" s="25">
        <v>2014</v>
      </c>
      <c r="C30" s="25">
        <v>2015</v>
      </c>
      <c r="D30" s="25">
        <v>2016</v>
      </c>
      <c r="E30" s="25">
        <v>2017</v>
      </c>
      <c r="F30" s="25">
        <v>2018</v>
      </c>
      <c r="G30" s="25">
        <v>2019</v>
      </c>
      <c r="H30" s="9"/>
      <c r="I30" s="10"/>
    </row>
    <row r="31" spans="1:9" ht="12.75">
      <c r="A31" s="15" t="s">
        <v>18</v>
      </c>
      <c r="B31" s="26">
        <f>B18*B22</f>
        <v>225414369.15516335</v>
      </c>
      <c r="C31" s="26">
        <f>$C$18*C22</f>
        <v>278291770.9444681</v>
      </c>
      <c r="D31" s="26">
        <f>$D$18*D22</f>
        <v>333769091.06880164</v>
      </c>
      <c r="E31" s="26">
        <f>$E$18*E22</f>
        <v>376611979.44867325</v>
      </c>
      <c r="F31" s="26">
        <f>$F$18*F22</f>
        <v>340200281.2728838</v>
      </c>
      <c r="G31" s="26">
        <f aca="true" t="shared" si="3" ref="G31:G37">$G$18*G22</f>
        <v>387626416.9708397</v>
      </c>
      <c r="H31" s="11"/>
      <c r="I31" s="12"/>
    </row>
    <row r="32" spans="1:9" ht="12.75">
      <c r="A32" s="15" t="s">
        <v>19</v>
      </c>
      <c r="B32" s="26">
        <f aca="true" t="shared" si="4" ref="B32:B37">$B$18*B23</f>
        <v>314303477.44838804</v>
      </c>
      <c r="C32" s="26">
        <f aca="true" t="shared" si="5" ref="C32:C37">$C$18*C23</f>
        <v>378456827.5986768</v>
      </c>
      <c r="D32" s="26">
        <f aca="true" t="shared" si="6" ref="D32:D37">$D$18*D23</f>
        <v>442752661.41011244</v>
      </c>
      <c r="E32" s="26">
        <f aca="true" t="shared" si="7" ref="E32:E37">$E$18*E23</f>
        <v>531562226.01011056</v>
      </c>
      <c r="F32" s="26">
        <f aca="true" t="shared" si="8" ref="F32:F37">$F$18*F23</f>
        <v>481272271.3879916</v>
      </c>
      <c r="G32" s="26">
        <f t="shared" si="3"/>
        <v>566239312.7383261</v>
      </c>
      <c r="H32" s="11"/>
      <c r="I32" s="12"/>
    </row>
    <row r="33" spans="1:9" ht="12.75">
      <c r="A33" s="15" t="s">
        <v>20</v>
      </c>
      <c r="B33" s="26">
        <f t="shared" si="4"/>
        <v>127726007.74495238</v>
      </c>
      <c r="C33" s="26">
        <f t="shared" si="5"/>
        <v>156311205.9883643</v>
      </c>
      <c r="D33" s="26">
        <f t="shared" si="6"/>
        <v>182042190.39324456</v>
      </c>
      <c r="E33" s="26">
        <f t="shared" si="7"/>
        <v>222911667.8282496</v>
      </c>
      <c r="F33" s="26">
        <f t="shared" si="8"/>
        <v>201630314.10867625</v>
      </c>
      <c r="G33" s="26">
        <f t="shared" si="3"/>
        <v>234441996.84760857</v>
      </c>
      <c r="H33" s="11"/>
      <c r="I33" s="12"/>
    </row>
    <row r="34" spans="1:44" s="3" customFormat="1" ht="12.75">
      <c r="A34" s="15" t="s">
        <v>21</v>
      </c>
      <c r="B34" s="26">
        <f t="shared" si="4"/>
        <v>48252413.81026833</v>
      </c>
      <c r="C34" s="26">
        <f t="shared" si="5"/>
        <v>58797573.746106535</v>
      </c>
      <c r="D34" s="26">
        <f t="shared" si="6"/>
        <v>70504332.98895912</v>
      </c>
      <c r="E34" s="26">
        <f>$E$18*E25</f>
        <v>74430492.97914469</v>
      </c>
      <c r="F34" s="26">
        <f t="shared" si="8"/>
        <v>64743484.9690031</v>
      </c>
      <c r="G34" s="26">
        <f t="shared" si="3"/>
        <v>76655326.09535044</v>
      </c>
      <c r="H34" s="11"/>
      <c r="I34" s="12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9" ht="12.75">
      <c r="A35" s="15" t="s">
        <v>22</v>
      </c>
      <c r="B35" s="26">
        <f t="shared" si="4"/>
        <v>15267437.759916816</v>
      </c>
      <c r="C35" s="26">
        <f t="shared" si="5"/>
        <v>21827680.796588484</v>
      </c>
      <c r="D35" s="26">
        <f t="shared" si="6"/>
        <v>28414477.25604794</v>
      </c>
      <c r="E35" s="26">
        <f t="shared" si="7"/>
        <v>37816835.59045269</v>
      </c>
      <c r="F35" s="26">
        <f t="shared" si="8"/>
        <v>34729475.55751291</v>
      </c>
      <c r="G35" s="26">
        <f t="shared" si="3"/>
        <v>43971878.44935019</v>
      </c>
      <c r="H35" s="11"/>
      <c r="I35" s="12"/>
    </row>
    <row r="36" spans="1:9" ht="12.75">
      <c r="A36" s="15" t="s">
        <v>23</v>
      </c>
      <c r="B36" s="26">
        <f t="shared" si="4"/>
        <v>13773613.759222073</v>
      </c>
      <c r="C36" s="26">
        <f t="shared" si="5"/>
        <v>17363786.337845627</v>
      </c>
      <c r="D36" s="26">
        <f t="shared" si="6"/>
        <v>21916279.684271637</v>
      </c>
      <c r="E36" s="26">
        <f t="shared" si="7"/>
        <v>24223178.176756524</v>
      </c>
      <c r="F36" s="26">
        <f t="shared" si="8"/>
        <v>21812853.523930423</v>
      </c>
      <c r="G36" s="26">
        <f t="shared" si="3"/>
        <v>25046693.098916426</v>
      </c>
      <c r="H36" s="11"/>
      <c r="I36" s="12"/>
    </row>
    <row r="37" spans="1:9" ht="12.75">
      <c r="A37" s="15"/>
      <c r="B37" s="26">
        <f t="shared" si="4"/>
        <v>744737319.6779109</v>
      </c>
      <c r="C37" s="26">
        <f t="shared" si="5"/>
        <v>911048845.4120499</v>
      </c>
      <c r="D37" s="26">
        <f t="shared" si="6"/>
        <v>1079399032.8014374</v>
      </c>
      <c r="E37" s="26">
        <f t="shared" si="7"/>
        <v>1267556380.0333872</v>
      </c>
      <c r="F37" s="26">
        <f t="shared" si="8"/>
        <v>1144388680.819998</v>
      </c>
      <c r="G37" s="26">
        <f t="shared" si="3"/>
        <v>1333981624.2003913</v>
      </c>
      <c r="H37" s="11"/>
      <c r="I37" s="12"/>
    </row>
    <row r="38" spans="8:9" ht="12.75">
      <c r="H38" s="13"/>
      <c r="I38" s="13"/>
    </row>
    <row r="39" spans="8:9" ht="12.75">
      <c r="H39" s="13"/>
      <c r="I39" s="13"/>
    </row>
    <row r="40" spans="2:7" ht="12.75">
      <c r="B40" s="4"/>
      <c r="C40" s="4"/>
      <c r="D40" s="4"/>
      <c r="E40" s="4"/>
      <c r="F40" s="4"/>
      <c r="G40" s="4"/>
    </row>
    <row r="41" spans="2:7" ht="12.75">
      <c r="B41" s="4"/>
      <c r="C41" s="4"/>
      <c r="D41" s="4"/>
      <c r="E41" s="4"/>
      <c r="F41" s="4"/>
      <c r="G41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 Mohler</dc:creator>
  <cp:keywords/>
  <dc:description/>
  <cp:lastModifiedBy>s012197</cp:lastModifiedBy>
  <dcterms:created xsi:type="dcterms:W3CDTF">2020-08-13T20:41:48Z</dcterms:created>
  <dcterms:modified xsi:type="dcterms:W3CDTF">2020-08-23T16:09:57Z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7856ed9a-ff05-4c4f-9da3-62dc6d5a3465</vt:lpwstr>
  </property>
  <property fmtid="{D5CDD505-2E9C-101B-9397-08002B2CF9AE}" pid="3" name="bjSaver">
    <vt:lpwstr>LHFCwFkhKIkfsci0cbezscARNJFTlwq1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uid="c5f8eb12-5b27-439d-aaa6-3402af626fa3" value="" /&gt;&lt;/sisl&gt;</vt:lpwstr>
  </property>
  <property fmtid="{D5CDD505-2E9C-101B-9397-08002B2CF9AE}" pid="6" name="bjDocumentSecurityLabel">
    <vt:lpwstr>AEP Public</vt:lpwstr>
  </property>
</Properties>
</file>