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Staff Set 4\"/>
    </mc:Choice>
  </mc:AlternateContent>
  <bookViews>
    <workbookView xWindow="0" yWindow="0" windowWidth="12795" windowHeight="5550"/>
  </bookViews>
  <sheets>
    <sheet name="OL LED Lamps" sheetId="15" r:id="rId1"/>
  </sheets>
  <calcPr calcId="162913" iterate="1"/>
</workbook>
</file>

<file path=xl/calcChain.xml><?xml version="1.0" encoding="utf-8"?>
<calcChain xmlns="http://schemas.openxmlformats.org/spreadsheetml/2006/main">
  <c r="C64" i="15" l="1"/>
  <c r="D44" i="15" s="1"/>
  <c r="F47" i="15"/>
  <c r="G47" i="15" s="1"/>
  <c r="H47" i="15" s="1"/>
  <c r="C47" i="15"/>
  <c r="B11" i="15"/>
  <c r="F11" i="15"/>
  <c r="G11" i="15" s="1"/>
  <c r="H11" i="15" s="1"/>
  <c r="B12" i="15"/>
  <c r="F12" i="15"/>
  <c r="G12" i="15" s="1"/>
  <c r="H12" i="15" s="1"/>
  <c r="B13" i="15"/>
  <c r="F13" i="15"/>
  <c r="G13" i="15" s="1"/>
  <c r="H13" i="15" s="1"/>
  <c r="B14" i="15"/>
  <c r="F14" i="15"/>
  <c r="G14" i="15" s="1"/>
  <c r="H14" i="15" s="1"/>
  <c r="B15" i="15"/>
  <c r="F15" i="15"/>
  <c r="G15" i="15" s="1"/>
  <c r="H15" i="15" s="1"/>
  <c r="B16" i="15"/>
  <c r="F16" i="15"/>
  <c r="G16" i="15" s="1"/>
  <c r="H16" i="15" s="1"/>
  <c r="B17" i="15"/>
  <c r="F17" i="15"/>
  <c r="G17" i="15" s="1"/>
  <c r="H17" i="15" s="1"/>
  <c r="B18" i="15"/>
  <c r="F18" i="15"/>
  <c r="G18" i="15" s="1"/>
  <c r="H18" i="15" s="1"/>
  <c r="B19" i="15"/>
  <c r="F19" i="15"/>
  <c r="G19" i="15" s="1"/>
  <c r="H19" i="15" s="1"/>
  <c r="B20" i="15"/>
  <c r="F20" i="15"/>
  <c r="G20" i="15" s="1"/>
  <c r="H20" i="15" s="1"/>
  <c r="B21" i="15"/>
  <c r="F21" i="15"/>
  <c r="G21" i="15" s="1"/>
  <c r="H21" i="15" s="1"/>
  <c r="B22" i="15"/>
  <c r="F22" i="15"/>
  <c r="G22" i="15" s="1"/>
  <c r="H22" i="15" s="1"/>
  <c r="B23" i="15"/>
  <c r="F23" i="15"/>
  <c r="G23" i="15" s="1"/>
  <c r="H23" i="15" s="1"/>
  <c r="B24" i="15"/>
  <c r="F24" i="15"/>
  <c r="G24" i="15" s="1"/>
  <c r="H24" i="15" s="1"/>
  <c r="B25" i="15"/>
  <c r="G25" i="15"/>
  <c r="H25" i="15" s="1"/>
  <c r="B26" i="15"/>
  <c r="F26" i="15"/>
  <c r="G26" i="15" s="1"/>
  <c r="H26" i="15" s="1"/>
  <c r="B27" i="15"/>
  <c r="G27" i="15"/>
  <c r="H27" i="15" s="1"/>
  <c r="B30" i="15"/>
  <c r="F30" i="15"/>
  <c r="G30" i="15" s="1"/>
  <c r="H30" i="15" s="1"/>
  <c r="B31" i="15"/>
  <c r="F31" i="15"/>
  <c r="G31" i="15" s="1"/>
  <c r="H31" i="15" s="1"/>
  <c r="B32" i="15"/>
  <c r="F32" i="15"/>
  <c r="G32" i="15" s="1"/>
  <c r="H32" i="15" s="1"/>
  <c r="B33" i="15"/>
  <c r="F33" i="15"/>
  <c r="G33" i="15" s="1"/>
  <c r="H33" i="15" s="1"/>
  <c r="B34" i="15"/>
  <c r="F34" i="15"/>
  <c r="G34" i="15" s="1"/>
  <c r="H34" i="15" s="1"/>
  <c r="B35" i="15"/>
  <c r="F35" i="15"/>
  <c r="G35" i="15" s="1"/>
  <c r="H35" i="15" s="1"/>
  <c r="B36" i="15"/>
  <c r="F36" i="15"/>
  <c r="G36" i="15" s="1"/>
  <c r="H36" i="15" s="1"/>
  <c r="B37" i="15"/>
  <c r="F37" i="15"/>
  <c r="G37" i="15" s="1"/>
  <c r="H37" i="15" s="1"/>
  <c r="B38" i="15"/>
  <c r="F38" i="15"/>
  <c r="G38" i="15" s="1"/>
  <c r="H38" i="15" s="1"/>
  <c r="B41" i="15"/>
  <c r="F41" i="15"/>
  <c r="G41" i="15" s="1"/>
  <c r="H41" i="15" s="1"/>
  <c r="I41" i="15" s="1"/>
  <c r="B42" i="15"/>
  <c r="F42" i="15"/>
  <c r="G42" i="15" s="1"/>
  <c r="H42" i="15" s="1"/>
  <c r="I42" i="15" s="1"/>
  <c r="B43" i="15"/>
  <c r="F43" i="15"/>
  <c r="G43" i="15" s="1"/>
  <c r="H43" i="15" s="1"/>
  <c r="I43" i="15" s="1"/>
  <c r="B44" i="15"/>
  <c r="F44" i="15"/>
  <c r="G44" i="15" s="1"/>
  <c r="H44" i="15" s="1"/>
  <c r="I44" i="15" s="1"/>
  <c r="C48" i="15"/>
  <c r="F48" i="15"/>
  <c r="G48" i="15" s="1"/>
  <c r="H48" i="15" s="1"/>
  <c r="C49" i="15"/>
  <c r="F49" i="15"/>
  <c r="G49" i="15" s="1"/>
  <c r="H49" i="15" s="1"/>
  <c r="C50" i="15"/>
  <c r="F50" i="15"/>
  <c r="G50" i="15" s="1"/>
  <c r="H50" i="15" s="1"/>
  <c r="C51" i="15"/>
  <c r="F51" i="15"/>
  <c r="G51" i="15" s="1"/>
  <c r="H51" i="15" s="1"/>
  <c r="C52" i="15"/>
  <c r="F52" i="15"/>
  <c r="G52" i="15" s="1"/>
  <c r="H52" i="15" s="1"/>
  <c r="C53" i="15"/>
  <c r="F53" i="15"/>
  <c r="G53" i="15" s="1"/>
  <c r="H53" i="15" s="1"/>
  <c r="D36" i="15" l="1"/>
  <c r="D47" i="15"/>
  <c r="D22" i="15"/>
  <c r="I22" i="15" s="1"/>
  <c r="D53" i="15"/>
  <c r="I53" i="15" s="1"/>
  <c r="D41" i="15"/>
  <c r="D37" i="15"/>
  <c r="I37" i="15" s="1"/>
  <c r="D32" i="15"/>
  <c r="D52" i="15"/>
  <c r="I52" i="15" s="1"/>
  <c r="D51" i="15"/>
  <c r="I51" i="15" s="1"/>
  <c r="D20" i="15"/>
  <c r="I20" i="15" s="1"/>
  <c r="D50" i="15"/>
  <c r="I50" i="15" s="1"/>
  <c r="I36" i="15"/>
  <c r="I32" i="15"/>
  <c r="I47" i="15"/>
  <c r="H54" i="15"/>
  <c r="D21" i="15"/>
  <c r="I21" i="15" s="1"/>
  <c r="D12" i="15"/>
  <c r="I12" i="15" s="1"/>
  <c r="D14" i="15"/>
  <c r="I14" i="15" s="1"/>
  <c r="D24" i="15"/>
  <c r="I24" i="15" s="1"/>
  <c r="D27" i="15"/>
  <c r="I27" i="15" s="1"/>
  <c r="D18" i="15"/>
  <c r="I18" i="15" s="1"/>
  <c r="D35" i="15"/>
  <c r="I35" i="15" s="1"/>
  <c r="D26" i="15"/>
  <c r="I26" i="15" s="1"/>
  <c r="D11" i="15"/>
  <c r="I11" i="15" s="1"/>
  <c r="D42" i="15"/>
  <c r="D13" i="15"/>
  <c r="I13" i="15" s="1"/>
  <c r="D49" i="15"/>
  <c r="I49" i="15" s="1"/>
  <c r="D31" i="15"/>
  <c r="I31" i="15" s="1"/>
  <c r="D23" i="15"/>
  <c r="I23" i="15" s="1"/>
  <c r="D15" i="15"/>
  <c r="I15" i="15" s="1"/>
  <c r="D16" i="15"/>
  <c r="I16" i="15" s="1"/>
  <c r="D33" i="15"/>
  <c r="I33" i="15" s="1"/>
  <c r="D34" i="15"/>
  <c r="I34" i="15" s="1"/>
  <c r="D19" i="15"/>
  <c r="I19" i="15" s="1"/>
  <c r="D43" i="15"/>
  <c r="D30" i="15"/>
  <c r="I30" i="15" s="1"/>
  <c r="D25" i="15"/>
  <c r="I25" i="15" s="1"/>
  <c r="D17" i="15"/>
  <c r="I17" i="15" s="1"/>
  <c r="D48" i="15"/>
  <c r="I48" i="15" s="1"/>
  <c r="D38" i="15"/>
  <c r="I38" i="15" s="1"/>
</calcChain>
</file>

<file path=xl/sharedStrings.xml><?xml version="1.0" encoding="utf-8"?>
<sst xmlns="http://schemas.openxmlformats.org/spreadsheetml/2006/main" count="53" uniqueCount="43">
  <si>
    <t>Annual</t>
  </si>
  <si>
    <t>Monthly</t>
  </si>
  <si>
    <t>(1)</t>
  </si>
  <si>
    <t>(2)</t>
  </si>
  <si>
    <t>(5)</t>
  </si>
  <si>
    <t xml:space="preserve"> </t>
  </si>
  <si>
    <t>($)</t>
  </si>
  <si>
    <t>Lamp Type</t>
  </si>
  <si>
    <t>Cost</t>
  </si>
  <si>
    <t>&amp; Size</t>
  </si>
  <si>
    <t>(3)=(2)*CC</t>
  </si>
  <si>
    <t>(4)</t>
  </si>
  <si>
    <t>High Pressure Sodium</t>
  </si>
  <si>
    <t>Metal Halide</t>
  </si>
  <si>
    <t>Mercury Vapor</t>
  </si>
  <si>
    <t>Fixed Cost CC Rate</t>
  </si>
  <si>
    <t>11-Yr Inv Life</t>
  </si>
  <si>
    <t>Return</t>
  </si>
  <si>
    <t>Depreciation</t>
  </si>
  <si>
    <t>F.I.T.</t>
  </si>
  <si>
    <t>Prop. Tax, A&amp;G</t>
  </si>
  <si>
    <t>Annual Total</t>
  </si>
  <si>
    <t>Monthly Total</t>
  </si>
  <si>
    <t>Lights</t>
  </si>
  <si>
    <t>TOTAL</t>
  </si>
  <si>
    <t xml:space="preserve"> Fac. &amp; Mtc.</t>
  </si>
  <si>
    <t>Facility Cost</t>
  </si>
  <si>
    <t>Installed Cost</t>
  </si>
  <si>
    <t>Estimated</t>
  </si>
  <si>
    <t>Maintenance</t>
  </si>
  <si>
    <t>Mfg. Lamp Life</t>
  </si>
  <si>
    <t>(years)</t>
  </si>
  <si>
    <t>(6)=(4)/(5)</t>
  </si>
  <si>
    <t>(7)=(6)/12</t>
  </si>
  <si>
    <t>(8)=(3)+(7)</t>
  </si>
  <si>
    <t>Light Emitting Diode (LED)</t>
  </si>
  <si>
    <t>55W LED OH</t>
  </si>
  <si>
    <t>100W LED OH</t>
  </si>
  <si>
    <t>175W LED OH</t>
  </si>
  <si>
    <t>300W LED OH</t>
  </si>
  <si>
    <t>175W LED Flood OH</t>
  </si>
  <si>
    <t>265W LED Flood OH</t>
  </si>
  <si>
    <t xml:space="preserve">65W LED Postop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</si>
</sst>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&quot;$&quot;#,##0"/>
    <numFmt numFmtId="177" formatCode="0.000%"/>
  </numFmts>
  <fonts count="10">
    <font>
      <sz val="10"/>
      <name val="Arial"/>
    </font>
    <font>
      <sz val="12"/>
      <name val="Arial MT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165" fontId="1" fillId="0" borderId="0"/>
  </cellStyleXfs>
  <cellXfs count="46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2" applyNumberFormat="1" applyFont="1" applyFill="1"/>
    <xf numFmtId="0" fontId="6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 applyProtection="1">
      <protection locked="0"/>
    </xf>
    <xf numFmtId="0" fontId="4" fillId="0" borderId="0" xfId="2" applyNumberFormat="1" applyFont="1" applyFill="1" applyAlignment="1" applyProtection="1">
      <alignment horizontal="center"/>
      <protection locked="0"/>
    </xf>
    <xf numFmtId="0" fontId="6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4" fillId="0" borderId="0" xfId="2" quotePrefix="1" applyNumberFormat="1" applyFont="1" applyFill="1" applyBorder="1" applyAlignment="1">
      <alignment horizontal="center"/>
    </xf>
    <xf numFmtId="0" fontId="4" fillId="0" borderId="0" xfId="2" applyNumberFormat="1" applyFont="1" applyFill="1" applyBorder="1"/>
    <xf numFmtId="164" fontId="8" fillId="0" borderId="0" xfId="2" applyNumberFormat="1" applyFont="1" applyFill="1" applyAlignment="1"/>
    <xf numFmtId="164" fontId="4" fillId="0" borderId="0" xfId="2" applyNumberFormat="1" applyFont="1" applyFill="1" applyAlignment="1"/>
    <xf numFmtId="0" fontId="4" fillId="0" borderId="0" xfId="0" applyFont="1" applyFill="1" applyAlignment="1">
      <alignment horizontal="center"/>
    </xf>
    <xf numFmtId="164" fontId="4" fillId="0" borderId="0" xfId="2" applyNumberFormat="1" applyFont="1" applyFill="1" applyBorder="1" applyAlignment="1"/>
    <xf numFmtId="164" fontId="4" fillId="0" borderId="0" xfId="0" applyNumberFormat="1" applyFont="1" applyFill="1" applyAlignment="1">
      <alignment horizontal="center"/>
    </xf>
    <xf numFmtId="164" fontId="4" fillId="0" borderId="0" xfId="2" applyNumberFormat="1" applyFont="1" applyFill="1" applyAlignment="1">
      <alignment horizontal="right"/>
    </xf>
    <xf numFmtId="3" fontId="4" fillId="0" borderId="0" xfId="2" applyNumberFormat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6" fillId="0" borderId="0" xfId="0" applyNumberFormat="1" applyFont="1" applyFill="1" applyAlignment="1"/>
    <xf numFmtId="0" fontId="4" fillId="0" borderId="0" xfId="0" applyNumberFormat="1" applyFont="1" applyFill="1" applyAlignment="1"/>
    <xf numFmtId="0" fontId="6" fillId="0" borderId="0" xfId="2" applyNumberFormat="1" applyFont="1" applyFill="1" applyBorder="1" applyAlignment="1"/>
    <xf numFmtId="0" fontId="4" fillId="0" borderId="0" xfId="2" applyNumberFormat="1" applyFont="1" applyFill="1" applyAlignment="1"/>
    <xf numFmtId="0" fontId="6" fillId="0" borderId="0" xfId="2" applyNumberFormat="1" applyFont="1" applyFill="1" applyAlignment="1"/>
    <xf numFmtId="0" fontId="9" fillId="0" borderId="1" xfId="2" applyNumberFormat="1" applyFont="1" applyFill="1" applyBorder="1" applyAlignment="1">
      <alignment horizontal="right"/>
    </xf>
    <xf numFmtId="0" fontId="4" fillId="0" borderId="1" xfId="2" applyNumberFormat="1" applyFont="1" applyFill="1" applyBorder="1"/>
    <xf numFmtId="0" fontId="9" fillId="0" borderId="1" xfId="2" applyNumberFormat="1" applyFont="1" applyFill="1" applyBorder="1" applyAlignment="1">
      <alignment horizontal="center"/>
    </xf>
    <xf numFmtId="0" fontId="6" fillId="0" borderId="0" xfId="2" applyNumberFormat="1" applyFont="1" applyFill="1" applyAlignment="1" applyProtection="1">
      <alignment horizontal="center"/>
      <protection locked="0"/>
    </xf>
    <xf numFmtId="0" fontId="5" fillId="0" borderId="0" xfId="2" applyNumberFormat="1" applyFont="1" applyFill="1" applyAlignment="1">
      <alignment horizontal="center"/>
    </xf>
    <xf numFmtId="10" fontId="4" fillId="0" borderId="0" xfId="2" applyNumberFormat="1" applyFont="1" applyFill="1"/>
    <xf numFmtId="10" fontId="4" fillId="0" borderId="1" xfId="2" applyNumberFormat="1" applyFont="1" applyFill="1" applyBorder="1" applyAlignment="1"/>
    <xf numFmtId="177" fontId="4" fillId="0" borderId="0" xfId="2" applyNumberFormat="1" applyFont="1" applyFill="1"/>
    <xf numFmtId="0" fontId="4" fillId="0" borderId="0" xfId="0" applyFont="1" applyFill="1" applyAlignment="1"/>
    <xf numFmtId="0" fontId="4" fillId="0" borderId="0" xfId="2" applyNumberFormat="1" applyFont="1" applyFill="1" applyBorder="1" applyAlignment="1" applyProtection="1">
      <protection locked="0"/>
    </xf>
    <xf numFmtId="16" fontId="4" fillId="0" borderId="0" xfId="2" applyNumberFormat="1" applyFont="1" applyFill="1" applyAlignment="1"/>
    <xf numFmtId="164" fontId="4" fillId="0" borderId="0" xfId="0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right"/>
    </xf>
    <xf numFmtId="164" fontId="4" fillId="0" borderId="0" xfId="2" applyNumberFormat="1" applyFont="1" applyFill="1" applyAlignment="1">
      <alignment horizontal="center"/>
    </xf>
    <xf numFmtId="0" fontId="6" fillId="0" borderId="0" xfId="2" applyNumberFormat="1" applyFont="1" applyFill="1" applyAlignment="1">
      <alignment horizontal="left"/>
    </xf>
    <xf numFmtId="0" fontId="5" fillId="0" borderId="0" xfId="2" applyNumberFormat="1" applyFont="1" applyFill="1" applyAlignment="1">
      <alignment horizontal="left"/>
    </xf>
    <xf numFmtId="165" fontId="3" fillId="0" borderId="0" xfId="0" applyNumberFormat="1" applyFont="1" applyFill="1" applyAlignment="1"/>
    <xf numFmtId="0" fontId="4" fillId="0" borderId="0" xfId="2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2" applyNumberFormat="1" applyFont="1" applyFill="1" applyAlignment="1" applyProtection="1">
      <protection locked="0"/>
    </xf>
  </cellXfs>
  <cellStyles count="3">
    <cellStyle name="Normal" xfId="0" builtinId="0"/>
    <cellStyle name="Normal 3" xfId="1"/>
    <cellStyle name="Normal_B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6"/>
  <sheetViews>
    <sheetView tabSelected="1" zoomScale="70" zoomScaleNormal="70" zoomScalePageLayoutView="85" workbookViewId="0">
      <selection activeCell="G63" sqref="G63"/>
    </sheetView>
  </sheetViews>
  <sheetFormatPr defaultColWidth="9.28515625" defaultRowHeight="12.75"/>
  <cols>
    <col min="1" max="1" width="8.42578125" style="1" customWidth="1"/>
    <col min="2" max="2" width="35.28515625" style="1" customWidth="1"/>
    <col min="3" max="3" width="19.5703125" style="1" customWidth="1"/>
    <col min="4" max="4" width="17.28515625" style="1" customWidth="1"/>
    <col min="5" max="5" width="21.28515625" style="1" customWidth="1"/>
    <col min="6" max="6" width="22.42578125" style="2" customWidth="1"/>
    <col min="7" max="7" width="21" style="1" customWidth="1"/>
    <col min="8" max="8" width="16.42578125" style="1" customWidth="1"/>
    <col min="9" max="9" width="20" style="1" customWidth="1"/>
    <col min="10" max="16384" width="9.28515625" style="1"/>
  </cols>
  <sheetData>
    <row r="1" spans="1:9" ht="15.75">
      <c r="B1" s="3"/>
      <c r="C1" s="3"/>
      <c r="D1" s="41"/>
      <c r="E1" s="41"/>
      <c r="F1" s="4" t="s">
        <v>5</v>
      </c>
      <c r="G1" s="3"/>
      <c r="H1" s="3"/>
      <c r="I1" s="3"/>
    </row>
    <row r="2" spans="1:9" ht="15.75">
      <c r="B2" s="3"/>
      <c r="C2" s="3"/>
      <c r="D2" s="41"/>
      <c r="E2" s="41"/>
      <c r="F2" s="4"/>
      <c r="G2" s="3"/>
      <c r="H2" s="3"/>
      <c r="I2" s="3"/>
    </row>
    <row r="3" spans="1:9" ht="15.75">
      <c r="B3" s="3"/>
      <c r="C3" s="3"/>
      <c r="D3" s="41"/>
      <c r="E3" s="41"/>
      <c r="F3" s="4"/>
      <c r="G3" s="3"/>
      <c r="H3" s="3"/>
      <c r="I3" s="3"/>
    </row>
    <row r="4" spans="1:9" ht="15.75">
      <c r="B4" s="3"/>
      <c r="C4" s="5"/>
      <c r="D4" s="6"/>
      <c r="E4" s="6"/>
      <c r="F4" s="6"/>
      <c r="G4" s="5"/>
      <c r="H4" s="5"/>
      <c r="I4" s="5"/>
    </row>
    <row r="5" spans="1:9" ht="15.75" customHeight="1">
      <c r="A5" s="21"/>
      <c r="B5" s="21"/>
      <c r="C5" s="7" t="s">
        <v>28</v>
      </c>
      <c r="D5" s="7" t="s">
        <v>1</v>
      </c>
      <c r="E5" s="7" t="s">
        <v>29</v>
      </c>
      <c r="F5" s="7" t="s">
        <v>30</v>
      </c>
      <c r="G5" s="7" t="s">
        <v>0</v>
      </c>
      <c r="H5" s="7" t="s">
        <v>1</v>
      </c>
      <c r="I5" s="7" t="s">
        <v>24</v>
      </c>
    </row>
    <row r="6" spans="1:9" ht="15.75">
      <c r="A6" s="7"/>
      <c r="B6" s="7" t="s">
        <v>7</v>
      </c>
      <c r="C6" s="7" t="s">
        <v>27</v>
      </c>
      <c r="D6" s="7" t="s">
        <v>26</v>
      </c>
      <c r="E6" s="7" t="s">
        <v>8</v>
      </c>
      <c r="F6" s="7" t="s">
        <v>31</v>
      </c>
      <c r="G6" s="7" t="s">
        <v>29</v>
      </c>
      <c r="H6" s="7" t="s">
        <v>29</v>
      </c>
      <c r="I6" s="7" t="s">
        <v>25</v>
      </c>
    </row>
    <row r="7" spans="1:9" ht="15.75">
      <c r="A7" s="7"/>
      <c r="B7" s="7" t="s">
        <v>9</v>
      </c>
      <c r="C7" s="7" t="s">
        <v>6</v>
      </c>
      <c r="D7" s="7" t="s">
        <v>6</v>
      </c>
      <c r="E7" s="7" t="s">
        <v>6</v>
      </c>
      <c r="F7" s="7" t="s">
        <v>6</v>
      </c>
      <c r="G7" s="7" t="s">
        <v>6</v>
      </c>
      <c r="H7" s="7" t="s">
        <v>6</v>
      </c>
      <c r="I7" s="7" t="s">
        <v>6</v>
      </c>
    </row>
    <row r="8" spans="1:9" ht="15" customHeight="1">
      <c r="A8" s="8"/>
      <c r="B8" s="8" t="s">
        <v>2</v>
      </c>
      <c r="C8" s="8" t="s">
        <v>3</v>
      </c>
      <c r="D8" s="8" t="s">
        <v>10</v>
      </c>
      <c r="E8" s="9" t="s">
        <v>11</v>
      </c>
      <c r="F8" s="9" t="s">
        <v>4</v>
      </c>
      <c r="G8" s="9" t="s">
        <v>32</v>
      </c>
      <c r="H8" s="9" t="s">
        <v>33</v>
      </c>
      <c r="I8" s="9" t="s">
        <v>34</v>
      </c>
    </row>
    <row r="9" spans="1:9" ht="15.75">
      <c r="B9" s="10"/>
      <c r="C9" s="10"/>
      <c r="D9" s="8"/>
      <c r="E9" s="42"/>
      <c r="H9" s="10"/>
      <c r="I9" s="10"/>
    </row>
    <row r="10" spans="1:9" ht="15.75" hidden="1">
      <c r="B10" s="23" t="s">
        <v>12</v>
      </c>
      <c r="C10" s="11"/>
      <c r="D10" s="6"/>
      <c r="E10" s="43"/>
      <c r="H10" s="5"/>
      <c r="I10" s="33"/>
    </row>
    <row r="11" spans="1:9" ht="15.75" hidden="1">
      <c r="A11" s="18"/>
      <c r="B11" s="34" t="e">
        <f>#REF!</f>
        <v>#REF!</v>
      </c>
      <c r="C11" s="35">
        <v>298.37</v>
      </c>
      <c r="D11" s="37">
        <f>C11*$C$64</f>
        <v>4.2766366666666666</v>
      </c>
      <c r="E11" s="35">
        <v>188.40247998000001</v>
      </c>
      <c r="F11" s="13">
        <f>24000/4000</f>
        <v>6</v>
      </c>
      <c r="G11" s="12">
        <f t="shared" ref="G11:G27" si="0">E11/F11</f>
        <v>31.400413330000003</v>
      </c>
      <c r="H11" s="12">
        <f>$G11/12</f>
        <v>2.6167011108333336</v>
      </c>
      <c r="I11" s="14">
        <f t="shared" ref="I11:I27" si="1">(D11+H11)</f>
        <v>6.8933377775000002</v>
      </c>
    </row>
    <row r="12" spans="1:9" ht="15.75" hidden="1">
      <c r="A12" s="18"/>
      <c r="B12" s="34" t="e">
        <f>#REF!</f>
        <v>#REF!</v>
      </c>
      <c r="C12" s="35">
        <v>275.77999999999997</v>
      </c>
      <c r="D12" s="37">
        <f>C12*$C$64</f>
        <v>3.952846666666666</v>
      </c>
      <c r="E12" s="35">
        <v>190.53247998000001</v>
      </c>
      <c r="F12" s="13">
        <f t="shared" ref="F12:F26" si="2">24000/4000</f>
        <v>6</v>
      </c>
      <c r="G12" s="12">
        <f t="shared" si="0"/>
        <v>31.75541333</v>
      </c>
      <c r="H12" s="12">
        <f t="shared" ref="H12:H27" si="3">$G12/12</f>
        <v>2.6462844441666666</v>
      </c>
      <c r="I12" s="14">
        <f t="shared" si="1"/>
        <v>6.5991311108333326</v>
      </c>
    </row>
    <row r="13" spans="1:9" ht="15.75" hidden="1">
      <c r="A13" s="18"/>
      <c r="B13" s="34" t="e">
        <f>#REF!</f>
        <v>#REF!</v>
      </c>
      <c r="C13" s="35">
        <v>281.58999999999997</v>
      </c>
      <c r="D13" s="37">
        <f>C13*$C$64</f>
        <v>4.0361233333333324</v>
      </c>
      <c r="E13" s="35">
        <v>182.50247997999998</v>
      </c>
      <c r="F13" s="13">
        <f t="shared" si="2"/>
        <v>6</v>
      </c>
      <c r="G13" s="12">
        <f t="shared" si="0"/>
        <v>30.417079996666661</v>
      </c>
      <c r="H13" s="12">
        <f t="shared" si="3"/>
        <v>2.5347566663888883</v>
      </c>
      <c r="I13" s="14">
        <f t="shared" si="1"/>
        <v>6.5708799997222211</v>
      </c>
    </row>
    <row r="14" spans="1:9" ht="15.75" hidden="1">
      <c r="A14" s="18"/>
      <c r="B14" s="34" t="e">
        <f>#REF!</f>
        <v>#REF!</v>
      </c>
      <c r="C14" s="35">
        <v>700.58</v>
      </c>
      <c r="D14" s="37">
        <f>C14*$C$64</f>
        <v>10.041646666666667</v>
      </c>
      <c r="E14" s="35">
        <v>164.09247998000001</v>
      </c>
      <c r="F14" s="13">
        <f>24000/4000</f>
        <v>6</v>
      </c>
      <c r="G14" s="12">
        <f t="shared" si="0"/>
        <v>27.348746663333333</v>
      </c>
      <c r="H14" s="12">
        <f t="shared" si="3"/>
        <v>2.2790622219444443</v>
      </c>
      <c r="I14" s="14">
        <f t="shared" si="1"/>
        <v>12.320708888611112</v>
      </c>
    </row>
    <row r="15" spans="1:9" ht="15.75" hidden="1">
      <c r="A15" s="18"/>
      <c r="B15" s="34" t="e">
        <f>#REF!</f>
        <v>#REF!</v>
      </c>
      <c r="C15" s="35">
        <v>843.58</v>
      </c>
      <c r="D15" s="37">
        <f>C15*$C$64</f>
        <v>12.091313333333332</v>
      </c>
      <c r="E15" s="35">
        <v>162.55247997999999</v>
      </c>
      <c r="F15" s="13">
        <f>24000/4000</f>
        <v>6</v>
      </c>
      <c r="G15" s="12">
        <f t="shared" si="0"/>
        <v>27.092079996666666</v>
      </c>
      <c r="H15" s="12">
        <f t="shared" si="3"/>
        <v>2.2576733330555556</v>
      </c>
      <c r="I15" s="14">
        <f t="shared" si="1"/>
        <v>14.348986666388887</v>
      </c>
    </row>
    <row r="16" spans="1:9" ht="15.75" hidden="1">
      <c r="A16" s="18"/>
      <c r="B16" s="34" t="e">
        <f>#REF!</f>
        <v>#REF!</v>
      </c>
      <c r="C16" s="35">
        <v>752.24</v>
      </c>
      <c r="D16" s="37">
        <f>C16*$C$64</f>
        <v>10.782106666666666</v>
      </c>
      <c r="E16" s="35">
        <v>163.88247998</v>
      </c>
      <c r="F16" s="13">
        <f>24000/4000</f>
        <v>6</v>
      </c>
      <c r="G16" s="12">
        <f t="shared" si="0"/>
        <v>27.313746663333333</v>
      </c>
      <c r="H16" s="12">
        <f t="shared" si="3"/>
        <v>2.2761455552777776</v>
      </c>
      <c r="I16" s="14">
        <f t="shared" si="1"/>
        <v>13.058252221944443</v>
      </c>
    </row>
    <row r="17" spans="1:9" ht="15.75" hidden="1">
      <c r="A17" s="18"/>
      <c r="B17" s="34" t="e">
        <f>#REF!</f>
        <v>#REF!</v>
      </c>
      <c r="C17" s="35">
        <v>400.83</v>
      </c>
      <c r="D17" s="37">
        <f>C17*$C$64</f>
        <v>5.7452299999999994</v>
      </c>
      <c r="E17" s="35">
        <v>190.30247997999999</v>
      </c>
      <c r="F17" s="13">
        <f t="shared" si="2"/>
        <v>6</v>
      </c>
      <c r="G17" s="12">
        <f t="shared" si="0"/>
        <v>31.717079996666666</v>
      </c>
      <c r="H17" s="12">
        <f t="shared" si="3"/>
        <v>2.6430899997222221</v>
      </c>
      <c r="I17" s="14">
        <f t="shared" si="1"/>
        <v>8.3883199997222206</v>
      </c>
    </row>
    <row r="18" spans="1:9" ht="15.75" hidden="1">
      <c r="A18" s="18"/>
      <c r="B18" s="34" t="e">
        <f>#REF!</f>
        <v>#REF!</v>
      </c>
      <c r="C18" s="35">
        <v>397.06</v>
      </c>
      <c r="D18" s="37">
        <f>C18*$C$64</f>
        <v>5.6911933333333327</v>
      </c>
      <c r="E18" s="35">
        <v>182.50247997999998</v>
      </c>
      <c r="F18" s="13">
        <f t="shared" si="2"/>
        <v>6</v>
      </c>
      <c r="G18" s="12">
        <f t="shared" si="0"/>
        <v>30.417079996666661</v>
      </c>
      <c r="H18" s="12">
        <f t="shared" si="3"/>
        <v>2.5347566663888883</v>
      </c>
      <c r="I18" s="14">
        <f t="shared" si="1"/>
        <v>8.2259499997222214</v>
      </c>
    </row>
    <row r="19" spans="1:9" ht="15.75" hidden="1">
      <c r="A19" s="18"/>
      <c r="B19" s="34" t="e">
        <f>#REF!</f>
        <v>#REF!</v>
      </c>
      <c r="C19" s="35">
        <v>487.64</v>
      </c>
      <c r="D19" s="37">
        <f>C19*$C$64</f>
        <v>6.9895066666666654</v>
      </c>
      <c r="E19" s="35">
        <v>188.40247998000001</v>
      </c>
      <c r="F19" s="13">
        <f t="shared" si="2"/>
        <v>6</v>
      </c>
      <c r="G19" s="12">
        <f t="shared" si="0"/>
        <v>31.400413330000003</v>
      </c>
      <c r="H19" s="12">
        <f t="shared" si="3"/>
        <v>2.6167011108333336</v>
      </c>
      <c r="I19" s="14">
        <f t="shared" si="1"/>
        <v>9.6062077774999999</v>
      </c>
    </row>
    <row r="20" spans="1:9" ht="15.75" hidden="1">
      <c r="A20" s="18"/>
      <c r="B20" s="34" t="e">
        <f>#REF!</f>
        <v>#REF!</v>
      </c>
      <c r="C20" s="35">
        <v>475.61</v>
      </c>
      <c r="D20" s="37">
        <f>C20*$C$64</f>
        <v>6.817076666666666</v>
      </c>
      <c r="E20" s="35">
        <v>188.40247998000001</v>
      </c>
      <c r="F20" s="13">
        <f t="shared" si="2"/>
        <v>6</v>
      </c>
      <c r="G20" s="12">
        <f t="shared" si="0"/>
        <v>31.400413330000003</v>
      </c>
      <c r="H20" s="12">
        <f t="shared" si="3"/>
        <v>2.6167011108333336</v>
      </c>
      <c r="I20" s="14">
        <f t="shared" si="1"/>
        <v>9.4337777774999996</v>
      </c>
    </row>
    <row r="21" spans="1:9" ht="15.75" hidden="1">
      <c r="A21" s="18"/>
      <c r="B21" s="34" t="e">
        <f>#REF!</f>
        <v>#REF!</v>
      </c>
      <c r="C21" s="35">
        <v>858.47</v>
      </c>
      <c r="D21" s="37">
        <f>C21*$C$64</f>
        <v>12.304736666666665</v>
      </c>
      <c r="E21" s="35">
        <v>190.30247997999999</v>
      </c>
      <c r="F21" s="13">
        <f t="shared" si="2"/>
        <v>6</v>
      </c>
      <c r="G21" s="12">
        <f t="shared" si="0"/>
        <v>31.717079996666666</v>
      </c>
      <c r="H21" s="12">
        <f t="shared" si="3"/>
        <v>2.6430899997222221</v>
      </c>
      <c r="I21" s="14">
        <f t="shared" si="1"/>
        <v>14.947826666388888</v>
      </c>
    </row>
    <row r="22" spans="1:9" ht="15.75" hidden="1">
      <c r="A22" s="18"/>
      <c r="B22" s="34" t="e">
        <f>#REF!</f>
        <v>#REF!</v>
      </c>
      <c r="C22" s="35">
        <v>565.91</v>
      </c>
      <c r="D22" s="37">
        <f>C22*$C$64</f>
        <v>8.1113766666666649</v>
      </c>
      <c r="E22" s="35">
        <v>190.30247997999999</v>
      </c>
      <c r="F22" s="13">
        <f t="shared" si="2"/>
        <v>6</v>
      </c>
      <c r="G22" s="12">
        <f t="shared" si="0"/>
        <v>31.717079996666666</v>
      </c>
      <c r="H22" s="12">
        <f t="shared" si="3"/>
        <v>2.6430899997222221</v>
      </c>
      <c r="I22" s="14">
        <f t="shared" si="1"/>
        <v>10.754466666388886</v>
      </c>
    </row>
    <row r="23" spans="1:9" ht="15.75" hidden="1">
      <c r="A23" s="18"/>
      <c r="B23" s="34" t="e">
        <f>#REF!</f>
        <v>#REF!</v>
      </c>
      <c r="C23" s="35">
        <v>581.91</v>
      </c>
      <c r="D23" s="37">
        <f>C23*$C$64</f>
        <v>8.3407099999999978</v>
      </c>
      <c r="E23" s="35">
        <v>193.51247997999999</v>
      </c>
      <c r="F23" s="13">
        <f t="shared" si="2"/>
        <v>6</v>
      </c>
      <c r="G23" s="12">
        <f t="shared" si="0"/>
        <v>32.252079996666666</v>
      </c>
      <c r="H23" s="12">
        <f t="shared" si="3"/>
        <v>2.6876733330555553</v>
      </c>
      <c r="I23" s="14">
        <f t="shared" si="1"/>
        <v>11.028383333055553</v>
      </c>
    </row>
    <row r="24" spans="1:9" ht="15.75" hidden="1">
      <c r="A24" s="18"/>
      <c r="B24" s="34" t="e">
        <f>#REF!</f>
        <v>#REF!</v>
      </c>
      <c r="C24" s="35">
        <v>614.73</v>
      </c>
      <c r="D24" s="37">
        <f>C24*$C$64</f>
        <v>8.8111299999999986</v>
      </c>
      <c r="E24" s="35">
        <v>193.51247997999999</v>
      </c>
      <c r="F24" s="13">
        <f t="shared" si="2"/>
        <v>6</v>
      </c>
      <c r="G24" s="12">
        <f t="shared" si="0"/>
        <v>32.252079996666666</v>
      </c>
      <c r="H24" s="12">
        <f t="shared" si="3"/>
        <v>2.6876733330555553</v>
      </c>
      <c r="I24" s="14">
        <f t="shared" si="1"/>
        <v>11.498803333055553</v>
      </c>
    </row>
    <row r="25" spans="1:9" ht="15.75" hidden="1">
      <c r="A25" s="18"/>
      <c r="B25" s="34" t="e">
        <f>#REF!</f>
        <v>#REF!</v>
      </c>
      <c r="C25" s="35">
        <v>650.30999999999995</v>
      </c>
      <c r="D25" s="37">
        <f>C25*$C$64</f>
        <v>9.3211099999999973</v>
      </c>
      <c r="E25" s="35">
        <v>164.09247998000001</v>
      </c>
      <c r="F25" s="13">
        <v>6</v>
      </c>
      <c r="G25" s="12">
        <f t="shared" si="0"/>
        <v>27.348746663333333</v>
      </c>
      <c r="H25" s="12">
        <f t="shared" si="3"/>
        <v>2.2790622219444443</v>
      </c>
      <c r="I25" s="14">
        <f t="shared" si="1"/>
        <v>11.600172221944442</v>
      </c>
    </row>
    <row r="26" spans="1:9" ht="15.75" hidden="1">
      <c r="A26" s="18"/>
      <c r="B26" s="34" t="e">
        <f>#REF!</f>
        <v>#REF!</v>
      </c>
      <c r="C26" s="35">
        <v>663.95</v>
      </c>
      <c r="D26" s="37">
        <f>C26*$C$64</f>
        <v>9.5166166666666658</v>
      </c>
      <c r="E26" s="35">
        <v>162.55247997999999</v>
      </c>
      <c r="F26" s="13">
        <f t="shared" si="2"/>
        <v>6</v>
      </c>
      <c r="G26" s="12">
        <f t="shared" si="0"/>
        <v>27.092079996666666</v>
      </c>
      <c r="H26" s="12">
        <f t="shared" si="3"/>
        <v>2.2576733330555556</v>
      </c>
      <c r="I26" s="14">
        <f t="shared" si="1"/>
        <v>11.774289999722221</v>
      </c>
    </row>
    <row r="27" spans="1:9" ht="15.75" hidden="1">
      <c r="A27" s="18"/>
      <c r="B27" s="34" t="e">
        <f>#REF!</f>
        <v>#REF!</v>
      </c>
      <c r="C27" s="35">
        <v>670.07</v>
      </c>
      <c r="D27" s="37">
        <f>C27*$C$64</f>
        <v>9.6043366666666667</v>
      </c>
      <c r="E27" s="35">
        <v>163.88247998</v>
      </c>
      <c r="F27" s="13">
        <v>6</v>
      </c>
      <c r="G27" s="12">
        <f t="shared" si="0"/>
        <v>27.313746663333333</v>
      </c>
      <c r="H27" s="12">
        <f t="shared" si="3"/>
        <v>2.2761455552777776</v>
      </c>
      <c r="I27" s="14">
        <f t="shared" si="1"/>
        <v>11.880482221944444</v>
      </c>
    </row>
    <row r="28" spans="1:9" ht="15.75" hidden="1">
      <c r="A28" s="13"/>
      <c r="B28" s="22"/>
      <c r="C28" s="12"/>
      <c r="D28" s="37"/>
      <c r="E28" s="35"/>
      <c r="F28" s="13"/>
      <c r="G28" s="12"/>
      <c r="H28" s="12"/>
      <c r="I28" s="14"/>
    </row>
    <row r="29" spans="1:9" ht="15.75" hidden="1">
      <c r="A29" s="13"/>
      <c r="B29" s="23" t="s">
        <v>13</v>
      </c>
      <c r="C29" s="12"/>
      <c r="D29" s="37"/>
      <c r="E29" s="35"/>
      <c r="F29" s="13"/>
      <c r="G29" s="12"/>
      <c r="H29" s="12"/>
      <c r="I29" s="14"/>
    </row>
    <row r="30" spans="1:9" ht="15.75" hidden="1">
      <c r="A30" s="13"/>
      <c r="B30" s="22" t="e">
        <f>#REF!</f>
        <v>#REF!</v>
      </c>
      <c r="C30" s="35">
        <v>318.60000000000002</v>
      </c>
      <c r="D30" s="37">
        <f>C30*$C$64</f>
        <v>4.5666000000000002</v>
      </c>
      <c r="E30" s="35">
        <v>198.76247997999999</v>
      </c>
      <c r="F30" s="13">
        <f>24000/4000</f>
        <v>6</v>
      </c>
      <c r="G30" s="12">
        <f t="shared" ref="G30:G38" si="4">E30/F30</f>
        <v>33.127079996666666</v>
      </c>
      <c r="H30" s="12">
        <f t="shared" ref="H30:H38" si="5">$G30/12</f>
        <v>2.7605899997222223</v>
      </c>
      <c r="I30" s="14">
        <f t="shared" ref="I30:I38" si="6">(D30+H30)</f>
        <v>7.3271899997222221</v>
      </c>
    </row>
    <row r="31" spans="1:9" ht="15.75" hidden="1">
      <c r="A31" s="13"/>
      <c r="B31" s="22" t="e">
        <f>#REF!</f>
        <v>#REF!</v>
      </c>
      <c r="C31" s="35">
        <v>578.09</v>
      </c>
      <c r="D31" s="37">
        <f>C31*$C$64</f>
        <v>8.2859566666666655</v>
      </c>
      <c r="E31" s="35">
        <v>188.40247998000001</v>
      </c>
      <c r="F31" s="13">
        <f>7500/4000</f>
        <v>1.875</v>
      </c>
      <c r="G31" s="12">
        <f t="shared" si="4"/>
        <v>100.481322656</v>
      </c>
      <c r="H31" s="12">
        <f t="shared" si="5"/>
        <v>8.3734435546666663</v>
      </c>
      <c r="I31" s="14">
        <f t="shared" si="6"/>
        <v>16.659400221333332</v>
      </c>
    </row>
    <row r="32" spans="1:9" ht="15.75" hidden="1">
      <c r="A32" s="13"/>
      <c r="B32" s="22" t="e">
        <f>#REF!</f>
        <v>#REF!</v>
      </c>
      <c r="C32" s="35">
        <v>396.44</v>
      </c>
      <c r="D32" s="37">
        <f>C32*$C$64</f>
        <v>5.6823066666666655</v>
      </c>
      <c r="E32" s="35">
        <v>192.89247997999999</v>
      </c>
      <c r="F32" s="13">
        <f>20000/4000</f>
        <v>5</v>
      </c>
      <c r="G32" s="12">
        <f t="shared" si="4"/>
        <v>38.578495996000001</v>
      </c>
      <c r="H32" s="12">
        <f t="shared" si="5"/>
        <v>3.2148746663333334</v>
      </c>
      <c r="I32" s="14">
        <f t="shared" si="6"/>
        <v>8.8971813329999989</v>
      </c>
    </row>
    <row r="33" spans="1:9" ht="15.75" hidden="1">
      <c r="A33" s="13"/>
      <c r="B33" s="22" t="e">
        <f>#REF!</f>
        <v>#REF!</v>
      </c>
      <c r="C33" s="35">
        <v>524</v>
      </c>
      <c r="D33" s="37">
        <f>C33*$C$64</f>
        <v>7.5106666666666655</v>
      </c>
      <c r="E33" s="35">
        <v>188.40247998000001</v>
      </c>
      <c r="F33" s="13">
        <f>9000/4000</f>
        <v>2.25</v>
      </c>
      <c r="G33" s="12">
        <f t="shared" si="4"/>
        <v>83.734435546666674</v>
      </c>
      <c r="H33" s="12">
        <f t="shared" si="5"/>
        <v>6.9778696288888895</v>
      </c>
      <c r="I33" s="14">
        <f t="shared" si="6"/>
        <v>14.488536295555555</v>
      </c>
    </row>
    <row r="34" spans="1:9" ht="15.75" hidden="1">
      <c r="A34" s="13"/>
      <c r="B34" s="22" t="e">
        <f>#REF!</f>
        <v>#REF!</v>
      </c>
      <c r="C34" s="35">
        <v>477.27</v>
      </c>
      <c r="D34" s="37">
        <f>C34*$C$64</f>
        <v>6.8408699999999989</v>
      </c>
      <c r="E34" s="35">
        <v>198.76247997999999</v>
      </c>
      <c r="F34" s="13">
        <f>24000/4000</f>
        <v>6</v>
      </c>
      <c r="G34" s="12">
        <f t="shared" si="4"/>
        <v>33.127079996666666</v>
      </c>
      <c r="H34" s="12">
        <f t="shared" si="5"/>
        <v>2.7605899997222223</v>
      </c>
      <c r="I34" s="14">
        <f t="shared" si="6"/>
        <v>9.6014599997222216</v>
      </c>
    </row>
    <row r="35" spans="1:9" ht="15.75" hidden="1">
      <c r="A35" s="13"/>
      <c r="B35" s="22" t="e">
        <f>#REF!</f>
        <v>#REF!</v>
      </c>
      <c r="C35" s="35">
        <v>581.91</v>
      </c>
      <c r="D35" s="37">
        <f>C35*$C$64</f>
        <v>8.3407099999999978</v>
      </c>
      <c r="E35" s="35">
        <v>193.51247997999999</v>
      </c>
      <c r="F35" s="13">
        <f>20000/4000</f>
        <v>5</v>
      </c>
      <c r="G35" s="12">
        <f t="shared" si="4"/>
        <v>38.702495995999996</v>
      </c>
      <c r="H35" s="12">
        <f t="shared" si="5"/>
        <v>3.2252079996666665</v>
      </c>
      <c r="I35" s="14">
        <f t="shared" si="6"/>
        <v>11.565917999666665</v>
      </c>
    </row>
    <row r="36" spans="1:9" ht="15.75" hidden="1">
      <c r="A36" s="13"/>
      <c r="B36" s="22" t="e">
        <f>#REF!</f>
        <v>#REF!</v>
      </c>
      <c r="C36" s="35">
        <v>591.83000000000004</v>
      </c>
      <c r="D36" s="37">
        <f>C36*$C$64</f>
        <v>8.482896666666667</v>
      </c>
      <c r="E36" s="35">
        <v>188.40247998000001</v>
      </c>
      <c r="F36" s="13">
        <f>10000/4000</f>
        <v>2.5</v>
      </c>
      <c r="G36" s="12">
        <f t="shared" si="4"/>
        <v>75.36099199200001</v>
      </c>
      <c r="H36" s="12">
        <f t="shared" si="5"/>
        <v>6.2800826660000011</v>
      </c>
      <c r="I36" s="14">
        <f t="shared" si="6"/>
        <v>14.762979332666667</v>
      </c>
    </row>
    <row r="37" spans="1:9" ht="15.75" hidden="1">
      <c r="A37" s="13"/>
      <c r="B37" s="22" t="e">
        <f>#REF!</f>
        <v>#REF!</v>
      </c>
      <c r="C37" s="35">
        <v>610.34</v>
      </c>
      <c r="D37" s="37">
        <f>C37*$C$64</f>
        <v>8.7482066666666665</v>
      </c>
      <c r="E37" s="35">
        <v>193.51247997999999</v>
      </c>
      <c r="F37" s="13">
        <f>20000/4000</f>
        <v>5</v>
      </c>
      <c r="G37" s="12">
        <f t="shared" si="4"/>
        <v>38.702495995999996</v>
      </c>
      <c r="H37" s="12">
        <f t="shared" si="5"/>
        <v>3.2252079996666665</v>
      </c>
      <c r="I37" s="14">
        <f t="shared" si="6"/>
        <v>11.973414666333333</v>
      </c>
    </row>
    <row r="38" spans="1:9" ht="15.75" hidden="1">
      <c r="A38" s="13"/>
      <c r="B38" s="22" t="e">
        <f>#REF!</f>
        <v>#REF!</v>
      </c>
      <c r="C38" s="35">
        <v>737.9</v>
      </c>
      <c r="D38" s="37">
        <f>C38*$C$64</f>
        <v>10.576566666666665</v>
      </c>
      <c r="E38" s="35">
        <v>188.40247998000001</v>
      </c>
      <c r="F38" s="13">
        <f>9000/4000</f>
        <v>2.25</v>
      </c>
      <c r="G38" s="12">
        <f t="shared" si="4"/>
        <v>83.734435546666674</v>
      </c>
      <c r="H38" s="12">
        <f t="shared" si="5"/>
        <v>6.9778696288888895</v>
      </c>
      <c r="I38" s="14">
        <f t="shared" si="6"/>
        <v>17.554436295555554</v>
      </c>
    </row>
    <row r="39" spans="1:9" ht="15.75" hidden="1">
      <c r="A39" s="13"/>
      <c r="B39" s="22"/>
      <c r="C39" s="12"/>
      <c r="D39" s="37"/>
      <c r="E39" s="44"/>
      <c r="F39" s="15"/>
      <c r="G39" s="12"/>
      <c r="H39" s="12"/>
      <c r="I39" s="14"/>
    </row>
    <row r="40" spans="1:9" ht="15.75" hidden="1">
      <c r="A40" s="13"/>
      <c r="B40" s="23" t="s">
        <v>14</v>
      </c>
      <c r="C40" s="12"/>
      <c r="D40" s="37"/>
      <c r="E40" s="44"/>
      <c r="F40" s="15"/>
      <c r="G40" s="12"/>
      <c r="H40" s="12"/>
      <c r="I40" s="14"/>
    </row>
    <row r="41" spans="1:9" ht="15.75" hidden="1">
      <c r="A41" s="18"/>
      <c r="B41" s="22" t="e">
        <f>#REF!</f>
        <v>#REF!</v>
      </c>
      <c r="C41" s="37">
        <v>175.65</v>
      </c>
      <c r="D41" s="37">
        <f>C41*$C$64</f>
        <v>2.5176499999999997</v>
      </c>
      <c r="E41" s="35">
        <v>124.84</v>
      </c>
      <c r="F41" s="13">
        <f>24000/4000</f>
        <v>6</v>
      </c>
      <c r="G41" s="16">
        <f>E41/F41</f>
        <v>20.806666666666668</v>
      </c>
      <c r="H41" s="16">
        <f>$G41/12</f>
        <v>1.733888888888889</v>
      </c>
      <c r="I41" s="36">
        <f>(H41)</f>
        <v>1.733888888888889</v>
      </c>
    </row>
    <row r="42" spans="1:9" ht="15.75" hidden="1">
      <c r="A42" s="18"/>
      <c r="B42" s="22" t="e">
        <f>#REF!</f>
        <v>#REF!</v>
      </c>
      <c r="C42" s="37">
        <v>291.3</v>
      </c>
      <c r="D42" s="37">
        <f>C42*$C$64</f>
        <v>4.1753</v>
      </c>
      <c r="E42" s="35">
        <v>130.93</v>
      </c>
      <c r="F42" s="13">
        <f>24000/4000</f>
        <v>6</v>
      </c>
      <c r="G42" s="16">
        <f>E42/F42</f>
        <v>21.821666666666669</v>
      </c>
      <c r="H42" s="16">
        <f>$G42/12</f>
        <v>1.8184722222222225</v>
      </c>
      <c r="I42" s="36">
        <f>(H42)</f>
        <v>1.8184722222222225</v>
      </c>
    </row>
    <row r="43" spans="1:9" ht="15.75" hidden="1">
      <c r="A43" s="18"/>
      <c r="B43" s="22" t="e">
        <f>#REF!</f>
        <v>#REF!</v>
      </c>
      <c r="C43" s="37">
        <v>294.8</v>
      </c>
      <c r="D43" s="37">
        <f>C43*$C$64</f>
        <v>4.2254666666666667</v>
      </c>
      <c r="E43" s="35">
        <v>127.23</v>
      </c>
      <c r="F43" s="13">
        <f>24000/4000</f>
        <v>6</v>
      </c>
      <c r="G43" s="16">
        <f>E43/F43</f>
        <v>21.205000000000002</v>
      </c>
      <c r="H43" s="16">
        <f>$G43/12</f>
        <v>1.7670833333333336</v>
      </c>
      <c r="I43" s="36">
        <f>(H43)</f>
        <v>1.7670833333333336</v>
      </c>
    </row>
    <row r="44" spans="1:9" ht="15.75" hidden="1">
      <c r="A44" s="18"/>
      <c r="B44" s="22" t="e">
        <f>#REF!</f>
        <v>#REF!</v>
      </c>
      <c r="C44" s="37">
        <v>906.53</v>
      </c>
      <c r="D44" s="37">
        <f>C44*$C$64</f>
        <v>12.993596666666665</v>
      </c>
      <c r="E44" s="35">
        <v>124.84</v>
      </c>
      <c r="F44" s="13">
        <f>24000/4000</f>
        <v>6</v>
      </c>
      <c r="G44" s="16">
        <f>E44/F44</f>
        <v>20.806666666666668</v>
      </c>
      <c r="H44" s="16">
        <f>$G44/12</f>
        <v>1.733888888888889</v>
      </c>
      <c r="I44" s="36">
        <f>(H44)</f>
        <v>1.733888888888889</v>
      </c>
    </row>
    <row r="45" spans="1:9" ht="15.75">
      <c r="A45" s="32"/>
      <c r="B45" s="3"/>
      <c r="C45" s="12"/>
      <c r="D45" s="12"/>
      <c r="E45" s="12"/>
      <c r="F45" s="17"/>
      <c r="G45" s="5"/>
      <c r="H45" s="5"/>
      <c r="I45" s="12"/>
    </row>
    <row r="46" spans="1:9" ht="15.75">
      <c r="A46" s="18"/>
      <c r="B46" s="19" t="s">
        <v>35</v>
      </c>
      <c r="C46" s="12"/>
      <c r="D46" s="12"/>
      <c r="E46" s="12"/>
      <c r="F46" s="17"/>
      <c r="G46" s="5"/>
      <c r="H46" s="5"/>
      <c r="I46" s="12"/>
    </row>
    <row r="47" spans="1:9" ht="15.75">
      <c r="A47" s="18"/>
      <c r="B47" s="20" t="s">
        <v>36</v>
      </c>
      <c r="C47" s="37">
        <f>139+182.54+19.96</f>
        <v>341.49999999999994</v>
      </c>
      <c r="D47" s="37">
        <f>C47*$C$64</f>
        <v>4.8948333333333318</v>
      </c>
      <c r="E47" s="37">
        <v>131.94046204817079</v>
      </c>
      <c r="F47" s="17">
        <f>90000/4000</f>
        <v>22.5</v>
      </c>
      <c r="G47" s="16">
        <f>E47/F47</f>
        <v>5.8640205354742569</v>
      </c>
      <c r="H47" s="16">
        <f>$G47/12</f>
        <v>0.48866837795618806</v>
      </c>
      <c r="I47" s="36">
        <f>(D47+H47)</f>
        <v>5.3835017112895196</v>
      </c>
    </row>
    <row r="48" spans="1:9" ht="15.75">
      <c r="A48" s="18"/>
      <c r="B48" s="20" t="s">
        <v>37</v>
      </c>
      <c r="C48" s="37">
        <f>238+182.54+19.96</f>
        <v>440.49999999999994</v>
      </c>
      <c r="D48" s="37">
        <f>C48*$C$64</f>
        <v>6.3138333333333314</v>
      </c>
      <c r="E48" s="37">
        <v>170.18967359361415</v>
      </c>
      <c r="F48" s="17">
        <f t="shared" ref="F48:F53" si="7">90000/4000</f>
        <v>22.5</v>
      </c>
      <c r="G48" s="16">
        <f t="shared" ref="G48:G53" si="8">E48/F48</f>
        <v>7.5639854930495174</v>
      </c>
      <c r="H48" s="16">
        <f t="shared" ref="H48:H53" si="9">$G48/12</f>
        <v>0.63033212442079312</v>
      </c>
      <c r="I48" s="36">
        <f t="shared" ref="I48:I53" si="10">(D48+H48)</f>
        <v>6.9441654577541243</v>
      </c>
    </row>
    <row r="49" spans="1:9" ht="15.75">
      <c r="A49" s="18"/>
      <c r="B49" s="20" t="s">
        <v>38</v>
      </c>
      <c r="C49" s="37">
        <f>285+182.54+19.96</f>
        <v>487.49999999999994</v>
      </c>
      <c r="D49" s="37">
        <f>C49*$C$64</f>
        <v>6.987499999999998</v>
      </c>
      <c r="E49" s="37">
        <v>188.34839018589534</v>
      </c>
      <c r="F49" s="17">
        <f t="shared" si="7"/>
        <v>22.5</v>
      </c>
      <c r="G49" s="16">
        <f t="shared" si="8"/>
        <v>8.3710395638175701</v>
      </c>
      <c r="H49" s="16">
        <f t="shared" si="9"/>
        <v>0.69758663031813084</v>
      </c>
      <c r="I49" s="36">
        <f t="shared" si="10"/>
        <v>7.6850866303181284</v>
      </c>
    </row>
    <row r="50" spans="1:9" ht="15.75">
      <c r="A50" s="18"/>
      <c r="B50" s="20" t="s">
        <v>39</v>
      </c>
      <c r="C50" s="37">
        <f>507+182.54+19.96</f>
        <v>709.5</v>
      </c>
      <c r="D50" s="37">
        <f>C50*$C$64</f>
        <v>10.169499999999999</v>
      </c>
      <c r="E50" s="37">
        <v>274.11934940901079</v>
      </c>
      <c r="F50" s="17">
        <f t="shared" si="7"/>
        <v>22.5</v>
      </c>
      <c r="G50" s="16">
        <f t="shared" si="8"/>
        <v>12.183082195956036</v>
      </c>
      <c r="H50" s="16">
        <f t="shared" si="9"/>
        <v>1.015256849663003</v>
      </c>
      <c r="I50" s="36">
        <f t="shared" si="10"/>
        <v>11.184756849663003</v>
      </c>
    </row>
    <row r="51" spans="1:9" ht="15.75">
      <c r="A51" s="18"/>
      <c r="B51" s="20" t="s">
        <v>42</v>
      </c>
      <c r="C51" s="37">
        <f>360+672.34+19.96+58.39+4.79</f>
        <v>1115.4800000000002</v>
      </c>
      <c r="D51" s="37">
        <f>C51*$C$64</f>
        <v>15.988546666666668</v>
      </c>
      <c r="E51" s="37">
        <v>430.97202519910275</v>
      </c>
      <c r="F51" s="17">
        <f t="shared" si="7"/>
        <v>22.5</v>
      </c>
      <c r="G51" s="16">
        <f t="shared" si="8"/>
        <v>19.154312231071234</v>
      </c>
      <c r="H51" s="16">
        <f t="shared" si="9"/>
        <v>1.5961926859226028</v>
      </c>
      <c r="I51" s="36">
        <f t="shared" si="10"/>
        <v>17.584739352589271</v>
      </c>
    </row>
    <row r="52" spans="1:9" ht="15.75">
      <c r="A52" s="18"/>
      <c r="B52" s="20" t="s">
        <v>40</v>
      </c>
      <c r="C52" s="37">
        <f>320+672.34+19.96+58.39+244.79+4.79</f>
        <v>1320.27</v>
      </c>
      <c r="D52" s="37">
        <f>C52*$C$64</f>
        <v>18.923869999999997</v>
      </c>
      <c r="E52" s="37">
        <v>510.09380330406577</v>
      </c>
      <c r="F52" s="17">
        <f t="shared" si="7"/>
        <v>22.5</v>
      </c>
      <c r="G52" s="16">
        <f t="shared" si="8"/>
        <v>22.670835702402922</v>
      </c>
      <c r="H52" s="16">
        <f t="shared" si="9"/>
        <v>1.8892363085335768</v>
      </c>
      <c r="I52" s="36">
        <f t="shared" si="10"/>
        <v>20.813106308533573</v>
      </c>
    </row>
    <row r="53" spans="1:9" ht="15.75">
      <c r="A53" s="18"/>
      <c r="B53" s="20" t="s">
        <v>41</v>
      </c>
      <c r="C53" s="37">
        <f>550+672.34+19.96+58.39+244.79+4.79</f>
        <v>1550.2700000000002</v>
      </c>
      <c r="D53" s="37">
        <f>C53*$C$64</f>
        <v>22.220536666666668</v>
      </c>
      <c r="E53" s="37">
        <v>598.95560790459081</v>
      </c>
      <c r="F53" s="17">
        <f t="shared" si="7"/>
        <v>22.5</v>
      </c>
      <c r="G53" s="16">
        <f t="shared" si="8"/>
        <v>26.620249240204036</v>
      </c>
      <c r="H53" s="16">
        <f t="shared" si="9"/>
        <v>2.2183541033503364</v>
      </c>
      <c r="I53" s="36">
        <f t="shared" si="10"/>
        <v>24.438890770017004</v>
      </c>
    </row>
    <row r="54" spans="1:9" ht="15.75">
      <c r="A54" s="18"/>
      <c r="B54" s="20"/>
      <c r="C54" s="37"/>
      <c r="D54" s="37"/>
      <c r="E54" s="37"/>
      <c r="F54" s="17"/>
      <c r="G54" s="5"/>
      <c r="H54" s="45">
        <f>ROUND(AVERAGE(H47:H53),1)</f>
        <v>1.2</v>
      </c>
      <c r="I54" s="12"/>
    </row>
    <row r="55" spans="1:9" ht="15.75">
      <c r="B55" s="25"/>
      <c r="C55" s="24"/>
      <c r="D55" s="24"/>
      <c r="E55" s="25" t="s">
        <v>5</v>
      </c>
      <c r="F55" s="26"/>
      <c r="G55" s="25"/>
      <c r="H55" s="25"/>
      <c r="I55" s="25"/>
    </row>
    <row r="56" spans="1:9" ht="15.75">
      <c r="B56" s="38" t="s">
        <v>15</v>
      </c>
      <c r="C56" s="27" t="s">
        <v>23</v>
      </c>
      <c r="D56" s="27"/>
    </row>
    <row r="57" spans="1:9">
      <c r="B57" s="39"/>
      <c r="C57" s="28" t="s">
        <v>16</v>
      </c>
      <c r="D57" s="28"/>
    </row>
    <row r="58" spans="1:9" ht="15.75">
      <c r="B58" s="22" t="s">
        <v>17</v>
      </c>
      <c r="C58" s="29">
        <v>7.0699999999999999E-2</v>
      </c>
      <c r="D58" s="29"/>
    </row>
    <row r="59" spans="1:9" ht="15.75">
      <c r="B59" s="22" t="s">
        <v>18</v>
      </c>
      <c r="C59" s="29">
        <v>8.0399999999999999E-2</v>
      </c>
      <c r="D59" s="29"/>
    </row>
    <row r="60" spans="1:9" ht="15.75">
      <c r="B60" s="22" t="s">
        <v>19</v>
      </c>
      <c r="C60" s="29">
        <v>6.4000000000000003E-3</v>
      </c>
      <c r="D60" s="29"/>
    </row>
    <row r="61" spans="1:9" ht="15.75">
      <c r="B61" s="22" t="s">
        <v>20</v>
      </c>
      <c r="C61" s="29">
        <v>1.4500000000000001E-2</v>
      </c>
      <c r="D61" s="29"/>
    </row>
    <row r="62" spans="1:9" ht="15.75">
      <c r="B62" s="22" t="s">
        <v>21</v>
      </c>
      <c r="C62" s="30">
        <v>0.17199999999999999</v>
      </c>
      <c r="D62" s="30"/>
    </row>
    <row r="63" spans="1:9" ht="15.75">
      <c r="B63" s="3"/>
      <c r="C63" s="29"/>
      <c r="D63" s="5"/>
    </row>
    <row r="64" spans="1:9" ht="15.75">
      <c r="B64" s="22" t="s">
        <v>22</v>
      </c>
      <c r="C64" s="31">
        <f>C62/12</f>
        <v>1.4333333333333332E-2</v>
      </c>
      <c r="D64" s="31"/>
    </row>
    <row r="66" spans="7:7">
      <c r="G66" s="40"/>
    </row>
  </sheetData>
  <pageMargins left="0.7" right="0.7" top="0.75" bottom="0.75" header="0.3" footer="0.3"/>
  <pageSetup scale="50" orientation="portrait" r:id="rId1"/>
  <headerFooter>
    <oddHeader>&amp;R&amp;"Times New Roman,Regular"&amp;12APCo Exhibit No. ___
Witness:  SW
Schedule 3
Page 2 of 3</oddHead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  <ignoredErrors>
    <ignoredError sqref="F8 B8:C8 E8" numberStoredAsText="1"/>
    <ignoredError sqref="F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1f6a98d5-4e6a-406f-8258-3f07b61a1b98" value=""/>
  <element uid="c64218ab-b8d1-40b6-a478-cb8be1e10ecc" value=""/>
</sisl>
</file>

<file path=customXml/itemProps1.xml><?xml version="1.0" encoding="utf-8"?>
<ds:datastoreItem xmlns:ds="http://schemas.openxmlformats.org/officeDocument/2006/customXml" ds:itemID="{E43D9766-3ABB-4A71-A9A1-1C762D28706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 LED Lamps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s207409</cp:lastModifiedBy>
  <cp:lastPrinted>2012-01-18T15:14:35Z</cp:lastPrinted>
  <dcterms:created xsi:type="dcterms:W3CDTF">2006-04-10T13:58:56Z</dcterms:created>
  <dcterms:modified xsi:type="dcterms:W3CDTF">2020-08-13T21:35:52Z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a59d353d-9968-4532-b24f-b1eb7b50da52</vt:lpwstr>
  </property>
  <property fmtid="{D5CDD505-2E9C-101B-9397-08002B2CF9AE}" pid="3" name="bjSaver">
    <vt:lpwstr>diDuiEk2n3XTujlYEatfPtjV7tyur89Z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uid="1f6a98d5-4e6a-406f-8258-3f07b61a1b98" value="" /&gt;&lt;element uid="c64218ab-b8d1-40b6-a478-cb8be1e10ecc" value="" /&gt;&lt;/sisl&gt;</vt:lpwstr>
  </property>
  <property fmtid="{D5CDD505-2E9C-101B-9397-08002B2CF9AE}" pid="6" name="bjDocumentSecurityLabel">
    <vt:lpwstr>AEP Confidential</vt:lpwstr>
  </property>
  <property fmtid="{D5CDD505-2E9C-101B-9397-08002B2CF9AE}" pid="7" name="Visual Markings Removed">
    <vt:lpwstr>No</vt:lpwstr>
  </property>
  <property fmtid="{D5CDD505-2E9C-101B-9397-08002B2CF9AE}" pid="8" name="bjCentreFooterLabel-first">
    <vt:lpwstr>&amp;"Calibri,Regular"&amp;11&amp;B&amp;K000000AEP CONFIDENTIAL</vt:lpwstr>
  </property>
  <property fmtid="{D5CDD505-2E9C-101B-9397-08002B2CF9AE}" pid="9" name="bjCentreFooterLabel-even">
    <vt:lpwstr>&amp;"Calibri,Regular"&amp;11&amp;B&amp;K000000AEP CONFIDENTIAL</vt:lpwstr>
  </property>
  <property fmtid="{D5CDD505-2E9C-101B-9397-08002B2CF9AE}" pid="10" name="bjCentreFooterLabel">
    <vt:lpwstr>&amp;"Calibri,Regular"&amp;11&amp;B&amp;K000000AEP CONFIDENTIAL</vt:lpwstr>
  </property>
</Properties>
</file>